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汇总计划!$A$1:$Q$1348</definedName>
    <definedName name="_xlnm._FilterDatabase" localSheetId="3" hidden="1">物流明细!$A$1:$K$415</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<sst xmlns="http://schemas.openxmlformats.org/spreadsheetml/2006/main" count="6430" uniqueCount="476">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</sst>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_ "/>
    <numFmt numFmtId="177" formatCode="[$-F800]dddd\,\ mmmm\ dd\,\ yyyy"/>
    <numFmt numFmtId="178" formatCode="0_);[Red]\(0\)"/>
    <numFmt numFmtId="179" formatCode="yyyy/m/d;@"/>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36">
    <xf numFmtId="0" fontId="0" fillId="0" borderId="0" xfId="0" applyAlignment="1">
      <alignmen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179"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8" fontId="2" fillId="0" borderId="1" xfId="0" applyNumberFormat="1" applyFont="1" applyBorder="1" applyAlignment="1">
      <alignment horizontal="center" vertical="center"/>
    </xf>
    <xf numFmtId="179"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6"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righ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9"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179" fontId="15" fillId="0" borderId="0" xfId="0" applyNumberFormat="1" applyFont="1" applyAlignment="1">
      <alignment horizontal="righ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right" vertical="center"/>
    </xf>
    <xf numFmtId="0" fontId="13" fillId="0" borderId="0" xfId="0" applyFont="1" applyAlignment="1">
      <alignment vertical="center" wrapText="1"/>
    </xf>
    <xf numFmtId="0" fontId="13" fillId="0" borderId="0" xfId="0" applyNumberFormat="1" applyFont="1" applyAlignment="1">
      <alignment horizontal="center" vertical="center" wrapText="1"/>
    </xf>
    <xf numFmtId="0" fontId="13"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48"/>
  <sheetViews>
    <sheetView tabSelected="1" workbookViewId="0">
      <pane ySplit="1" topLeftCell="A2" activePane="bottomLeft" state="frozen"/>
      <selection/>
      <selection pane="bottomLeft" activeCell="I1325" sqref="I1325"/>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4.375" style="67" customWidth="1"/>
    <col min="18" max="18" width="4.625" style="68" customWidth="1"/>
    <col min="19" max="16384" width="8.89166666666667" style="34" customWidth="1"/>
  </cols>
  <sheetData>
    <row r="1" s="61" customFormat="1" ht="24" customHeight="1" spans="1:18">
      <c r="A1" s="69"/>
      <c r="B1" s="70" t="s">
        <v>0</v>
      </c>
      <c r="C1" s="71" t="s">
        <v>1</v>
      </c>
      <c r="D1" s="71" t="s">
        <v>2</v>
      </c>
      <c r="E1" s="70" t="s">
        <v>3</v>
      </c>
      <c r="F1" s="70" t="s">
        <v>4</v>
      </c>
      <c r="G1" s="72" t="s">
        <v>5</v>
      </c>
      <c r="H1" s="73" t="s">
        <v>6</v>
      </c>
      <c r="I1" s="69" t="s">
        <v>7</v>
      </c>
      <c r="J1" s="69" t="s">
        <v>8</v>
      </c>
      <c r="K1" s="69" t="s">
        <v>9</v>
      </c>
      <c r="L1" s="79" t="s">
        <v>10</v>
      </c>
      <c r="M1" s="80" t="s">
        <v>11</v>
      </c>
      <c r="N1" s="81" t="s">
        <v>12</v>
      </c>
      <c r="O1" s="81" t="s">
        <v>13</v>
      </c>
      <c r="P1" s="81" t="s">
        <v>14</v>
      </c>
      <c r="Q1" s="88" t="s">
        <v>15</v>
      </c>
      <c r="R1" s="89" t="s">
        <v>16</v>
      </c>
    </row>
    <row r="2" hidden="1" spans="2:18">
      <c r="B2" s="74" t="s">
        <v>17</v>
      </c>
      <c r="C2" s="75">
        <v>45658</v>
      </c>
      <c r="D2" s="74" t="str">
        <f>VLOOKUP(B2,辅助信息!E:K,7,FALSE)</f>
        <v>JWDDCD2024101600090</v>
      </c>
      <c r="E2" s="74" t="str">
        <f>VLOOKUP(F2,辅助信息!A:B,2,FALSE)</f>
        <v>螺纹钢</v>
      </c>
      <c r="F2" s="74" t="s">
        <v>18</v>
      </c>
      <c r="G2" s="76">
        <v>69</v>
      </c>
      <c r="H2" s="76" t="e">
        <f>_xlfn._xlws.FILTER(#REF!,#REF!&amp;#REF!&amp;#REF!&amp;#REF!=C2&amp;F2&amp;I2&amp;J2,"未发货")</f>
        <v>#REF!</v>
      </c>
      <c r="I2" s="74" t="str">
        <f>VLOOKUP(B2,辅助信息!E:I,3,FALSE)</f>
        <v>（达州市公共卫生临床医疗中心项目-一标-1号制作房）达州市通川区西外复兴镇公共卫生临床医疗中心项目</v>
      </c>
      <c r="J2" s="74" t="str">
        <f>VLOOKUP(B2,辅助信息!E:I,4,FALSE)</f>
        <v>潘建发</v>
      </c>
      <c r="K2" s="74">
        <f>VLOOKUP(J2,辅助信息!H:I,2,FALSE)</f>
        <v>13658059919</v>
      </c>
      <c r="L2" s="82" t="str">
        <f>VLOOKUP(B2,辅助信息!E:J,6,FALSE)</f>
        <v>提前联系到场规格,一天到场车辆不低于2车</v>
      </c>
      <c r="M2" s="82"/>
      <c r="N2" s="82"/>
      <c r="O2" s="82"/>
      <c r="P2" s="82"/>
      <c r="Q2" s="74" t="str">
        <f>VLOOKUP(B2,辅助信息!E:M,9,FALSE)</f>
        <v>ZTWM-CDGS-XS-2024-0205-五冶钢构-达州市通川区西外复兴镇及临近片区建设项目</v>
      </c>
      <c r="R2" s="34"/>
    </row>
    <row r="3" hidden="1" spans="2:18">
      <c r="B3" s="47" t="s">
        <v>17</v>
      </c>
      <c r="C3" s="77">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3"/>
      <c r="M3" s="84"/>
      <c r="N3" s="84"/>
      <c r="O3" s="84"/>
      <c r="P3" s="84"/>
      <c r="Q3" s="47" t="str">
        <f>VLOOKUP(B3,辅助信息!E:M,9,FALSE)</f>
        <v>ZTWM-CDGS-XS-2024-0205-五冶钢构-达州市通川区西外复兴镇及临近片区建设项目</v>
      </c>
      <c r="R3" s="34"/>
    </row>
    <row r="4" hidden="1" spans="2:18">
      <c r="B4" s="47" t="s">
        <v>20</v>
      </c>
      <c r="C4" s="77">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7" t="str">
        <f>VLOOKUP(B4,辅助信息!E:M,9,FALSE)</f>
        <v>ZTWM-CDGS-XS-2024-0248-五冶钢构-南充市医学院项目</v>
      </c>
      <c r="R4" s="34"/>
    </row>
    <row r="5" hidden="1" spans="2:18">
      <c r="B5" s="47" t="s">
        <v>20</v>
      </c>
      <c r="C5" s="77">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5"/>
      <c r="M5" s="84"/>
      <c r="N5" s="84"/>
      <c r="O5" s="84"/>
      <c r="P5" s="84"/>
      <c r="Q5" s="47" t="str">
        <f>VLOOKUP(B5,辅助信息!E:M,9,FALSE)</f>
        <v>ZTWM-CDGS-XS-2024-0248-五冶钢构-南充市医学院项目</v>
      </c>
      <c r="R5" s="34"/>
    </row>
    <row r="6" hidden="1" spans="2:18">
      <c r="B6" s="47" t="s">
        <v>23</v>
      </c>
      <c r="C6" s="77">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5"/>
      <c r="M6" s="84"/>
      <c r="N6" s="84"/>
      <c r="O6" s="84"/>
      <c r="P6" s="84"/>
      <c r="Q6" s="47" t="str">
        <f>VLOOKUP(B6,辅助信息!E:M,9,FALSE)</f>
        <v>ZTWM-CDGS-XS-2024-0248-五冶钢构-南充市医学院项目</v>
      </c>
      <c r="R6" s="34"/>
    </row>
    <row r="7" hidden="1" spans="2:18">
      <c r="B7" s="47" t="s">
        <v>23</v>
      </c>
      <c r="C7" s="77">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5"/>
      <c r="M7" s="84"/>
      <c r="N7" s="84"/>
      <c r="O7" s="84"/>
      <c r="P7" s="84"/>
      <c r="Q7" s="47" t="str">
        <f>VLOOKUP(B7,辅助信息!E:M,9,FALSE)</f>
        <v>ZTWM-CDGS-XS-2024-0248-五冶钢构-南充市医学院项目</v>
      </c>
      <c r="R7" s="34"/>
    </row>
    <row r="8" hidden="1" spans="2:18">
      <c r="B8" s="47" t="s">
        <v>24</v>
      </c>
      <c r="C8" s="77">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3"/>
      <c r="M8" s="84"/>
      <c r="N8" s="84"/>
      <c r="O8" s="84"/>
      <c r="P8" s="84"/>
      <c r="Q8" s="47"/>
      <c r="R8" s="34"/>
    </row>
    <row r="9" hidden="1" spans="2:18">
      <c r="B9" s="47" t="s">
        <v>25</v>
      </c>
      <c r="C9" s="77">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7" t="str">
        <f>VLOOKUP(B9,辅助信息!E:M,9,FALSE)</f>
        <v>ZTWM-CDGS-XS-2024-0181-五冶天府-国道542项目（二批次）</v>
      </c>
      <c r="R9" s="34"/>
    </row>
    <row r="10" hidden="1" spans="2:18">
      <c r="B10" s="47" t="s">
        <v>25</v>
      </c>
      <c r="C10" s="77">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5"/>
      <c r="M10" s="84"/>
      <c r="N10" s="84"/>
      <c r="O10" s="84"/>
      <c r="P10" s="84"/>
      <c r="Q10" s="47" t="str">
        <f>VLOOKUP(B10,辅助信息!E:M,9,FALSE)</f>
        <v>ZTWM-CDGS-XS-2024-0181-五冶天府-国道542项目（二批次）</v>
      </c>
      <c r="R10" s="34"/>
    </row>
    <row r="11" hidden="1" spans="2:18">
      <c r="B11" s="47" t="s">
        <v>25</v>
      </c>
      <c r="C11" s="77">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5"/>
      <c r="M11" s="84"/>
      <c r="N11" s="84"/>
      <c r="O11" s="84"/>
      <c r="P11" s="84"/>
      <c r="Q11" s="47" t="str">
        <f>VLOOKUP(B11,辅助信息!E:M,9,FALSE)</f>
        <v>ZTWM-CDGS-XS-2024-0181-五冶天府-国道542项目（二批次）</v>
      </c>
      <c r="R11" s="34"/>
    </row>
    <row r="12" hidden="1" spans="2:18">
      <c r="B12" s="47" t="s">
        <v>25</v>
      </c>
      <c r="C12" s="77">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3"/>
      <c r="M12" s="84"/>
      <c r="N12" s="84"/>
      <c r="O12" s="84"/>
      <c r="P12" s="84"/>
      <c r="Q12" s="47" t="str">
        <f>VLOOKUP(B12,辅助信息!E:M,9,FALSE)</f>
        <v>ZTWM-CDGS-XS-2024-0181-五冶天府-国道542项目（二批次）</v>
      </c>
      <c r="R12" s="34"/>
    </row>
    <row r="13" ht="56.25" hidden="1" customHeight="1" spans="2:18">
      <c r="B13" s="47" t="s">
        <v>29</v>
      </c>
      <c r="C13" s="77">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7"/>
      <c r="R13" s="34"/>
    </row>
    <row r="14" hidden="1" spans="2:18">
      <c r="B14" s="47" t="s">
        <v>31</v>
      </c>
      <c r="C14" s="77">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4" t="str">
        <f>VLOOKUP(B14,辅助信息!E:J,6,FALSE)</f>
        <v>提前联系到场规格及数量</v>
      </c>
      <c r="M14" s="84"/>
      <c r="N14" s="84"/>
      <c r="O14" s="84"/>
      <c r="P14" s="84"/>
      <c r="Q14" s="47" t="str">
        <f>VLOOKUP(B14,辅助信息!E:M,9,FALSE)</f>
        <v>ZTWM-CDGS-XS-2024-0179-四川商投-射洪城乡一体化建设项目</v>
      </c>
      <c r="R14" s="34"/>
    </row>
    <row r="15" hidden="1" spans="2:18">
      <c r="B15" s="47" t="s">
        <v>31</v>
      </c>
      <c r="C15" s="77">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5"/>
      <c r="M15" s="84"/>
      <c r="N15" s="84"/>
      <c r="O15" s="84"/>
      <c r="P15" s="84"/>
      <c r="Q15" s="47" t="str">
        <f>VLOOKUP(B15,辅助信息!E:M,9,FALSE)</f>
        <v>ZTWM-CDGS-XS-2024-0179-四川商投-射洪城乡一体化建设项目</v>
      </c>
      <c r="R15" s="34"/>
    </row>
    <row r="16" hidden="1" spans="2:18">
      <c r="B16" s="47" t="s">
        <v>31</v>
      </c>
      <c r="C16" s="77">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5"/>
      <c r="M16" s="84"/>
      <c r="N16" s="84"/>
      <c r="O16" s="84"/>
      <c r="P16" s="84"/>
      <c r="Q16" s="47" t="str">
        <f>VLOOKUP(B16,辅助信息!E:M,9,FALSE)</f>
        <v>ZTWM-CDGS-XS-2024-0179-四川商投-射洪城乡一体化建设项目</v>
      </c>
      <c r="R16" s="34"/>
    </row>
    <row r="17" hidden="1" spans="2:18">
      <c r="B17" s="47" t="s">
        <v>31</v>
      </c>
      <c r="C17" s="77">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3"/>
      <c r="M17" s="84"/>
      <c r="N17" s="84"/>
      <c r="O17" s="84"/>
      <c r="P17" s="84"/>
      <c r="Q17" s="47" t="str">
        <f>VLOOKUP(B17,辅助信息!E:M,9,FALSE)</f>
        <v>ZTWM-CDGS-XS-2024-0179-四川商投-射洪城乡一体化建设项目</v>
      </c>
      <c r="R17" s="34"/>
    </row>
    <row r="18" hidden="1" spans="2:18">
      <c r="B18" s="47" t="s">
        <v>17</v>
      </c>
      <c r="C18" s="77">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4" t="s">
        <v>34</v>
      </c>
      <c r="M18" s="84"/>
      <c r="N18" s="84"/>
      <c r="O18" s="84"/>
      <c r="P18" s="84"/>
      <c r="Q18" s="47" t="str">
        <f>VLOOKUP(B18,辅助信息!E:M,9,FALSE)</f>
        <v>ZTWM-CDGS-XS-2024-0205-五冶钢构-达州市通川区西外复兴镇及临近片区建设项目</v>
      </c>
      <c r="R18" s="34"/>
    </row>
    <row r="19" hidden="1" spans="2:18">
      <c r="B19" s="47" t="s">
        <v>17</v>
      </c>
      <c r="C19" s="77">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3"/>
      <c r="M19" s="84"/>
      <c r="N19" s="84"/>
      <c r="O19" s="84"/>
      <c r="P19" s="84"/>
      <c r="Q19" s="47" t="str">
        <f>VLOOKUP(B19,辅助信息!E:M,9,FALSE)</f>
        <v>ZTWM-CDGS-XS-2024-0205-五冶钢构-达州市通川区西外复兴镇及临近片区建设项目</v>
      </c>
      <c r="R19" s="34"/>
    </row>
    <row r="20" hidden="1" spans="2:18">
      <c r="B20" s="47" t="s">
        <v>24</v>
      </c>
      <c r="C20" s="77">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4"/>
      <c r="M20" s="84"/>
      <c r="N20" s="84"/>
      <c r="O20" s="84"/>
      <c r="P20" s="84"/>
      <c r="Q20" s="47" t="str">
        <f>VLOOKUP(B20,辅助信息!E:M,9,FALSE)</f>
        <v>ZTWM-CDGS-XS-2024-0248-五冶钢构-南充市医学院项目</v>
      </c>
      <c r="R20" s="34"/>
    </row>
    <row r="21" hidden="1" spans="2:18">
      <c r="B21" s="47" t="s">
        <v>24</v>
      </c>
      <c r="C21" s="77">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4" t="s">
        <v>35</v>
      </c>
      <c r="M21" s="84"/>
      <c r="N21" s="84"/>
      <c r="O21" s="84"/>
      <c r="P21" s="84"/>
      <c r="Q21" s="47" t="str">
        <f>VLOOKUP(B21,辅助信息!E:M,9,FALSE)</f>
        <v>ZTWM-CDGS-XS-2024-0248-五冶钢构-南充市医学院项目</v>
      </c>
      <c r="R21" s="34"/>
    </row>
    <row r="22" hidden="1" spans="2:18">
      <c r="B22" s="47" t="s">
        <v>24</v>
      </c>
      <c r="C22" s="77">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3"/>
      <c r="M22" s="84"/>
      <c r="N22" s="84"/>
      <c r="O22" s="84"/>
      <c r="P22" s="84"/>
      <c r="Q22" s="47" t="str">
        <f>VLOOKUP(B22,辅助信息!E:M,9,FALSE)</f>
        <v>ZTWM-CDGS-XS-2024-0248-五冶钢构-南充市医学院项目</v>
      </c>
      <c r="R22" s="34"/>
    </row>
    <row r="23" hidden="1" spans="2:18">
      <c r="B23" s="47" t="s">
        <v>25</v>
      </c>
      <c r="C23" s="77">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4" t="s">
        <v>36</v>
      </c>
      <c r="M23" s="84"/>
      <c r="N23" s="84"/>
      <c r="O23" s="84"/>
      <c r="P23" s="84"/>
      <c r="Q23" s="47" t="str">
        <f>VLOOKUP(B23,辅助信息!E:M,9,FALSE)</f>
        <v>ZTWM-CDGS-XS-2024-0181-五冶天府-国道542项目（二批次）</v>
      </c>
      <c r="R23" s="34"/>
    </row>
    <row r="24" hidden="1" spans="2:18">
      <c r="B24" s="47" t="s">
        <v>25</v>
      </c>
      <c r="C24" s="77">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5"/>
      <c r="M24" s="84"/>
      <c r="N24" s="84"/>
      <c r="O24" s="84"/>
      <c r="P24" s="84"/>
      <c r="Q24" s="47" t="str">
        <f>VLOOKUP(B24,辅助信息!E:M,9,FALSE)</f>
        <v>ZTWM-CDGS-XS-2024-0181-五冶天府-国道542项目（二批次）</v>
      </c>
      <c r="R24" s="34"/>
    </row>
    <row r="25" hidden="1" spans="2:18">
      <c r="B25" s="47" t="s">
        <v>25</v>
      </c>
      <c r="C25" s="77">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5"/>
      <c r="M25" s="84"/>
      <c r="N25" s="84"/>
      <c r="O25" s="84"/>
      <c r="P25" s="84"/>
      <c r="Q25" s="47" t="str">
        <f>VLOOKUP(B25,辅助信息!E:M,9,FALSE)</f>
        <v>ZTWM-CDGS-XS-2024-0181-五冶天府-国道542项目（二批次）</v>
      </c>
      <c r="R25" s="34"/>
    </row>
    <row r="26" hidden="1" spans="2:18">
      <c r="B26" s="47" t="s">
        <v>25</v>
      </c>
      <c r="C26" s="77">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3"/>
      <c r="M26" s="84"/>
      <c r="N26" s="84"/>
      <c r="O26" s="84"/>
      <c r="P26" s="84"/>
      <c r="Q26" s="47" t="str">
        <f>VLOOKUP(B26,辅助信息!E:M,9,FALSE)</f>
        <v>ZTWM-CDGS-XS-2024-0181-五冶天府-国道542项目（二批次）</v>
      </c>
      <c r="R26" s="34"/>
    </row>
    <row r="27" ht="56.25" hidden="1" customHeight="1" spans="2:18">
      <c r="B27" s="47" t="s">
        <v>29</v>
      </c>
      <c r="C27" s="77">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4" t="s">
        <v>37</v>
      </c>
      <c r="M27" s="84"/>
      <c r="N27" s="84"/>
      <c r="O27" s="84"/>
      <c r="P27" s="84"/>
      <c r="Q27" s="47" t="str">
        <f>VLOOKUP(B27,辅助信息!E:M,9,FALSE)</f>
        <v>ZTWM-CDGS-XS-2024-0181-五冶天府-国道542项目（二批次）</v>
      </c>
      <c r="R27" s="34"/>
    </row>
    <row r="28" hidden="1" spans="2:18">
      <c r="B28" s="47" t="s">
        <v>31</v>
      </c>
      <c r="C28" s="77">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4" t="s">
        <v>38</v>
      </c>
      <c r="M28" s="84"/>
      <c r="N28" s="84"/>
      <c r="O28" s="84"/>
      <c r="P28" s="84"/>
      <c r="Q28" s="47" t="str">
        <f>VLOOKUP(B28,辅助信息!E:M,9,FALSE)</f>
        <v>ZTWM-CDGS-XS-2024-0179-四川商投-射洪城乡一体化建设项目</v>
      </c>
      <c r="R28" s="34"/>
    </row>
    <row r="29" hidden="1" spans="2:18">
      <c r="B29" s="47" t="s">
        <v>31</v>
      </c>
      <c r="C29" s="77">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5"/>
      <c r="M29" s="84"/>
      <c r="N29" s="84"/>
      <c r="O29" s="84"/>
      <c r="P29" s="84"/>
      <c r="Q29" s="47" t="str">
        <f>VLOOKUP(B29,辅助信息!E:M,9,FALSE)</f>
        <v>ZTWM-CDGS-XS-2024-0179-四川商投-射洪城乡一体化建设项目</v>
      </c>
      <c r="R29" s="34"/>
    </row>
    <row r="30" hidden="1" spans="2:18">
      <c r="B30" s="47" t="s">
        <v>31</v>
      </c>
      <c r="C30" s="77">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5"/>
      <c r="M30" s="84"/>
      <c r="N30" s="84"/>
      <c r="O30" s="84"/>
      <c r="P30" s="84"/>
      <c r="Q30" s="47" t="str">
        <f>VLOOKUP(B30,辅助信息!E:M,9,FALSE)</f>
        <v>ZTWM-CDGS-XS-2024-0179-四川商投-射洪城乡一体化建设项目</v>
      </c>
      <c r="R30" s="34"/>
    </row>
    <row r="31" hidden="1" spans="2:18">
      <c r="B31" s="47" t="s">
        <v>31</v>
      </c>
      <c r="C31" s="77">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3"/>
      <c r="M31" s="84"/>
      <c r="N31" s="84"/>
      <c r="O31" s="84"/>
      <c r="P31" s="84"/>
      <c r="Q31" s="47" t="str">
        <f>VLOOKUP(B31,辅助信息!E:M,9,FALSE)</f>
        <v>ZTWM-CDGS-XS-2024-0179-四川商投-射洪城乡一体化建设项目</v>
      </c>
      <c r="R31" s="34"/>
    </row>
    <row r="32" hidden="1" spans="2:18">
      <c r="B32" s="47" t="s">
        <v>39</v>
      </c>
      <c r="C32" s="77">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6">
        <f>VLOOKUP(J32,辅助信息!H:I,2,FALSE)</f>
        <v>13658059919</v>
      </c>
      <c r="L32" s="87" t="s">
        <v>34</v>
      </c>
      <c r="M32" s="87"/>
      <c r="N32" s="87"/>
      <c r="O32" s="87"/>
      <c r="P32" s="87"/>
      <c r="Q32" s="47" t="str">
        <f>VLOOKUP(B32,辅助信息!E:M,9,FALSE)</f>
        <v>ZTWM-CDGS-XS-2024-0205-五冶钢构-达州市通川区西外复兴镇及临近片区建设项目</v>
      </c>
      <c r="R32" s="34"/>
    </row>
    <row r="33" hidden="1" spans="2:18">
      <c r="B33" s="47" t="s">
        <v>39</v>
      </c>
      <c r="C33" s="77">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6">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7">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6">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7">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6">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7">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6">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7">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6">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7">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6">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7">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6">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7">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7" t="s">
        <v>34</v>
      </c>
      <c r="M40" s="87"/>
      <c r="N40" s="87"/>
      <c r="O40" s="87"/>
      <c r="P40" s="87"/>
      <c r="Q40" s="47" t="str">
        <f>VLOOKUP(B40,辅助信息!E:M,9,FALSE)</f>
        <v>ZTWM-CDGS-XS-2024-0205-五冶钢构-达州市通川区西外复兴镇及临近片区建设项目</v>
      </c>
      <c r="R40" s="34"/>
    </row>
    <row r="41" hidden="1" spans="2:18">
      <c r="B41" s="47" t="s">
        <v>17</v>
      </c>
      <c r="C41" s="77">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7">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7">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7">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8" t="s">
        <v>42</v>
      </c>
      <c r="B45" s="47" t="s">
        <v>43</v>
      </c>
      <c r="C45" s="77">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4" t="s">
        <v>34</v>
      </c>
      <c r="M45" s="84"/>
      <c r="N45" s="84"/>
      <c r="O45" s="84"/>
      <c r="P45" s="84"/>
      <c r="Q45" s="47" t="str">
        <f>VLOOKUP(B45,辅助信息!E:M,9,FALSE)</f>
        <v>ZTWM-CDGS-XS-2024-0205-五冶钢构-达州市通川区西外复兴镇及临近片区建设项目</v>
      </c>
      <c r="R45" s="34"/>
    </row>
    <row r="46" hidden="1" spans="2:18">
      <c r="B46" s="47" t="s">
        <v>43</v>
      </c>
      <c r="C46" s="77">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5"/>
      <c r="M46" s="84"/>
      <c r="N46" s="84"/>
      <c r="O46" s="84"/>
      <c r="P46" s="84"/>
      <c r="Q46" s="47" t="str">
        <f>VLOOKUP(B46,辅助信息!E:M,9,FALSE)</f>
        <v>ZTWM-CDGS-XS-2024-0205-五冶钢构-达州市通川区西外复兴镇及临近片区建设项目</v>
      </c>
      <c r="R46" s="34"/>
    </row>
    <row r="47" hidden="1" spans="2:18">
      <c r="B47" s="47" t="s">
        <v>43</v>
      </c>
      <c r="C47" s="77">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5"/>
      <c r="M47" s="84"/>
      <c r="N47" s="84"/>
      <c r="O47" s="84"/>
      <c r="P47" s="84"/>
      <c r="Q47" s="47" t="str">
        <f>VLOOKUP(B47,辅助信息!E:M,9,FALSE)</f>
        <v>ZTWM-CDGS-XS-2024-0205-五冶钢构-达州市通川区西外复兴镇及临近片区建设项目</v>
      </c>
      <c r="R47" s="34"/>
    </row>
    <row r="48" hidden="1" spans="2:18">
      <c r="B48" s="47" t="s">
        <v>43</v>
      </c>
      <c r="C48" s="77">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5"/>
      <c r="M48" s="84"/>
      <c r="N48" s="84"/>
      <c r="O48" s="84"/>
      <c r="P48" s="84"/>
      <c r="Q48" s="47" t="str">
        <f>VLOOKUP(B48,辅助信息!E:M,9,FALSE)</f>
        <v>ZTWM-CDGS-XS-2024-0205-五冶钢构-达州市通川区西外复兴镇及临近片区建设项目</v>
      </c>
      <c r="R48" s="34"/>
    </row>
    <row r="49" hidden="1" spans="2:18">
      <c r="B49" s="47" t="s">
        <v>43</v>
      </c>
      <c r="C49" s="77">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3"/>
      <c r="M49" s="84"/>
      <c r="N49" s="84"/>
      <c r="O49" s="84"/>
      <c r="P49" s="84"/>
      <c r="Q49" s="47" t="str">
        <f>VLOOKUP(B49,辅助信息!E:M,9,FALSE)</f>
        <v>ZTWM-CDGS-XS-2024-0205-五冶钢构-达州市通川区西外复兴镇及临近片区建设项目</v>
      </c>
      <c r="R49" s="34"/>
    </row>
    <row r="50" hidden="1" spans="2:18">
      <c r="B50" s="47" t="s">
        <v>44</v>
      </c>
      <c r="C50" s="77">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4" t="s">
        <v>34</v>
      </c>
      <c r="M50" s="84"/>
      <c r="N50" s="84"/>
      <c r="O50" s="84"/>
      <c r="P50" s="84"/>
      <c r="Q50" s="47" t="str">
        <f>VLOOKUP(B50,辅助信息!E:M,9,FALSE)</f>
        <v>ZTWM-CDGS-XS-2024-0189-华西集采-酒城南项目</v>
      </c>
      <c r="R50" s="34"/>
    </row>
    <row r="51" hidden="1" spans="2:18">
      <c r="B51" s="47" t="s">
        <v>44</v>
      </c>
      <c r="C51" s="77">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5"/>
      <c r="M51" s="84"/>
      <c r="N51" s="84"/>
      <c r="O51" s="84"/>
      <c r="P51" s="84"/>
      <c r="Q51" s="47" t="str">
        <f>VLOOKUP(B51,辅助信息!E:M,9,FALSE)</f>
        <v>ZTWM-CDGS-XS-2024-0189-华西集采-酒城南项目</v>
      </c>
      <c r="R51" s="34"/>
    </row>
    <row r="52" hidden="1" spans="2:18">
      <c r="B52" s="47" t="s">
        <v>44</v>
      </c>
      <c r="C52" s="77">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5"/>
      <c r="M52" s="84"/>
      <c r="N52" s="84"/>
      <c r="O52" s="84"/>
      <c r="P52" s="84"/>
      <c r="Q52" s="47" t="str">
        <f>VLOOKUP(B52,辅助信息!E:M,9,FALSE)</f>
        <v>ZTWM-CDGS-XS-2024-0189-华西集采-酒城南项目</v>
      </c>
      <c r="R52" s="34"/>
    </row>
    <row r="53" hidden="1" spans="2:18">
      <c r="B53" s="47" t="s">
        <v>44</v>
      </c>
      <c r="C53" s="77">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5"/>
      <c r="M53" s="84"/>
      <c r="N53" s="84"/>
      <c r="O53" s="84"/>
      <c r="P53" s="84"/>
      <c r="Q53" s="47" t="str">
        <f>VLOOKUP(B53,辅助信息!E:M,9,FALSE)</f>
        <v>ZTWM-CDGS-XS-2024-0189-华西集采-酒城南项目</v>
      </c>
      <c r="R53" s="34"/>
    </row>
    <row r="54" hidden="1" spans="2:18">
      <c r="B54" s="47" t="s">
        <v>44</v>
      </c>
      <c r="C54" s="77">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5"/>
      <c r="M54" s="84"/>
      <c r="N54" s="84"/>
      <c r="O54" s="84"/>
      <c r="P54" s="84"/>
      <c r="Q54" s="47" t="str">
        <f>VLOOKUP(B54,辅助信息!E:M,9,FALSE)</f>
        <v>ZTWM-CDGS-XS-2024-0189-华西集采-酒城南项目</v>
      </c>
      <c r="R54" s="34"/>
    </row>
    <row r="55" hidden="1" spans="2:18">
      <c r="B55" s="47" t="s">
        <v>44</v>
      </c>
      <c r="C55" s="77">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5"/>
      <c r="M55" s="84"/>
      <c r="N55" s="84"/>
      <c r="O55" s="84"/>
      <c r="P55" s="84"/>
      <c r="Q55" s="47" t="str">
        <f>VLOOKUP(B55,辅助信息!E:M,9,FALSE)</f>
        <v>ZTWM-CDGS-XS-2024-0189-华西集采-酒城南项目</v>
      </c>
      <c r="R55" s="34"/>
    </row>
    <row r="56" hidden="1" spans="2:18">
      <c r="B56" s="47" t="s">
        <v>44</v>
      </c>
      <c r="C56" s="77">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5"/>
      <c r="M56" s="84"/>
      <c r="N56" s="84"/>
      <c r="O56" s="84"/>
      <c r="P56" s="84"/>
      <c r="Q56" s="47" t="str">
        <f>VLOOKUP(B56,辅助信息!E:M,9,FALSE)</f>
        <v>ZTWM-CDGS-XS-2024-0189-华西集采-酒城南项目</v>
      </c>
      <c r="R56" s="34"/>
    </row>
    <row r="57" hidden="1" spans="2:18">
      <c r="B57" s="47" t="s">
        <v>44</v>
      </c>
      <c r="C57" s="77">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5"/>
      <c r="M57" s="84"/>
      <c r="N57" s="84"/>
      <c r="O57" s="84"/>
      <c r="P57" s="84"/>
      <c r="Q57" s="47" t="str">
        <f>VLOOKUP(B57,辅助信息!E:M,9,FALSE)</f>
        <v>ZTWM-CDGS-XS-2024-0189-华西集采-酒城南项目</v>
      </c>
      <c r="R57" s="34"/>
    </row>
    <row r="58" hidden="1" spans="2:18">
      <c r="B58" s="47" t="s">
        <v>44</v>
      </c>
      <c r="C58" s="77">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5"/>
      <c r="M58" s="84"/>
      <c r="N58" s="84"/>
      <c r="O58" s="84"/>
      <c r="P58" s="84"/>
      <c r="Q58" s="47" t="str">
        <f>VLOOKUP(B58,辅助信息!E:M,9,FALSE)</f>
        <v>ZTWM-CDGS-XS-2024-0189-华西集采-酒城南项目</v>
      </c>
      <c r="R58" s="34"/>
    </row>
    <row r="59" hidden="1" spans="2:18">
      <c r="B59" s="47" t="s">
        <v>44</v>
      </c>
      <c r="C59" s="77">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3"/>
      <c r="M59" s="84"/>
      <c r="N59" s="84"/>
      <c r="O59" s="84"/>
      <c r="P59" s="84"/>
      <c r="Q59" s="47" t="str">
        <f>VLOOKUP(B59,辅助信息!E:M,9,FALSE)</f>
        <v>ZTWM-CDGS-XS-2024-0189-华西集采-酒城南项目</v>
      </c>
      <c r="R59" s="34"/>
    </row>
    <row r="60" ht="22.5" hidden="1" customHeight="1" spans="2:18">
      <c r="B60" s="47" t="s">
        <v>17</v>
      </c>
      <c r="C60" s="77">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4" t="s">
        <v>34</v>
      </c>
      <c r="M60" s="84"/>
      <c r="N60" s="84"/>
      <c r="O60" s="84"/>
      <c r="P60" s="84"/>
      <c r="Q60" s="47" t="str">
        <f>VLOOKUP(B60,辅助信息!E:M,9,FALSE)</f>
        <v>ZTWM-CDGS-XS-2024-0205-五冶钢构-达州市通川区西外复兴镇及临近片区建设项目</v>
      </c>
      <c r="R60" s="34"/>
    </row>
    <row r="61" hidden="1" spans="2:18">
      <c r="B61" s="47" t="s">
        <v>24</v>
      </c>
      <c r="C61" s="77">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4" t="s">
        <v>35</v>
      </c>
      <c r="M61" s="84"/>
      <c r="N61" s="84"/>
      <c r="O61" s="84"/>
      <c r="P61" s="84"/>
      <c r="Q61" s="47" t="str">
        <f>VLOOKUP(B61,辅助信息!E:M,9,FALSE)</f>
        <v>ZTWM-CDGS-XS-2024-0248-五冶钢构-南充市医学院项目</v>
      </c>
      <c r="R61" s="34"/>
    </row>
    <row r="62" hidden="1" spans="2:18">
      <c r="B62" s="47" t="s">
        <v>24</v>
      </c>
      <c r="C62" s="77">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3"/>
      <c r="M62" s="84"/>
      <c r="N62" s="84"/>
      <c r="O62" s="84"/>
      <c r="P62" s="84"/>
      <c r="Q62" s="47" t="str">
        <f>VLOOKUP(B62,辅助信息!E:M,9,FALSE)</f>
        <v>ZTWM-CDGS-XS-2024-0248-五冶钢构-南充市医学院项目</v>
      </c>
      <c r="R62" s="34"/>
    </row>
    <row r="63" hidden="1" spans="2:18">
      <c r="B63" s="47" t="s">
        <v>25</v>
      </c>
      <c r="C63" s="77">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4" t="s">
        <v>36</v>
      </c>
      <c r="M63" s="84"/>
      <c r="N63" s="84"/>
      <c r="O63" s="84"/>
      <c r="P63" s="84"/>
      <c r="Q63" s="47" t="str">
        <f>VLOOKUP(B63,辅助信息!E:M,9,FALSE)</f>
        <v>ZTWM-CDGS-XS-2024-0181-五冶天府-国道542项目（二批次）</v>
      </c>
      <c r="R63" s="34"/>
    </row>
    <row r="64" hidden="1" spans="2:18">
      <c r="B64" s="47" t="s">
        <v>25</v>
      </c>
      <c r="C64" s="77">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5"/>
      <c r="M64" s="84"/>
      <c r="N64" s="84"/>
      <c r="O64" s="84"/>
      <c r="P64" s="84"/>
      <c r="Q64" s="47" t="str">
        <f>VLOOKUP(B64,辅助信息!E:M,9,FALSE)</f>
        <v>ZTWM-CDGS-XS-2024-0181-五冶天府-国道542项目（二批次）</v>
      </c>
      <c r="R64" s="34"/>
    </row>
    <row r="65" hidden="1" spans="2:18">
      <c r="B65" s="47" t="s">
        <v>25</v>
      </c>
      <c r="C65" s="77">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5"/>
      <c r="M65" s="84"/>
      <c r="N65" s="84"/>
      <c r="O65" s="84"/>
      <c r="P65" s="84"/>
      <c r="Q65" s="47" t="str">
        <f>VLOOKUP(B65,辅助信息!E:M,9,FALSE)</f>
        <v>ZTWM-CDGS-XS-2024-0181-五冶天府-国道542项目（二批次）</v>
      </c>
      <c r="R65" s="34"/>
    </row>
    <row r="66" hidden="1" spans="2:18">
      <c r="B66" s="47" t="s">
        <v>25</v>
      </c>
      <c r="C66" s="77">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3"/>
      <c r="M66" s="84"/>
      <c r="N66" s="84"/>
      <c r="O66" s="84"/>
      <c r="P66" s="84"/>
      <c r="Q66" s="47" t="str">
        <f>VLOOKUP(B66,辅助信息!E:M,9,FALSE)</f>
        <v>ZTWM-CDGS-XS-2024-0181-五冶天府-国道542项目（二批次）</v>
      </c>
      <c r="R66" s="34"/>
    </row>
    <row r="67" hidden="1" spans="2:18">
      <c r="B67" s="47" t="s">
        <v>39</v>
      </c>
      <c r="C67" s="77">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4" t="s">
        <v>37</v>
      </c>
      <c r="M67" s="84"/>
      <c r="N67" s="84"/>
      <c r="O67" s="84"/>
      <c r="P67" s="84"/>
      <c r="Q67" s="47" t="str">
        <f>VLOOKUP(B67,辅助信息!E:M,9,FALSE)</f>
        <v>ZTWM-CDGS-XS-2024-0205-五冶钢构-达州市通川区西外复兴镇及临近片区建设项目</v>
      </c>
      <c r="R67" s="34"/>
    </row>
    <row r="68" hidden="1" spans="2:18">
      <c r="B68" s="47" t="s">
        <v>39</v>
      </c>
      <c r="C68" s="77">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5"/>
      <c r="M68" s="84"/>
      <c r="N68" s="84"/>
      <c r="O68" s="84"/>
      <c r="P68" s="84"/>
      <c r="Q68" s="47" t="str">
        <f>VLOOKUP(B68,辅助信息!E:M,9,FALSE)</f>
        <v>ZTWM-CDGS-XS-2024-0205-五冶钢构-达州市通川区西外复兴镇及临近片区建设项目</v>
      </c>
      <c r="R68" s="34"/>
    </row>
    <row r="69" hidden="1" spans="2:18">
      <c r="B69" s="47" t="s">
        <v>17</v>
      </c>
      <c r="C69" s="77">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5"/>
      <c r="M69" s="84"/>
      <c r="N69" s="84"/>
      <c r="O69" s="84"/>
      <c r="P69" s="84"/>
      <c r="Q69" s="47" t="str">
        <f>VLOOKUP(B69,辅助信息!E:M,9,FALSE)</f>
        <v>ZTWM-CDGS-XS-2024-0205-五冶钢构-达州市通川区西外复兴镇及临近片区建设项目</v>
      </c>
      <c r="R69" s="34"/>
    </row>
    <row r="70" hidden="1" spans="2:18">
      <c r="B70" s="47" t="s">
        <v>17</v>
      </c>
      <c r="C70" s="77">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5"/>
      <c r="M70" s="84"/>
      <c r="N70" s="84"/>
      <c r="O70" s="84"/>
      <c r="P70" s="84"/>
      <c r="Q70" s="47" t="str">
        <f>VLOOKUP(B70,辅助信息!E:M,9,FALSE)</f>
        <v>ZTWM-CDGS-XS-2024-0205-五冶钢构-达州市通川区西外复兴镇及临近片区建设项目</v>
      </c>
      <c r="R70" s="34"/>
    </row>
    <row r="71" hidden="1" spans="2:18">
      <c r="B71" s="47" t="s">
        <v>17</v>
      </c>
      <c r="C71" s="77">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5"/>
      <c r="M71" s="84"/>
      <c r="N71" s="84"/>
      <c r="O71" s="84"/>
      <c r="P71" s="84"/>
      <c r="Q71" s="47" t="str">
        <f>VLOOKUP(B71,辅助信息!E:M,9,FALSE)</f>
        <v>ZTWM-CDGS-XS-2024-0205-五冶钢构-达州市通川区西外复兴镇及临近片区建设项目</v>
      </c>
      <c r="R71" s="34"/>
    </row>
    <row r="72" hidden="1" spans="2:18">
      <c r="B72" s="47" t="s">
        <v>17</v>
      </c>
      <c r="C72" s="77">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3"/>
      <c r="M72" s="84"/>
      <c r="N72" s="84"/>
      <c r="O72" s="84"/>
      <c r="P72" s="84"/>
      <c r="Q72" s="47" t="str">
        <f>VLOOKUP(B72,辅助信息!E:M,9,FALSE)</f>
        <v>ZTWM-CDGS-XS-2024-0205-五冶钢构-达州市通川区西外复兴镇及临近片区建设项目</v>
      </c>
      <c r="R72" s="34"/>
    </row>
    <row r="73" hidden="1" spans="2:18">
      <c r="B73" s="47" t="s">
        <v>43</v>
      </c>
      <c r="C73" s="77">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4" t="s">
        <v>34</v>
      </c>
      <c r="M73" s="84"/>
      <c r="N73" s="84"/>
      <c r="O73" s="84"/>
      <c r="P73" s="84"/>
      <c r="Q73" s="47" t="str">
        <f>VLOOKUP(B73,辅助信息!E:M,9,FALSE)</f>
        <v>ZTWM-CDGS-XS-2024-0205-五冶钢构-达州市通川区西外复兴镇及临近片区建设项目</v>
      </c>
      <c r="R73" s="34"/>
    </row>
    <row r="74" hidden="1" spans="2:18">
      <c r="B74" s="47" t="s">
        <v>43</v>
      </c>
      <c r="C74" s="77">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3"/>
      <c r="M74" s="84"/>
      <c r="N74" s="84"/>
      <c r="O74" s="84"/>
      <c r="P74" s="84"/>
      <c r="Q74" s="47" t="str">
        <f>VLOOKUP(B74,辅助信息!E:M,9,FALSE)</f>
        <v>ZTWM-CDGS-XS-2024-0205-五冶钢构-达州市通川区西外复兴镇及临近片区建设项目</v>
      </c>
      <c r="R74" s="34"/>
    </row>
    <row r="75" hidden="1" spans="2:18">
      <c r="B75" s="47" t="s">
        <v>44</v>
      </c>
      <c r="C75" s="77">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4" t="s">
        <v>34</v>
      </c>
      <c r="M75" s="84"/>
      <c r="N75" s="84"/>
      <c r="O75" s="84"/>
      <c r="P75" s="84"/>
      <c r="Q75" s="47" t="str">
        <f>VLOOKUP(B75,辅助信息!E:M,9,FALSE)</f>
        <v>ZTWM-CDGS-XS-2024-0189-华西集采-酒城南项目</v>
      </c>
      <c r="R75" s="34"/>
    </row>
    <row r="76" hidden="1" spans="2:18">
      <c r="B76" s="47" t="s">
        <v>44</v>
      </c>
      <c r="C76" s="77">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5"/>
      <c r="M76" s="84"/>
      <c r="N76" s="84"/>
      <c r="O76" s="84"/>
      <c r="P76" s="84"/>
      <c r="Q76" s="47" t="str">
        <f>VLOOKUP(B76,辅助信息!E:M,9,FALSE)</f>
        <v>ZTWM-CDGS-XS-2024-0189-华西集采-酒城南项目</v>
      </c>
      <c r="R76" s="34"/>
    </row>
    <row r="77" hidden="1" spans="2:18">
      <c r="B77" s="47" t="s">
        <v>44</v>
      </c>
      <c r="C77" s="77">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5"/>
      <c r="M77" s="84"/>
      <c r="N77" s="84"/>
      <c r="O77" s="84"/>
      <c r="P77" s="84"/>
      <c r="Q77" s="47" t="str">
        <f>VLOOKUP(B77,辅助信息!E:M,9,FALSE)</f>
        <v>ZTWM-CDGS-XS-2024-0189-华西集采-酒城南项目</v>
      </c>
      <c r="R77" s="34"/>
    </row>
    <row r="78" hidden="1" spans="2:18">
      <c r="B78" s="47" t="s">
        <v>44</v>
      </c>
      <c r="C78" s="77">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5"/>
      <c r="M78" s="84"/>
      <c r="N78" s="84"/>
      <c r="O78" s="84"/>
      <c r="P78" s="84"/>
      <c r="Q78" s="47" t="str">
        <f>VLOOKUP(B78,辅助信息!E:M,9,FALSE)</f>
        <v>ZTWM-CDGS-XS-2024-0189-华西集采-酒城南项目</v>
      </c>
      <c r="R78" s="34"/>
    </row>
    <row r="79" hidden="1" spans="2:18">
      <c r="B79" s="47" t="s">
        <v>44</v>
      </c>
      <c r="C79" s="77">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5"/>
      <c r="M79" s="84"/>
      <c r="N79" s="84"/>
      <c r="O79" s="84"/>
      <c r="P79" s="84"/>
      <c r="Q79" s="47" t="str">
        <f>VLOOKUP(B79,辅助信息!E:M,9,FALSE)</f>
        <v>ZTWM-CDGS-XS-2024-0189-华西集采-酒城南项目</v>
      </c>
      <c r="R79" s="34"/>
    </row>
    <row r="80" hidden="1" spans="2:18">
      <c r="B80" s="47" t="s">
        <v>44</v>
      </c>
      <c r="C80" s="77">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5"/>
      <c r="M80" s="84"/>
      <c r="N80" s="84"/>
      <c r="O80" s="84"/>
      <c r="P80" s="84"/>
      <c r="Q80" s="47" t="str">
        <f>VLOOKUP(B80,辅助信息!E:M,9,FALSE)</f>
        <v>ZTWM-CDGS-XS-2024-0189-华西集采-酒城南项目</v>
      </c>
      <c r="R80" s="34"/>
    </row>
    <row r="81" hidden="1" spans="2:18">
      <c r="B81" s="47" t="s">
        <v>44</v>
      </c>
      <c r="C81" s="77">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5"/>
      <c r="M81" s="84"/>
      <c r="N81" s="84"/>
      <c r="O81" s="84"/>
      <c r="P81" s="84"/>
      <c r="Q81" s="47" t="str">
        <f>VLOOKUP(B81,辅助信息!E:M,9,FALSE)</f>
        <v>ZTWM-CDGS-XS-2024-0189-华西集采-酒城南项目</v>
      </c>
      <c r="R81" s="34"/>
    </row>
    <row r="82" hidden="1" spans="2:18">
      <c r="B82" s="47" t="s">
        <v>44</v>
      </c>
      <c r="C82" s="77">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5"/>
      <c r="M82" s="84"/>
      <c r="N82" s="84"/>
      <c r="O82" s="84"/>
      <c r="P82" s="84"/>
      <c r="Q82" s="47" t="str">
        <f>VLOOKUP(B82,辅助信息!E:M,9,FALSE)</f>
        <v>ZTWM-CDGS-XS-2024-0189-华西集采-酒城南项目</v>
      </c>
      <c r="R82" s="34"/>
    </row>
    <row r="83" hidden="1" spans="2:18">
      <c r="B83" s="47" t="s">
        <v>44</v>
      </c>
      <c r="C83" s="77">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5"/>
      <c r="M83" s="84"/>
      <c r="N83" s="84"/>
      <c r="O83" s="84"/>
      <c r="P83" s="84"/>
      <c r="Q83" s="47" t="str">
        <f>VLOOKUP(B83,辅助信息!E:M,9,FALSE)</f>
        <v>ZTWM-CDGS-XS-2024-0189-华西集采-酒城南项目</v>
      </c>
      <c r="R83" s="34"/>
    </row>
    <row r="84" hidden="1" spans="2:18">
      <c r="B84" s="47" t="s">
        <v>44</v>
      </c>
      <c r="C84" s="77">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3"/>
      <c r="M84" s="84"/>
      <c r="N84" s="84"/>
      <c r="O84" s="84"/>
      <c r="P84" s="84"/>
      <c r="Q84" s="47" t="str">
        <f>VLOOKUP(B84,辅助信息!E:M,9,FALSE)</f>
        <v>ZTWM-CDGS-XS-2024-0189-华西集采-酒城南项目</v>
      </c>
      <c r="R84" s="34"/>
    </row>
    <row r="85" hidden="1" spans="2:18">
      <c r="B85" s="47" t="s">
        <v>47</v>
      </c>
      <c r="C85" s="77">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4" t="s">
        <v>34</v>
      </c>
      <c r="M85" s="84"/>
      <c r="N85" s="84"/>
      <c r="O85" s="84"/>
      <c r="P85" s="84"/>
      <c r="Q85" s="47" t="str">
        <f>VLOOKUP(B85,辅助信息!E:M,9,FALSE)</f>
        <v>ZTWM-CDGS-XS-2024-0134-商投建工达州中医药科技成果示范园项目</v>
      </c>
      <c r="R85" s="34"/>
    </row>
    <row r="86" hidden="1" spans="2:18">
      <c r="B86" s="47" t="s">
        <v>47</v>
      </c>
      <c r="C86" s="77">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5"/>
      <c r="M86" s="84"/>
      <c r="N86" s="84"/>
      <c r="O86" s="84"/>
      <c r="P86" s="84"/>
      <c r="Q86" s="47" t="str">
        <f>VLOOKUP(B86,辅助信息!E:M,9,FALSE)</f>
        <v>ZTWM-CDGS-XS-2024-0134-商投建工达州中医药科技成果示范园项目</v>
      </c>
      <c r="R86" s="34"/>
    </row>
    <row r="87" hidden="1" spans="2:18">
      <c r="B87" s="47" t="s">
        <v>47</v>
      </c>
      <c r="C87" s="77">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5"/>
      <c r="M87" s="84"/>
      <c r="N87" s="84"/>
      <c r="O87" s="84"/>
      <c r="P87" s="84"/>
      <c r="Q87" s="47" t="str">
        <f>VLOOKUP(B87,辅助信息!E:M,9,FALSE)</f>
        <v>ZTWM-CDGS-XS-2024-0134-商投建工达州中医药科技成果示范园项目</v>
      </c>
      <c r="R87" s="34"/>
    </row>
    <row r="88" hidden="1" spans="2:18">
      <c r="B88" s="47" t="s">
        <v>47</v>
      </c>
      <c r="C88" s="77">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3"/>
      <c r="M88" s="84"/>
      <c r="N88" s="84"/>
      <c r="O88" s="84"/>
      <c r="P88" s="84"/>
      <c r="Q88" s="47" t="str">
        <f>VLOOKUP(B88,辅助信息!E:M,9,FALSE)</f>
        <v>ZTWM-CDGS-XS-2024-0134-商投建工达州中医药科技成果示范园项目</v>
      </c>
      <c r="R88" s="34"/>
    </row>
    <row r="89" hidden="1" spans="2:18">
      <c r="B89" s="47" t="s">
        <v>48</v>
      </c>
      <c r="C89" s="77">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4" t="s">
        <v>34</v>
      </c>
      <c r="M89" s="84"/>
      <c r="N89" s="84"/>
      <c r="O89" s="84"/>
      <c r="P89" s="84"/>
      <c r="Q89" s="47" t="str">
        <f>VLOOKUP(B89,辅助信息!E:M,9,FALSE)</f>
        <v>ZTWM-CDGS-XS-2024-0093-华西-颐海科创农业生态谷</v>
      </c>
      <c r="R89" s="34"/>
    </row>
    <row r="90" hidden="1" spans="2:18">
      <c r="B90" s="47" t="s">
        <v>48</v>
      </c>
      <c r="C90" s="77">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5"/>
      <c r="M90" s="84"/>
      <c r="N90" s="84"/>
      <c r="O90" s="84"/>
      <c r="P90" s="84"/>
      <c r="Q90" s="47" t="str">
        <f>VLOOKUP(B90,辅助信息!E:M,9,FALSE)</f>
        <v>ZTWM-CDGS-XS-2024-0093-华西-颐海科创农业生态谷</v>
      </c>
      <c r="R90" s="34"/>
    </row>
    <row r="91" hidden="1" spans="2:18">
      <c r="B91" s="47" t="s">
        <v>48</v>
      </c>
      <c r="C91" s="77">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3"/>
      <c r="M91" s="84"/>
      <c r="N91" s="84"/>
      <c r="O91" s="84"/>
      <c r="P91" s="84"/>
      <c r="Q91" s="47" t="str">
        <f>VLOOKUP(B91,辅助信息!E:M,9,FALSE)</f>
        <v>ZTWM-CDGS-XS-2024-0093-华西-颐海科创农业生态谷</v>
      </c>
      <c r="R91" s="34"/>
    </row>
    <row r="92" ht="22.5" hidden="1" customHeight="1" spans="2:18">
      <c r="B92" s="47" t="s">
        <v>17</v>
      </c>
      <c r="C92" s="77">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4" t="str">
        <f>VLOOKUP(B92,辅助信息!E:J,6,FALSE)</f>
        <v>提前联系到场规格,一天到场车辆不低于2车</v>
      </c>
      <c r="M92" s="84"/>
      <c r="N92" s="84"/>
      <c r="O92" s="84"/>
      <c r="P92" s="84"/>
      <c r="Q92" s="47" t="str">
        <f>VLOOKUP(B92,辅助信息!E:M,9,FALSE)</f>
        <v>ZTWM-CDGS-XS-2024-0205-五冶钢构-达州市通川区西外复兴镇及临近片区建设项目</v>
      </c>
      <c r="R92" s="34"/>
    </row>
    <row r="93" hidden="1" spans="2:18">
      <c r="B93" s="47" t="s">
        <v>24</v>
      </c>
      <c r="C93" s="77">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7" t="str">
        <f>VLOOKUP(B93,辅助信息!E:M,9,FALSE)</f>
        <v>ZTWM-CDGS-XS-2024-0248-五冶钢构-南充市医学院项目</v>
      </c>
      <c r="R93" s="34"/>
    </row>
    <row r="94" hidden="1" spans="2:18">
      <c r="B94" s="47" t="s">
        <v>24</v>
      </c>
      <c r="C94" s="77">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3"/>
      <c r="M94" s="84"/>
      <c r="N94" s="84"/>
      <c r="O94" s="84"/>
      <c r="P94" s="84"/>
      <c r="Q94" s="47" t="str">
        <f>VLOOKUP(B94,辅助信息!E:M,9,FALSE)</f>
        <v>ZTWM-CDGS-XS-2024-0248-五冶钢构-南充市医学院项目</v>
      </c>
      <c r="R94" s="34"/>
    </row>
    <row r="95" hidden="1" spans="2:18">
      <c r="B95" s="47" t="s">
        <v>25</v>
      </c>
      <c r="C95" s="77">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7" t="str">
        <f>VLOOKUP(B95,辅助信息!E:M,9,FALSE)</f>
        <v>ZTWM-CDGS-XS-2024-0181-五冶天府-国道542项目（二批次）</v>
      </c>
      <c r="R95" s="34"/>
    </row>
    <row r="96" hidden="1" spans="2:18">
      <c r="B96" s="47" t="s">
        <v>25</v>
      </c>
      <c r="C96" s="77">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5"/>
      <c r="M96" s="84"/>
      <c r="N96" s="84"/>
      <c r="O96" s="84"/>
      <c r="P96" s="84"/>
      <c r="Q96" s="47" t="str">
        <f>VLOOKUP(B96,辅助信息!E:M,9,FALSE)</f>
        <v>ZTWM-CDGS-XS-2024-0181-五冶天府-国道542项目（二批次）</v>
      </c>
      <c r="R96" s="34"/>
    </row>
    <row r="97" hidden="1" spans="2:18">
      <c r="B97" s="47" t="s">
        <v>25</v>
      </c>
      <c r="C97" s="77">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5"/>
      <c r="M97" s="84"/>
      <c r="N97" s="84"/>
      <c r="O97" s="84"/>
      <c r="P97" s="84"/>
      <c r="Q97" s="47" t="str">
        <f>VLOOKUP(B97,辅助信息!E:M,9,FALSE)</f>
        <v>ZTWM-CDGS-XS-2024-0181-五冶天府-国道542项目（二批次）</v>
      </c>
      <c r="R97" s="34"/>
    </row>
    <row r="98" hidden="1" spans="2:18">
      <c r="B98" s="47" t="s">
        <v>25</v>
      </c>
      <c r="C98" s="77">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3"/>
      <c r="M98" s="84"/>
      <c r="N98" s="84"/>
      <c r="O98" s="84"/>
      <c r="P98" s="84"/>
      <c r="Q98" s="47" t="str">
        <f>VLOOKUP(B98,辅助信息!E:M,9,FALSE)</f>
        <v>ZTWM-CDGS-XS-2024-0181-五冶天府-国道542项目（二批次）</v>
      </c>
      <c r="R98" s="34"/>
    </row>
    <row r="99" hidden="1" spans="2:18">
      <c r="B99" s="47" t="s">
        <v>39</v>
      </c>
      <c r="C99" s="77">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4" t="str">
        <f>VLOOKUP(B99,辅助信息!E:J,6,FALSE)</f>
        <v>提前联系到场规格,一天到场车辆不低于2车</v>
      </c>
      <c r="M99" s="84"/>
      <c r="N99" s="84"/>
      <c r="O99" s="84"/>
      <c r="P99" s="84"/>
      <c r="Q99" s="47" t="str">
        <f>VLOOKUP(B99,辅助信息!E:M,9,FALSE)</f>
        <v>ZTWM-CDGS-XS-2024-0205-五冶钢构-达州市通川区西外复兴镇及临近片区建设项目</v>
      </c>
      <c r="R99" s="34"/>
    </row>
    <row r="100" hidden="1" spans="2:18">
      <c r="B100" s="47" t="s">
        <v>39</v>
      </c>
      <c r="C100" s="77">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5"/>
      <c r="M100" s="84"/>
      <c r="N100" s="84"/>
      <c r="O100" s="84"/>
      <c r="P100" s="84"/>
      <c r="Q100" s="47" t="str">
        <f>VLOOKUP(B100,辅助信息!E:M,9,FALSE)</f>
        <v>ZTWM-CDGS-XS-2024-0205-五冶钢构-达州市通川区西外复兴镇及临近片区建设项目</v>
      </c>
      <c r="R100" s="34"/>
    </row>
    <row r="101" hidden="1" spans="2:18">
      <c r="B101" s="47" t="s">
        <v>17</v>
      </c>
      <c r="C101" s="77">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5"/>
      <c r="M101" s="84"/>
      <c r="N101" s="84"/>
      <c r="O101" s="84"/>
      <c r="P101" s="84"/>
      <c r="Q101" s="47" t="str">
        <f>VLOOKUP(B101,辅助信息!E:M,9,FALSE)</f>
        <v>ZTWM-CDGS-XS-2024-0205-五冶钢构-达州市通川区西外复兴镇及临近片区建设项目</v>
      </c>
      <c r="R101" s="34"/>
    </row>
    <row r="102" hidden="1" spans="2:18">
      <c r="B102" s="47" t="s">
        <v>17</v>
      </c>
      <c r="C102" s="77">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5"/>
      <c r="M102" s="84"/>
      <c r="N102" s="84"/>
      <c r="O102" s="84"/>
      <c r="P102" s="84"/>
      <c r="Q102" s="47" t="str">
        <f>VLOOKUP(B102,辅助信息!E:M,9,FALSE)</f>
        <v>ZTWM-CDGS-XS-2024-0205-五冶钢构-达州市通川区西外复兴镇及临近片区建设项目</v>
      </c>
      <c r="R102" s="34"/>
    </row>
    <row r="103" hidden="1" spans="2:18">
      <c r="B103" s="47" t="s">
        <v>17</v>
      </c>
      <c r="C103" s="77">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5"/>
      <c r="M103" s="84"/>
      <c r="N103" s="84"/>
      <c r="O103" s="84"/>
      <c r="P103" s="84"/>
      <c r="Q103" s="47" t="str">
        <f>VLOOKUP(B103,辅助信息!E:M,9,FALSE)</f>
        <v>ZTWM-CDGS-XS-2024-0205-五冶钢构-达州市通川区西外复兴镇及临近片区建设项目</v>
      </c>
      <c r="R103" s="34"/>
    </row>
    <row r="104" hidden="1" spans="2:18">
      <c r="B104" s="47" t="s">
        <v>17</v>
      </c>
      <c r="C104" s="77">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3"/>
      <c r="M104" s="84"/>
      <c r="N104" s="84"/>
      <c r="O104" s="84"/>
      <c r="P104" s="84"/>
      <c r="Q104" s="47" t="str">
        <f>VLOOKUP(B104,辅助信息!E:M,9,FALSE)</f>
        <v>ZTWM-CDGS-XS-2024-0205-五冶钢构-达州市通川区西外复兴镇及临近片区建设项目</v>
      </c>
      <c r="R104" s="34"/>
    </row>
    <row r="105" hidden="1" spans="2:18">
      <c r="B105" s="47" t="s">
        <v>44</v>
      </c>
      <c r="C105" s="77">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4" t="str">
        <f>VLOOKUP(B105,辅助信息!E:J,6,FALSE)</f>
        <v>对方卸车</v>
      </c>
      <c r="M105" s="84"/>
      <c r="N105" s="84"/>
      <c r="O105" s="84"/>
      <c r="P105" s="84"/>
      <c r="Q105" s="47" t="str">
        <f>VLOOKUP(B105,辅助信息!E:M,9,FALSE)</f>
        <v>ZTWM-CDGS-XS-2024-0189-华西集采-酒城南项目</v>
      </c>
      <c r="R105" s="34"/>
    </row>
    <row r="106" hidden="1" spans="2:18">
      <c r="B106" s="47" t="s">
        <v>44</v>
      </c>
      <c r="C106" s="77">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5"/>
      <c r="M106" s="84"/>
      <c r="N106" s="84"/>
      <c r="O106" s="84"/>
      <c r="P106" s="84"/>
      <c r="Q106" s="47" t="str">
        <f>VLOOKUP(B106,辅助信息!E:M,9,FALSE)</f>
        <v>ZTWM-CDGS-XS-2024-0189-华西集采-酒城南项目</v>
      </c>
      <c r="R106" s="34"/>
    </row>
    <row r="107" hidden="1" spans="2:18">
      <c r="B107" s="47" t="s">
        <v>44</v>
      </c>
      <c r="C107" s="77">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3"/>
      <c r="M107" s="84"/>
      <c r="N107" s="84"/>
      <c r="O107" s="84"/>
      <c r="P107" s="84"/>
      <c r="Q107" s="47" t="str">
        <f>VLOOKUP(B107,辅助信息!E:M,9,FALSE)</f>
        <v>ZTWM-CDGS-XS-2024-0189-华西集采-酒城南项目</v>
      </c>
      <c r="R107" s="34"/>
    </row>
    <row r="108" hidden="1" spans="2:18">
      <c r="B108" s="47" t="s">
        <v>31</v>
      </c>
      <c r="C108" s="77">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4" t="str">
        <f>VLOOKUP(B108,辅助信息!E:J,6,FALSE)</f>
        <v>提前联系到场规格及数量</v>
      </c>
      <c r="M108" s="84"/>
      <c r="N108" s="84"/>
      <c r="O108" s="84"/>
      <c r="P108" s="84"/>
      <c r="Q108" s="47" t="str">
        <f>VLOOKUP(B108,辅助信息!E:M,9,FALSE)</f>
        <v>ZTWM-CDGS-XS-2024-0179-四川商投-射洪城乡一体化建设项目</v>
      </c>
      <c r="R108" s="34"/>
    </row>
    <row r="109" hidden="1" spans="2:18">
      <c r="B109" s="47" t="s">
        <v>31</v>
      </c>
      <c r="C109" s="77">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5"/>
      <c r="M109" s="84"/>
      <c r="N109" s="84"/>
      <c r="O109" s="84"/>
      <c r="P109" s="84"/>
      <c r="Q109" s="47" t="str">
        <f>VLOOKUP(B109,辅助信息!E:M,9,FALSE)</f>
        <v>ZTWM-CDGS-XS-2024-0179-四川商投-射洪城乡一体化建设项目</v>
      </c>
      <c r="R109" s="34"/>
    </row>
    <row r="110" hidden="1" spans="2:18">
      <c r="B110" s="47" t="s">
        <v>31</v>
      </c>
      <c r="C110" s="77">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5"/>
      <c r="M110" s="84"/>
      <c r="N110" s="84"/>
      <c r="O110" s="84"/>
      <c r="P110" s="84"/>
      <c r="Q110" s="47" t="str">
        <f>VLOOKUP(B110,辅助信息!E:M,9,FALSE)</f>
        <v>ZTWM-CDGS-XS-2024-0179-四川商投-射洪城乡一体化建设项目</v>
      </c>
      <c r="R110" s="34"/>
    </row>
    <row r="111" hidden="1" spans="2:18">
      <c r="B111" s="47" t="s">
        <v>31</v>
      </c>
      <c r="C111" s="77">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5"/>
      <c r="M111" s="84"/>
      <c r="N111" s="84"/>
      <c r="O111" s="84"/>
      <c r="P111" s="84"/>
      <c r="Q111" s="47" t="str">
        <f>VLOOKUP(B111,辅助信息!E:M,9,FALSE)</f>
        <v>ZTWM-CDGS-XS-2024-0179-四川商投-射洪城乡一体化建设项目</v>
      </c>
      <c r="R111" s="34"/>
    </row>
    <row r="112" hidden="1" spans="2:18">
      <c r="B112" s="47" t="s">
        <v>31</v>
      </c>
      <c r="C112" s="77">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5"/>
      <c r="M112" s="84"/>
      <c r="N112" s="84"/>
      <c r="O112" s="84"/>
      <c r="P112" s="84"/>
      <c r="Q112" s="47" t="str">
        <f>VLOOKUP(B112,辅助信息!E:M,9,FALSE)</f>
        <v>ZTWM-CDGS-XS-2024-0179-四川商投-射洪城乡一体化建设项目</v>
      </c>
      <c r="R112" s="34"/>
    </row>
    <row r="113" hidden="1" spans="2:18">
      <c r="B113" s="47" t="s">
        <v>31</v>
      </c>
      <c r="C113" s="77">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5"/>
      <c r="M113" s="84"/>
      <c r="N113" s="84"/>
      <c r="O113" s="84"/>
      <c r="P113" s="84"/>
      <c r="Q113" s="47" t="str">
        <f>VLOOKUP(B113,辅助信息!E:M,9,FALSE)</f>
        <v>ZTWM-CDGS-XS-2024-0179-四川商投-射洪城乡一体化建设项目</v>
      </c>
      <c r="R113" s="34"/>
    </row>
    <row r="114" hidden="1" spans="2:18">
      <c r="B114" s="47" t="s">
        <v>31</v>
      </c>
      <c r="C114" s="77">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5"/>
      <c r="M114" s="84"/>
      <c r="N114" s="84"/>
      <c r="O114" s="84"/>
      <c r="P114" s="84"/>
      <c r="Q114" s="47" t="str">
        <f>VLOOKUP(B114,辅助信息!E:M,9,FALSE)</f>
        <v>ZTWM-CDGS-XS-2024-0179-四川商投-射洪城乡一体化建设项目</v>
      </c>
      <c r="R114" s="34"/>
    </row>
    <row r="115" hidden="1" spans="2:18">
      <c r="B115" s="47" t="s">
        <v>31</v>
      </c>
      <c r="C115" s="77">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5"/>
      <c r="M115" s="84"/>
      <c r="N115" s="84"/>
      <c r="O115" s="84"/>
      <c r="P115" s="84"/>
      <c r="Q115" s="47" t="str">
        <f>VLOOKUP(B115,辅助信息!E:M,9,FALSE)</f>
        <v>ZTWM-CDGS-XS-2024-0179-四川商投-射洪城乡一体化建设项目</v>
      </c>
      <c r="R115" s="34"/>
    </row>
    <row r="116" hidden="1" spans="2:18">
      <c r="B116" s="47" t="s">
        <v>31</v>
      </c>
      <c r="C116" s="77">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5"/>
      <c r="M116" s="84"/>
      <c r="N116" s="84"/>
      <c r="O116" s="84"/>
      <c r="P116" s="84"/>
      <c r="Q116" s="47" t="str">
        <f>VLOOKUP(B116,辅助信息!E:M,9,FALSE)</f>
        <v>ZTWM-CDGS-XS-2024-0179-四川商投-射洪城乡一体化建设项目</v>
      </c>
      <c r="R116" s="34"/>
    </row>
    <row r="117" hidden="1" spans="2:18">
      <c r="B117" s="47" t="s">
        <v>31</v>
      </c>
      <c r="C117" s="77">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3"/>
      <c r="M117" s="84"/>
      <c r="N117" s="84"/>
      <c r="O117" s="84"/>
      <c r="P117" s="84"/>
      <c r="Q117" s="47" t="str">
        <f>VLOOKUP(B117,辅助信息!E:M,9,FALSE)</f>
        <v>ZTWM-CDGS-XS-2024-0179-四川商投-射洪城乡一体化建设项目</v>
      </c>
      <c r="R117" s="34"/>
    </row>
    <row r="118" hidden="1" spans="2:18">
      <c r="B118" s="47" t="s">
        <v>50</v>
      </c>
      <c r="C118" s="77">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7" t="str">
        <f>VLOOKUP(B118,辅助信息!E:M,9,FALSE)</f>
        <v>ZTWM-CDGS-XS-2024-0181-五冶天府-国道542项目（二批次）</v>
      </c>
      <c r="R118" s="34"/>
    </row>
    <row r="119" hidden="1" spans="2:18">
      <c r="B119" s="47" t="s">
        <v>50</v>
      </c>
      <c r="C119" s="77">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5"/>
      <c r="M119" s="84"/>
      <c r="N119" s="84"/>
      <c r="O119" s="84"/>
      <c r="P119" s="84"/>
      <c r="Q119" s="47" t="str">
        <f>VLOOKUP(B119,辅助信息!E:M,9,FALSE)</f>
        <v>ZTWM-CDGS-XS-2024-0181-五冶天府-国道542项目（二批次）</v>
      </c>
      <c r="R119" s="34"/>
    </row>
    <row r="120" hidden="1" spans="2:18">
      <c r="B120" s="47" t="s">
        <v>50</v>
      </c>
      <c r="C120" s="77">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3"/>
      <c r="M120" s="84"/>
      <c r="N120" s="84"/>
      <c r="O120" s="84"/>
      <c r="P120" s="84"/>
      <c r="Q120" s="47" t="str">
        <f>VLOOKUP(B120,辅助信息!E:M,9,FALSE)</f>
        <v>ZTWM-CDGS-XS-2024-0181-五冶天府-国道542项目（二批次）</v>
      </c>
      <c r="R120" s="34"/>
    </row>
    <row r="121" hidden="1" spans="2:18">
      <c r="B121" s="47" t="s">
        <v>29</v>
      </c>
      <c r="C121" s="77">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7" t="str">
        <f>VLOOKUP(B121,辅助信息!E:M,9,FALSE)</f>
        <v>ZTWM-CDGS-XS-2024-0181-五冶天府-国道542项目（二批次）</v>
      </c>
      <c r="R121" s="34"/>
    </row>
    <row r="122" hidden="1" spans="2:18">
      <c r="B122" s="47" t="s">
        <v>29</v>
      </c>
      <c r="C122" s="77">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3"/>
      <c r="M122" s="84"/>
      <c r="N122" s="84"/>
      <c r="O122" s="84"/>
      <c r="P122" s="84"/>
      <c r="Q122" s="47" t="str">
        <f>VLOOKUP(B122,辅助信息!E:M,9,FALSE)</f>
        <v>ZTWM-CDGS-XS-2024-0181-五冶天府-国道542项目（二批次）</v>
      </c>
      <c r="R122" s="34"/>
    </row>
    <row r="123" hidden="1" spans="2:18">
      <c r="B123" s="47" t="s">
        <v>54</v>
      </c>
      <c r="C123" s="77">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7" t="str">
        <f>VLOOKUP(B123,辅助信息!E:M,9,FALSE)</f>
        <v>ZTWM-CDGS-XS-2024-0181-五冶天府-国道542项目（二批次）</v>
      </c>
      <c r="R123" s="34"/>
    </row>
    <row r="124" hidden="1" spans="2:18">
      <c r="B124" s="47" t="s">
        <v>54</v>
      </c>
      <c r="C124" s="77">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5"/>
      <c r="M124" s="84"/>
      <c r="N124" s="84"/>
      <c r="O124" s="84"/>
      <c r="P124" s="84"/>
      <c r="Q124" s="47" t="str">
        <f>VLOOKUP(B124,辅助信息!E:M,9,FALSE)</f>
        <v>ZTWM-CDGS-XS-2024-0181-五冶天府-国道542项目（二批次）</v>
      </c>
      <c r="R124" s="34"/>
    </row>
    <row r="125" hidden="1" spans="2:18">
      <c r="B125" s="47" t="s">
        <v>54</v>
      </c>
      <c r="C125" s="77">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3"/>
      <c r="M125" s="84"/>
      <c r="N125" s="84"/>
      <c r="O125" s="84"/>
      <c r="P125" s="84"/>
      <c r="Q125" s="47" t="str">
        <f>VLOOKUP(B125,辅助信息!E:M,9,FALSE)</f>
        <v>ZTWM-CDGS-XS-2024-0181-五冶天府-国道542项目（二批次）</v>
      </c>
      <c r="R125" s="34"/>
    </row>
    <row r="126" hidden="1" spans="1:18">
      <c r="A126" s="90" t="s">
        <v>55</v>
      </c>
      <c r="B126" s="47" t="s">
        <v>56</v>
      </c>
      <c r="C126" s="77">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5"/>
      <c r="B127" s="47" t="s">
        <v>56</v>
      </c>
      <c r="C127" s="77">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5"/>
      <c r="B128" s="47" t="s">
        <v>56</v>
      </c>
      <c r="C128" s="77">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5"/>
      <c r="B129" s="47" t="s">
        <v>56</v>
      </c>
      <c r="C129" s="77">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5"/>
      <c r="B130" s="47" t="s">
        <v>56</v>
      </c>
      <c r="C130" s="77">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5"/>
      <c r="B131" s="47" t="s">
        <v>56</v>
      </c>
      <c r="C131" s="77">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5"/>
      <c r="B132" s="47" t="s">
        <v>56</v>
      </c>
      <c r="C132" s="77">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3"/>
      <c r="B133" s="91" t="s">
        <v>56</v>
      </c>
      <c r="C133" s="92">
        <v>45661</v>
      </c>
      <c r="D133" s="91" t="str">
        <f>VLOOKUP(B133,辅助信息!E:K,7,FALSE)</f>
        <v>JWDDCD2025011400164</v>
      </c>
      <c r="E133" s="91" t="str">
        <f>VLOOKUP(F133,辅助信息!A:B,2,FALSE)</f>
        <v>螺纹钢</v>
      </c>
      <c r="F133" s="91" t="s">
        <v>22</v>
      </c>
      <c r="G133" s="93">
        <v>12</v>
      </c>
      <c r="H133" s="93" t="e">
        <f>_xlfn._xlws.FILTER(#REF!,#REF!&amp;#REF!&amp;#REF!&amp;#REF!=C133&amp;F133&amp;I133&amp;J133,"未发货")</f>
        <v>#REF!</v>
      </c>
      <c r="I133" s="91" t="str">
        <f>VLOOKUP(B133,辅助信息!E:I,3,FALSE)</f>
        <v>（商投建工达州中医药科技园-4工区-7号楼）达州市通川区达州中医药职业学院犀牛大道北段</v>
      </c>
      <c r="J133" s="91" t="str">
        <f>VLOOKUP(B133,辅助信息!E:I,4,FALSE)</f>
        <v>张扬</v>
      </c>
      <c r="K133" s="91">
        <f>VLOOKUP(J133,辅助信息!H:I,2,FALSE)</f>
        <v>18381904567</v>
      </c>
      <c r="L133" s="63"/>
      <c r="M133" s="63"/>
      <c r="N133" s="63"/>
      <c r="O133" s="63"/>
      <c r="P133" s="63"/>
      <c r="Q133" s="34"/>
      <c r="R133" s="34"/>
    </row>
    <row r="134" ht="78.75" hidden="1" customHeight="1" spans="1:18">
      <c r="A134" s="78"/>
      <c r="B134" s="47" t="s">
        <v>59</v>
      </c>
      <c r="C134" s="77">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4" t="str">
        <f>VLOOKUP(B134,辅助信息!E:J,6,FALSE)</f>
        <v>送货单：送货单位：南充思临新材料科技有限公司,收货单位：五冶集团川北(南充)建设有限公司,项目名称：南充医学科学产业园,送货车型13米,装货前联系收货人核实到场规格</v>
      </c>
      <c r="M134" s="94"/>
      <c r="N134" s="94"/>
      <c r="O134" s="94"/>
      <c r="P134" s="94"/>
      <c r="Q134" s="47" t="str">
        <f>VLOOKUP(B134,辅助信息!E:M,9,FALSE)</f>
        <v>ZTWM-CDGS-XS-2024-0248-五冶钢构-南充市医学院项目</v>
      </c>
      <c r="R134" s="34"/>
    </row>
    <row r="135" hidden="1" spans="2:18">
      <c r="B135" s="47" t="s">
        <v>24</v>
      </c>
      <c r="C135" s="77">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7" t="str">
        <f>VLOOKUP(B135,辅助信息!E:M,9,FALSE)</f>
        <v>ZTWM-CDGS-XS-2024-0248-五冶钢构-南充市医学院项目</v>
      </c>
      <c r="R135" s="34"/>
    </row>
    <row r="136" hidden="1" spans="2:18">
      <c r="B136" s="47" t="s">
        <v>24</v>
      </c>
      <c r="C136" s="77">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3"/>
      <c r="M136" s="84"/>
      <c r="N136" s="84"/>
      <c r="O136" s="84"/>
      <c r="P136" s="84"/>
      <c r="Q136" s="47" t="str">
        <f>VLOOKUP(B136,辅助信息!E:M,9,FALSE)</f>
        <v>ZTWM-CDGS-XS-2024-0248-五冶钢构-南充市医学院项目</v>
      </c>
      <c r="R136" s="34"/>
    </row>
    <row r="137" hidden="1" spans="2:18">
      <c r="B137" s="47" t="s">
        <v>25</v>
      </c>
      <c r="C137" s="77">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7" t="str">
        <f>VLOOKUP(B137,辅助信息!E:M,9,FALSE)</f>
        <v>ZTWM-CDGS-XS-2024-0181-五冶天府-国道542项目（二批次）</v>
      </c>
      <c r="R137" s="34"/>
    </row>
    <row r="138" hidden="1" spans="2:18">
      <c r="B138" s="47" t="s">
        <v>25</v>
      </c>
      <c r="C138" s="77">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5"/>
      <c r="M138" s="84"/>
      <c r="N138" s="84"/>
      <c r="O138" s="84"/>
      <c r="P138" s="84"/>
      <c r="Q138" s="47" t="str">
        <f>VLOOKUP(B138,辅助信息!E:M,9,FALSE)</f>
        <v>ZTWM-CDGS-XS-2024-0181-五冶天府-国道542项目（二批次）</v>
      </c>
      <c r="R138" s="34"/>
    </row>
    <row r="139" hidden="1" spans="2:18">
      <c r="B139" s="47" t="s">
        <v>25</v>
      </c>
      <c r="C139" s="77">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5"/>
      <c r="M139" s="84"/>
      <c r="N139" s="84"/>
      <c r="O139" s="84"/>
      <c r="P139" s="84"/>
      <c r="Q139" s="47" t="str">
        <f>VLOOKUP(B139,辅助信息!E:M,9,FALSE)</f>
        <v>ZTWM-CDGS-XS-2024-0181-五冶天府-国道542项目（二批次）</v>
      </c>
      <c r="R139" s="34"/>
    </row>
    <row r="140" hidden="1" spans="2:18">
      <c r="B140" s="47" t="s">
        <v>25</v>
      </c>
      <c r="C140" s="77">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3"/>
      <c r="M140" s="84"/>
      <c r="N140" s="84"/>
      <c r="O140" s="84"/>
      <c r="P140" s="84"/>
      <c r="Q140" s="47" t="str">
        <f>VLOOKUP(B140,辅助信息!E:M,9,FALSE)</f>
        <v>ZTWM-CDGS-XS-2024-0181-五冶天府-国道542项目（二批次）</v>
      </c>
      <c r="R140" s="34"/>
    </row>
    <row r="141" hidden="1" spans="2:18">
      <c r="B141" s="47" t="s">
        <v>17</v>
      </c>
      <c r="C141" s="77">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4" t="str">
        <f>VLOOKUP(B141,辅助信息!E:J,6,FALSE)</f>
        <v>提前联系到场规格,一天到场车辆不低于2车</v>
      </c>
      <c r="M141" s="84"/>
      <c r="N141" s="84"/>
      <c r="O141" s="84"/>
      <c r="P141" s="84"/>
      <c r="Q141" s="47" t="str">
        <f>VLOOKUP(B141,辅助信息!E:M,9,FALSE)</f>
        <v>ZTWM-CDGS-XS-2024-0205-五冶钢构-达州市通川区西外复兴镇及临近片区建设项目</v>
      </c>
      <c r="R141" s="34"/>
    </row>
    <row r="142" hidden="1" spans="2:18">
      <c r="B142" s="47" t="s">
        <v>17</v>
      </c>
      <c r="C142" s="77">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5"/>
      <c r="M142" s="84"/>
      <c r="N142" s="84"/>
      <c r="O142" s="84"/>
      <c r="P142" s="84"/>
      <c r="Q142" s="47" t="str">
        <f>VLOOKUP(B142,辅助信息!E:M,9,FALSE)</f>
        <v>ZTWM-CDGS-XS-2024-0205-五冶钢构-达州市通川区西外复兴镇及临近片区建设项目</v>
      </c>
      <c r="R142" s="34"/>
    </row>
    <row r="143" hidden="1" spans="2:18">
      <c r="B143" s="47" t="s">
        <v>17</v>
      </c>
      <c r="C143" s="77">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3"/>
      <c r="M143" s="84"/>
      <c r="N143" s="84"/>
      <c r="O143" s="84"/>
      <c r="P143" s="84"/>
      <c r="Q143" s="47" t="str">
        <f>VLOOKUP(B143,辅助信息!E:M,9,FALSE)</f>
        <v>ZTWM-CDGS-XS-2024-0205-五冶钢构-达州市通川区西外复兴镇及临近片区建设项目</v>
      </c>
      <c r="R143" s="34"/>
    </row>
    <row r="144" hidden="1" spans="2:18">
      <c r="B144" s="47" t="s">
        <v>44</v>
      </c>
      <c r="C144" s="77">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4" t="str">
        <f>VLOOKUP(B144,辅助信息!E:J,6,FALSE)</f>
        <v>对方卸车</v>
      </c>
      <c r="M144" s="84"/>
      <c r="N144" s="84"/>
      <c r="O144" s="84"/>
      <c r="P144" s="84"/>
      <c r="Q144" s="47" t="str">
        <f>VLOOKUP(B144,辅助信息!E:M,9,FALSE)</f>
        <v>ZTWM-CDGS-XS-2024-0189-华西集采-酒城南项目</v>
      </c>
      <c r="R144" s="34"/>
    </row>
    <row r="145" hidden="1" spans="2:18">
      <c r="B145" s="47" t="s">
        <v>44</v>
      </c>
      <c r="C145" s="77">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5"/>
      <c r="M145" s="84"/>
      <c r="N145" s="84"/>
      <c r="O145" s="84"/>
      <c r="P145" s="84"/>
      <c r="Q145" s="47" t="str">
        <f>VLOOKUP(B145,辅助信息!E:M,9,FALSE)</f>
        <v>ZTWM-CDGS-XS-2024-0189-华西集采-酒城南项目</v>
      </c>
      <c r="R145" s="34"/>
    </row>
    <row r="146" hidden="1" spans="2:18">
      <c r="B146" s="47" t="s">
        <v>44</v>
      </c>
      <c r="C146" s="77">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3"/>
      <c r="M146" s="84"/>
      <c r="N146" s="84"/>
      <c r="O146" s="84"/>
      <c r="P146" s="84"/>
      <c r="Q146" s="47" t="str">
        <f>VLOOKUP(B146,辅助信息!E:M,9,FALSE)</f>
        <v>ZTWM-CDGS-XS-2024-0189-华西集采-酒城南项目</v>
      </c>
      <c r="R146" s="34"/>
    </row>
    <row r="147" hidden="1" spans="2:18">
      <c r="B147" s="47" t="s">
        <v>31</v>
      </c>
      <c r="C147" s="77">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4" t="str">
        <f>VLOOKUP(B147,辅助信息!E:J,6,FALSE)</f>
        <v>提前联系到场规格及数量</v>
      </c>
      <c r="M147" s="84"/>
      <c r="N147" s="84"/>
      <c r="O147" s="84"/>
      <c r="P147" s="84"/>
      <c r="Q147" s="47" t="str">
        <f>VLOOKUP(B147,辅助信息!E:M,9,FALSE)</f>
        <v>ZTWM-CDGS-XS-2024-0179-四川商投-射洪城乡一体化建设项目</v>
      </c>
      <c r="R147" s="34"/>
    </row>
    <row r="148" hidden="1" spans="2:18">
      <c r="B148" s="47" t="s">
        <v>31</v>
      </c>
      <c r="C148" s="77">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5"/>
      <c r="M148" s="84"/>
      <c r="N148" s="84"/>
      <c r="O148" s="84"/>
      <c r="P148" s="84"/>
      <c r="Q148" s="47" t="str">
        <f>VLOOKUP(B148,辅助信息!E:M,9,FALSE)</f>
        <v>ZTWM-CDGS-XS-2024-0179-四川商投-射洪城乡一体化建设项目</v>
      </c>
      <c r="R148" s="34"/>
    </row>
    <row r="149" hidden="1" spans="2:18">
      <c r="B149" s="47" t="s">
        <v>31</v>
      </c>
      <c r="C149" s="77">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3"/>
      <c r="M149" s="84"/>
      <c r="N149" s="84"/>
      <c r="O149" s="84"/>
      <c r="P149" s="84"/>
      <c r="Q149" s="47" t="str">
        <f>VLOOKUP(B149,辅助信息!E:M,9,FALSE)</f>
        <v>ZTWM-CDGS-XS-2024-0179-四川商投-射洪城乡一体化建设项目</v>
      </c>
      <c r="R149" s="34"/>
    </row>
    <row r="150" hidden="1" spans="2:18">
      <c r="B150" s="47" t="s">
        <v>50</v>
      </c>
      <c r="C150" s="77">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7" t="str">
        <f>VLOOKUP(B150,辅助信息!E:M,9,FALSE)</f>
        <v>ZTWM-CDGS-XS-2024-0181-五冶天府-国道542项目（二批次）</v>
      </c>
      <c r="R150" s="34"/>
    </row>
    <row r="151" hidden="1" spans="2:18">
      <c r="B151" s="47" t="s">
        <v>50</v>
      </c>
      <c r="C151" s="77">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5"/>
      <c r="M151" s="84"/>
      <c r="N151" s="84"/>
      <c r="O151" s="84"/>
      <c r="P151" s="84"/>
      <c r="Q151" s="47" t="str">
        <f>VLOOKUP(B151,辅助信息!E:M,9,FALSE)</f>
        <v>ZTWM-CDGS-XS-2024-0181-五冶天府-国道542项目（二批次）</v>
      </c>
      <c r="R151" s="34"/>
    </row>
    <row r="152" hidden="1" spans="2:18">
      <c r="B152" s="47" t="s">
        <v>50</v>
      </c>
      <c r="C152" s="77">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3"/>
      <c r="M152" s="84"/>
      <c r="N152" s="84"/>
      <c r="O152" s="84"/>
      <c r="P152" s="84"/>
      <c r="Q152" s="47" t="str">
        <f>VLOOKUP(B152,辅助信息!E:M,9,FALSE)</f>
        <v>ZTWM-CDGS-XS-2024-0181-五冶天府-国道542项目（二批次）</v>
      </c>
      <c r="R152" s="34"/>
    </row>
    <row r="153" hidden="1" spans="2:18">
      <c r="B153" s="47" t="s">
        <v>29</v>
      </c>
      <c r="C153" s="77">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7" t="str">
        <f>VLOOKUP(B153,辅助信息!E:M,9,FALSE)</f>
        <v>ZTWM-CDGS-XS-2024-0181-五冶天府-国道542项目（二批次）</v>
      </c>
      <c r="R153" s="34"/>
    </row>
    <row r="154" hidden="1" spans="2:18">
      <c r="B154" s="47" t="s">
        <v>29</v>
      </c>
      <c r="C154" s="77">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3"/>
      <c r="M154" s="84"/>
      <c r="N154" s="84"/>
      <c r="O154" s="84"/>
      <c r="P154" s="84"/>
      <c r="Q154" s="47" t="str">
        <f>VLOOKUP(B154,辅助信息!E:M,9,FALSE)</f>
        <v>ZTWM-CDGS-XS-2024-0181-五冶天府-国道542项目（二批次）</v>
      </c>
      <c r="R154" s="34"/>
    </row>
    <row r="155" hidden="1" spans="2:18">
      <c r="B155" s="47" t="s">
        <v>54</v>
      </c>
      <c r="C155" s="77">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7" t="str">
        <f>VLOOKUP(B155,辅助信息!E:M,9,FALSE)</f>
        <v>ZTWM-CDGS-XS-2024-0181-五冶天府-国道542项目（二批次）</v>
      </c>
      <c r="R155" s="34"/>
    </row>
    <row r="156" hidden="1" spans="2:18">
      <c r="B156" s="47" t="s">
        <v>54</v>
      </c>
      <c r="C156" s="77">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5"/>
      <c r="M156" s="84"/>
      <c r="N156" s="84"/>
      <c r="O156" s="84"/>
      <c r="P156" s="84"/>
      <c r="Q156" s="47" t="str">
        <f>VLOOKUP(B156,辅助信息!E:M,9,FALSE)</f>
        <v>ZTWM-CDGS-XS-2024-0181-五冶天府-国道542项目（二批次）</v>
      </c>
      <c r="R156" s="34"/>
    </row>
    <row r="157" hidden="1" spans="2:18">
      <c r="B157" s="47" t="s">
        <v>54</v>
      </c>
      <c r="C157" s="77">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3"/>
      <c r="M157" s="84"/>
      <c r="N157" s="84"/>
      <c r="O157" s="84"/>
      <c r="P157" s="84"/>
      <c r="Q157" s="47" t="str">
        <f>VLOOKUP(B157,辅助信息!E:M,9,FALSE)</f>
        <v>ZTWM-CDGS-XS-2024-0181-五冶天府-国道542项目（二批次）</v>
      </c>
      <c r="R157" s="34"/>
    </row>
    <row r="158" hidden="1" spans="1:18">
      <c r="A158" s="63" t="s">
        <v>55</v>
      </c>
      <c r="B158" s="47" t="s">
        <v>56</v>
      </c>
      <c r="C158" s="77">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4" t="str">
        <f>VLOOKUP(B158,辅助信息!E:J,6,FALSE)</f>
        <v>控制炉批号尽量少,优先安排达钢,提前联系到场规格及数量</v>
      </c>
      <c r="M158" s="84"/>
      <c r="N158" s="84"/>
      <c r="O158" s="84"/>
      <c r="P158" s="84"/>
      <c r="Q158" s="47" t="str">
        <f>VLOOKUP(B158,辅助信息!E:M,9,FALSE)</f>
        <v>ZTWM-CDGS-XS-2024-0134-商投建工达州中医药科技成果示范园项目</v>
      </c>
      <c r="R158" s="34"/>
    </row>
    <row r="159" hidden="1" spans="2:18">
      <c r="B159" s="47" t="s">
        <v>56</v>
      </c>
      <c r="C159" s="77">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5"/>
      <c r="M159" s="84"/>
      <c r="N159" s="84"/>
      <c r="O159" s="84"/>
      <c r="P159" s="84"/>
      <c r="Q159" s="47" t="str">
        <f>VLOOKUP(B159,辅助信息!E:M,9,FALSE)</f>
        <v>ZTWM-CDGS-XS-2024-0134-商投建工达州中医药科技成果示范园项目</v>
      </c>
      <c r="R159" s="34"/>
    </row>
    <row r="160" hidden="1" spans="2:18">
      <c r="B160" s="47" t="s">
        <v>56</v>
      </c>
      <c r="C160" s="77">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5"/>
      <c r="M160" s="84"/>
      <c r="N160" s="84"/>
      <c r="O160" s="84"/>
      <c r="P160" s="84"/>
      <c r="Q160" s="47" t="str">
        <f>VLOOKUP(B160,辅助信息!E:M,9,FALSE)</f>
        <v>ZTWM-CDGS-XS-2024-0134-商投建工达州中医药科技成果示范园项目</v>
      </c>
      <c r="R160" s="34"/>
    </row>
    <row r="161" hidden="1" spans="2:18">
      <c r="B161" s="47" t="s">
        <v>56</v>
      </c>
      <c r="C161" s="77">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5"/>
      <c r="M161" s="84"/>
      <c r="N161" s="84"/>
      <c r="O161" s="84"/>
      <c r="P161" s="84"/>
      <c r="Q161" s="47" t="str">
        <f>VLOOKUP(B161,辅助信息!E:M,9,FALSE)</f>
        <v>ZTWM-CDGS-XS-2024-0134-商投建工达州中医药科技成果示范园项目</v>
      </c>
      <c r="R161" s="34"/>
    </row>
    <row r="162" hidden="1" spans="2:18">
      <c r="B162" s="47" t="s">
        <v>56</v>
      </c>
      <c r="C162" s="77">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5"/>
      <c r="M162" s="84"/>
      <c r="N162" s="84"/>
      <c r="O162" s="84"/>
      <c r="P162" s="84"/>
      <c r="Q162" s="47" t="str">
        <f>VLOOKUP(B162,辅助信息!E:M,9,FALSE)</f>
        <v>ZTWM-CDGS-XS-2024-0134-商投建工达州中医药科技成果示范园项目</v>
      </c>
      <c r="R162" s="34"/>
    </row>
    <row r="163" hidden="1" spans="2:18">
      <c r="B163" s="47" t="s">
        <v>56</v>
      </c>
      <c r="C163" s="77">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5"/>
      <c r="M163" s="84"/>
      <c r="N163" s="84"/>
      <c r="O163" s="84"/>
      <c r="P163" s="84"/>
      <c r="Q163" s="47" t="str">
        <f>VLOOKUP(B163,辅助信息!E:M,9,FALSE)</f>
        <v>ZTWM-CDGS-XS-2024-0134-商投建工达州中医药科技成果示范园项目</v>
      </c>
      <c r="R163" s="34"/>
    </row>
    <row r="164" hidden="1" spans="2:18">
      <c r="B164" s="47" t="s">
        <v>56</v>
      </c>
      <c r="C164" s="77">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5"/>
      <c r="M164" s="84"/>
      <c r="N164" s="84"/>
      <c r="O164" s="84"/>
      <c r="P164" s="84"/>
      <c r="Q164" s="47" t="str">
        <f>VLOOKUP(B164,辅助信息!E:M,9,FALSE)</f>
        <v>ZTWM-CDGS-XS-2024-0134-商投建工达州中医药科技成果示范园项目</v>
      </c>
      <c r="R164" s="34"/>
    </row>
    <row r="165" hidden="1" spans="2:18">
      <c r="B165" s="47" t="s">
        <v>56</v>
      </c>
      <c r="C165" s="77">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3"/>
      <c r="M165" s="84"/>
      <c r="N165" s="84"/>
      <c r="O165" s="84"/>
      <c r="P165" s="84"/>
      <c r="Q165" s="47" t="str">
        <f>VLOOKUP(B165,辅助信息!E:M,9,FALSE)</f>
        <v>ZTWM-CDGS-XS-2024-0134-商投建工达州中医药科技成果示范园项目</v>
      </c>
      <c r="R165" s="34"/>
    </row>
    <row r="166" hidden="1" spans="2:18">
      <c r="B166" s="47" t="s">
        <v>59</v>
      </c>
      <c r="C166" s="77">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7" t="str">
        <f>VLOOKUP(B166,辅助信息!E:M,9,FALSE)</f>
        <v>ZTWM-CDGS-XS-2024-0248-五冶钢构-南充市医学院项目</v>
      </c>
      <c r="R166" s="34"/>
    </row>
    <row r="167" hidden="1" spans="2:18">
      <c r="B167" s="47" t="s">
        <v>59</v>
      </c>
      <c r="C167" s="77">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5"/>
      <c r="M167" s="84"/>
      <c r="N167" s="84"/>
      <c r="O167" s="84"/>
      <c r="P167" s="84"/>
      <c r="Q167" s="47" t="str">
        <f>VLOOKUP(B167,辅助信息!E:M,9,FALSE)</f>
        <v>ZTWM-CDGS-XS-2024-0248-五冶钢构-南充市医学院项目</v>
      </c>
      <c r="R167" s="34"/>
    </row>
    <row r="168" hidden="1" spans="2:18">
      <c r="B168" s="47" t="s">
        <v>59</v>
      </c>
      <c r="C168" s="77">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5"/>
      <c r="M168" s="84"/>
      <c r="N168" s="84"/>
      <c r="O168" s="84"/>
      <c r="P168" s="84"/>
      <c r="Q168" s="47" t="str">
        <f>VLOOKUP(B168,辅助信息!E:M,9,FALSE)</f>
        <v>ZTWM-CDGS-XS-2024-0248-五冶钢构-南充市医学院项目</v>
      </c>
      <c r="R168" s="34"/>
    </row>
    <row r="169" hidden="1" spans="2:18">
      <c r="B169" s="47" t="s">
        <v>60</v>
      </c>
      <c r="C169" s="77">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5"/>
      <c r="M169" s="84"/>
      <c r="N169" s="84"/>
      <c r="O169" s="84"/>
      <c r="P169" s="84"/>
      <c r="Q169" s="47" t="str">
        <f>VLOOKUP(B169,辅助信息!E:M,9,FALSE)</f>
        <v>ZTWM-CDGS-XS-2024-0248-五冶钢构-南充市医学院项目</v>
      </c>
      <c r="R169" s="34"/>
    </row>
    <row r="170" hidden="1" spans="2:18">
      <c r="B170" s="47" t="s">
        <v>60</v>
      </c>
      <c r="C170" s="77">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5"/>
      <c r="M170" s="84"/>
      <c r="N170" s="84"/>
      <c r="O170" s="84"/>
      <c r="P170" s="84"/>
      <c r="Q170" s="47" t="str">
        <f>VLOOKUP(B170,辅助信息!E:M,9,FALSE)</f>
        <v>ZTWM-CDGS-XS-2024-0248-五冶钢构-南充市医学院项目</v>
      </c>
      <c r="R170" s="34"/>
    </row>
    <row r="171" hidden="1" spans="2:18">
      <c r="B171" s="47" t="s">
        <v>60</v>
      </c>
      <c r="C171" s="77">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5"/>
      <c r="M171" s="84"/>
      <c r="N171" s="84"/>
      <c r="O171" s="84"/>
      <c r="P171" s="84"/>
      <c r="Q171" s="47" t="str">
        <f>VLOOKUP(B171,辅助信息!E:M,9,FALSE)</f>
        <v>ZTWM-CDGS-XS-2024-0248-五冶钢构-南充市医学院项目</v>
      </c>
      <c r="R171" s="34"/>
    </row>
    <row r="172" hidden="1" spans="2:18">
      <c r="B172" s="47" t="s">
        <v>60</v>
      </c>
      <c r="C172" s="77">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5"/>
      <c r="M172" s="84"/>
      <c r="N172" s="84"/>
      <c r="O172" s="84"/>
      <c r="P172" s="84"/>
      <c r="Q172" s="47" t="str">
        <f>VLOOKUP(B172,辅助信息!E:M,9,FALSE)</f>
        <v>ZTWM-CDGS-XS-2024-0248-五冶钢构-南充市医学院项目</v>
      </c>
      <c r="R172" s="34"/>
    </row>
    <row r="173" hidden="1" spans="2:18">
      <c r="B173" s="47" t="s">
        <v>60</v>
      </c>
      <c r="C173" s="77">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3"/>
      <c r="M173" s="84"/>
      <c r="N173" s="84"/>
      <c r="O173" s="84"/>
      <c r="P173" s="84"/>
      <c r="Q173" s="47" t="str">
        <f>VLOOKUP(B173,辅助信息!E:M,9,FALSE)</f>
        <v>ZTWM-CDGS-XS-2024-0248-五冶钢构-南充市医学院项目</v>
      </c>
      <c r="R173" s="34"/>
    </row>
    <row r="174" ht="78.75" hidden="1" customHeight="1" spans="2:18">
      <c r="B174" s="47" t="s">
        <v>20</v>
      </c>
      <c r="C174" s="77">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4" t="str">
        <f>VLOOKUP(B174,辅助信息!E:J,6,FALSE)</f>
        <v>送货单：送货单位：南充思临新材料科技有限公司,收货单位：五冶集团川北(南充)建设有限公司,项目名称：南充医学科学产业园,送货车型13米,装货前联系收货人核实到场规格</v>
      </c>
      <c r="M174" s="94"/>
      <c r="N174" s="94"/>
      <c r="O174" s="94"/>
      <c r="P174" s="94"/>
      <c r="Q174" s="47" t="str">
        <f>VLOOKUP(B174,辅助信息!E:M,9,FALSE)</f>
        <v>ZTWM-CDGS-XS-2024-0248-五冶钢构-南充市医学院项目</v>
      </c>
      <c r="R174" s="34"/>
    </row>
    <row r="175" hidden="1" spans="2:18">
      <c r="B175" s="47" t="s">
        <v>17</v>
      </c>
      <c r="C175" s="77">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4" t="str">
        <f>VLOOKUP(B175,辅助信息!E:J,6,FALSE)</f>
        <v>提前联系到场规格,一天到场车辆不低于2车</v>
      </c>
      <c r="M175" s="84"/>
      <c r="N175" s="84"/>
      <c r="O175" s="84"/>
      <c r="P175" s="84"/>
      <c r="Q175" s="47" t="str">
        <f>VLOOKUP(B175,辅助信息!E:M,9,FALSE)</f>
        <v>ZTWM-CDGS-XS-2024-0205-五冶钢构-达州市通川区西外复兴镇及临近片区建设项目</v>
      </c>
      <c r="R175" s="34"/>
    </row>
    <row r="176" hidden="1" spans="2:18">
      <c r="B176" s="47" t="s">
        <v>17</v>
      </c>
      <c r="C176" s="77">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5"/>
      <c r="M176" s="84"/>
      <c r="N176" s="84"/>
      <c r="O176" s="84"/>
      <c r="P176" s="84"/>
      <c r="Q176" s="47"/>
      <c r="R176" s="34"/>
    </row>
    <row r="177" hidden="1" spans="2:18">
      <c r="B177" s="47" t="s">
        <v>17</v>
      </c>
      <c r="C177" s="77">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3"/>
      <c r="M177" s="84"/>
      <c r="N177" s="84"/>
      <c r="O177" s="84"/>
      <c r="P177" s="84"/>
      <c r="Q177" s="47" t="str">
        <f>VLOOKUP(B177,辅助信息!E:M,9,FALSE)</f>
        <v>ZTWM-CDGS-XS-2024-0205-五冶钢构-达州市通川区西外复兴镇及临近片区建设项目</v>
      </c>
      <c r="R177" s="34"/>
    </row>
    <row r="178" hidden="1" spans="2:18">
      <c r="B178" s="47" t="s">
        <v>31</v>
      </c>
      <c r="C178" s="77">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4" t="str">
        <f>VLOOKUP(B178,辅助信息!E:J,6,FALSE)</f>
        <v>提前联系到场规格及数量</v>
      </c>
      <c r="M178" s="84"/>
      <c r="N178" s="84"/>
      <c r="O178" s="84"/>
      <c r="P178" s="84"/>
      <c r="Q178" s="47" t="str">
        <f>VLOOKUP(B178,辅助信息!E:M,9,FALSE)</f>
        <v>ZTWM-CDGS-XS-2024-0179-四川商投-射洪城乡一体化建设项目</v>
      </c>
      <c r="R178" s="34"/>
    </row>
    <row r="179" hidden="1" spans="2:18">
      <c r="B179" s="47" t="s">
        <v>31</v>
      </c>
      <c r="C179" s="77">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5"/>
      <c r="M179" s="84"/>
      <c r="N179" s="84"/>
      <c r="O179" s="84"/>
      <c r="P179" s="84"/>
      <c r="Q179" s="47" t="str">
        <f>VLOOKUP(B179,辅助信息!E:M,9,FALSE)</f>
        <v>ZTWM-CDGS-XS-2024-0179-四川商投-射洪城乡一体化建设项目</v>
      </c>
      <c r="R179" s="34"/>
    </row>
    <row r="180" hidden="1" spans="2:18">
      <c r="B180" s="47" t="s">
        <v>31</v>
      </c>
      <c r="C180" s="77">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5"/>
      <c r="M180" s="84"/>
      <c r="N180" s="84"/>
      <c r="O180" s="84"/>
      <c r="P180" s="84"/>
      <c r="Q180" s="47" t="str">
        <f>VLOOKUP(B180,辅助信息!E:M,9,FALSE)</f>
        <v>ZTWM-CDGS-XS-2024-0179-四川商投-射洪城乡一体化建设项目</v>
      </c>
      <c r="R180" s="34"/>
    </row>
    <row r="181" hidden="1" spans="1:18">
      <c r="A181" s="78" t="s">
        <v>62</v>
      </c>
      <c r="B181" s="47" t="s">
        <v>31</v>
      </c>
      <c r="C181" s="77">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5"/>
      <c r="M181" s="84"/>
      <c r="N181" s="84"/>
      <c r="O181" s="84"/>
      <c r="P181" s="84"/>
      <c r="Q181" s="47" t="str">
        <f>VLOOKUP(B181,辅助信息!E:M,9,FALSE)</f>
        <v>ZTWM-CDGS-XS-2024-0179-四川商投-射洪城乡一体化建设项目</v>
      </c>
      <c r="R181" s="34"/>
    </row>
    <row r="182" hidden="1" spans="2:18">
      <c r="B182" s="47" t="s">
        <v>31</v>
      </c>
      <c r="C182" s="77">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5"/>
      <c r="M182" s="84"/>
      <c r="N182" s="84"/>
      <c r="O182" s="84"/>
      <c r="P182" s="84"/>
      <c r="Q182" s="47" t="str">
        <f>VLOOKUP(B182,辅助信息!E:M,9,FALSE)</f>
        <v>ZTWM-CDGS-XS-2024-0179-四川商投-射洪城乡一体化建设项目</v>
      </c>
      <c r="R182" s="34"/>
    </row>
    <row r="183" hidden="1" spans="2:18">
      <c r="B183" s="47" t="s">
        <v>31</v>
      </c>
      <c r="C183" s="77">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5"/>
      <c r="M183" s="84"/>
      <c r="N183" s="84"/>
      <c r="O183" s="84"/>
      <c r="P183" s="84"/>
      <c r="Q183" s="47" t="str">
        <f>VLOOKUP(B183,辅助信息!E:M,9,FALSE)</f>
        <v>ZTWM-CDGS-XS-2024-0179-四川商投-射洪城乡一体化建设项目</v>
      </c>
      <c r="R183" s="34"/>
    </row>
    <row r="184" hidden="1" spans="2:18">
      <c r="B184" s="47" t="s">
        <v>31</v>
      </c>
      <c r="C184" s="77">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3"/>
      <c r="M184" s="84"/>
      <c r="N184" s="84"/>
      <c r="O184" s="84"/>
      <c r="P184" s="84"/>
      <c r="Q184" s="47" t="str">
        <f>VLOOKUP(B184,辅助信息!E:M,9,FALSE)</f>
        <v>ZTWM-CDGS-XS-2024-0179-四川商投-射洪城乡一体化建设项目</v>
      </c>
      <c r="R184" s="34"/>
    </row>
    <row r="185" ht="56.25" hidden="1" customHeight="1" spans="2:18">
      <c r="B185" s="47" t="s">
        <v>29</v>
      </c>
      <c r="C185" s="77">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4" t="str">
        <f>VLOOKUP(B185,辅助信息!E:J,6,FALSE)</f>
        <v>五冶建设送货单,4份材质书,送货车型9.6米,装货前联系收货人核实到场规格,没提前告知进场规格现场不给予接收</v>
      </c>
      <c r="M185" s="94"/>
      <c r="N185" s="94"/>
      <c r="O185" s="94"/>
      <c r="P185" s="94"/>
      <c r="Q185" s="47" t="str">
        <f>VLOOKUP(B185,辅助信息!E:M,9,FALSE)</f>
        <v>ZTWM-CDGS-XS-2024-0181-五冶天府-国道542项目（二批次）</v>
      </c>
      <c r="R185" s="34"/>
    </row>
    <row r="186" ht="56.25" hidden="1" customHeight="1" spans="2:18">
      <c r="B186" s="47" t="s">
        <v>54</v>
      </c>
      <c r="C186" s="77">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4" t="str">
        <f>VLOOKUP(B186,辅助信息!E:J,6,FALSE)</f>
        <v>五冶建设送货单,4份材质书,送货车型13米,装货前联系收货人核实到场规格,没提前告知进场规格现场不给予接收</v>
      </c>
      <c r="M186" s="94"/>
      <c r="N186" s="94"/>
      <c r="O186" s="94"/>
      <c r="P186" s="94"/>
      <c r="Q186" s="47" t="str">
        <f>VLOOKUP(B186,辅助信息!E:M,9,FALSE)</f>
        <v>ZTWM-CDGS-XS-2024-0181-五冶天府-国道542项目（二批次）</v>
      </c>
      <c r="R186" s="34"/>
    </row>
    <row r="187" ht="45" hidden="1" customHeight="1" spans="2:18">
      <c r="B187" s="47" t="s">
        <v>63</v>
      </c>
      <c r="C187" s="77">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7" t="str">
        <f>VLOOKUP(B187,辅助信息!E:M,9,FALSE)</f>
        <v>ZTWM-CDGS-XS-2024-0181-五冶天府-国道542项目（二批次）</v>
      </c>
      <c r="R187" s="34"/>
    </row>
    <row r="188" hidden="1" spans="2:18">
      <c r="B188" s="47" t="s">
        <v>64</v>
      </c>
      <c r="C188" s="77">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7" t="str">
        <f>VLOOKUP(B188,辅助信息!E:M,9,FALSE)</f>
        <v>ZTWM-CDGS-XS-2024-0181-五冶天府-国道542项目（二批次）</v>
      </c>
      <c r="R188" s="34"/>
    </row>
    <row r="189" hidden="1" spans="2:18">
      <c r="B189" s="47" t="s">
        <v>64</v>
      </c>
      <c r="C189" s="77">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5"/>
      <c r="M189" s="84"/>
      <c r="N189" s="84"/>
      <c r="O189" s="84"/>
      <c r="P189" s="84"/>
      <c r="Q189" s="47" t="str">
        <f>VLOOKUP(B189,辅助信息!E:M,9,FALSE)</f>
        <v>ZTWM-CDGS-XS-2024-0181-五冶天府-国道542项目（二批次）</v>
      </c>
      <c r="R189" s="34"/>
    </row>
    <row r="190" hidden="1" spans="2:18">
      <c r="B190" s="47" t="s">
        <v>64</v>
      </c>
      <c r="C190" s="77">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5"/>
      <c r="M190" s="84"/>
      <c r="N190" s="84"/>
      <c r="O190" s="84"/>
      <c r="P190" s="84"/>
      <c r="Q190" s="47" t="str">
        <f>VLOOKUP(B190,辅助信息!E:M,9,FALSE)</f>
        <v>ZTWM-CDGS-XS-2024-0181-五冶天府-国道542项目（二批次）</v>
      </c>
      <c r="R190" s="34"/>
    </row>
    <row r="191" hidden="1" spans="2:18">
      <c r="B191" s="47" t="s">
        <v>64</v>
      </c>
      <c r="C191" s="77">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5"/>
      <c r="M191" s="84"/>
      <c r="N191" s="84"/>
      <c r="O191" s="84"/>
      <c r="P191" s="84"/>
      <c r="Q191" s="47" t="str">
        <f>VLOOKUP(B191,辅助信息!E:M,9,FALSE)</f>
        <v>ZTWM-CDGS-XS-2024-0181-五冶天府-国道542项目（二批次）</v>
      </c>
      <c r="R191" s="34"/>
    </row>
    <row r="192" hidden="1" spans="2:18">
      <c r="B192" s="47" t="s">
        <v>64</v>
      </c>
      <c r="C192" s="77">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3"/>
      <c r="M192" s="84"/>
      <c r="N192" s="84"/>
      <c r="O192" s="84"/>
      <c r="P192" s="84"/>
      <c r="Q192" s="47" t="str">
        <f>VLOOKUP(B192,辅助信息!E:M,9,FALSE)</f>
        <v>ZTWM-CDGS-XS-2024-0181-五冶天府-国道542项目（二批次）</v>
      </c>
      <c r="R192" s="34"/>
    </row>
    <row r="193" hidden="1" spans="1:18">
      <c r="A193" s="90"/>
      <c r="B193" s="47" t="s">
        <v>56</v>
      </c>
      <c r="C193" s="77">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4" t="str">
        <f>VLOOKUP(B193,辅助信息!E:J,6,FALSE)</f>
        <v>控制炉批号尽量少,优先安排达钢,提前联系到场规格及数量</v>
      </c>
      <c r="M193" s="84"/>
      <c r="N193" s="84"/>
      <c r="O193" s="84"/>
      <c r="P193" s="84"/>
      <c r="Q193" s="47" t="str">
        <f>VLOOKUP(B193,辅助信息!E:M,9,FALSE)</f>
        <v>ZTWM-CDGS-XS-2024-0134-商投建工达州中医药科技成果示范园项目</v>
      </c>
      <c r="R193" s="34"/>
    </row>
    <row r="194" hidden="1" spans="1:18">
      <c r="A194" s="85"/>
      <c r="B194" s="47" t="s">
        <v>56</v>
      </c>
      <c r="C194" s="77">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5"/>
      <c r="M194" s="84"/>
      <c r="N194" s="84"/>
      <c r="O194" s="84"/>
      <c r="P194" s="84"/>
      <c r="Q194" s="47" t="str">
        <f>VLOOKUP(B194,辅助信息!E:M,9,FALSE)</f>
        <v>ZTWM-CDGS-XS-2024-0134-商投建工达州中医药科技成果示范园项目</v>
      </c>
      <c r="R194" s="34"/>
    </row>
    <row r="195" hidden="1" spans="1:18">
      <c r="A195" s="85"/>
      <c r="B195" s="47" t="s">
        <v>56</v>
      </c>
      <c r="C195" s="77">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5"/>
      <c r="M195" s="84"/>
      <c r="N195" s="84"/>
      <c r="O195" s="84"/>
      <c r="P195" s="84"/>
      <c r="Q195" s="47" t="str">
        <f>VLOOKUP(B195,辅助信息!E:M,9,FALSE)</f>
        <v>ZTWM-CDGS-XS-2024-0134-商投建工达州中医药科技成果示范园项目</v>
      </c>
      <c r="R195" s="34"/>
    </row>
    <row r="196" hidden="1" spans="1:18">
      <c r="A196" s="83"/>
      <c r="B196" s="47" t="s">
        <v>56</v>
      </c>
      <c r="C196" s="77">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3"/>
      <c r="M196" s="84"/>
      <c r="N196" s="84"/>
      <c r="O196" s="84"/>
      <c r="P196" s="84"/>
      <c r="Q196" s="47" t="str">
        <f>VLOOKUP(B196,辅助信息!E:M,9,FALSE)</f>
        <v>ZTWM-CDGS-XS-2024-0134-商投建工达州中医药科技成果示范园项目</v>
      </c>
      <c r="R196" s="34"/>
    </row>
    <row r="197" hidden="1" spans="2:18">
      <c r="B197" s="47" t="s">
        <v>48</v>
      </c>
      <c r="C197" s="77">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4" t="str">
        <f>VLOOKUP(B197,辅助信息!E:J,6,FALSE)</f>
        <v>优先威钢,我方卸车,新老国标钢厂不加价可直发</v>
      </c>
      <c r="M197" s="84"/>
      <c r="N197" s="84"/>
      <c r="O197" s="84"/>
      <c r="P197" s="84"/>
      <c r="Q197" s="47" t="str">
        <f>VLOOKUP(B197,辅助信息!E:M,9,FALSE)</f>
        <v>ZTWM-CDGS-XS-2024-0093-华西-颐海科创农业生态谷</v>
      </c>
      <c r="R197" s="34"/>
    </row>
    <row r="198" hidden="1" spans="2:18">
      <c r="B198" s="47" t="s">
        <v>48</v>
      </c>
      <c r="C198" s="77">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5"/>
      <c r="M198" s="84"/>
      <c r="N198" s="84"/>
      <c r="O198" s="84"/>
      <c r="P198" s="84"/>
      <c r="Q198" s="47" t="str">
        <f>VLOOKUP(B198,辅助信息!E:M,9,FALSE)</f>
        <v>ZTWM-CDGS-XS-2024-0093-华西-颐海科创农业生态谷</v>
      </c>
      <c r="R198" s="34"/>
    </row>
    <row r="199" hidden="1" spans="2:18">
      <c r="B199" s="47" t="s">
        <v>48</v>
      </c>
      <c r="C199" s="77">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3"/>
      <c r="M199" s="84"/>
      <c r="N199" s="84"/>
      <c r="O199" s="84"/>
      <c r="P199" s="84"/>
      <c r="Q199" s="47" t="str">
        <f>VLOOKUP(B199,辅助信息!E:M,9,FALSE)</f>
        <v>ZTWM-CDGS-XS-2024-0093-华西-颐海科创农业生态谷</v>
      </c>
      <c r="R199" s="34"/>
    </row>
    <row r="200" hidden="1" spans="2:18">
      <c r="B200" s="47" t="s">
        <v>44</v>
      </c>
      <c r="C200" s="77">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4" t="str">
        <f>VLOOKUP(B200,辅助信息!E:J,6,FALSE)</f>
        <v>对方卸车</v>
      </c>
      <c r="M200" s="94"/>
      <c r="N200" s="94"/>
      <c r="O200" s="94"/>
      <c r="P200" s="94"/>
      <c r="Q200" s="47" t="str">
        <f>VLOOKUP(B200,辅助信息!E:M,9,FALSE)</f>
        <v>ZTWM-CDGS-XS-2024-0189-华西集采-酒城南项目</v>
      </c>
      <c r="R200" s="34"/>
    </row>
    <row r="201" hidden="1" spans="1:18">
      <c r="A201" s="78" t="s">
        <v>67</v>
      </c>
      <c r="B201" s="47" t="s">
        <v>17</v>
      </c>
      <c r="C201" s="77">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4" t="str">
        <f>VLOOKUP(B201,辅助信息!E:J,6,FALSE)</f>
        <v>提前联系到场规格,一天到场车辆不低于2车</v>
      </c>
      <c r="M201" s="84"/>
      <c r="N201" s="84"/>
      <c r="O201" s="84"/>
      <c r="P201" s="84"/>
      <c r="Q201" s="47" t="str">
        <f>VLOOKUP(B201,辅助信息!E:M,9,FALSE)</f>
        <v>ZTWM-CDGS-XS-2024-0205-五冶钢构-达州市通川区西外复兴镇及临近片区建设项目</v>
      </c>
      <c r="R201" s="34"/>
    </row>
    <row r="202" hidden="1" spans="2:18">
      <c r="B202" s="47" t="s">
        <v>17</v>
      </c>
      <c r="C202" s="77">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5"/>
      <c r="M202" s="84"/>
      <c r="N202" s="84"/>
      <c r="O202" s="84"/>
      <c r="P202" s="84"/>
      <c r="Q202" s="47" t="str">
        <f>VLOOKUP(B202,辅助信息!E:M,9,FALSE)</f>
        <v>ZTWM-CDGS-XS-2024-0205-五冶钢构-达州市通川区西外复兴镇及临近片区建设项目</v>
      </c>
      <c r="R202" s="34"/>
    </row>
    <row r="203" hidden="1" spans="2:18">
      <c r="B203" s="47" t="s">
        <v>17</v>
      </c>
      <c r="C203" s="77">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3"/>
      <c r="M203" s="84"/>
      <c r="N203" s="84"/>
      <c r="O203" s="84"/>
      <c r="P203" s="84"/>
      <c r="Q203" s="47" t="str">
        <f>VLOOKUP(B203,辅助信息!E:M,9,FALSE)</f>
        <v>ZTWM-CDGS-XS-2024-0205-五冶钢构-达州市通川区西外复兴镇及临近片区建设项目</v>
      </c>
      <c r="R203" s="34"/>
    </row>
    <row r="204" ht="56.25" hidden="1" customHeight="1" spans="2:18">
      <c r="B204" s="47" t="s">
        <v>54</v>
      </c>
      <c r="C204" s="77">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7" t="str">
        <f>VLOOKUP(B204,辅助信息!E:M,9,FALSE)</f>
        <v>ZTWM-CDGS-XS-2024-0181-五冶天府-国道542项目（二批次）</v>
      </c>
      <c r="R204" s="34"/>
    </row>
    <row r="205" hidden="1" spans="2:18">
      <c r="B205" s="47" t="s">
        <v>64</v>
      </c>
      <c r="C205" s="77">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7" t="str">
        <f>VLOOKUP(B205,辅助信息!E:M,9,FALSE)</f>
        <v>ZTWM-CDGS-XS-2024-0181-五冶天府-国道542项目（二批次）</v>
      </c>
      <c r="R205" s="34"/>
    </row>
    <row r="206" hidden="1" spans="2:18">
      <c r="B206" s="47" t="s">
        <v>64</v>
      </c>
      <c r="C206" s="77">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5"/>
      <c r="M206" s="84"/>
      <c r="N206" s="84"/>
      <c r="O206" s="84"/>
      <c r="P206" s="84"/>
      <c r="Q206" s="47" t="str">
        <f>VLOOKUP(B206,辅助信息!E:M,9,FALSE)</f>
        <v>ZTWM-CDGS-XS-2024-0181-五冶天府-国道542项目（二批次）</v>
      </c>
      <c r="R206" s="34"/>
    </row>
    <row r="207" hidden="1" spans="2:18">
      <c r="B207" s="47" t="s">
        <v>64</v>
      </c>
      <c r="C207" s="77">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3"/>
      <c r="M207" s="84"/>
      <c r="N207" s="84"/>
      <c r="O207" s="84"/>
      <c r="P207" s="84"/>
      <c r="Q207" s="47" t="str">
        <f>VLOOKUP(B207,辅助信息!E:M,9,FALSE)</f>
        <v>ZTWM-CDGS-XS-2024-0181-五冶天府-国道542项目（二批次）</v>
      </c>
      <c r="R207" s="34"/>
    </row>
    <row r="208" hidden="1" spans="2:18">
      <c r="B208" s="47" t="s">
        <v>56</v>
      </c>
      <c r="C208" s="77">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4" t="str">
        <f>VLOOKUP(B208,辅助信息!E:J,6,FALSE)</f>
        <v>控制炉批号尽量少,优先安排达钢,提前联系到场规格及数量</v>
      </c>
      <c r="M208" s="84"/>
      <c r="N208" s="84"/>
      <c r="O208" s="84"/>
      <c r="P208" s="84"/>
      <c r="Q208" s="47" t="str">
        <f>VLOOKUP(B208,辅助信息!E:M,9,FALSE)</f>
        <v>ZTWM-CDGS-XS-2024-0134-商投建工达州中医药科技成果示范园项目</v>
      </c>
      <c r="R208" s="34"/>
    </row>
    <row r="209" hidden="1" spans="2:18">
      <c r="B209" s="47" t="s">
        <v>56</v>
      </c>
      <c r="C209" s="77">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5"/>
      <c r="M209" s="84"/>
      <c r="N209" s="84"/>
      <c r="O209" s="84"/>
      <c r="P209" s="84"/>
      <c r="Q209" s="47" t="str">
        <f>VLOOKUP(B209,辅助信息!E:M,9,FALSE)</f>
        <v>ZTWM-CDGS-XS-2024-0134-商投建工达州中医药科技成果示范园项目</v>
      </c>
      <c r="R209" s="34"/>
    </row>
    <row r="210" hidden="1" spans="2:18">
      <c r="B210" s="47" t="s">
        <v>56</v>
      </c>
      <c r="C210" s="77">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5"/>
      <c r="M210" s="84"/>
      <c r="N210" s="84"/>
      <c r="O210" s="84"/>
      <c r="P210" s="84"/>
      <c r="Q210" s="47" t="str">
        <f>VLOOKUP(B210,辅助信息!E:M,9,FALSE)</f>
        <v>ZTWM-CDGS-XS-2024-0134-商投建工达州中医药科技成果示范园项目</v>
      </c>
      <c r="R210" s="34"/>
    </row>
    <row r="211" hidden="1" spans="2:18">
      <c r="B211" s="47" t="s">
        <v>56</v>
      </c>
      <c r="C211" s="77">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3"/>
      <c r="M211" s="84"/>
      <c r="N211" s="84"/>
      <c r="O211" s="84"/>
      <c r="P211" s="84"/>
      <c r="Q211" s="47" t="str">
        <f>VLOOKUP(B211,辅助信息!E:M,9,FALSE)</f>
        <v>ZTWM-CDGS-XS-2024-0134-商投建工达州中医药科技成果示范园项目</v>
      </c>
      <c r="R211" s="34"/>
    </row>
    <row r="212" hidden="1" spans="2:18">
      <c r="B212" s="47" t="s">
        <v>48</v>
      </c>
      <c r="C212" s="77">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4" t="str">
        <f>VLOOKUP(B212,辅助信息!E:J,6,FALSE)</f>
        <v>优先威钢,我方卸车,新老国标钢厂不加价可直发</v>
      </c>
      <c r="M212" s="84"/>
      <c r="N212" s="84"/>
      <c r="O212" s="84"/>
      <c r="P212" s="84"/>
      <c r="Q212" s="47" t="str">
        <f>VLOOKUP(B212,辅助信息!E:M,9,FALSE)</f>
        <v>ZTWM-CDGS-XS-2024-0093-华西-颐海科创农业生态谷</v>
      </c>
      <c r="R212" s="34"/>
    </row>
    <row r="213" hidden="1" spans="2:18">
      <c r="B213" s="47" t="s">
        <v>48</v>
      </c>
      <c r="C213" s="77">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5"/>
      <c r="M213" s="84"/>
      <c r="N213" s="84"/>
      <c r="O213" s="84"/>
      <c r="P213" s="84"/>
      <c r="Q213" s="47" t="str">
        <f>VLOOKUP(B213,辅助信息!E:M,9,FALSE)</f>
        <v>ZTWM-CDGS-XS-2024-0093-华西-颐海科创农业生态谷</v>
      </c>
      <c r="R213" s="34"/>
    </row>
    <row r="214" hidden="1" spans="2:18">
      <c r="B214" s="47" t="s">
        <v>48</v>
      </c>
      <c r="C214" s="77">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3"/>
      <c r="M214" s="84"/>
      <c r="N214" s="84"/>
      <c r="O214" s="84"/>
      <c r="P214" s="84"/>
      <c r="Q214" s="47" t="str">
        <f>VLOOKUP(B214,辅助信息!E:M,9,FALSE)</f>
        <v>ZTWM-CDGS-XS-2024-0093-华西-颐海科创农业生态谷</v>
      </c>
      <c r="R214" s="34"/>
    </row>
    <row r="215" hidden="1" spans="2:18">
      <c r="B215" s="47" t="s">
        <v>44</v>
      </c>
      <c r="C215" s="77">
        <v>45667</v>
      </c>
      <c r="D215" s="47" t="str">
        <f>VLOOKUP(B215,辅助信息!E:K,7,FALSE)</f>
        <v>ZTWM-CDGS-YL-20240911-005</v>
      </c>
      <c r="E215" s="47" t="str">
        <f>VLOOKUP(F215,辅助信息!A:B,2,FALSE)</f>
        <v>盘螺</v>
      </c>
      <c r="F215" s="47" t="s">
        <v>26</v>
      </c>
      <c r="G215" s="95">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4" t="str">
        <f>VLOOKUP(B215,辅助信息!E:J,6,FALSE)</f>
        <v>对方卸车</v>
      </c>
      <c r="M215" s="84"/>
      <c r="N215" s="84"/>
      <c r="O215" s="84"/>
      <c r="P215" s="84"/>
      <c r="Q215" s="47" t="str">
        <f>VLOOKUP(B215,辅助信息!E:M,9,FALSE)</f>
        <v>ZTWM-CDGS-XS-2024-0189-华西集采-酒城南项目</v>
      </c>
      <c r="R215" s="34"/>
    </row>
    <row r="216" hidden="1" spans="2:18">
      <c r="B216" s="47" t="s">
        <v>31</v>
      </c>
      <c r="C216" s="77">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4" t="str">
        <f>VLOOKUP(B216,辅助信息!E:J,6,FALSE)</f>
        <v>提前联系到场规格及数量</v>
      </c>
      <c r="M216" s="84"/>
      <c r="N216" s="84"/>
      <c r="O216" s="84"/>
      <c r="P216" s="84"/>
      <c r="Q216" s="47" t="str">
        <f>VLOOKUP(B216,辅助信息!E:M,9,FALSE)</f>
        <v>ZTWM-CDGS-XS-2024-0179-四川商投-射洪城乡一体化建设项目</v>
      </c>
      <c r="R216" s="34"/>
    </row>
    <row r="217" hidden="1" spans="2:18">
      <c r="B217" s="47" t="s">
        <v>31</v>
      </c>
      <c r="C217" s="77">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5"/>
      <c r="M217" s="84"/>
      <c r="N217" s="84"/>
      <c r="O217" s="84"/>
      <c r="P217" s="84"/>
      <c r="Q217" s="47" t="str">
        <f>VLOOKUP(B217,辅助信息!E:M,9,FALSE)</f>
        <v>ZTWM-CDGS-XS-2024-0179-四川商投-射洪城乡一体化建设项目</v>
      </c>
      <c r="R217" s="34"/>
    </row>
    <row r="218" hidden="1" spans="2:18">
      <c r="B218" s="47" t="s">
        <v>31</v>
      </c>
      <c r="C218" s="77">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5"/>
      <c r="M218" s="84"/>
      <c r="N218" s="84"/>
      <c r="O218" s="84"/>
      <c r="P218" s="84"/>
      <c r="Q218" s="47" t="str">
        <f>VLOOKUP(B218,辅助信息!E:M,9,FALSE)</f>
        <v>ZTWM-CDGS-XS-2024-0179-四川商投-射洪城乡一体化建设项目</v>
      </c>
      <c r="R218" s="34"/>
    </row>
    <row r="219" hidden="1" spans="2:18">
      <c r="B219" s="47" t="s">
        <v>31</v>
      </c>
      <c r="C219" s="77">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3"/>
      <c r="M219" s="84"/>
      <c r="N219" s="84"/>
      <c r="O219" s="84"/>
      <c r="P219" s="84"/>
      <c r="Q219" s="47" t="str">
        <f>VLOOKUP(B219,辅助信息!E:M,9,FALSE)</f>
        <v>ZTWM-CDGS-XS-2024-0179-四川商投-射洪城乡一体化建设项目</v>
      </c>
      <c r="R219" s="34"/>
    </row>
    <row r="220" hidden="1" spans="2:18">
      <c r="B220" s="47" t="s">
        <v>43</v>
      </c>
      <c r="C220" s="77">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7">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7">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7">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7">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7">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7">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7">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7">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7">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7">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7">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91" t="s">
        <v>56</v>
      </c>
      <c r="C232" s="92">
        <v>45667</v>
      </c>
      <c r="D232" s="91" t="str">
        <f>VLOOKUP(B232,辅助信息!E:K,7,FALSE)</f>
        <v>JWDDCD2025011400164</v>
      </c>
      <c r="E232" s="91" t="str">
        <f>VLOOKUP(F232,辅助信息!A:B,2,FALSE)</f>
        <v>螺纹钢</v>
      </c>
      <c r="F232" s="91" t="s">
        <v>46</v>
      </c>
      <c r="G232" s="93">
        <v>9</v>
      </c>
      <c r="H232" s="93" t="e">
        <f>_xlfn._xlws.FILTER(#REF!,#REF!&amp;#REF!&amp;#REF!&amp;#REF!=C232&amp;F232&amp;I232&amp;J232,"未发货")</f>
        <v>#REF!</v>
      </c>
      <c r="I232" s="91" t="str">
        <f>VLOOKUP(B232,辅助信息!E:I,3,FALSE)</f>
        <v>（商投建工达州中医药科技园-4工区-7号楼）达州市通川区达州中医药职业学院犀牛大道北段</v>
      </c>
      <c r="J232" s="91" t="str">
        <f>VLOOKUP(B232,辅助信息!E:I,4,FALSE)</f>
        <v>张扬</v>
      </c>
      <c r="K232" s="91">
        <f>VLOOKUP(J232,辅助信息!H:I,2,FALSE)</f>
        <v>18381904567</v>
      </c>
      <c r="L232" s="63"/>
      <c r="M232" s="63"/>
      <c r="N232" s="63"/>
      <c r="O232" s="63"/>
      <c r="P232" s="63"/>
      <c r="Q232" s="34"/>
      <c r="R232" s="34"/>
    </row>
    <row r="233" hidden="1" spans="2:18">
      <c r="B233" s="47" t="s">
        <v>17</v>
      </c>
      <c r="C233" s="77">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6">
        <f>VLOOKUP(J233,辅助信息!H:I,2,FALSE)</f>
        <v>13658059919</v>
      </c>
      <c r="L233" s="96"/>
      <c r="M233" s="63"/>
      <c r="N233" s="63"/>
      <c r="O233" s="63"/>
      <c r="P233" s="63"/>
      <c r="Q233" s="34" t="str">
        <f>VLOOKUP(B233,辅助信息!E:M,9,FALSE)</f>
        <v>ZTWM-CDGS-XS-2024-0205-五冶钢构-达州市通川区西外复兴镇及临近片区建设项目</v>
      </c>
      <c r="R233" s="34"/>
    </row>
    <row r="234" hidden="1" spans="2:18">
      <c r="B234" s="47" t="s">
        <v>48</v>
      </c>
      <c r="C234" s="77">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4"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7">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5"/>
      <c r="M235" s="63"/>
      <c r="N235" s="63"/>
      <c r="O235" s="63"/>
      <c r="P235" s="63"/>
      <c r="Q235" s="34" t="str">
        <f>VLOOKUP(B235,辅助信息!E:M,9,FALSE)</f>
        <v>ZTWM-CDGS-XS-2024-0093-华西-颐海科创农业生态谷</v>
      </c>
      <c r="R235" s="34"/>
    </row>
    <row r="236" hidden="1" spans="2:18">
      <c r="B236" s="47" t="s">
        <v>48</v>
      </c>
      <c r="C236" s="77">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3"/>
      <c r="M236" s="63"/>
      <c r="N236" s="63"/>
      <c r="O236" s="63"/>
      <c r="P236" s="63"/>
      <c r="Q236" s="34" t="str">
        <f>VLOOKUP(B236,辅助信息!E:M,9,FALSE)</f>
        <v>ZTWM-CDGS-XS-2024-0093-华西-颐海科创农业生态谷</v>
      </c>
      <c r="R236" s="34"/>
    </row>
    <row r="237" hidden="1" spans="2:18">
      <c r="B237" s="47" t="s">
        <v>44</v>
      </c>
      <c r="C237" s="77">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4"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7">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4"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7">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3"/>
      <c r="M239" s="63"/>
      <c r="N239" s="63"/>
      <c r="O239" s="63"/>
      <c r="P239" s="63"/>
      <c r="Q239" s="34"/>
      <c r="R239" s="34"/>
    </row>
    <row r="240" hidden="1" spans="2:18">
      <c r="B240" s="47" t="s">
        <v>68</v>
      </c>
      <c r="C240" s="77">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4"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7">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5"/>
      <c r="M241" s="63"/>
      <c r="N241" s="63"/>
      <c r="O241" s="63"/>
      <c r="P241" s="63"/>
      <c r="Q241" s="34" t="str">
        <f>VLOOKUP(B241,辅助信息!E:M,9,FALSE)</f>
        <v>ZTWM-CDGS-XS-2024-0134-商投建工达州中医药科技成果示范园项目</v>
      </c>
      <c r="R241" s="34"/>
    </row>
    <row r="242" hidden="1" spans="2:18">
      <c r="B242" s="47" t="s">
        <v>68</v>
      </c>
      <c r="C242" s="77">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3"/>
      <c r="M242" s="63"/>
      <c r="N242" s="63"/>
      <c r="O242" s="63"/>
      <c r="P242" s="63"/>
      <c r="Q242" s="34" t="str">
        <f>VLOOKUP(B242,辅助信息!E:M,9,FALSE)</f>
        <v>ZTWM-CDGS-XS-2024-0134-商投建工达州中医药科技成果示范园项目</v>
      </c>
      <c r="R242" s="34"/>
    </row>
    <row r="243" hidden="1" spans="2:18">
      <c r="B243" s="47" t="s">
        <v>69</v>
      </c>
      <c r="C243" s="77">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4"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7">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5"/>
      <c r="M244" s="63"/>
      <c r="N244" s="63"/>
      <c r="O244" s="63"/>
      <c r="P244" s="63"/>
      <c r="Q244" s="34" t="str">
        <f>VLOOKUP(B244,辅助信息!E:M,9,FALSE)</f>
        <v>ZTWM-CDGS-XS-2024-0134-商投建工达州中医药科技成果示范园项目</v>
      </c>
      <c r="R244" s="34"/>
    </row>
    <row r="245" hidden="1" spans="2:18">
      <c r="B245" s="47" t="s">
        <v>69</v>
      </c>
      <c r="C245" s="77">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5"/>
      <c r="M245" s="63"/>
      <c r="N245" s="63"/>
      <c r="O245" s="63"/>
      <c r="P245" s="63"/>
      <c r="Q245" s="34" t="str">
        <f>VLOOKUP(B245,辅助信息!E:M,9,FALSE)</f>
        <v>ZTWM-CDGS-XS-2024-0134-商投建工达州中医药科技成果示范园项目</v>
      </c>
      <c r="R245" s="34"/>
    </row>
    <row r="246" hidden="1" spans="2:18">
      <c r="B246" s="47" t="s">
        <v>56</v>
      </c>
      <c r="C246" s="77">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5"/>
      <c r="M246" s="63"/>
      <c r="N246" s="63"/>
      <c r="O246" s="63"/>
      <c r="P246" s="63"/>
      <c r="Q246" s="34" t="str">
        <f>VLOOKUP(B246,辅助信息!E:M,9,FALSE)</f>
        <v>ZTWM-CDGS-XS-2024-0134-商投建工达州中医药科技成果示范园项目</v>
      </c>
      <c r="R246" s="34"/>
    </row>
    <row r="247" hidden="1" spans="2:18">
      <c r="B247" s="47" t="s">
        <v>56</v>
      </c>
      <c r="C247" s="77">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5"/>
      <c r="M247" s="63"/>
      <c r="N247" s="63"/>
      <c r="O247" s="63"/>
      <c r="P247" s="63"/>
      <c r="Q247" s="34" t="str">
        <f>VLOOKUP(B247,辅助信息!E:M,9,FALSE)</f>
        <v>ZTWM-CDGS-XS-2024-0134-商投建工达州中医药科技成果示范园项目</v>
      </c>
      <c r="R247" s="34"/>
    </row>
    <row r="248" hidden="1" spans="2:18">
      <c r="B248" s="47" t="s">
        <v>56</v>
      </c>
      <c r="C248" s="77">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5"/>
      <c r="M248" s="63"/>
      <c r="N248" s="63"/>
      <c r="O248" s="63"/>
      <c r="P248" s="63"/>
      <c r="Q248" s="34" t="str">
        <f>VLOOKUP(B248,辅助信息!E:M,9,FALSE)</f>
        <v>ZTWM-CDGS-XS-2024-0134-商投建工达州中医药科技成果示范园项目</v>
      </c>
      <c r="R248" s="34"/>
    </row>
    <row r="249" hidden="1" spans="2:18">
      <c r="B249" s="47" t="s">
        <v>56</v>
      </c>
      <c r="C249" s="77">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3"/>
      <c r="M249" s="63"/>
      <c r="N249" s="63"/>
      <c r="O249" s="63"/>
      <c r="P249" s="63"/>
      <c r="Q249" s="34" t="str">
        <f>VLOOKUP(B249,辅助信息!E:M,9,FALSE)</f>
        <v>ZTWM-CDGS-XS-2024-0134-商投建工达州中医药科技成果示范园项目</v>
      </c>
      <c r="R249" s="34"/>
    </row>
    <row r="250" hidden="1" spans="2:18">
      <c r="B250" s="47" t="s">
        <v>17</v>
      </c>
      <c r="C250" s="77">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4"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7">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5"/>
      <c r="M251" s="63"/>
      <c r="N251" s="63"/>
      <c r="O251" s="63"/>
      <c r="P251" s="63"/>
      <c r="Q251" s="34" t="str">
        <f>VLOOKUP(B251,辅助信息!E:M,9,FALSE)</f>
        <v>ZTWM-CDGS-XS-2024-0205-五冶钢构-达州市通川区西外复兴镇及临近片区建设项目</v>
      </c>
      <c r="R251" s="34"/>
    </row>
    <row r="252" hidden="1" spans="2:18">
      <c r="B252" s="47" t="s">
        <v>17</v>
      </c>
      <c r="C252" s="77">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5"/>
      <c r="M252" s="63"/>
      <c r="N252" s="63"/>
      <c r="O252" s="63"/>
      <c r="P252" s="63"/>
      <c r="Q252" s="34" t="str">
        <f>VLOOKUP(B252,辅助信息!E:M,9,FALSE)</f>
        <v>ZTWM-CDGS-XS-2024-0205-五冶钢构-达州市通川区西外复兴镇及临近片区建设项目</v>
      </c>
      <c r="R252" s="34"/>
    </row>
    <row r="253" hidden="1" spans="2:18">
      <c r="B253" s="47" t="s">
        <v>17</v>
      </c>
      <c r="C253" s="77">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5"/>
      <c r="M253" s="63"/>
      <c r="N253" s="63"/>
      <c r="O253" s="63"/>
      <c r="P253" s="63"/>
      <c r="Q253" s="34" t="str">
        <f>VLOOKUP(B253,辅助信息!E:M,9,FALSE)</f>
        <v>ZTWM-CDGS-XS-2024-0205-五冶钢构-达州市通川区西外复兴镇及临近片区建设项目</v>
      </c>
      <c r="R253" s="34"/>
    </row>
    <row r="254" hidden="1" spans="2:18">
      <c r="B254" s="47" t="s">
        <v>17</v>
      </c>
      <c r="C254" s="77">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5"/>
      <c r="M254" s="63"/>
      <c r="N254" s="63"/>
      <c r="O254" s="63"/>
      <c r="P254" s="63"/>
      <c r="Q254" s="34" t="str">
        <f>VLOOKUP(B254,辅助信息!E:M,9,FALSE)</f>
        <v>ZTWM-CDGS-XS-2024-0205-五冶钢构-达州市通川区西外复兴镇及临近片区建设项目</v>
      </c>
      <c r="R254" s="34"/>
    </row>
    <row r="255" hidden="1" spans="2:18">
      <c r="B255" s="47" t="s">
        <v>17</v>
      </c>
      <c r="C255" s="77">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5"/>
      <c r="M255" s="63"/>
      <c r="N255" s="63"/>
      <c r="O255" s="63"/>
      <c r="P255" s="63"/>
      <c r="Q255" s="34" t="str">
        <f>VLOOKUP(B255,辅助信息!E:M,9,FALSE)</f>
        <v>ZTWM-CDGS-XS-2024-0205-五冶钢构-达州市通川区西外复兴镇及临近片区建设项目</v>
      </c>
      <c r="R255" s="34"/>
    </row>
    <row r="256" hidden="1" spans="2:18">
      <c r="B256" s="91" t="s">
        <v>17</v>
      </c>
      <c r="C256" s="92">
        <v>45668</v>
      </c>
      <c r="D256" s="91" t="str">
        <f>VLOOKUP(B256,辅助信息!E:K,7,FALSE)</f>
        <v>JWDDCD2024101600090</v>
      </c>
      <c r="E256" s="91" t="str">
        <f>VLOOKUP(F256,辅助信息!A:B,2,FALSE)</f>
        <v>螺纹钢</v>
      </c>
      <c r="F256" s="91" t="s">
        <v>18</v>
      </c>
      <c r="G256" s="93">
        <v>18</v>
      </c>
      <c r="H256" s="93">
        <v>18</v>
      </c>
      <c r="I256" s="91" t="str">
        <f>VLOOKUP(B256,辅助信息!E:I,3,FALSE)</f>
        <v>（达州市公共卫生临床医疗中心项目-一标-1号制作房）达州市通川区西外复兴镇公共卫生临床医疗中心项目</v>
      </c>
      <c r="J256" s="91" t="str">
        <f>VLOOKUP(B256,辅助信息!E:I,4,FALSE)</f>
        <v>潘建发</v>
      </c>
      <c r="K256" s="91">
        <f>VLOOKUP(J256,辅助信息!H:I,2,FALSE)</f>
        <v>13658059919</v>
      </c>
      <c r="L256" s="83"/>
      <c r="M256" s="63"/>
      <c r="N256" s="63"/>
      <c r="O256" s="63"/>
      <c r="P256" s="63"/>
      <c r="Q256" s="34" t="str">
        <f>VLOOKUP(B256,辅助信息!E:M,9,FALSE)</f>
        <v>ZTWM-CDGS-XS-2024-0205-五冶钢构-达州市通川区西外复兴镇及临近片区建设项目</v>
      </c>
      <c r="R256" s="34"/>
    </row>
    <row r="257" hidden="1" spans="2:18">
      <c r="B257" s="47" t="s">
        <v>43</v>
      </c>
      <c r="C257" s="77">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4" t="str">
        <f>VLOOKUP(B257,辅助信息!E:J,6,FALSE)</f>
        <v>提前联系到场规格,一天到场车辆不低于2车</v>
      </c>
      <c r="M257" s="84"/>
      <c r="N257" s="84"/>
      <c r="O257" s="84"/>
      <c r="P257" s="84"/>
      <c r="Q257" s="47" t="str">
        <f>VLOOKUP(B257,辅助信息!E:M,9,FALSE)</f>
        <v>ZTWM-CDGS-XS-2024-0205-五冶钢构-达州市通川区西外复兴镇及临近片区建设项目</v>
      </c>
      <c r="R257" s="34"/>
    </row>
    <row r="258" hidden="1" spans="2:18">
      <c r="B258" s="47" t="s">
        <v>43</v>
      </c>
      <c r="C258" s="77">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5"/>
      <c r="M258" s="84"/>
      <c r="N258" s="84"/>
      <c r="O258" s="84"/>
      <c r="P258" s="84"/>
      <c r="Q258" s="47" t="str">
        <f>VLOOKUP(B258,辅助信息!E:M,9,FALSE)</f>
        <v>ZTWM-CDGS-XS-2024-0205-五冶钢构-达州市通川区西外复兴镇及临近片区建设项目</v>
      </c>
      <c r="R258" s="34"/>
    </row>
    <row r="259" hidden="1" spans="2:18">
      <c r="B259" s="47" t="s">
        <v>43</v>
      </c>
      <c r="C259" s="77">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3"/>
      <c r="M259" s="84"/>
      <c r="N259" s="84"/>
      <c r="O259" s="84"/>
      <c r="P259" s="84"/>
      <c r="Q259" s="47" t="str">
        <f>VLOOKUP(B259,辅助信息!E:M,9,FALSE)</f>
        <v>ZTWM-CDGS-XS-2024-0205-五冶钢构-达州市通川区西外复兴镇及临近片区建设项目</v>
      </c>
      <c r="R259" s="34"/>
    </row>
    <row r="260" hidden="1" spans="2:18">
      <c r="B260" s="47" t="s">
        <v>70</v>
      </c>
      <c r="C260" s="77">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7" t="str">
        <f>VLOOKUP(B260,辅助信息!E:M,9,FALSE)</f>
        <v>ZTWM-CDGS-XS-2024-0181-五冶天府-国道542项目（二批次）</v>
      </c>
      <c r="R260" s="34"/>
    </row>
    <row r="261" hidden="1" spans="2:18">
      <c r="B261" s="47" t="s">
        <v>70</v>
      </c>
      <c r="C261" s="77">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3"/>
      <c r="M261" s="84"/>
      <c r="N261" s="84"/>
      <c r="O261" s="84"/>
      <c r="P261" s="84"/>
      <c r="Q261" s="47" t="str">
        <f>VLOOKUP(B261,辅助信息!E:M,9,FALSE)</f>
        <v>ZTWM-CDGS-XS-2024-0181-五冶天府-国道542项目（二批次）</v>
      </c>
      <c r="R261" s="34"/>
    </row>
    <row r="262" hidden="1" spans="2:18">
      <c r="B262" s="47" t="s">
        <v>64</v>
      </c>
      <c r="C262" s="77">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7" t="str">
        <f>VLOOKUP(B262,辅助信息!E:M,9,FALSE)</f>
        <v>ZTWM-CDGS-XS-2024-0181-五冶天府-国道542项目（二批次）</v>
      </c>
      <c r="R262" s="34"/>
    </row>
    <row r="263" hidden="1" spans="2:18">
      <c r="B263" s="47" t="s">
        <v>64</v>
      </c>
      <c r="C263" s="77">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5"/>
      <c r="M263" s="84"/>
      <c r="N263" s="84"/>
      <c r="O263" s="84"/>
      <c r="P263" s="84"/>
      <c r="Q263" s="47" t="str">
        <f>VLOOKUP(B263,辅助信息!E:M,9,FALSE)</f>
        <v>ZTWM-CDGS-XS-2024-0181-五冶天府-国道542项目（二批次）</v>
      </c>
      <c r="R263" s="34"/>
    </row>
    <row r="264" hidden="1" spans="2:18">
      <c r="B264" s="47" t="s">
        <v>64</v>
      </c>
      <c r="C264" s="77">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5"/>
      <c r="M264" s="84"/>
      <c r="N264" s="84"/>
      <c r="O264" s="84"/>
      <c r="P264" s="84"/>
      <c r="Q264" s="47" t="str">
        <f>VLOOKUP(B264,辅助信息!E:M,9,FALSE)</f>
        <v>ZTWM-CDGS-XS-2024-0181-五冶天府-国道542项目（二批次）</v>
      </c>
      <c r="R264" s="34"/>
    </row>
    <row r="265" hidden="1" spans="2:18">
      <c r="B265" s="47" t="s">
        <v>64</v>
      </c>
      <c r="C265" s="77">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5"/>
      <c r="M265" s="84"/>
      <c r="N265" s="84"/>
      <c r="O265" s="84"/>
      <c r="P265" s="84"/>
      <c r="Q265" s="47" t="str">
        <f>VLOOKUP(B265,辅助信息!E:M,9,FALSE)</f>
        <v>ZTWM-CDGS-XS-2024-0181-五冶天府-国道542项目（二批次）</v>
      </c>
      <c r="R265" s="34"/>
    </row>
    <row r="266" hidden="1" spans="2:18">
      <c r="B266" s="47" t="s">
        <v>64</v>
      </c>
      <c r="C266" s="77">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3"/>
      <c r="M266" s="84"/>
      <c r="N266" s="84"/>
      <c r="O266" s="84"/>
      <c r="P266" s="84"/>
      <c r="Q266" s="47" t="str">
        <f>VLOOKUP(B266,辅助信息!E:M,9,FALSE)</f>
        <v>ZTWM-CDGS-XS-2024-0181-五冶天府-国道542项目（二批次）</v>
      </c>
      <c r="R266" s="34"/>
    </row>
    <row r="267" hidden="1" spans="2:18">
      <c r="B267" s="47" t="s">
        <v>48</v>
      </c>
      <c r="C267" s="77">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4" t="str">
        <f>VLOOKUP(B267,辅助信息!E:J,6,FALSE)</f>
        <v>优先威钢,我方卸车,新老国标钢厂不加价可直发</v>
      </c>
      <c r="M267" s="84"/>
      <c r="N267" s="84"/>
      <c r="O267" s="84"/>
      <c r="P267" s="84"/>
      <c r="Q267" s="47" t="str">
        <f>VLOOKUP(B267,辅助信息!E:M,9,FALSE)</f>
        <v>ZTWM-CDGS-XS-2024-0093-华西-颐海科创农业生态谷</v>
      </c>
      <c r="R267" s="34"/>
    </row>
    <row r="268" hidden="1" spans="2:18">
      <c r="B268" s="47" t="s">
        <v>48</v>
      </c>
      <c r="C268" s="77">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5"/>
      <c r="M268" s="84"/>
      <c r="N268" s="84"/>
      <c r="O268" s="84"/>
      <c r="P268" s="84"/>
      <c r="Q268" s="47" t="str">
        <f>VLOOKUP(B268,辅助信息!E:M,9,FALSE)</f>
        <v>ZTWM-CDGS-XS-2024-0093-华西-颐海科创农业生态谷</v>
      </c>
      <c r="R268" s="34"/>
    </row>
    <row r="269" hidden="1" spans="2:18">
      <c r="B269" s="47" t="s">
        <v>48</v>
      </c>
      <c r="C269" s="77">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3"/>
      <c r="M269" s="84"/>
      <c r="N269" s="84"/>
      <c r="O269" s="84"/>
      <c r="P269" s="84"/>
      <c r="Q269" s="47" t="str">
        <f>VLOOKUP(B269,辅助信息!E:M,9,FALSE)</f>
        <v>ZTWM-CDGS-XS-2024-0093-华西-颐海科创农业生态谷</v>
      </c>
      <c r="R269" s="34"/>
    </row>
    <row r="270" hidden="1" spans="2:18">
      <c r="B270" s="47" t="s">
        <v>71</v>
      </c>
      <c r="C270" s="77">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7" t="str">
        <f>VLOOKUP(B270,辅助信息!E:M,9,FALSE)</f>
        <v>ZTWM-CDGS-XS-2024-0248-五冶钢构-南充市医学院项目</v>
      </c>
      <c r="R270" s="34"/>
    </row>
    <row r="271" hidden="1" spans="2:18">
      <c r="B271" s="47" t="s">
        <v>71</v>
      </c>
      <c r="C271" s="77">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5"/>
      <c r="M271" s="84"/>
      <c r="N271" s="84"/>
      <c r="O271" s="84"/>
      <c r="P271" s="84"/>
      <c r="Q271" s="47" t="str">
        <f>VLOOKUP(B271,辅助信息!E:M,9,FALSE)</f>
        <v>ZTWM-CDGS-XS-2024-0248-五冶钢构-南充市医学院项目</v>
      </c>
      <c r="R271" s="34"/>
    </row>
    <row r="272" hidden="1" spans="2:18">
      <c r="B272" s="47" t="s">
        <v>72</v>
      </c>
      <c r="C272" s="77">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5"/>
      <c r="M272" s="84"/>
      <c r="N272" s="84"/>
      <c r="O272" s="84"/>
      <c r="P272" s="84"/>
      <c r="Q272" s="47" t="str">
        <f>VLOOKUP(B272,辅助信息!E:M,9,FALSE)</f>
        <v>ZTWM-CDGS-XS-2024-0248-五冶钢构-南充市医学院项目</v>
      </c>
      <c r="R272" s="34"/>
    </row>
    <row r="273" hidden="1" spans="2:18">
      <c r="B273" s="47" t="s">
        <v>72</v>
      </c>
      <c r="C273" s="77">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3"/>
      <c r="M273" s="84"/>
      <c r="N273" s="84"/>
      <c r="O273" s="84"/>
      <c r="P273" s="84"/>
      <c r="Q273" s="47" t="str">
        <f>VLOOKUP(B273,辅助信息!E:M,9,FALSE)</f>
        <v>ZTWM-CDGS-XS-2024-0248-五冶钢构-南充市医学院项目</v>
      </c>
      <c r="R273" s="34"/>
    </row>
    <row r="274" hidden="1" spans="2:18">
      <c r="B274" s="47" t="s">
        <v>20</v>
      </c>
      <c r="C274" s="77">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7" t="str">
        <f>VLOOKUP(B274,辅助信息!E:M,9,FALSE)</f>
        <v>ZTWM-CDGS-XS-2024-0248-五冶钢构-南充市医学院项目</v>
      </c>
      <c r="R274" s="34"/>
    </row>
    <row r="275" hidden="1" spans="2:18">
      <c r="B275" s="47" t="s">
        <v>20</v>
      </c>
      <c r="C275" s="77">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5"/>
      <c r="M275" s="84"/>
      <c r="N275" s="84"/>
      <c r="O275" s="84"/>
      <c r="P275" s="84"/>
      <c r="Q275" s="47" t="str">
        <f>VLOOKUP(B275,辅助信息!E:M,9,FALSE)</f>
        <v>ZTWM-CDGS-XS-2024-0248-五冶钢构-南充市医学院项目</v>
      </c>
      <c r="R275" s="34"/>
    </row>
    <row r="276" hidden="1" spans="2:18">
      <c r="B276" s="47" t="s">
        <v>20</v>
      </c>
      <c r="C276" s="77">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5"/>
      <c r="M276" s="84"/>
      <c r="N276" s="84"/>
      <c r="O276" s="84"/>
      <c r="P276" s="84"/>
      <c r="Q276" s="47" t="str">
        <f>VLOOKUP(B276,辅助信息!E:M,9,FALSE)</f>
        <v>ZTWM-CDGS-XS-2024-0248-五冶钢构-南充市医学院项目</v>
      </c>
      <c r="R276" s="34"/>
    </row>
    <row r="277" hidden="1" spans="2:18">
      <c r="B277" s="47" t="s">
        <v>20</v>
      </c>
      <c r="C277" s="77">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3"/>
      <c r="M277" s="84"/>
      <c r="N277" s="84"/>
      <c r="O277" s="84"/>
      <c r="P277" s="84"/>
      <c r="Q277" s="47" t="str">
        <f>VLOOKUP(B277,辅助信息!E:M,9,FALSE)</f>
        <v>ZTWM-CDGS-XS-2024-0248-五冶钢构-南充市医学院项目</v>
      </c>
      <c r="R277" s="34"/>
    </row>
    <row r="278" hidden="1" spans="2:18">
      <c r="B278" s="47" t="s">
        <v>20</v>
      </c>
      <c r="C278" s="77">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7" t="str">
        <f>VLOOKUP(B278,辅助信息!E:M,9,FALSE)</f>
        <v>ZTWM-CDGS-XS-2024-0248-五冶钢构-南充市医学院项目</v>
      </c>
      <c r="R278" s="34"/>
    </row>
    <row r="279" hidden="1" spans="2:18">
      <c r="B279" s="47" t="s">
        <v>23</v>
      </c>
      <c r="C279" s="77">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5"/>
      <c r="M279" s="84"/>
      <c r="N279" s="84"/>
      <c r="O279" s="84"/>
      <c r="P279" s="84"/>
      <c r="Q279" s="47" t="str">
        <f>VLOOKUP(B279,辅助信息!E:M,9,FALSE)</f>
        <v>ZTWM-CDGS-XS-2024-0248-五冶钢构-南充市医学院项目</v>
      </c>
      <c r="R279" s="34"/>
    </row>
    <row r="280" hidden="1" spans="2:18">
      <c r="B280" s="47" t="s">
        <v>23</v>
      </c>
      <c r="C280" s="77">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5"/>
      <c r="M280" s="84"/>
      <c r="N280" s="84"/>
      <c r="O280" s="84"/>
      <c r="P280" s="84"/>
      <c r="Q280" s="47" t="str">
        <f>VLOOKUP(B280,辅助信息!E:M,9,FALSE)</f>
        <v>ZTWM-CDGS-XS-2024-0248-五冶钢构-南充市医学院项目</v>
      </c>
      <c r="R280" s="34"/>
    </row>
    <row r="281" hidden="1" spans="2:18">
      <c r="B281" s="47" t="s">
        <v>23</v>
      </c>
      <c r="C281" s="77">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5"/>
      <c r="M281" s="84"/>
      <c r="N281" s="84"/>
      <c r="O281" s="84"/>
      <c r="P281" s="84"/>
      <c r="Q281" s="47" t="str">
        <f>VLOOKUP(B281,辅助信息!E:M,9,FALSE)</f>
        <v>ZTWM-CDGS-XS-2024-0248-五冶钢构-南充市医学院项目</v>
      </c>
      <c r="R281" s="34"/>
    </row>
    <row r="282" hidden="1" spans="2:18">
      <c r="B282" s="47" t="s">
        <v>23</v>
      </c>
      <c r="C282" s="77">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5"/>
      <c r="M282" s="84"/>
      <c r="N282" s="84"/>
      <c r="O282" s="84"/>
      <c r="P282" s="84"/>
      <c r="Q282" s="47" t="str">
        <f>VLOOKUP(B282,辅助信息!E:M,9,FALSE)</f>
        <v>ZTWM-CDGS-XS-2024-0248-五冶钢构-南充市医学院项目</v>
      </c>
      <c r="R282" s="34"/>
    </row>
    <row r="283" hidden="1" spans="2:18">
      <c r="B283" s="47" t="s">
        <v>23</v>
      </c>
      <c r="C283" s="77">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3"/>
      <c r="M283" s="84"/>
      <c r="N283" s="84"/>
      <c r="O283" s="84"/>
      <c r="P283" s="84"/>
      <c r="Q283" s="47" t="str">
        <f>VLOOKUP(B283,辅助信息!E:M,9,FALSE)</f>
        <v>ZTWM-CDGS-XS-2024-0248-五冶钢构-南充市医学院项目</v>
      </c>
      <c r="R283" s="34"/>
    </row>
    <row r="284" hidden="1" spans="2:18">
      <c r="B284" s="47" t="s">
        <v>73</v>
      </c>
      <c r="C284" s="77">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7"/>
      <c r="N284" s="97"/>
      <c r="O284" s="97"/>
      <c r="P284" s="97"/>
      <c r="Q284" s="47" t="str">
        <f>VLOOKUP(B284,辅助信息!E:M,9,FALSE)</f>
        <v>ZTWM-CDGS-XS-2024-0248-五冶钢构-南充市医学院项目</v>
      </c>
      <c r="R284" s="34"/>
    </row>
    <row r="285" hidden="1" spans="2:18">
      <c r="B285" s="47" t="s">
        <v>73</v>
      </c>
      <c r="C285" s="77">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3"/>
      <c r="M285" s="82"/>
      <c r="N285" s="82"/>
      <c r="O285" s="82"/>
      <c r="P285" s="82"/>
      <c r="Q285" s="47" t="str">
        <f>VLOOKUP(B285,辅助信息!E:M,9,FALSE)</f>
        <v>ZTWM-CDGS-XS-2024-0248-五冶钢构-南充市医学院项目</v>
      </c>
      <c r="R285" s="34"/>
    </row>
    <row r="286" hidden="1" spans="2:18">
      <c r="B286" s="47" t="s">
        <v>73</v>
      </c>
      <c r="C286" s="77">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4"/>
      <c r="M286" s="84"/>
      <c r="N286" s="84"/>
      <c r="O286" s="84"/>
      <c r="P286" s="84"/>
      <c r="Q286" s="47" t="str">
        <f>VLOOKUP(B286,辅助信息!E:M,9,FALSE)</f>
        <v>ZTWM-CDGS-XS-2024-0248-五冶钢构-南充市医学院项目</v>
      </c>
      <c r="R286" s="34"/>
    </row>
    <row r="287" hidden="1" spans="2:18">
      <c r="B287" s="47" t="s">
        <v>73</v>
      </c>
      <c r="C287" s="77">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3"/>
      <c r="M287" s="84"/>
      <c r="N287" s="84"/>
      <c r="O287" s="84"/>
      <c r="P287" s="84"/>
      <c r="Q287" s="47" t="str">
        <f>VLOOKUP(B287,辅助信息!E:M,9,FALSE)</f>
        <v>ZTWM-CDGS-XS-2024-0248-五冶钢构-南充市医学院项目</v>
      </c>
      <c r="R287" s="34"/>
    </row>
    <row r="288" hidden="1" spans="2:18">
      <c r="B288" s="47" t="s">
        <v>54</v>
      </c>
      <c r="C288" s="77">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7" t="str">
        <f>VLOOKUP(B288,辅助信息!E:M,9,FALSE)</f>
        <v>ZTWM-CDGS-XS-2024-0181-五冶天府-国道542项目（二批次）</v>
      </c>
      <c r="R288" s="34"/>
    </row>
    <row r="289" hidden="1" spans="2:18">
      <c r="B289" s="47" t="s">
        <v>54</v>
      </c>
      <c r="C289" s="77">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3"/>
      <c r="M289" s="84"/>
      <c r="N289" s="84"/>
      <c r="O289" s="84"/>
      <c r="P289" s="84"/>
      <c r="Q289" s="47" t="str">
        <f>VLOOKUP(B289,辅助信息!E:M,9,FALSE)</f>
        <v>ZTWM-CDGS-XS-2024-0181-五冶天府-国道542项目（二批次）</v>
      </c>
      <c r="R289" s="34"/>
    </row>
    <row r="290" hidden="1" spans="2:18">
      <c r="B290" s="47" t="s">
        <v>64</v>
      </c>
      <c r="C290" s="77">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7" t="str">
        <f>VLOOKUP(B290,辅助信息!E:M,9,FALSE)</f>
        <v>ZTWM-CDGS-XS-2024-0181-五冶天府-国道542项目（二批次）</v>
      </c>
      <c r="R290" s="34"/>
    </row>
    <row r="291" hidden="1" spans="2:18">
      <c r="B291" s="47" t="s">
        <v>64</v>
      </c>
      <c r="C291" s="77">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5"/>
      <c r="M291" s="84"/>
      <c r="N291" s="84"/>
      <c r="O291" s="84"/>
      <c r="P291" s="84"/>
      <c r="Q291" s="47" t="str">
        <f>VLOOKUP(B291,辅助信息!E:M,9,FALSE)</f>
        <v>ZTWM-CDGS-XS-2024-0181-五冶天府-国道542项目（二批次）</v>
      </c>
      <c r="R291" s="34"/>
    </row>
    <row r="292" hidden="1" spans="2:18">
      <c r="B292" s="47" t="s">
        <v>64</v>
      </c>
      <c r="C292" s="77">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5"/>
      <c r="M292" s="84"/>
      <c r="N292" s="84"/>
      <c r="O292" s="84"/>
      <c r="P292" s="84"/>
      <c r="Q292" s="47" t="str">
        <f>VLOOKUP(B292,辅助信息!E:M,9,FALSE)</f>
        <v>ZTWM-CDGS-XS-2024-0181-五冶天府-国道542项目（二批次）</v>
      </c>
      <c r="R292" s="34"/>
    </row>
    <row r="293" hidden="1" spans="2:18">
      <c r="B293" s="47" t="s">
        <v>64</v>
      </c>
      <c r="C293" s="77">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5"/>
      <c r="M293" s="84"/>
      <c r="N293" s="84"/>
      <c r="O293" s="84"/>
      <c r="P293" s="84"/>
      <c r="Q293" s="47" t="str">
        <f>VLOOKUP(B293,辅助信息!E:M,9,FALSE)</f>
        <v>ZTWM-CDGS-XS-2024-0181-五冶天府-国道542项目（二批次）</v>
      </c>
      <c r="R293" s="34"/>
    </row>
    <row r="294" hidden="1" spans="2:18">
      <c r="B294" s="47" t="s">
        <v>64</v>
      </c>
      <c r="C294" s="77">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3"/>
      <c r="M294" s="84"/>
      <c r="N294" s="84"/>
      <c r="O294" s="84"/>
      <c r="P294" s="84"/>
      <c r="Q294" s="47" t="str">
        <f>VLOOKUP(B294,辅助信息!E:M,9,FALSE)</f>
        <v>ZTWM-CDGS-XS-2024-0181-五冶天府-国道542项目（二批次）</v>
      </c>
      <c r="R294" s="34"/>
    </row>
    <row r="295" hidden="1" spans="2:18">
      <c r="B295" s="47" t="s">
        <v>74</v>
      </c>
      <c r="C295" s="77">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4" t="str">
        <f>VLOOKUP(B295,辅助信息!E:J,6,FALSE)</f>
        <v>五冶建设送货单,送货车型13米,装货前联系收货人核实到场规格,没提前告知进场规格现场不给予接收</v>
      </c>
      <c r="M295" s="97"/>
      <c r="N295" s="97"/>
      <c r="O295" s="97"/>
      <c r="P295" s="97"/>
      <c r="Q295" s="47" t="str">
        <f>VLOOKUP(B295,辅助信息!E:M,9,FALSE)</f>
        <v>ZTWM-CDGS-XS-2024-0181-五冶天府-国道542项目（二批次）</v>
      </c>
      <c r="R295" s="34"/>
    </row>
    <row r="296" hidden="1" spans="2:18">
      <c r="B296" s="47" t="s">
        <v>74</v>
      </c>
      <c r="C296" s="77">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5"/>
      <c r="M296" s="98"/>
      <c r="N296" s="98"/>
      <c r="O296" s="98"/>
      <c r="P296" s="98"/>
      <c r="Q296" s="47" t="str">
        <f>VLOOKUP(B296,辅助信息!E:M,9,FALSE)</f>
        <v>ZTWM-CDGS-XS-2024-0181-五冶天府-国道542项目（二批次）</v>
      </c>
      <c r="R296" s="34"/>
    </row>
    <row r="297" hidden="1" spans="2:18">
      <c r="B297" s="47" t="s">
        <v>74</v>
      </c>
      <c r="C297" s="77">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5"/>
      <c r="M297" s="98"/>
      <c r="N297" s="98"/>
      <c r="O297" s="98"/>
      <c r="P297" s="98"/>
      <c r="Q297" s="47" t="str">
        <f>VLOOKUP(B297,辅助信息!E:M,9,FALSE)</f>
        <v>ZTWM-CDGS-XS-2024-0181-五冶天府-国道542项目（二批次）</v>
      </c>
      <c r="R297" s="34"/>
    </row>
    <row r="298" hidden="1" spans="2:18">
      <c r="B298" s="47" t="s">
        <v>74</v>
      </c>
      <c r="C298" s="77">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3"/>
      <c r="M298" s="82"/>
      <c r="N298" s="82"/>
      <c r="O298" s="82"/>
      <c r="P298" s="82"/>
      <c r="Q298" s="47" t="str">
        <f>VLOOKUP(B298,辅助信息!E:M,9,FALSE)</f>
        <v>ZTWM-CDGS-XS-2024-0181-五冶天府-国道542项目（二批次）</v>
      </c>
      <c r="R298" s="34"/>
    </row>
    <row r="299" hidden="1" spans="2:18">
      <c r="B299" s="47" t="s">
        <v>75</v>
      </c>
      <c r="C299" s="77">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7" t="str">
        <f>VLOOKUP(B299,辅助信息!E:M,9,FALSE)</f>
        <v>ZTWM-CDGS-XS-2024-0181-五冶天府-国道542项目（二批次）</v>
      </c>
      <c r="R299" s="34"/>
    </row>
    <row r="300" hidden="1" spans="2:18">
      <c r="B300" s="47" t="s">
        <v>75</v>
      </c>
      <c r="C300" s="77">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5"/>
      <c r="M300" s="84"/>
      <c r="N300" s="84"/>
      <c r="O300" s="84"/>
      <c r="P300" s="84"/>
      <c r="Q300" s="47" t="str">
        <f>VLOOKUP(B300,辅助信息!E:M,9,FALSE)</f>
        <v>ZTWM-CDGS-XS-2024-0181-五冶天府-国道542项目（二批次）</v>
      </c>
      <c r="R300" s="34"/>
    </row>
    <row r="301" hidden="1" spans="2:18">
      <c r="B301" s="47" t="s">
        <v>75</v>
      </c>
      <c r="C301" s="77">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3"/>
      <c r="M301" s="84"/>
      <c r="N301" s="84"/>
      <c r="O301" s="84"/>
      <c r="P301" s="84"/>
      <c r="Q301" s="47" t="str">
        <f>VLOOKUP(B301,辅助信息!E:M,9,FALSE)</f>
        <v>ZTWM-CDGS-XS-2024-0181-五冶天府-国道542项目（二批次）</v>
      </c>
      <c r="R301" s="34"/>
    </row>
    <row r="302" ht="45" hidden="1" customHeight="1" spans="2:18">
      <c r="B302" s="47" t="s">
        <v>64</v>
      </c>
      <c r="C302" s="77">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4"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7">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4"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7">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4"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7">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5"/>
      <c r="M305" s="63"/>
      <c r="N305" s="63"/>
      <c r="O305" s="63"/>
      <c r="P305" s="63"/>
      <c r="Q305" s="34" t="str">
        <f>VLOOKUP(B305,辅助信息!E:M,9,FALSE)</f>
        <v>ZTWM-CDGS-XS-2024-0181-五冶天府-国道542项目（二批次）</v>
      </c>
      <c r="R305" s="34"/>
    </row>
    <row r="306" hidden="1" spans="2:18">
      <c r="B306" s="47" t="s">
        <v>75</v>
      </c>
      <c r="C306" s="77">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3"/>
      <c r="M306" s="63"/>
      <c r="N306" s="63"/>
      <c r="O306" s="63"/>
      <c r="P306" s="63"/>
      <c r="Q306" s="34" t="str">
        <f>VLOOKUP(B306,辅助信息!E:M,9,FALSE)</f>
        <v>ZTWM-CDGS-XS-2024-0181-五冶天府-国道542项目（二批次）</v>
      </c>
      <c r="R306" s="34"/>
    </row>
    <row r="307" hidden="1" spans="2:18">
      <c r="B307" s="47" t="s">
        <v>78</v>
      </c>
      <c r="C307" s="77">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4"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7">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5"/>
      <c r="M308" s="63"/>
      <c r="N308" s="63"/>
      <c r="O308" s="63"/>
      <c r="P308" s="63"/>
      <c r="Q308" s="34" t="str">
        <f>VLOOKUP(B308,辅助信息!E:M,9,FALSE)</f>
        <v>ZTWM-CDGS-XS-2024-0181-五冶天府-国道542项目（二批次）</v>
      </c>
      <c r="R308" s="34"/>
    </row>
    <row r="309" hidden="1" spans="2:18">
      <c r="B309" s="47" t="s">
        <v>78</v>
      </c>
      <c r="C309" s="77">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3"/>
      <c r="M309" s="63"/>
      <c r="N309" s="63"/>
      <c r="O309" s="63"/>
      <c r="P309" s="63"/>
      <c r="Q309" s="34" t="str">
        <f>VLOOKUP(B309,辅助信息!E:M,9,FALSE)</f>
        <v>ZTWM-CDGS-XS-2024-0181-五冶天府-国道542项目（二批次）</v>
      </c>
      <c r="R309" s="34"/>
    </row>
    <row r="310" hidden="1" spans="2:18">
      <c r="B310" s="47" t="s">
        <v>79</v>
      </c>
      <c r="C310" s="77">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7">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6">
        <f>VLOOKUP(J311,辅助信息!H:I,2,FALSE)</f>
        <v>13281725223</v>
      </c>
      <c r="L311" s="85"/>
      <c r="M311" s="63"/>
      <c r="N311" s="63"/>
      <c r="O311" s="63"/>
      <c r="P311" s="63"/>
      <c r="Q311" s="34" t="str">
        <f>VLOOKUP(B311,辅助信息!E:M,9,FALSE)</f>
        <v>ZTWM-CDGS-XS-2024-0181-五冶天府-国道542项目（二批次）</v>
      </c>
      <c r="R311" s="34"/>
    </row>
    <row r="312" hidden="1" spans="2:18">
      <c r="B312" s="47" t="s">
        <v>79</v>
      </c>
      <c r="C312" s="77">
        <v>45699</v>
      </c>
      <c r="D312" s="47" t="str">
        <f>VLOOKUP(B312,辅助信息!E:K,7,FALSE)</f>
        <v>JWDDCD2024102400111</v>
      </c>
      <c r="E312" s="47" t="str">
        <f>VLOOKUP(F312,辅助信息!A:B,2,FALSE)</f>
        <v>螺纹钢</v>
      </c>
      <c r="F312" s="47" t="s">
        <v>27</v>
      </c>
      <c r="G312" s="95">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6">
        <f>VLOOKUP(J312,辅助信息!H:I,2,FALSE)</f>
        <v>13281725223</v>
      </c>
      <c r="L312" s="85"/>
      <c r="M312" s="63"/>
      <c r="N312" s="63"/>
      <c r="O312" s="63"/>
      <c r="P312" s="63"/>
      <c r="Q312" s="34" t="str">
        <f>VLOOKUP(B312,辅助信息!E:M,9,FALSE)</f>
        <v>ZTWM-CDGS-XS-2024-0181-五冶天府-国道542项目（二批次）</v>
      </c>
      <c r="R312" s="34"/>
    </row>
    <row r="313" hidden="1" spans="2:18">
      <c r="B313" s="47" t="s">
        <v>79</v>
      </c>
      <c r="C313" s="77">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6">
        <f>VLOOKUP(J313,辅助信息!H:I,2,FALSE)</f>
        <v>13281725223</v>
      </c>
      <c r="L313" s="85"/>
      <c r="M313" s="63"/>
      <c r="N313" s="63"/>
      <c r="O313" s="63"/>
      <c r="P313" s="63"/>
      <c r="Q313" s="34" t="str">
        <f>VLOOKUP(B313,辅助信息!E:M,9,FALSE)</f>
        <v>ZTWM-CDGS-XS-2024-0181-五冶天府-国道542项目（二批次）</v>
      </c>
      <c r="R313" s="34"/>
    </row>
    <row r="314" hidden="1" spans="2:18">
      <c r="B314" s="47" t="s">
        <v>79</v>
      </c>
      <c r="C314" s="77">
        <v>45699</v>
      </c>
      <c r="D314" s="47" t="str">
        <f>VLOOKUP(B314,辅助信息!E:K,7,FALSE)</f>
        <v>JWDDCD2024102400111</v>
      </c>
      <c r="E314" s="47" t="str">
        <f>VLOOKUP(F314,辅助信息!A:B,2,FALSE)</f>
        <v>螺纹钢</v>
      </c>
      <c r="F314" s="47" t="s">
        <v>32</v>
      </c>
      <c r="G314" s="95">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6">
        <f>VLOOKUP(J314,辅助信息!H:I,2,FALSE)</f>
        <v>13281725223</v>
      </c>
      <c r="L314" s="85"/>
      <c r="M314" s="63"/>
      <c r="N314" s="63"/>
      <c r="O314" s="63"/>
      <c r="P314" s="63"/>
      <c r="Q314" s="34" t="str">
        <f>VLOOKUP(B314,辅助信息!E:M,9,FALSE)</f>
        <v>ZTWM-CDGS-XS-2024-0181-五冶天府-国道542项目（二批次）</v>
      </c>
      <c r="R314" s="34"/>
    </row>
    <row r="315" hidden="1" spans="2:18">
      <c r="B315" s="47" t="s">
        <v>79</v>
      </c>
      <c r="C315" s="77">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6">
        <f>VLOOKUP(J315,辅助信息!H:I,2,FALSE)</f>
        <v>13281725223</v>
      </c>
      <c r="L315" s="85"/>
      <c r="M315" s="63"/>
      <c r="N315" s="63"/>
      <c r="O315" s="63"/>
      <c r="P315" s="63"/>
      <c r="Q315" s="34" t="str">
        <f>VLOOKUP(B315,辅助信息!E:M,9,FALSE)</f>
        <v>ZTWM-CDGS-XS-2024-0181-五冶天府-国道542项目（二批次）</v>
      </c>
      <c r="R315" s="34"/>
    </row>
    <row r="316" hidden="1" spans="2:18">
      <c r="B316" s="47" t="s">
        <v>79</v>
      </c>
      <c r="C316" s="77">
        <v>45699</v>
      </c>
      <c r="D316" s="47" t="str">
        <f>VLOOKUP(B316,辅助信息!E:K,7,FALSE)</f>
        <v>JWDDCD2024102400111</v>
      </c>
      <c r="E316" s="47" t="str">
        <f>VLOOKUP(F316,辅助信息!A:B,2,FALSE)</f>
        <v>螺纹钢</v>
      </c>
      <c r="F316" s="47" t="s">
        <v>33</v>
      </c>
      <c r="G316" s="95">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6">
        <f>VLOOKUP(J316,辅助信息!H:I,2,FALSE)</f>
        <v>13281725223</v>
      </c>
      <c r="L316" s="85"/>
      <c r="M316" s="63"/>
      <c r="N316" s="63"/>
      <c r="O316" s="63"/>
      <c r="P316" s="63"/>
      <c r="Q316" s="34" t="str">
        <f>VLOOKUP(B316,辅助信息!E:M,9,FALSE)</f>
        <v>ZTWM-CDGS-XS-2024-0181-五冶天府-国道542项目（二批次）</v>
      </c>
      <c r="R316" s="34"/>
    </row>
    <row r="317" hidden="1" spans="2:18">
      <c r="B317" s="47" t="s">
        <v>79</v>
      </c>
      <c r="C317" s="77">
        <v>45699</v>
      </c>
      <c r="D317" s="47" t="str">
        <f>VLOOKUP(B317,辅助信息!E:K,7,FALSE)</f>
        <v>JWDDCD2024102400111</v>
      </c>
      <c r="E317" s="47" t="str">
        <f>VLOOKUP(F317,辅助信息!A:B,2,FALSE)</f>
        <v>螺纹钢</v>
      </c>
      <c r="F317" s="47" t="s">
        <v>18</v>
      </c>
      <c r="G317" s="95">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6">
        <f>VLOOKUP(J317,辅助信息!H:I,2,FALSE)</f>
        <v>13281725223</v>
      </c>
      <c r="L317" s="83"/>
      <c r="M317" s="63"/>
      <c r="N317" s="63"/>
      <c r="O317" s="63"/>
      <c r="P317" s="63"/>
      <c r="Q317" s="34" t="str">
        <f>VLOOKUP(B317,辅助信息!E:M,9,FALSE)</f>
        <v>ZTWM-CDGS-XS-2024-0181-五冶天府-国道542项目（二批次）</v>
      </c>
      <c r="R317" s="34"/>
    </row>
    <row r="318" hidden="1" spans="2:18">
      <c r="B318" s="47" t="s">
        <v>80</v>
      </c>
      <c r="C318" s="77">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6" t="e">
        <f>VLOOKUP(J318,辅助信息!H:I,2,FALSE)</f>
        <v>#N/A</v>
      </c>
      <c r="L318" s="84" t="e">
        <f>VLOOKUP(B318,辅助信息!E:J,6,FALSE)</f>
        <v>#N/A</v>
      </c>
      <c r="M318" s="99">
        <v>45703</v>
      </c>
      <c r="N318" s="99"/>
      <c r="O318" s="66">
        <f ca="1" t="shared" ref="O318:O381" si="0">IF(OR(M318="",N318&lt;&gt;""),"",MAX(M318-TODAY(),0))</f>
        <v>0</v>
      </c>
      <c r="P318" s="66">
        <f ca="1" t="shared" ref="P318:P381" si="1">IF(M318="","",IF(N318&lt;&gt;"",MAX(N318-M318,0),IF(TODAY()&gt;M318,TODAY()-M318,0)))</f>
        <v>75</v>
      </c>
      <c r="Q318" s="34" t="e">
        <f>VLOOKUP(B318,辅助信息!E:M,9,FALSE)</f>
        <v>#N/A</v>
      </c>
      <c r="R318" s="34"/>
    </row>
    <row r="319" s="34" customFormat="1" hidden="1" spans="2:17">
      <c r="B319" s="47" t="s">
        <v>80</v>
      </c>
      <c r="C319" s="77">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6" t="e">
        <f>VLOOKUP(J319,辅助信息!H:I,2,FALSE)</f>
        <v>#N/A</v>
      </c>
      <c r="L319" s="85"/>
      <c r="M319" s="99">
        <v>45703</v>
      </c>
      <c r="N319" s="99"/>
      <c r="O319" s="66">
        <f ca="1" t="shared" si="0"/>
        <v>0</v>
      </c>
      <c r="P319" s="66">
        <f ca="1" t="shared" si="1"/>
        <v>75</v>
      </c>
      <c r="Q319" s="34" t="e">
        <f>VLOOKUP(B319,辅助信息!E:M,9,FALSE)</f>
        <v>#N/A</v>
      </c>
    </row>
    <row r="320" s="34" customFormat="1" hidden="1" spans="2:17">
      <c r="B320" s="47" t="s">
        <v>80</v>
      </c>
      <c r="C320" s="77">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6" t="e">
        <f>VLOOKUP(J320,辅助信息!H:I,2,FALSE)</f>
        <v>#N/A</v>
      </c>
      <c r="L320" s="85"/>
      <c r="M320" s="99">
        <v>45703</v>
      </c>
      <c r="N320" s="99"/>
      <c r="O320" s="66">
        <f ca="1" t="shared" si="0"/>
        <v>0</v>
      </c>
      <c r="P320" s="66">
        <f ca="1" t="shared" si="1"/>
        <v>75</v>
      </c>
      <c r="Q320" s="34" t="e">
        <f>VLOOKUP(B320,辅助信息!E:M,9,FALSE)</f>
        <v>#N/A</v>
      </c>
    </row>
    <row r="321" s="34" customFormat="1" hidden="1" spans="2:17">
      <c r="B321" s="47" t="s">
        <v>80</v>
      </c>
      <c r="C321" s="77">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6" t="e">
        <f>VLOOKUP(J321,辅助信息!H:I,2,FALSE)</f>
        <v>#N/A</v>
      </c>
      <c r="L321" s="85"/>
      <c r="M321" s="99">
        <v>45703</v>
      </c>
      <c r="N321" s="99"/>
      <c r="O321" s="66">
        <f ca="1" t="shared" si="0"/>
        <v>0</v>
      </c>
      <c r="P321" s="66">
        <f ca="1" t="shared" si="1"/>
        <v>75</v>
      </c>
      <c r="Q321" s="34" t="e">
        <f>VLOOKUP(B321,辅助信息!E:M,9,FALSE)</f>
        <v>#N/A</v>
      </c>
    </row>
    <row r="322" s="34" customFormat="1" hidden="1" spans="2:17">
      <c r="B322" s="47" t="s">
        <v>80</v>
      </c>
      <c r="C322" s="77">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6" t="e">
        <f>VLOOKUP(J322,辅助信息!H:I,2,FALSE)</f>
        <v>#N/A</v>
      </c>
      <c r="L322" s="85"/>
      <c r="M322" s="99">
        <v>45703</v>
      </c>
      <c r="N322" s="99"/>
      <c r="O322" s="66">
        <f ca="1" t="shared" si="0"/>
        <v>0</v>
      </c>
      <c r="P322" s="66">
        <f ca="1" t="shared" si="1"/>
        <v>75</v>
      </c>
      <c r="Q322" s="34" t="e">
        <f>VLOOKUP(B322,辅助信息!E:M,9,FALSE)</f>
        <v>#N/A</v>
      </c>
    </row>
    <row r="323" s="34" customFormat="1" hidden="1" spans="2:17">
      <c r="B323" s="47" t="s">
        <v>80</v>
      </c>
      <c r="C323" s="77">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6" t="e">
        <f>VLOOKUP(J323,辅助信息!H:I,2,FALSE)</f>
        <v>#N/A</v>
      </c>
      <c r="L323" s="85"/>
      <c r="M323" s="99">
        <v>45703</v>
      </c>
      <c r="N323" s="99"/>
      <c r="O323" s="66">
        <f ca="1" t="shared" si="0"/>
        <v>0</v>
      </c>
      <c r="P323" s="66">
        <f ca="1" t="shared" si="1"/>
        <v>75</v>
      </c>
      <c r="Q323" s="34" t="e">
        <f>VLOOKUP(B323,辅助信息!E:M,9,FALSE)</f>
        <v>#N/A</v>
      </c>
    </row>
    <row r="324" s="34" customFormat="1" hidden="1" spans="2:17">
      <c r="B324" s="47" t="s">
        <v>80</v>
      </c>
      <c r="C324" s="77">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6" t="e">
        <f>VLOOKUP(J324,辅助信息!H:I,2,FALSE)</f>
        <v>#N/A</v>
      </c>
      <c r="L324" s="85"/>
      <c r="M324" s="99">
        <v>45703</v>
      </c>
      <c r="N324" s="99"/>
      <c r="O324" s="66">
        <f ca="1" t="shared" si="0"/>
        <v>0</v>
      </c>
      <c r="P324" s="66">
        <f ca="1" t="shared" si="1"/>
        <v>75</v>
      </c>
      <c r="Q324" s="34" t="e">
        <f>VLOOKUP(B324,辅助信息!E:M,9,FALSE)</f>
        <v>#N/A</v>
      </c>
    </row>
    <row r="325" s="34" customFormat="1" hidden="1" spans="2:17">
      <c r="B325" s="47" t="s">
        <v>80</v>
      </c>
      <c r="C325" s="77">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6" t="e">
        <f>VLOOKUP(J325,辅助信息!H:I,2,FALSE)</f>
        <v>#N/A</v>
      </c>
      <c r="L325" s="85"/>
      <c r="M325" s="99">
        <v>45703</v>
      </c>
      <c r="N325" s="99"/>
      <c r="O325" s="66">
        <f ca="1" t="shared" si="0"/>
        <v>0</v>
      </c>
      <c r="P325" s="66">
        <f ca="1" t="shared" si="1"/>
        <v>75</v>
      </c>
      <c r="Q325" s="34" t="e">
        <f>VLOOKUP(B325,辅助信息!E:M,9,FALSE)</f>
        <v>#N/A</v>
      </c>
    </row>
    <row r="326" s="34" customFormat="1" hidden="1" spans="2:17">
      <c r="B326" s="47" t="s">
        <v>80</v>
      </c>
      <c r="C326" s="77">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6" t="e">
        <f>VLOOKUP(J326,辅助信息!H:I,2,FALSE)</f>
        <v>#N/A</v>
      </c>
      <c r="L326" s="85"/>
      <c r="M326" s="99">
        <v>45703</v>
      </c>
      <c r="N326" s="99"/>
      <c r="O326" s="66">
        <f ca="1" t="shared" si="0"/>
        <v>0</v>
      </c>
      <c r="P326" s="66">
        <f ca="1" t="shared" si="1"/>
        <v>75</v>
      </c>
      <c r="Q326" s="34" t="e">
        <f>VLOOKUP(B326,辅助信息!E:M,9,FALSE)</f>
        <v>#N/A</v>
      </c>
    </row>
    <row r="327" s="34" customFormat="1" hidden="1" spans="2:17">
      <c r="B327" s="47" t="s">
        <v>80</v>
      </c>
      <c r="C327" s="77">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6" t="e">
        <f>VLOOKUP(J327,辅助信息!H:I,2,FALSE)</f>
        <v>#N/A</v>
      </c>
      <c r="L327" s="83"/>
      <c r="M327" s="99">
        <v>45703</v>
      </c>
      <c r="N327" s="99"/>
      <c r="O327" s="66">
        <f ca="1" t="shared" si="0"/>
        <v>0</v>
      </c>
      <c r="P327" s="66">
        <f ca="1" t="shared" si="1"/>
        <v>75</v>
      </c>
      <c r="Q327" s="34" t="e">
        <f>VLOOKUP(B327,辅助信息!E:M,9,FALSE)</f>
        <v>#N/A</v>
      </c>
    </row>
    <row r="328" s="34" customFormat="1" hidden="1" spans="2:17">
      <c r="B328" s="47" t="s">
        <v>73</v>
      </c>
      <c r="C328" s="77">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6">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9">
        <v>45703</v>
      </c>
      <c r="N328" s="99"/>
      <c r="O328" s="66">
        <f ca="1" t="shared" si="0"/>
        <v>0</v>
      </c>
      <c r="P328" s="66">
        <f ca="1" t="shared" si="1"/>
        <v>75</v>
      </c>
      <c r="Q328" s="34" t="str">
        <f>VLOOKUP(B328,辅助信息!E:M,9,FALSE)</f>
        <v>ZTWM-CDGS-XS-2024-0248-五冶钢构-南充市医学院项目</v>
      </c>
    </row>
    <row r="329" s="34" customFormat="1" hidden="1" spans="2:17">
      <c r="B329" s="47" t="s">
        <v>73</v>
      </c>
      <c r="C329" s="77">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6">
        <f>VLOOKUP(J329,辅助信息!H:I,2,FALSE)</f>
        <v>18349955455</v>
      </c>
      <c r="L329" s="85"/>
      <c r="M329" s="99">
        <v>45703</v>
      </c>
      <c r="N329" s="99"/>
      <c r="O329" s="66">
        <f ca="1" t="shared" si="0"/>
        <v>0</v>
      </c>
      <c r="P329" s="66">
        <f ca="1" t="shared" si="1"/>
        <v>75</v>
      </c>
      <c r="Q329" s="34" t="str">
        <f>VLOOKUP(B329,辅助信息!E:M,9,FALSE)</f>
        <v>ZTWM-CDGS-XS-2024-0248-五冶钢构-南充市医学院项目</v>
      </c>
    </row>
    <row r="330" s="34" customFormat="1" hidden="1" spans="2:17">
      <c r="B330" s="47" t="s">
        <v>73</v>
      </c>
      <c r="C330" s="77">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6">
        <f>VLOOKUP(J330,辅助信息!H:I,2,FALSE)</f>
        <v>18349955455</v>
      </c>
      <c r="L330" s="85"/>
      <c r="M330" s="99">
        <v>45703</v>
      </c>
      <c r="N330" s="99"/>
      <c r="O330" s="66">
        <f ca="1" t="shared" si="0"/>
        <v>0</v>
      </c>
      <c r="P330" s="66">
        <f ca="1" t="shared" si="1"/>
        <v>75</v>
      </c>
      <c r="Q330" s="34" t="str">
        <f>VLOOKUP(B330,辅助信息!E:M,9,FALSE)</f>
        <v>ZTWM-CDGS-XS-2024-0248-五冶钢构-南充市医学院项目</v>
      </c>
    </row>
    <row r="331" s="34" customFormat="1" hidden="1" spans="2:17">
      <c r="B331" s="47" t="s">
        <v>73</v>
      </c>
      <c r="C331" s="77">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6">
        <f>VLOOKUP(J331,辅助信息!H:I,2,FALSE)</f>
        <v>18349955455</v>
      </c>
      <c r="L331" s="83"/>
      <c r="M331" s="99">
        <v>45703</v>
      </c>
      <c r="N331" s="99"/>
      <c r="O331" s="66">
        <f ca="1" t="shared" si="0"/>
        <v>0</v>
      </c>
      <c r="P331" s="66">
        <f ca="1" t="shared" si="1"/>
        <v>75</v>
      </c>
      <c r="Q331" s="34" t="str">
        <f>VLOOKUP(B331,辅助信息!E:M,9,FALSE)</f>
        <v>ZTWM-CDGS-XS-2024-0248-五冶钢构-南充市医学院项目</v>
      </c>
    </row>
    <row r="332" s="34" customFormat="1" hidden="1" spans="2:17">
      <c r="B332" s="47" t="s">
        <v>44</v>
      </c>
      <c r="C332" s="77">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6">
        <f>VLOOKUP(J332,辅助信息!H:I,2,FALSE)</f>
        <v>18384145895</v>
      </c>
      <c r="L332" s="50" t="str">
        <f>VLOOKUP(B332,辅助信息!E:J,6,FALSE)</f>
        <v>对方卸车</v>
      </c>
      <c r="M332" s="99">
        <v>45702</v>
      </c>
      <c r="N332" s="99"/>
      <c r="O332" s="66">
        <f ca="1" t="shared" si="0"/>
        <v>0</v>
      </c>
      <c r="P332" s="66">
        <f ca="1" t="shared" si="1"/>
        <v>76</v>
      </c>
      <c r="Q332" s="34" t="str">
        <f>VLOOKUP(B332,辅助信息!E:M,9,FALSE)</f>
        <v>ZTWM-CDGS-XS-2024-0189-华西集采-酒城南项目</v>
      </c>
    </row>
    <row r="333" s="34" customFormat="1" hidden="1" spans="2:17">
      <c r="B333" s="47" t="s">
        <v>44</v>
      </c>
      <c r="C333" s="77">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6">
        <f>VLOOKUP(J333,辅助信息!H:I,2,FALSE)</f>
        <v>18384145895</v>
      </c>
      <c r="L333" s="85"/>
      <c r="M333" s="99">
        <v>45702</v>
      </c>
      <c r="N333" s="99"/>
      <c r="O333" s="66">
        <f ca="1" t="shared" si="0"/>
        <v>0</v>
      </c>
      <c r="P333" s="66">
        <f ca="1" t="shared" si="1"/>
        <v>76</v>
      </c>
      <c r="Q333" s="34" t="str">
        <f>VLOOKUP(B333,辅助信息!E:M,9,FALSE)</f>
        <v>ZTWM-CDGS-XS-2024-0189-华西集采-酒城南项目</v>
      </c>
    </row>
    <row r="334" s="34" customFormat="1" hidden="1" spans="2:17">
      <c r="B334" s="47" t="s">
        <v>44</v>
      </c>
      <c r="C334" s="77">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6">
        <f>VLOOKUP(J334,辅助信息!H:I,2,FALSE)</f>
        <v>18384145895</v>
      </c>
      <c r="L334" s="85"/>
      <c r="M334" s="99">
        <v>45702</v>
      </c>
      <c r="N334" s="99"/>
      <c r="O334" s="66">
        <f ca="1" t="shared" si="0"/>
        <v>0</v>
      </c>
      <c r="P334" s="66">
        <f ca="1" t="shared" si="1"/>
        <v>76</v>
      </c>
      <c r="Q334" s="34" t="str">
        <f>VLOOKUP(B334,辅助信息!E:M,9,FALSE)</f>
        <v>ZTWM-CDGS-XS-2024-0189-华西集采-酒城南项目</v>
      </c>
    </row>
    <row r="335" s="34" customFormat="1" hidden="1" spans="2:17">
      <c r="B335" s="47" t="s">
        <v>44</v>
      </c>
      <c r="C335" s="77">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6">
        <f>VLOOKUP(J335,辅助信息!H:I,2,FALSE)</f>
        <v>18384145895</v>
      </c>
      <c r="L335" s="83"/>
      <c r="M335" s="99">
        <v>45702</v>
      </c>
      <c r="N335" s="99"/>
      <c r="O335" s="66">
        <f ca="1" t="shared" si="0"/>
        <v>0</v>
      </c>
      <c r="P335" s="66">
        <f ca="1" t="shared" si="1"/>
        <v>76</v>
      </c>
      <c r="Q335" s="34" t="str">
        <f>VLOOKUP(B335,辅助信息!E:M,9,FALSE)</f>
        <v>ZTWM-CDGS-XS-2024-0189-华西集采-酒城南项目</v>
      </c>
    </row>
    <row r="336" s="34" customFormat="1" hidden="1" spans="2:17">
      <c r="B336" s="47" t="s">
        <v>80</v>
      </c>
      <c r="C336" s="77">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9">
        <v>45703</v>
      </c>
      <c r="N336" s="99"/>
      <c r="O336" s="66">
        <f ca="1" t="shared" si="0"/>
        <v>0</v>
      </c>
      <c r="P336" s="66">
        <f ca="1" t="shared" si="1"/>
        <v>75</v>
      </c>
      <c r="Q336" s="34" t="e">
        <f>VLOOKUP(B336,辅助信息!E:M,9,FALSE)</f>
        <v>#N/A</v>
      </c>
    </row>
    <row r="337" s="34" customFormat="1" hidden="1" spans="2:17">
      <c r="B337" s="47" t="s">
        <v>80</v>
      </c>
      <c r="C337" s="77">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5"/>
      <c r="M337" s="99">
        <v>45703</v>
      </c>
      <c r="N337" s="99"/>
      <c r="O337" s="66">
        <f ca="1" t="shared" si="0"/>
        <v>0</v>
      </c>
      <c r="P337" s="66">
        <f ca="1" t="shared" si="1"/>
        <v>75</v>
      </c>
      <c r="Q337" s="34" t="e">
        <f>VLOOKUP(B337,辅助信息!E:M,9,FALSE)</f>
        <v>#N/A</v>
      </c>
    </row>
    <row r="338" s="34" customFormat="1" hidden="1" spans="2:17">
      <c r="B338" s="47" t="s">
        <v>80</v>
      </c>
      <c r="C338" s="77">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3"/>
      <c r="M338" s="99">
        <v>45703</v>
      </c>
      <c r="N338" s="99"/>
      <c r="O338" s="66">
        <f ca="1" t="shared" si="0"/>
        <v>0</v>
      </c>
      <c r="P338" s="66">
        <f ca="1" t="shared" si="1"/>
        <v>75</v>
      </c>
      <c r="Q338" s="34" t="e">
        <f>VLOOKUP(B338,辅助信息!E:M,9,FALSE)</f>
        <v>#N/A</v>
      </c>
    </row>
    <row r="339" s="34" customFormat="1" hidden="1" spans="2:17">
      <c r="B339" s="47" t="s">
        <v>73</v>
      </c>
      <c r="C339" s="77">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9">
        <v>45703</v>
      </c>
      <c r="N339" s="99"/>
      <c r="O339" s="66">
        <f ca="1" t="shared" si="0"/>
        <v>0</v>
      </c>
      <c r="P339" s="66">
        <f ca="1" t="shared" si="1"/>
        <v>75</v>
      </c>
      <c r="Q339" s="34" t="str">
        <f>VLOOKUP(B339,辅助信息!E:M,9,FALSE)</f>
        <v>ZTWM-CDGS-XS-2024-0248-五冶钢构-南充市医学院项目</v>
      </c>
    </row>
    <row r="340" s="34" customFormat="1" hidden="1" spans="2:17">
      <c r="B340" s="47" t="s">
        <v>73</v>
      </c>
      <c r="C340" s="77">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5"/>
      <c r="M340" s="99">
        <v>45703</v>
      </c>
      <c r="N340" s="99"/>
      <c r="O340" s="66">
        <f ca="1" t="shared" si="0"/>
        <v>0</v>
      </c>
      <c r="P340" s="66">
        <f ca="1" t="shared" si="1"/>
        <v>75</v>
      </c>
      <c r="Q340" s="34" t="str">
        <f>VLOOKUP(B340,辅助信息!E:M,9,FALSE)</f>
        <v>ZTWM-CDGS-XS-2024-0248-五冶钢构-南充市医学院项目</v>
      </c>
    </row>
    <row r="341" s="34" customFormat="1" hidden="1" spans="2:17">
      <c r="B341" s="47" t="s">
        <v>73</v>
      </c>
      <c r="C341" s="77">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3"/>
      <c r="M341" s="99">
        <v>45703</v>
      </c>
      <c r="N341" s="99"/>
      <c r="O341" s="66">
        <f ca="1" t="shared" si="0"/>
        <v>0</v>
      </c>
      <c r="P341" s="66">
        <f ca="1" t="shared" si="1"/>
        <v>75</v>
      </c>
      <c r="Q341" s="34" t="str">
        <f>VLOOKUP(B341,辅助信息!E:M,9,FALSE)</f>
        <v>ZTWM-CDGS-XS-2024-0248-五冶钢构-南充市医学院项目</v>
      </c>
    </row>
    <row r="342" s="34" customFormat="1" hidden="1" spans="2:17">
      <c r="B342" s="47" t="s">
        <v>44</v>
      </c>
      <c r="C342" s="77">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9">
        <v>45702</v>
      </c>
      <c r="N342" s="99"/>
      <c r="O342" s="66">
        <f ca="1" t="shared" si="0"/>
        <v>0</v>
      </c>
      <c r="P342" s="66">
        <f ca="1" t="shared" si="1"/>
        <v>76</v>
      </c>
      <c r="Q342" s="34" t="str">
        <f>VLOOKUP(B342,辅助信息!E:M,9,FALSE)</f>
        <v>ZTWM-CDGS-XS-2024-0189-华西集采-酒城南项目</v>
      </c>
    </row>
    <row r="343" s="34" customFormat="1" hidden="1" spans="2:17">
      <c r="B343" s="47" t="s">
        <v>44</v>
      </c>
      <c r="C343" s="77">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5"/>
      <c r="M343" s="99">
        <v>45702</v>
      </c>
      <c r="N343" s="99"/>
      <c r="O343" s="66">
        <f ca="1" t="shared" si="0"/>
        <v>0</v>
      </c>
      <c r="P343" s="66">
        <f ca="1" t="shared" si="1"/>
        <v>76</v>
      </c>
      <c r="Q343" s="34" t="str">
        <f>VLOOKUP(B343,辅助信息!E:M,9,FALSE)</f>
        <v>ZTWM-CDGS-XS-2024-0189-华西集采-酒城南项目</v>
      </c>
    </row>
    <row r="344" s="34" customFormat="1" hidden="1" spans="2:17">
      <c r="B344" s="47" t="s">
        <v>44</v>
      </c>
      <c r="C344" s="77">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5"/>
      <c r="M344" s="99">
        <v>45702</v>
      </c>
      <c r="N344" s="99"/>
      <c r="O344" s="66">
        <f ca="1" t="shared" si="0"/>
        <v>0</v>
      </c>
      <c r="P344" s="66">
        <f ca="1" t="shared" si="1"/>
        <v>76</v>
      </c>
      <c r="Q344" s="34" t="str">
        <f>VLOOKUP(B344,辅助信息!E:M,9,FALSE)</f>
        <v>ZTWM-CDGS-XS-2024-0189-华西集采-酒城南项目</v>
      </c>
    </row>
    <row r="345" s="34" customFormat="1" hidden="1" spans="2:17">
      <c r="B345" s="47" t="s">
        <v>44</v>
      </c>
      <c r="C345" s="77">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3"/>
      <c r="M345" s="99">
        <v>45702</v>
      </c>
      <c r="N345" s="99"/>
      <c r="O345" s="66">
        <f ca="1" t="shared" si="0"/>
        <v>0</v>
      </c>
      <c r="P345" s="66">
        <f ca="1" t="shared" si="1"/>
        <v>76</v>
      </c>
      <c r="Q345" s="34" t="str">
        <f>VLOOKUP(B345,辅助信息!E:M,9,FALSE)</f>
        <v>ZTWM-CDGS-XS-2024-0189-华西集采-酒城南项目</v>
      </c>
    </row>
    <row r="346" ht="36" hidden="1" customHeight="1" spans="2:18">
      <c r="B346" s="47" t="s">
        <v>81</v>
      </c>
      <c r="C346" s="77">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9">
        <v>45701</v>
      </c>
      <c r="N346" s="99"/>
      <c r="O346" s="66">
        <f ca="1" t="shared" si="0"/>
        <v>0</v>
      </c>
      <c r="P346" s="66">
        <f ca="1" t="shared" si="1"/>
        <v>77</v>
      </c>
      <c r="Q346" s="34" t="str">
        <f>VLOOKUP(B346,辅助信息!E:M,9,FALSE)</f>
        <v>ZTWM-CDGS-XS-2024-0030-华西集采-简州大道</v>
      </c>
      <c r="R346" s="34"/>
    </row>
    <row r="347" hidden="1" spans="2:18">
      <c r="B347" s="47" t="s">
        <v>60</v>
      </c>
      <c r="C347" s="77">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9">
        <v>45702</v>
      </c>
      <c r="N347" s="63"/>
      <c r="O347" s="66">
        <f ca="1" t="shared" si="0"/>
        <v>0</v>
      </c>
      <c r="P347" s="66">
        <f ca="1" t="shared" si="1"/>
        <v>76</v>
      </c>
      <c r="Q347" s="34" t="str">
        <f>VLOOKUP(B347,辅助信息!E:M,9,FALSE)</f>
        <v>ZTWM-CDGS-XS-2024-0248-五冶钢构-南充市医学院项目</v>
      </c>
      <c r="R347" s="34"/>
    </row>
    <row r="348" hidden="1" spans="2:18">
      <c r="B348" s="47" t="s">
        <v>60</v>
      </c>
      <c r="C348" s="77">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5"/>
      <c r="M348" s="99">
        <v>45702</v>
      </c>
      <c r="N348" s="63"/>
      <c r="O348" s="66">
        <f ca="1" t="shared" si="0"/>
        <v>0</v>
      </c>
      <c r="P348" s="66">
        <f ca="1" t="shared" si="1"/>
        <v>76</v>
      </c>
      <c r="Q348" s="34" t="str">
        <f>VLOOKUP(B348,辅助信息!E:M,9,FALSE)</f>
        <v>ZTWM-CDGS-XS-2024-0248-五冶钢构-南充市医学院项目</v>
      </c>
      <c r="R348" s="34"/>
    </row>
    <row r="349" hidden="1" spans="2:18">
      <c r="B349" s="47" t="s">
        <v>60</v>
      </c>
      <c r="C349" s="77">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3"/>
      <c r="M349" s="99">
        <v>45702</v>
      </c>
      <c r="N349" s="63"/>
      <c r="O349" s="66">
        <f ca="1" t="shared" si="0"/>
        <v>0</v>
      </c>
      <c r="P349" s="66">
        <f ca="1" t="shared" si="1"/>
        <v>76</v>
      </c>
      <c r="Q349" s="34" t="str">
        <f>VLOOKUP(B349,辅助信息!E:M,9,FALSE)</f>
        <v>ZTWM-CDGS-XS-2024-0248-五冶钢构-南充市医学院项目</v>
      </c>
      <c r="R349" s="34"/>
    </row>
    <row r="350" s="34" customFormat="1" hidden="1" spans="2:17">
      <c r="B350" s="47" t="s">
        <v>80</v>
      </c>
      <c r="C350" s="77">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9">
        <v>45703</v>
      </c>
      <c r="N350" s="99"/>
      <c r="O350" s="66">
        <f ca="1" t="shared" si="0"/>
        <v>0</v>
      </c>
      <c r="P350" s="66">
        <f ca="1" t="shared" si="1"/>
        <v>75</v>
      </c>
      <c r="Q350" s="34" t="e">
        <f>VLOOKUP(B350,辅助信息!E:M,9,FALSE)</f>
        <v>#N/A</v>
      </c>
    </row>
    <row r="351" s="34" customFormat="1" hidden="1" spans="2:17">
      <c r="B351" s="47" t="s">
        <v>80</v>
      </c>
      <c r="C351" s="77">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5"/>
      <c r="M351" s="99">
        <v>45703</v>
      </c>
      <c r="N351" s="99"/>
      <c r="O351" s="66">
        <f ca="1" t="shared" si="0"/>
        <v>0</v>
      </c>
      <c r="P351" s="66">
        <f ca="1" t="shared" si="1"/>
        <v>75</v>
      </c>
      <c r="Q351" s="34" t="e">
        <f>VLOOKUP(B351,辅助信息!E:M,9,FALSE)</f>
        <v>#N/A</v>
      </c>
    </row>
    <row r="352" s="34" customFormat="1" hidden="1" spans="2:17">
      <c r="B352" s="47" t="s">
        <v>80</v>
      </c>
      <c r="C352" s="77">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3"/>
      <c r="M352" s="99">
        <v>45703</v>
      </c>
      <c r="N352" s="99"/>
      <c r="O352" s="66">
        <f ca="1" t="shared" si="0"/>
        <v>0</v>
      </c>
      <c r="P352" s="66">
        <f ca="1" t="shared" si="1"/>
        <v>75</v>
      </c>
      <c r="Q352" s="34" t="e">
        <f>VLOOKUP(B352,辅助信息!E:M,9,FALSE)</f>
        <v>#N/A</v>
      </c>
    </row>
    <row r="353" s="34" customFormat="1" hidden="1" spans="2:17">
      <c r="B353" s="47" t="s">
        <v>64</v>
      </c>
      <c r="C353" s="77">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101" t="str">
        <f>VLOOKUP(B356,辅助信息!E:J,6,FALSE)</f>
        <v>五冶建设送货单,送货车型9.6米,装货前联系收货人核实到场规格,没提前告知进场规格现场不给予接收</v>
      </c>
      <c r="M353" s="99">
        <v>45704</v>
      </c>
      <c r="N353" s="63"/>
      <c r="O353" s="66">
        <f ca="1" t="shared" si="0"/>
        <v>0</v>
      </c>
      <c r="P353" s="66">
        <f ca="1" t="shared" si="1"/>
        <v>74</v>
      </c>
      <c r="Q353" s="34" t="str">
        <f>VLOOKUP(B353,辅助信息!E:M,9,FALSE)</f>
        <v>ZTWM-CDGS-XS-2024-0181-五冶天府-国道542项目（二批次）</v>
      </c>
    </row>
    <row r="354" s="34" customFormat="1" hidden="1" spans="2:17">
      <c r="B354" s="47" t="s">
        <v>64</v>
      </c>
      <c r="C354" s="77">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5"/>
      <c r="M354" s="99">
        <v>45704</v>
      </c>
      <c r="N354" s="63"/>
      <c r="O354" s="66">
        <f ca="1" t="shared" si="0"/>
        <v>0</v>
      </c>
      <c r="P354" s="66">
        <f ca="1" t="shared" si="1"/>
        <v>74</v>
      </c>
      <c r="Q354" s="34" t="str">
        <f>VLOOKUP(B354,辅助信息!E:M,9,FALSE)</f>
        <v>ZTWM-CDGS-XS-2024-0181-五冶天府-国道542项目（二批次）</v>
      </c>
    </row>
    <row r="355" s="34" customFormat="1" hidden="1" spans="2:17">
      <c r="B355" s="47" t="s">
        <v>64</v>
      </c>
      <c r="C355" s="77">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5"/>
      <c r="M355" s="99">
        <v>45704</v>
      </c>
      <c r="N355" s="63"/>
      <c r="O355" s="66">
        <f ca="1" t="shared" si="0"/>
        <v>0</v>
      </c>
      <c r="P355" s="66">
        <f ca="1" t="shared" si="1"/>
        <v>74</v>
      </c>
      <c r="Q355" s="34" t="str">
        <f>VLOOKUP(B355,辅助信息!E:M,9,FALSE)</f>
        <v>ZTWM-CDGS-XS-2024-0181-五冶天府-国道542项目（二批次）</v>
      </c>
    </row>
    <row r="356" hidden="1" spans="2:18">
      <c r="B356" s="47" t="s">
        <v>64</v>
      </c>
      <c r="C356" s="77">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3"/>
      <c r="M356" s="99">
        <v>45704</v>
      </c>
      <c r="N356" s="63"/>
      <c r="O356" s="66">
        <f ca="1" t="shared" si="0"/>
        <v>0</v>
      </c>
      <c r="P356" s="66">
        <f ca="1" t="shared" si="1"/>
        <v>74</v>
      </c>
      <c r="Q356" s="34" t="str">
        <f>VLOOKUP(B356,辅助信息!E:M,9,FALSE)</f>
        <v>ZTWM-CDGS-XS-2024-0181-五冶天府-国道542项目（二批次）</v>
      </c>
      <c r="R356" s="34"/>
    </row>
    <row r="357" hidden="1" spans="2:18">
      <c r="B357" s="47" t="s">
        <v>48</v>
      </c>
      <c r="C357" s="77">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9">
        <v>45705</v>
      </c>
      <c r="N357" s="63"/>
      <c r="O357" s="66">
        <f ca="1" t="shared" si="0"/>
        <v>0</v>
      </c>
      <c r="P357" s="66">
        <f ca="1" t="shared" si="1"/>
        <v>73</v>
      </c>
      <c r="Q357" s="34" t="str">
        <f>VLOOKUP(B357,辅助信息!E:M,9,FALSE)</f>
        <v>ZTWM-CDGS-XS-2024-0093-华西-颐海科创农业生态谷</v>
      </c>
      <c r="R357" s="34"/>
    </row>
    <row r="358" hidden="1" spans="2:18">
      <c r="B358" s="47" t="s">
        <v>48</v>
      </c>
      <c r="C358" s="77">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5"/>
      <c r="M358" s="99">
        <v>45705</v>
      </c>
      <c r="N358" s="63"/>
      <c r="O358" s="66">
        <f ca="1" t="shared" si="0"/>
        <v>0</v>
      </c>
      <c r="P358" s="66">
        <f ca="1" t="shared" si="1"/>
        <v>73</v>
      </c>
      <c r="Q358" s="34" t="str">
        <f>VLOOKUP(B358,辅助信息!E:M,9,FALSE)</f>
        <v>ZTWM-CDGS-XS-2024-0093-华西-颐海科创农业生态谷</v>
      </c>
      <c r="R358" s="34"/>
    </row>
    <row r="359" hidden="1" spans="2:18">
      <c r="B359" s="47" t="s">
        <v>48</v>
      </c>
      <c r="C359" s="77">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5"/>
      <c r="M359" s="99">
        <v>45705</v>
      </c>
      <c r="N359" s="63"/>
      <c r="O359" s="66">
        <f ca="1" t="shared" si="0"/>
        <v>0</v>
      </c>
      <c r="P359" s="66">
        <f ca="1" t="shared" si="1"/>
        <v>73</v>
      </c>
      <c r="Q359" s="34" t="str">
        <f>VLOOKUP(B359,辅助信息!E:M,9,FALSE)</f>
        <v>ZTWM-CDGS-XS-2024-0093-华西-颐海科创农业生态谷</v>
      </c>
      <c r="R359" s="34"/>
    </row>
    <row r="360" hidden="1" spans="2:18">
      <c r="B360" s="47" t="s">
        <v>48</v>
      </c>
      <c r="C360" s="77">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5"/>
      <c r="M360" s="99">
        <v>45705</v>
      </c>
      <c r="N360" s="63"/>
      <c r="O360" s="66">
        <f ca="1" t="shared" si="0"/>
        <v>0</v>
      </c>
      <c r="P360" s="66">
        <f ca="1" t="shared" si="1"/>
        <v>73</v>
      </c>
      <c r="Q360" s="34" t="str">
        <f>VLOOKUP(B360,辅助信息!E:M,9,FALSE)</f>
        <v>ZTWM-CDGS-XS-2024-0093-华西-颐海科创农业生态谷</v>
      </c>
      <c r="R360" s="34"/>
    </row>
    <row r="361" hidden="1" spans="2:18">
      <c r="B361" s="47" t="s">
        <v>48</v>
      </c>
      <c r="C361" s="77">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3"/>
      <c r="M361" s="99">
        <v>45705</v>
      </c>
      <c r="N361" s="63"/>
      <c r="O361" s="66">
        <f ca="1" t="shared" si="0"/>
        <v>0</v>
      </c>
      <c r="P361" s="66">
        <f ca="1" t="shared" si="1"/>
        <v>73</v>
      </c>
      <c r="Q361" s="34" t="str">
        <f>VLOOKUP(B361,辅助信息!E:M,9,FALSE)</f>
        <v>ZTWM-CDGS-XS-2024-0093-华西-颐海科创农业生态谷</v>
      </c>
      <c r="R361" s="34"/>
    </row>
    <row r="362" hidden="1" spans="2:18">
      <c r="B362" s="47" t="s">
        <v>29</v>
      </c>
      <c r="C362" s="77">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9">
        <v>45705</v>
      </c>
      <c r="N362" s="63"/>
      <c r="O362" s="66">
        <f ca="1" t="shared" si="0"/>
        <v>0</v>
      </c>
      <c r="P362" s="66">
        <f ca="1" t="shared" si="1"/>
        <v>73</v>
      </c>
      <c r="Q362" s="34" t="str">
        <f>VLOOKUP(B362,辅助信息!E:M,9,FALSE)</f>
        <v>ZTWM-CDGS-XS-2024-0181-五冶天府-国道542项目（二批次）</v>
      </c>
      <c r="R362" s="34"/>
    </row>
    <row r="363" hidden="1" spans="1:18">
      <c r="A363" s="100">
        <v>15</v>
      </c>
      <c r="B363" s="47" t="s">
        <v>29</v>
      </c>
      <c r="C363" s="77">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5"/>
      <c r="M363" s="99">
        <v>45705</v>
      </c>
      <c r="N363" s="63"/>
      <c r="O363" s="66">
        <f ca="1" t="shared" si="0"/>
        <v>0</v>
      </c>
      <c r="P363" s="66">
        <f ca="1" t="shared" si="1"/>
        <v>73</v>
      </c>
      <c r="Q363" s="34" t="str">
        <f>VLOOKUP(B363,辅助信息!E:M,9,FALSE)</f>
        <v>ZTWM-CDGS-XS-2024-0181-五冶天府-国道542项目（二批次）</v>
      </c>
      <c r="R363" s="34"/>
    </row>
    <row r="364" hidden="1" spans="2:18">
      <c r="B364" s="47" t="s">
        <v>29</v>
      </c>
      <c r="C364" s="77">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3"/>
      <c r="M364" s="99">
        <v>45705</v>
      </c>
      <c r="N364" s="63"/>
      <c r="O364" s="66">
        <f ca="1" t="shared" si="0"/>
        <v>0</v>
      </c>
      <c r="P364" s="66">
        <f ca="1" t="shared" si="1"/>
        <v>73</v>
      </c>
      <c r="Q364" s="34" t="str">
        <f>VLOOKUP(B364,辅助信息!E:M,9,FALSE)</f>
        <v>ZTWM-CDGS-XS-2024-0181-五冶天府-国道542项目（二批次）</v>
      </c>
      <c r="R364" s="34"/>
    </row>
    <row r="365" hidden="1" spans="2:18">
      <c r="B365" s="47" t="s">
        <v>78</v>
      </c>
      <c r="C365" s="77">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9">
        <v>45705</v>
      </c>
      <c r="N365" s="63"/>
      <c r="O365" s="66">
        <f ca="1" t="shared" si="0"/>
        <v>0</v>
      </c>
      <c r="P365" s="66">
        <f ca="1" t="shared" si="1"/>
        <v>73</v>
      </c>
      <c r="Q365" s="34" t="str">
        <f>VLOOKUP(B365,辅助信息!E:M,9,FALSE)</f>
        <v>ZTWM-CDGS-XS-2024-0181-五冶天府-国道542项目（二批次）</v>
      </c>
      <c r="R365" s="34"/>
    </row>
    <row r="366" hidden="1" spans="2:18">
      <c r="B366" s="47" t="s">
        <v>78</v>
      </c>
      <c r="C366" s="77">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5"/>
      <c r="M366" s="99">
        <v>45705</v>
      </c>
      <c r="N366" s="63"/>
      <c r="O366" s="66">
        <f ca="1" t="shared" si="0"/>
        <v>0</v>
      </c>
      <c r="P366" s="66">
        <f ca="1" t="shared" si="1"/>
        <v>73</v>
      </c>
      <c r="Q366" s="34" t="str">
        <f>VLOOKUP(B366,辅助信息!E:M,9,FALSE)</f>
        <v>ZTWM-CDGS-XS-2024-0181-五冶天府-国道542项目（二批次）</v>
      </c>
      <c r="R366" s="34"/>
    </row>
    <row r="367" hidden="1" spans="2:18">
      <c r="B367" s="47" t="s">
        <v>78</v>
      </c>
      <c r="C367" s="77">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3"/>
      <c r="M367" s="99">
        <v>45705</v>
      </c>
      <c r="N367" s="63"/>
      <c r="O367" s="66">
        <f ca="1" t="shared" si="0"/>
        <v>0</v>
      </c>
      <c r="P367" s="66">
        <f ca="1" t="shared" si="1"/>
        <v>73</v>
      </c>
      <c r="Q367" s="34" t="str">
        <f>VLOOKUP(B367,辅助信息!E:M,9,FALSE)</f>
        <v>ZTWM-CDGS-XS-2024-0181-五冶天府-国道542项目（二批次）</v>
      </c>
      <c r="R367" s="34"/>
    </row>
    <row r="368" hidden="1" spans="2:18">
      <c r="B368" s="47" t="s">
        <v>69</v>
      </c>
      <c r="C368" s="77">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9">
        <v>45704</v>
      </c>
      <c r="N368" s="63"/>
      <c r="O368" s="66">
        <f ca="1" t="shared" si="0"/>
        <v>0</v>
      </c>
      <c r="P368" s="66">
        <f ca="1" t="shared" si="1"/>
        <v>74</v>
      </c>
      <c r="Q368" s="34" t="str">
        <f>VLOOKUP(B368,辅助信息!E:M,9,FALSE)</f>
        <v>ZTWM-CDGS-XS-2024-0134-商投建工达州中医药科技成果示范园项目</v>
      </c>
      <c r="R368" s="34"/>
    </row>
    <row r="369" hidden="1" spans="2:18">
      <c r="B369" s="47" t="s">
        <v>69</v>
      </c>
      <c r="C369" s="77">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5"/>
      <c r="M369" s="99">
        <v>45704</v>
      </c>
      <c r="N369" s="63"/>
      <c r="O369" s="66">
        <f ca="1" t="shared" si="0"/>
        <v>0</v>
      </c>
      <c r="P369" s="66">
        <f ca="1" t="shared" si="1"/>
        <v>74</v>
      </c>
      <c r="Q369" s="34" t="str">
        <f>VLOOKUP(B369,辅助信息!E:M,9,FALSE)</f>
        <v>ZTWM-CDGS-XS-2024-0134-商投建工达州中医药科技成果示范园项目</v>
      </c>
      <c r="R369" s="34"/>
    </row>
    <row r="370" hidden="1" spans="2:18">
      <c r="B370" s="47" t="s">
        <v>69</v>
      </c>
      <c r="C370" s="77">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5"/>
      <c r="M370" s="99">
        <v>45704</v>
      </c>
      <c r="N370" s="63"/>
      <c r="O370" s="66">
        <f ca="1" t="shared" si="0"/>
        <v>0</v>
      </c>
      <c r="P370" s="66">
        <f ca="1" t="shared" si="1"/>
        <v>74</v>
      </c>
      <c r="Q370" s="34" t="str">
        <f>VLOOKUP(B370,辅助信息!E:M,9,FALSE)</f>
        <v>ZTWM-CDGS-XS-2024-0134-商投建工达州中医药科技成果示范园项目</v>
      </c>
      <c r="R370" s="34"/>
    </row>
    <row r="371" hidden="1" spans="2:18">
      <c r="B371" s="47" t="s">
        <v>69</v>
      </c>
      <c r="C371" s="77">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5"/>
      <c r="M371" s="99">
        <v>45704</v>
      </c>
      <c r="N371" s="63"/>
      <c r="O371" s="66">
        <f ca="1" t="shared" si="0"/>
        <v>0</v>
      </c>
      <c r="P371" s="66">
        <f ca="1" t="shared" si="1"/>
        <v>74</v>
      </c>
      <c r="Q371" s="34" t="str">
        <f>VLOOKUP(B371,辅助信息!E:M,9,FALSE)</f>
        <v>ZTWM-CDGS-XS-2024-0134-商投建工达州中医药科技成果示范园项目</v>
      </c>
      <c r="R371" s="34"/>
    </row>
    <row r="372" hidden="1" spans="2:18">
      <c r="B372" s="47" t="s">
        <v>69</v>
      </c>
      <c r="C372" s="77">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5"/>
      <c r="M372" s="99">
        <v>45704</v>
      </c>
      <c r="N372" s="63"/>
      <c r="O372" s="66">
        <f ca="1" t="shared" si="0"/>
        <v>0</v>
      </c>
      <c r="P372" s="66">
        <f ca="1" t="shared" si="1"/>
        <v>74</v>
      </c>
      <c r="Q372" s="34" t="str">
        <f>VLOOKUP(B372,辅助信息!E:M,9,FALSE)</f>
        <v>ZTWM-CDGS-XS-2024-0134-商投建工达州中医药科技成果示范园项目</v>
      </c>
      <c r="R372" s="34"/>
    </row>
    <row r="373" hidden="1" spans="2:18">
      <c r="B373" s="47" t="s">
        <v>69</v>
      </c>
      <c r="C373" s="77">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5"/>
      <c r="M373" s="99">
        <v>45704</v>
      </c>
      <c r="N373" s="63"/>
      <c r="O373" s="66">
        <f ca="1" t="shared" si="0"/>
        <v>0</v>
      </c>
      <c r="P373" s="66">
        <f ca="1" t="shared" si="1"/>
        <v>74</v>
      </c>
      <c r="Q373" s="34" t="str">
        <f>VLOOKUP(B373,辅助信息!E:M,9,FALSE)</f>
        <v>ZTWM-CDGS-XS-2024-0134-商投建工达州中医药科技成果示范园项目</v>
      </c>
      <c r="R373" s="34"/>
    </row>
    <row r="374" hidden="1" spans="2:18">
      <c r="B374" s="47" t="s">
        <v>69</v>
      </c>
      <c r="C374" s="77">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5"/>
      <c r="M374" s="99">
        <v>45704</v>
      </c>
      <c r="N374" s="63"/>
      <c r="O374" s="66">
        <f ca="1" t="shared" si="0"/>
        <v>0</v>
      </c>
      <c r="P374" s="66">
        <f ca="1" t="shared" si="1"/>
        <v>74</v>
      </c>
      <c r="Q374" s="34" t="str">
        <f>VLOOKUP(B374,辅助信息!E:M,9,FALSE)</f>
        <v>ZTWM-CDGS-XS-2024-0134-商投建工达州中医药科技成果示范园项目</v>
      </c>
      <c r="R374" s="34"/>
    </row>
    <row r="375" hidden="1" spans="2:18">
      <c r="B375" s="47" t="s">
        <v>69</v>
      </c>
      <c r="C375" s="77">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5"/>
      <c r="M375" s="99">
        <v>45704</v>
      </c>
      <c r="N375" s="63"/>
      <c r="O375" s="66">
        <f ca="1" t="shared" si="0"/>
        <v>0</v>
      </c>
      <c r="P375" s="66">
        <f ca="1" t="shared" si="1"/>
        <v>74</v>
      </c>
      <c r="Q375" s="34" t="str">
        <f>VLOOKUP(B375,辅助信息!E:M,9,FALSE)</f>
        <v>ZTWM-CDGS-XS-2024-0134-商投建工达州中医药科技成果示范园项目</v>
      </c>
      <c r="R375" s="34"/>
    </row>
    <row r="376" hidden="1" spans="2:18">
      <c r="B376" s="47" t="s">
        <v>69</v>
      </c>
      <c r="C376" s="77">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5"/>
      <c r="M376" s="99">
        <v>45704</v>
      </c>
      <c r="N376" s="63"/>
      <c r="O376" s="66">
        <f ca="1" t="shared" si="0"/>
        <v>0</v>
      </c>
      <c r="P376" s="66">
        <f ca="1" t="shared" si="1"/>
        <v>74</v>
      </c>
      <c r="Q376" s="34" t="str">
        <f>VLOOKUP(B376,辅助信息!E:M,9,FALSE)</f>
        <v>ZTWM-CDGS-XS-2024-0134-商投建工达州中医药科技成果示范园项目</v>
      </c>
      <c r="R376" s="34"/>
    </row>
    <row r="377" hidden="1" spans="2:18">
      <c r="B377" s="47" t="s">
        <v>69</v>
      </c>
      <c r="C377" s="77">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5"/>
      <c r="M377" s="99">
        <v>45704</v>
      </c>
      <c r="N377" s="63"/>
      <c r="O377" s="66">
        <f ca="1" t="shared" si="0"/>
        <v>0</v>
      </c>
      <c r="P377" s="66">
        <f ca="1" t="shared" si="1"/>
        <v>74</v>
      </c>
      <c r="Q377" s="34" t="str">
        <f>VLOOKUP(B377,辅助信息!E:M,9,FALSE)</f>
        <v>ZTWM-CDGS-XS-2024-0134-商投建工达州中医药科技成果示范园项目</v>
      </c>
      <c r="R377" s="34"/>
    </row>
    <row r="378" hidden="1" spans="2:18">
      <c r="B378" s="47" t="s">
        <v>69</v>
      </c>
      <c r="C378" s="77">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5"/>
      <c r="M378" s="99">
        <v>45704</v>
      </c>
      <c r="N378" s="63"/>
      <c r="O378" s="66">
        <f ca="1" t="shared" si="0"/>
        <v>0</v>
      </c>
      <c r="P378" s="66">
        <f ca="1" t="shared" si="1"/>
        <v>74</v>
      </c>
      <c r="Q378" s="34" t="str">
        <f>VLOOKUP(B378,辅助信息!E:M,9,FALSE)</f>
        <v>ZTWM-CDGS-XS-2024-0134-商投建工达州中医药科技成果示范园项目</v>
      </c>
      <c r="R378" s="34"/>
    </row>
    <row r="379" hidden="1" spans="2:18">
      <c r="B379" s="47" t="s">
        <v>69</v>
      </c>
      <c r="C379" s="77">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5"/>
      <c r="M379" s="99">
        <v>45704</v>
      </c>
      <c r="N379" s="63"/>
      <c r="O379" s="66">
        <f ca="1" t="shared" si="0"/>
        <v>0</v>
      </c>
      <c r="P379" s="66">
        <f ca="1" t="shared" si="1"/>
        <v>74</v>
      </c>
      <c r="Q379" s="34" t="str">
        <f>VLOOKUP(B379,辅助信息!E:M,9,FALSE)</f>
        <v>ZTWM-CDGS-XS-2024-0134-商投建工达州中医药科技成果示范园项目</v>
      </c>
      <c r="R379" s="34"/>
    </row>
    <row r="380" hidden="1" spans="2:18">
      <c r="B380" s="47" t="s">
        <v>69</v>
      </c>
      <c r="C380" s="77">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5"/>
      <c r="M380" s="99">
        <v>45704</v>
      </c>
      <c r="N380" s="63"/>
      <c r="O380" s="66">
        <f ca="1" t="shared" si="0"/>
        <v>0</v>
      </c>
      <c r="P380" s="66">
        <f ca="1" t="shared" si="1"/>
        <v>74</v>
      </c>
      <c r="Q380" s="34" t="str">
        <f>VLOOKUP(B380,辅助信息!E:M,9,FALSE)</f>
        <v>ZTWM-CDGS-XS-2024-0134-商投建工达州中医药科技成果示范园项目</v>
      </c>
      <c r="R380" s="34"/>
    </row>
    <row r="381" hidden="1" spans="2:18">
      <c r="B381" s="47" t="s">
        <v>69</v>
      </c>
      <c r="C381" s="77">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5"/>
      <c r="M381" s="99">
        <v>45704</v>
      </c>
      <c r="N381" s="63"/>
      <c r="O381" s="66">
        <f ca="1" t="shared" si="0"/>
        <v>0</v>
      </c>
      <c r="P381" s="66">
        <f ca="1" t="shared" si="1"/>
        <v>74</v>
      </c>
      <c r="Q381" s="34" t="str">
        <f>VLOOKUP(B381,辅助信息!E:M,9,FALSE)</f>
        <v>ZTWM-CDGS-XS-2024-0134-商投建工达州中医药科技成果示范园项目</v>
      </c>
      <c r="R381" s="34"/>
    </row>
    <row r="382" hidden="1" spans="2:18">
      <c r="B382" s="47" t="s">
        <v>69</v>
      </c>
      <c r="C382" s="77">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3"/>
      <c r="M382" s="99">
        <v>45704</v>
      </c>
      <c r="N382" s="63"/>
      <c r="O382" s="66">
        <f ca="1" t="shared" ref="O382:O408" si="2">IF(OR(M382="",N382&lt;&gt;""),"",MAX(M382-TODAY(),0))</f>
        <v>0</v>
      </c>
      <c r="P382" s="66">
        <f ca="1" t="shared" ref="P382:P408" si="3">IF(M382="","",IF(N382&lt;&gt;"",MAX(N382-M382,0),IF(TODAY()&gt;M382,TODAY()-M382,0)))</f>
        <v>74</v>
      </c>
      <c r="Q382" s="34" t="str">
        <f>VLOOKUP(B382,辅助信息!E:M,9,FALSE)</f>
        <v>ZTWM-CDGS-XS-2024-0134-商投建工达州中医药科技成果示范园项目</v>
      </c>
      <c r="R382" s="34"/>
    </row>
    <row r="383" s="34" customFormat="1" hidden="1" spans="2:17">
      <c r="B383" s="47" t="s">
        <v>80</v>
      </c>
      <c r="C383" s="77">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2">
        <v>45703</v>
      </c>
      <c r="N383" s="102"/>
      <c r="O383" s="34">
        <f ca="1" t="shared" si="2"/>
        <v>0</v>
      </c>
      <c r="P383" s="34">
        <f ca="1" t="shared" si="3"/>
        <v>75</v>
      </c>
      <c r="Q383" s="34" t="e">
        <f>VLOOKUP(B383,辅助信息!E:M,9,FALSE)</f>
        <v>#N/A</v>
      </c>
    </row>
    <row r="384" s="34" customFormat="1" hidden="1" spans="2:17">
      <c r="B384" s="47" t="s">
        <v>80</v>
      </c>
      <c r="C384" s="77">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5"/>
      <c r="M384" s="102">
        <v>45703</v>
      </c>
      <c r="N384" s="102"/>
      <c r="O384" s="34">
        <f ca="1" t="shared" si="2"/>
        <v>0</v>
      </c>
      <c r="P384" s="34">
        <f ca="1" t="shared" si="3"/>
        <v>75</v>
      </c>
      <c r="Q384" s="34" t="e">
        <f>VLOOKUP(B384,辅助信息!E:M,9,FALSE)</f>
        <v>#N/A</v>
      </c>
    </row>
    <row r="385" s="34" customFormat="1" hidden="1" spans="2:17">
      <c r="B385" s="47" t="s">
        <v>80</v>
      </c>
      <c r="C385" s="77">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3"/>
      <c r="M385" s="102">
        <v>45703</v>
      </c>
      <c r="N385" s="102"/>
      <c r="O385" s="34">
        <f ca="1" t="shared" si="2"/>
        <v>0</v>
      </c>
      <c r="P385" s="34">
        <f ca="1" t="shared" si="3"/>
        <v>75</v>
      </c>
      <c r="Q385" s="34" t="e">
        <f>VLOOKUP(B385,辅助信息!E:M,9,FALSE)</f>
        <v>#N/A</v>
      </c>
    </row>
    <row r="386" s="34" customFormat="1" hidden="1" spans="1:17">
      <c r="A386" s="103" t="s">
        <v>83</v>
      </c>
      <c r="B386" s="47" t="s">
        <v>64</v>
      </c>
      <c r="C386" s="77">
        <v>45703</v>
      </c>
      <c r="D386" s="47" t="str">
        <f>VLOOKUP(B386,辅助信息!E:K,7,FALSE)</f>
        <v>JWDDCD2024102400111</v>
      </c>
      <c r="E386" s="47" t="str">
        <f>VLOOKUP(F386,辅助信息!A:B,2,FALSE)</f>
        <v>盘螺</v>
      </c>
      <c r="F386" s="47" t="s">
        <v>26</v>
      </c>
      <c r="G386" s="104">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2">
        <v>45704</v>
      </c>
      <c r="O386" s="34">
        <f ca="1" t="shared" si="2"/>
        <v>0</v>
      </c>
      <c r="P386" s="34">
        <f ca="1" t="shared" si="3"/>
        <v>74</v>
      </c>
      <c r="Q386" s="34" t="str">
        <f>VLOOKUP(B386,辅助信息!E:M,9,FALSE)</f>
        <v>ZTWM-CDGS-XS-2024-0181-五冶天府-国道542项目（二批次）</v>
      </c>
    </row>
    <row r="387" s="34" customFormat="1" hidden="1" spans="2:17">
      <c r="B387" s="47" t="s">
        <v>64</v>
      </c>
      <c r="C387" s="77">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5"/>
      <c r="M387" s="102">
        <v>45704</v>
      </c>
      <c r="O387" s="34">
        <f ca="1" t="shared" si="2"/>
        <v>0</v>
      </c>
      <c r="P387" s="34">
        <f ca="1" t="shared" si="3"/>
        <v>74</v>
      </c>
      <c r="Q387" s="34" t="str">
        <f>VLOOKUP(B387,辅助信息!E:M,9,FALSE)</f>
        <v>ZTWM-CDGS-XS-2024-0181-五冶天府-国道542项目（二批次）</v>
      </c>
    </row>
    <row r="388" s="34" customFormat="1" hidden="1" spans="2:17">
      <c r="B388" s="47" t="s">
        <v>64</v>
      </c>
      <c r="C388" s="77">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5"/>
      <c r="M388" s="102">
        <v>45704</v>
      </c>
      <c r="O388" s="34">
        <f ca="1" t="shared" si="2"/>
        <v>0</v>
      </c>
      <c r="P388" s="34">
        <f ca="1" t="shared" si="3"/>
        <v>74</v>
      </c>
      <c r="Q388" s="34" t="str">
        <f>VLOOKUP(B388,辅助信息!E:M,9,FALSE)</f>
        <v>ZTWM-CDGS-XS-2024-0181-五冶天府-国道542项目（二批次）</v>
      </c>
    </row>
    <row r="389" s="34" customFormat="1" hidden="1" spans="1:17">
      <c r="A389" s="66"/>
      <c r="B389" s="47" t="s">
        <v>64</v>
      </c>
      <c r="C389" s="77">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3"/>
      <c r="M389" s="99">
        <v>45704</v>
      </c>
      <c r="N389" s="66"/>
      <c r="O389" s="66">
        <f ca="1" t="shared" si="2"/>
        <v>0</v>
      </c>
      <c r="P389" s="66">
        <f ca="1" t="shared" si="3"/>
        <v>74</v>
      </c>
      <c r="Q389" s="34" t="str">
        <f>VLOOKUP(B389,辅助信息!E:M,9,FALSE)</f>
        <v>ZTWM-CDGS-XS-2024-0181-五冶天府-国道542项目（二批次）</v>
      </c>
    </row>
    <row r="390" s="34" customFormat="1" hidden="1" spans="1:17">
      <c r="A390" s="66"/>
      <c r="B390" s="47" t="s">
        <v>48</v>
      </c>
      <c r="C390" s="77">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9">
        <v>45705</v>
      </c>
      <c r="N390" s="66"/>
      <c r="O390" s="66">
        <f ca="1" t="shared" si="2"/>
        <v>0</v>
      </c>
      <c r="P390" s="66">
        <f ca="1" t="shared" si="3"/>
        <v>73</v>
      </c>
      <c r="Q390" s="34" t="str">
        <f>VLOOKUP(B390,辅助信息!E:M,9,FALSE)</f>
        <v>ZTWM-CDGS-XS-2024-0093-华西-颐海科创农业生态谷</v>
      </c>
    </row>
    <row r="391" s="34" customFormat="1" hidden="1" spans="1:17">
      <c r="A391" s="66"/>
      <c r="B391" s="47" t="s">
        <v>48</v>
      </c>
      <c r="C391" s="77">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5"/>
      <c r="M391" s="99">
        <v>45705</v>
      </c>
      <c r="N391" s="66"/>
      <c r="O391" s="66">
        <f ca="1" t="shared" si="2"/>
        <v>0</v>
      </c>
      <c r="P391" s="66">
        <f ca="1" t="shared" si="3"/>
        <v>73</v>
      </c>
      <c r="Q391" s="34" t="str">
        <f>VLOOKUP(B391,辅助信息!E:M,9,FALSE)</f>
        <v>ZTWM-CDGS-XS-2024-0093-华西-颐海科创农业生态谷</v>
      </c>
    </row>
    <row r="392" s="34" customFormat="1" hidden="1" spans="1:17">
      <c r="A392" s="66"/>
      <c r="B392" s="47" t="s">
        <v>48</v>
      </c>
      <c r="C392" s="77">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5"/>
      <c r="M392" s="99">
        <v>45705</v>
      </c>
      <c r="N392" s="66"/>
      <c r="O392" s="66">
        <f ca="1" t="shared" si="2"/>
        <v>0</v>
      </c>
      <c r="P392" s="66">
        <f ca="1" t="shared" si="3"/>
        <v>73</v>
      </c>
      <c r="Q392" s="34" t="str">
        <f>VLOOKUP(B392,辅助信息!E:M,9,FALSE)</f>
        <v>ZTWM-CDGS-XS-2024-0093-华西-颐海科创农业生态谷</v>
      </c>
    </row>
    <row r="393" s="34" customFormat="1" hidden="1" spans="1:17">
      <c r="A393" s="66"/>
      <c r="B393" s="47" t="s">
        <v>48</v>
      </c>
      <c r="C393" s="77">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5"/>
      <c r="M393" s="99">
        <v>45705</v>
      </c>
      <c r="N393" s="66"/>
      <c r="O393" s="66">
        <f ca="1" t="shared" si="2"/>
        <v>0</v>
      </c>
      <c r="P393" s="66">
        <f ca="1" t="shared" si="3"/>
        <v>73</v>
      </c>
      <c r="Q393" s="34" t="str">
        <f>VLOOKUP(B393,辅助信息!E:M,9,FALSE)</f>
        <v>ZTWM-CDGS-XS-2024-0093-华西-颐海科创农业生态谷</v>
      </c>
    </row>
    <row r="394" s="34" customFormat="1" hidden="1" spans="1:17">
      <c r="A394" s="66"/>
      <c r="B394" s="47" t="s">
        <v>48</v>
      </c>
      <c r="C394" s="77">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3"/>
      <c r="M394" s="99">
        <v>45705</v>
      </c>
      <c r="N394" s="66"/>
      <c r="O394" s="66">
        <f ca="1" t="shared" si="2"/>
        <v>0</v>
      </c>
      <c r="P394" s="66">
        <f ca="1" t="shared" si="3"/>
        <v>73</v>
      </c>
      <c r="Q394" s="34" t="str">
        <f>VLOOKUP(B394,辅助信息!E:M,9,FALSE)</f>
        <v>ZTWM-CDGS-XS-2024-0093-华西-颐海科创农业生态谷</v>
      </c>
    </row>
    <row r="395" s="34" customFormat="1" hidden="1" spans="1:17">
      <c r="A395" s="66"/>
      <c r="B395" s="47" t="s">
        <v>29</v>
      </c>
      <c r="C395" s="77">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9">
        <v>45705</v>
      </c>
      <c r="N395" s="63"/>
      <c r="O395" s="66">
        <f ca="1" t="shared" si="2"/>
        <v>0</v>
      </c>
      <c r="P395" s="66">
        <f ca="1" t="shared" si="3"/>
        <v>73</v>
      </c>
      <c r="Q395" s="34" t="str">
        <f>VLOOKUP(B395,辅助信息!E:M,9,FALSE)</f>
        <v>ZTWM-CDGS-XS-2024-0181-五冶天府-国道542项目（二批次）</v>
      </c>
    </row>
    <row r="396" s="34" customFormat="1" hidden="1" spans="1:17">
      <c r="A396" s="66"/>
      <c r="B396" s="47" t="s">
        <v>29</v>
      </c>
      <c r="C396" s="77">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5"/>
      <c r="M396" s="99">
        <v>45705</v>
      </c>
      <c r="N396" s="63"/>
      <c r="O396" s="66">
        <f ca="1" t="shared" si="2"/>
        <v>0</v>
      </c>
      <c r="P396" s="66">
        <f ca="1" t="shared" si="3"/>
        <v>73</v>
      </c>
      <c r="Q396" s="34" t="str">
        <f>VLOOKUP(B396,辅助信息!E:M,9,FALSE)</f>
        <v>ZTWM-CDGS-XS-2024-0181-五冶天府-国道542项目（二批次）</v>
      </c>
    </row>
    <row r="397" s="34" customFormat="1" hidden="1" spans="1:17">
      <c r="A397" s="66"/>
      <c r="B397" s="47" t="s">
        <v>29</v>
      </c>
      <c r="C397" s="77">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3"/>
      <c r="M397" s="99">
        <v>45705</v>
      </c>
      <c r="N397" s="63"/>
      <c r="O397" s="66">
        <f ca="1" t="shared" si="2"/>
        <v>0</v>
      </c>
      <c r="P397" s="66">
        <f ca="1" t="shared" si="3"/>
        <v>73</v>
      </c>
      <c r="Q397" s="34" t="str">
        <f>VLOOKUP(B397,辅助信息!E:M,9,FALSE)</f>
        <v>ZTWM-CDGS-XS-2024-0181-五冶天府-国道542项目（二批次）</v>
      </c>
    </row>
    <row r="398" s="34" customFormat="1" ht="60" hidden="1" customHeight="1" spans="1:17">
      <c r="A398" s="66"/>
      <c r="B398" s="47" t="s">
        <v>78</v>
      </c>
      <c r="C398" s="77">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9">
        <v>45705</v>
      </c>
      <c r="N398" s="66"/>
      <c r="O398" s="66">
        <f ca="1" t="shared" si="2"/>
        <v>0</v>
      </c>
      <c r="P398" s="66">
        <f ca="1" t="shared" si="3"/>
        <v>73</v>
      </c>
      <c r="Q398" s="34" t="str">
        <f>VLOOKUP(B398,辅助信息!E:M,9,FALSE)</f>
        <v>ZTWM-CDGS-XS-2024-0181-五冶天府-国道542项目（二批次）</v>
      </c>
    </row>
    <row r="399" s="34" customFormat="1" hidden="1" spans="1:17">
      <c r="A399" s="66"/>
      <c r="B399" s="47" t="s">
        <v>69</v>
      </c>
      <c r="C399" s="77">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9">
        <v>45704</v>
      </c>
      <c r="N399" s="66"/>
      <c r="O399" s="66">
        <f ca="1" t="shared" si="2"/>
        <v>0</v>
      </c>
      <c r="P399" s="66">
        <f ca="1" t="shared" si="3"/>
        <v>74</v>
      </c>
      <c r="Q399" s="34" t="str">
        <f>VLOOKUP(B399,辅助信息!E:M,9,FALSE)</f>
        <v>ZTWM-CDGS-XS-2024-0134-商投建工达州中医药科技成果示范园项目</v>
      </c>
    </row>
    <row r="400" s="34" customFormat="1" hidden="1" spans="1:17">
      <c r="A400" s="66"/>
      <c r="B400" s="47" t="s">
        <v>69</v>
      </c>
      <c r="C400" s="77">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5"/>
      <c r="M400" s="99">
        <v>45704</v>
      </c>
      <c r="N400" s="66"/>
      <c r="O400" s="66">
        <f ca="1" t="shared" si="2"/>
        <v>0</v>
      </c>
      <c r="P400" s="66">
        <f ca="1" t="shared" si="3"/>
        <v>74</v>
      </c>
      <c r="Q400" s="34" t="str">
        <f>VLOOKUP(B400,辅助信息!E:M,9,FALSE)</f>
        <v>ZTWM-CDGS-XS-2024-0134-商投建工达州中医药科技成果示范园项目</v>
      </c>
    </row>
    <row r="401" s="34" customFormat="1" hidden="1" spans="1:17">
      <c r="A401" s="66"/>
      <c r="B401" s="47" t="s">
        <v>69</v>
      </c>
      <c r="C401" s="77">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5"/>
      <c r="M401" s="99">
        <v>45704</v>
      </c>
      <c r="N401" s="66"/>
      <c r="O401" s="66">
        <f ca="1" t="shared" si="2"/>
        <v>0</v>
      </c>
      <c r="P401" s="66">
        <f ca="1" t="shared" si="3"/>
        <v>74</v>
      </c>
      <c r="Q401" s="34" t="str">
        <f>VLOOKUP(B401,辅助信息!E:M,9,FALSE)</f>
        <v>ZTWM-CDGS-XS-2024-0134-商投建工达州中医药科技成果示范园项目</v>
      </c>
    </row>
    <row r="402" s="34" customFormat="1" hidden="1" spans="1:17">
      <c r="A402" s="66"/>
      <c r="B402" s="47" t="s">
        <v>69</v>
      </c>
      <c r="C402" s="77">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3"/>
      <c r="M402" s="99">
        <v>45704</v>
      </c>
      <c r="N402" s="66"/>
      <c r="O402" s="66">
        <f ca="1" t="shared" si="2"/>
        <v>0</v>
      </c>
      <c r="P402" s="66">
        <f ca="1" t="shared" si="3"/>
        <v>74</v>
      </c>
      <c r="Q402" s="34" t="str">
        <f>VLOOKUP(B402,辅助信息!E:M,9,FALSE)</f>
        <v>ZTWM-CDGS-XS-2024-0134-商投建工达州中医药科技成果示范园项目</v>
      </c>
    </row>
    <row r="403" hidden="1" spans="2:18">
      <c r="B403" s="47" t="s">
        <v>84</v>
      </c>
      <c r="C403" s="77">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9">
        <v>45705</v>
      </c>
      <c r="N403" s="63"/>
      <c r="O403" s="66">
        <f ca="1" t="shared" si="2"/>
        <v>0</v>
      </c>
      <c r="P403" s="66">
        <f ca="1" t="shared" si="3"/>
        <v>73</v>
      </c>
      <c r="Q403" s="34" t="str">
        <f>VLOOKUP(B403,辅助信息!E:M,9,FALSE)</f>
        <v>ZTWM-CDGS-XS-2024-0181-五冶天府-国道542项目（二批次）</v>
      </c>
      <c r="R403" s="34"/>
    </row>
    <row r="404" hidden="1" spans="2:18">
      <c r="B404" s="47" t="s">
        <v>84</v>
      </c>
      <c r="C404" s="77">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5"/>
      <c r="M404" s="99">
        <v>45705</v>
      </c>
      <c r="N404" s="63"/>
      <c r="O404" s="66">
        <f ca="1" t="shared" si="2"/>
        <v>0</v>
      </c>
      <c r="P404" s="66">
        <f ca="1" t="shared" si="3"/>
        <v>73</v>
      </c>
      <c r="Q404" s="34" t="str">
        <f>VLOOKUP(B404,辅助信息!E:M,9,FALSE)</f>
        <v>ZTWM-CDGS-XS-2024-0181-五冶天府-国道542项目（二批次）</v>
      </c>
      <c r="R404" s="34"/>
    </row>
    <row r="405" hidden="1" spans="2:18">
      <c r="B405" s="47" t="s">
        <v>84</v>
      </c>
      <c r="C405" s="77">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3"/>
      <c r="M405" s="99">
        <v>45705</v>
      </c>
      <c r="N405" s="63"/>
      <c r="O405" s="66">
        <f ca="1" t="shared" si="2"/>
        <v>0</v>
      </c>
      <c r="P405" s="66">
        <f ca="1" t="shared" si="3"/>
        <v>73</v>
      </c>
      <c r="Q405" s="34" t="str">
        <f>VLOOKUP(B405,辅助信息!E:M,9,FALSE)</f>
        <v>ZTWM-CDGS-XS-2024-0181-五冶天府-国道542项目（二批次）</v>
      </c>
      <c r="R405" s="34"/>
    </row>
    <row r="406" hidden="1" spans="1:18">
      <c r="A406" s="78" t="s">
        <v>85</v>
      </c>
      <c r="B406" s="47" t="s">
        <v>75</v>
      </c>
      <c r="C406" s="77">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9">
        <v>45709</v>
      </c>
      <c r="N406" s="63"/>
      <c r="O406" s="66">
        <f ca="1" t="shared" si="2"/>
        <v>0</v>
      </c>
      <c r="P406" s="66">
        <f ca="1" t="shared" si="3"/>
        <v>69</v>
      </c>
      <c r="Q406" s="34" t="str">
        <f>VLOOKUP(B406,辅助信息!E:M,9,FALSE)</f>
        <v>ZTWM-CDGS-XS-2024-0181-五冶天府-国道542项目（二批次）</v>
      </c>
      <c r="R406" s="34"/>
    </row>
    <row r="407" hidden="1" spans="2:18">
      <c r="B407" s="47" t="s">
        <v>75</v>
      </c>
      <c r="C407" s="77">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5"/>
      <c r="M407" s="99">
        <v>45709</v>
      </c>
      <c r="N407" s="63"/>
      <c r="O407" s="66">
        <f ca="1" t="shared" si="2"/>
        <v>0</v>
      </c>
      <c r="P407" s="66">
        <f ca="1" t="shared" si="3"/>
        <v>69</v>
      </c>
      <c r="Q407" s="34" t="str">
        <f>VLOOKUP(B407,辅助信息!E:M,9,FALSE)</f>
        <v>ZTWM-CDGS-XS-2024-0181-五冶天府-国道542项目（二批次）</v>
      </c>
      <c r="R407" s="34"/>
    </row>
    <row r="408" hidden="1" spans="2:18">
      <c r="B408" s="47" t="s">
        <v>75</v>
      </c>
      <c r="C408" s="77">
        <v>45703</v>
      </c>
      <c r="D408" s="47" t="str">
        <f>VLOOKUP(B408,辅助信息!E:K,7,FALSE)</f>
        <v>JWDDCD2024102400111</v>
      </c>
      <c r="E408" s="47" t="str">
        <f>VLOOKUP(F408,辅助信息!A:B,2,FALSE)</f>
        <v>螺纹钢</v>
      </c>
      <c r="F408" s="47" t="s">
        <v>65</v>
      </c>
      <c r="G408" s="95">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5"/>
      <c r="M408" s="99">
        <v>45709</v>
      </c>
      <c r="N408" s="63"/>
      <c r="O408" s="66">
        <f ca="1" t="shared" si="2"/>
        <v>0</v>
      </c>
      <c r="P408" s="66">
        <f ca="1" t="shared" si="3"/>
        <v>69</v>
      </c>
      <c r="Q408" s="34" t="str">
        <f>VLOOKUP(B408,辅助信息!E:M,9,FALSE)</f>
        <v>ZTWM-CDGS-XS-2024-0181-五冶天府-国道542项目（二批次）</v>
      </c>
      <c r="R408" s="34"/>
    </row>
    <row r="409" hidden="1" spans="2:18">
      <c r="B409" s="47" t="s">
        <v>75</v>
      </c>
      <c r="C409" s="77">
        <v>45703</v>
      </c>
      <c r="D409" s="47" t="str">
        <f>VLOOKUP(B409,辅助信息!E:K,7,FALSE)</f>
        <v>JWDDCD2024102400111</v>
      </c>
      <c r="E409" s="47" t="str">
        <f>VLOOKUP(F409,辅助信息!A:B,2,FALSE)</f>
        <v>螺纹钢</v>
      </c>
      <c r="F409" s="47" t="s">
        <v>77</v>
      </c>
      <c r="G409" s="95">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5"/>
      <c r="M409" s="99"/>
      <c r="N409" s="63"/>
      <c r="Q409" s="34"/>
      <c r="R409" s="34"/>
    </row>
    <row r="410" hidden="1" spans="2:18">
      <c r="B410" s="47" t="s">
        <v>75</v>
      </c>
      <c r="C410" s="77">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3"/>
      <c r="M410" s="99">
        <v>45709</v>
      </c>
      <c r="N410" s="63"/>
      <c r="O410" s="66">
        <f ca="1" t="shared" ref="O410:O416" si="4">IF(OR(M410="",N410&lt;&gt;""),"",MAX(M410-TODAY(),0))</f>
        <v>0</v>
      </c>
      <c r="P410" s="66">
        <f ca="1" t="shared" ref="P410:P416" si="5">IF(M410="","",IF(N410&lt;&gt;"",MAX(N410-M410,0),IF(TODAY()&gt;M410,TODAY()-M410,0)))</f>
        <v>69</v>
      </c>
      <c r="Q410" s="34" t="str">
        <f>VLOOKUP(B410,辅助信息!E:M,9,FALSE)</f>
        <v>ZTWM-CDGS-XS-2024-0181-五冶天府-国道542项目（二批次）</v>
      </c>
      <c r="R410" s="34"/>
    </row>
    <row r="411" hidden="1" spans="2:18">
      <c r="B411" s="47" t="s">
        <v>87</v>
      </c>
      <c r="C411" s="77">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9">
        <v>45706</v>
      </c>
      <c r="N411" s="63"/>
      <c r="O411" s="66">
        <f ca="1" t="shared" si="4"/>
        <v>0</v>
      </c>
      <c r="P411" s="66">
        <f ca="1" t="shared" si="5"/>
        <v>72</v>
      </c>
      <c r="Q411" s="34" t="str">
        <f>VLOOKUP(B411,辅助信息!E:M,9,FALSE)</f>
        <v>ZTWM-CDGS-XS-2024-0181-五冶天府-国道542项目（二批次）</v>
      </c>
      <c r="R411" s="34"/>
    </row>
    <row r="412" hidden="1" spans="2:18">
      <c r="B412" s="47" t="s">
        <v>87</v>
      </c>
      <c r="C412" s="77">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3"/>
      <c r="M412" s="99">
        <v>45706</v>
      </c>
      <c r="N412" s="63"/>
      <c r="O412" s="66">
        <f ca="1" t="shared" si="4"/>
        <v>0</v>
      </c>
      <c r="P412" s="66">
        <f ca="1" t="shared" si="5"/>
        <v>72</v>
      </c>
      <c r="Q412" s="34" t="str">
        <f>VLOOKUP(B412,辅助信息!E:M,9,FALSE)</f>
        <v>ZTWM-CDGS-XS-2024-0181-五冶天府-国道542项目（二批次）</v>
      </c>
      <c r="R412" s="34"/>
    </row>
    <row r="413" hidden="1" spans="2:18">
      <c r="B413" s="47" t="s">
        <v>74</v>
      </c>
      <c r="C413" s="77">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9">
        <v>45711</v>
      </c>
      <c r="N413" s="63"/>
      <c r="O413" s="66">
        <f ca="1" t="shared" si="4"/>
        <v>0</v>
      </c>
      <c r="P413" s="66">
        <f ca="1" t="shared" si="5"/>
        <v>67</v>
      </c>
      <c r="Q413" s="34" t="str">
        <f>VLOOKUP(B413,辅助信息!E:M,9,FALSE)</f>
        <v>ZTWM-CDGS-XS-2024-0181-五冶天府-国道542项目（二批次）</v>
      </c>
      <c r="R413" s="34"/>
    </row>
    <row r="414" hidden="1" spans="2:18">
      <c r="B414" s="47" t="s">
        <v>74</v>
      </c>
      <c r="C414" s="77">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5"/>
      <c r="M414" s="99">
        <v>45711</v>
      </c>
      <c r="N414" s="63"/>
      <c r="O414" s="66">
        <f ca="1" t="shared" si="4"/>
        <v>0</v>
      </c>
      <c r="P414" s="66">
        <f ca="1" t="shared" si="5"/>
        <v>67</v>
      </c>
      <c r="Q414" s="34" t="str">
        <f>VLOOKUP(B414,辅助信息!E:M,9,FALSE)</f>
        <v>ZTWM-CDGS-XS-2024-0181-五冶天府-国道542项目（二批次）</v>
      </c>
      <c r="R414" s="34"/>
    </row>
    <row r="415" hidden="1" spans="2:18">
      <c r="B415" s="47" t="s">
        <v>74</v>
      </c>
      <c r="C415" s="77">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5"/>
      <c r="M415" s="99">
        <v>45711</v>
      </c>
      <c r="N415" s="63"/>
      <c r="O415" s="66">
        <f ca="1" t="shared" si="4"/>
        <v>0</v>
      </c>
      <c r="P415" s="66">
        <f ca="1" t="shared" si="5"/>
        <v>67</v>
      </c>
      <c r="Q415" s="34" t="str">
        <f>VLOOKUP(B415,辅助信息!E:M,9,FALSE)</f>
        <v>ZTWM-CDGS-XS-2024-0181-五冶天府-国道542项目（二批次）</v>
      </c>
      <c r="R415" s="34"/>
    </row>
    <row r="416" hidden="1" spans="2:18">
      <c r="B416" s="47" t="s">
        <v>74</v>
      </c>
      <c r="C416" s="77">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3"/>
      <c r="M416" s="99">
        <v>45711</v>
      </c>
      <c r="N416" s="63"/>
      <c r="O416" s="66">
        <f ca="1" t="shared" si="4"/>
        <v>0</v>
      </c>
      <c r="P416" s="66">
        <f ca="1" t="shared" si="5"/>
        <v>67</v>
      </c>
      <c r="Q416" s="34" t="str">
        <f>VLOOKUP(B416,辅助信息!E:M,9,FALSE)</f>
        <v>ZTWM-CDGS-XS-2024-0181-五冶天府-国道542项目（二批次）</v>
      </c>
      <c r="R416" s="34"/>
    </row>
    <row r="417" hidden="1" spans="2:18">
      <c r="B417" s="47" t="s">
        <v>79</v>
      </c>
      <c r="C417" s="77">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7">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6">
        <f>VLOOKUP(J418,辅助信息!H:I,2,FALSE)</f>
        <v>13281725223</v>
      </c>
      <c r="L418" s="85"/>
      <c r="M418" s="63"/>
      <c r="N418" s="63"/>
      <c r="O418" s="63"/>
      <c r="P418" s="63"/>
      <c r="Q418" s="34" t="str">
        <f>VLOOKUP(B418,辅助信息!E:M,9,FALSE)</f>
        <v>ZTWM-CDGS-XS-2024-0181-五冶天府-国道542项目（二批次）</v>
      </c>
      <c r="R418" s="34"/>
    </row>
    <row r="419" hidden="1" spans="2:18">
      <c r="B419" s="47" t="s">
        <v>79</v>
      </c>
      <c r="C419" s="77">
        <v>45703</v>
      </c>
      <c r="D419" s="47" t="str">
        <f>VLOOKUP(B419,辅助信息!E:K,7,FALSE)</f>
        <v>JWDDCD2024102400111</v>
      </c>
      <c r="E419" s="47" t="str">
        <f>VLOOKUP(F419,辅助信息!A:B,2,FALSE)</f>
        <v>螺纹钢</v>
      </c>
      <c r="F419" s="47" t="s">
        <v>27</v>
      </c>
      <c r="G419" s="95">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6">
        <f>VLOOKUP(J419,辅助信息!H:I,2,FALSE)</f>
        <v>13281725223</v>
      </c>
      <c r="L419" s="85"/>
      <c r="M419" s="63"/>
      <c r="N419" s="63"/>
      <c r="O419" s="63"/>
      <c r="P419" s="63"/>
      <c r="Q419" s="34" t="str">
        <f>VLOOKUP(B419,辅助信息!E:M,9,FALSE)</f>
        <v>ZTWM-CDGS-XS-2024-0181-五冶天府-国道542项目（二批次）</v>
      </c>
      <c r="R419" s="34"/>
    </row>
    <row r="420" hidden="1" spans="2:18">
      <c r="B420" s="47" t="s">
        <v>79</v>
      </c>
      <c r="C420" s="77">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6">
        <f>VLOOKUP(J420,辅助信息!H:I,2,FALSE)</f>
        <v>13281725223</v>
      </c>
      <c r="L420" s="85"/>
      <c r="M420" s="63"/>
      <c r="N420" s="63"/>
      <c r="O420" s="63"/>
      <c r="P420" s="63"/>
      <c r="Q420" s="34" t="str">
        <f>VLOOKUP(B420,辅助信息!E:M,9,FALSE)</f>
        <v>ZTWM-CDGS-XS-2024-0181-五冶天府-国道542项目（二批次）</v>
      </c>
      <c r="R420" s="34"/>
    </row>
    <row r="421" hidden="1" spans="2:18">
      <c r="B421" s="47" t="s">
        <v>79</v>
      </c>
      <c r="C421" s="77">
        <v>45703</v>
      </c>
      <c r="D421" s="47" t="str">
        <f>VLOOKUP(B421,辅助信息!E:K,7,FALSE)</f>
        <v>JWDDCD2024102400111</v>
      </c>
      <c r="E421" s="47" t="str">
        <f>VLOOKUP(F421,辅助信息!A:B,2,FALSE)</f>
        <v>螺纹钢</v>
      </c>
      <c r="F421" s="47" t="s">
        <v>32</v>
      </c>
      <c r="G421" s="95">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6">
        <f>VLOOKUP(J421,辅助信息!H:I,2,FALSE)</f>
        <v>13281725223</v>
      </c>
      <c r="L421" s="85"/>
      <c r="M421" s="63"/>
      <c r="N421" s="63"/>
      <c r="O421" s="63"/>
      <c r="P421" s="63"/>
      <c r="Q421" s="34" t="str">
        <f>VLOOKUP(B421,辅助信息!E:M,9,FALSE)</f>
        <v>ZTWM-CDGS-XS-2024-0181-五冶天府-国道542项目（二批次）</v>
      </c>
      <c r="R421" s="34"/>
    </row>
    <row r="422" hidden="1" spans="2:18">
      <c r="B422" s="47" t="s">
        <v>79</v>
      </c>
      <c r="C422" s="77">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6">
        <f>VLOOKUP(J422,辅助信息!H:I,2,FALSE)</f>
        <v>13281725223</v>
      </c>
      <c r="L422" s="85"/>
      <c r="M422" s="63"/>
      <c r="N422" s="63"/>
      <c r="O422" s="63"/>
      <c r="P422" s="63"/>
      <c r="Q422" s="34" t="str">
        <f>VLOOKUP(B422,辅助信息!E:M,9,FALSE)</f>
        <v>ZTWM-CDGS-XS-2024-0181-五冶天府-国道542项目（二批次）</v>
      </c>
      <c r="R422" s="34"/>
    </row>
    <row r="423" hidden="1" spans="2:18">
      <c r="B423" s="47" t="s">
        <v>79</v>
      </c>
      <c r="C423" s="77">
        <v>45703</v>
      </c>
      <c r="D423" s="47" t="str">
        <f>VLOOKUP(B423,辅助信息!E:K,7,FALSE)</f>
        <v>JWDDCD2024102400111</v>
      </c>
      <c r="E423" s="47" t="str">
        <f>VLOOKUP(F423,辅助信息!A:B,2,FALSE)</f>
        <v>螺纹钢</v>
      </c>
      <c r="F423" s="47" t="s">
        <v>33</v>
      </c>
      <c r="G423" s="95">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6">
        <f>VLOOKUP(J423,辅助信息!H:I,2,FALSE)</f>
        <v>13281725223</v>
      </c>
      <c r="L423" s="85"/>
      <c r="M423" s="63"/>
      <c r="N423" s="63"/>
      <c r="O423" s="63"/>
      <c r="P423" s="63"/>
      <c r="Q423" s="34" t="str">
        <f>VLOOKUP(B423,辅助信息!E:M,9,FALSE)</f>
        <v>ZTWM-CDGS-XS-2024-0181-五冶天府-国道542项目（二批次）</v>
      </c>
      <c r="R423" s="34"/>
    </row>
    <row r="424" hidden="1" spans="2:18">
      <c r="B424" s="47" t="s">
        <v>79</v>
      </c>
      <c r="C424" s="77">
        <v>45703</v>
      </c>
      <c r="D424" s="47" t="str">
        <f>VLOOKUP(B424,辅助信息!E:K,7,FALSE)</f>
        <v>JWDDCD2024102400111</v>
      </c>
      <c r="E424" s="47" t="str">
        <f>VLOOKUP(F424,辅助信息!A:B,2,FALSE)</f>
        <v>螺纹钢</v>
      </c>
      <c r="F424" s="47" t="s">
        <v>18</v>
      </c>
      <c r="G424" s="95">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6">
        <f>VLOOKUP(J424,辅助信息!H:I,2,FALSE)</f>
        <v>13281725223</v>
      </c>
      <c r="L424" s="83"/>
      <c r="M424" s="63"/>
      <c r="N424" s="63"/>
      <c r="O424" s="63"/>
      <c r="P424" s="63"/>
      <c r="Q424" s="34" t="str">
        <f>VLOOKUP(B424,辅助信息!E:M,9,FALSE)</f>
        <v>ZTWM-CDGS-XS-2024-0181-五冶天府-国道542项目（二批次）</v>
      </c>
      <c r="R424" s="34"/>
    </row>
    <row r="425" s="34" customFormat="1" hidden="1" spans="2:17">
      <c r="B425" s="47" t="s">
        <v>80</v>
      </c>
      <c r="C425" s="77">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2">
        <v>45703</v>
      </c>
      <c r="N425" s="102"/>
      <c r="O425" s="34">
        <f ca="1" t="shared" ref="O425:O442" si="6">IF(OR(M425="",N425&lt;&gt;""),"",MAX(M425-TODAY(),0))</f>
        <v>0</v>
      </c>
      <c r="P425" s="34">
        <f ca="1" t="shared" ref="P425:P442" si="7">IF(M425="","",IF(N425&lt;&gt;"",MAX(N425-M425,0),IF(TODAY()&gt;M425,TODAY()-M425,0)))</f>
        <v>75</v>
      </c>
      <c r="Q425" s="34" t="e">
        <f>VLOOKUP(B425,辅助信息!E:M,9,FALSE)</f>
        <v>#N/A</v>
      </c>
    </row>
    <row r="426" s="34" customFormat="1" hidden="1" spans="2:17">
      <c r="B426" s="47" t="s">
        <v>80</v>
      </c>
      <c r="C426" s="77">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2">
        <v>45703</v>
      </c>
      <c r="N426" s="102"/>
      <c r="O426" s="34">
        <f ca="1" t="shared" si="6"/>
        <v>0</v>
      </c>
      <c r="P426" s="34">
        <f ca="1" t="shared" si="7"/>
        <v>75</v>
      </c>
      <c r="Q426" s="34" t="e">
        <f>VLOOKUP(B426,辅助信息!E:M,9,FALSE)</f>
        <v>#N/A</v>
      </c>
    </row>
    <row r="427" s="34" customFormat="1" hidden="1" spans="2:17">
      <c r="B427" s="47" t="s">
        <v>80</v>
      </c>
      <c r="C427" s="77">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2">
        <v>45703</v>
      </c>
      <c r="N427" s="102"/>
      <c r="O427" s="34">
        <f ca="1" t="shared" si="6"/>
        <v>0</v>
      </c>
      <c r="P427" s="34">
        <f ca="1" t="shared" si="7"/>
        <v>75</v>
      </c>
      <c r="Q427" s="34" t="e">
        <f>VLOOKUP(B427,辅助信息!E:M,9,FALSE)</f>
        <v>#N/A</v>
      </c>
    </row>
    <row r="428" s="34" customFormat="1" hidden="1" spans="2:17">
      <c r="B428" s="47" t="s">
        <v>64</v>
      </c>
      <c r="C428" s="77">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2">
        <v>45704</v>
      </c>
      <c r="O428" s="34">
        <f ca="1" t="shared" si="6"/>
        <v>0</v>
      </c>
      <c r="P428" s="34">
        <f ca="1" t="shared" si="7"/>
        <v>74</v>
      </c>
      <c r="Q428" s="34" t="str">
        <f>VLOOKUP(B428,辅助信息!E:M,9,FALSE)</f>
        <v>ZTWM-CDGS-XS-2024-0181-五冶天府-国道542项目（二批次）</v>
      </c>
    </row>
    <row r="429" s="34" customFormat="1" hidden="1" spans="2:17">
      <c r="B429" s="47" t="s">
        <v>64</v>
      </c>
      <c r="C429" s="77">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2">
        <v>45704</v>
      </c>
      <c r="O429" s="34">
        <f ca="1" t="shared" si="6"/>
        <v>0</v>
      </c>
      <c r="P429" s="34">
        <f ca="1" t="shared" si="7"/>
        <v>74</v>
      </c>
      <c r="Q429" s="34" t="str">
        <f>VLOOKUP(B429,辅助信息!E:M,9,FALSE)</f>
        <v>ZTWM-CDGS-XS-2024-0181-五冶天府-国道542项目（二批次）</v>
      </c>
    </row>
    <row r="430" s="34" customFormat="1" hidden="1" spans="2:17">
      <c r="B430" s="47" t="s">
        <v>48</v>
      </c>
      <c r="C430" s="77">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2">
        <v>45705</v>
      </c>
      <c r="O430" s="34">
        <f ca="1" t="shared" si="6"/>
        <v>0</v>
      </c>
      <c r="P430" s="34">
        <f ca="1" t="shared" si="7"/>
        <v>73</v>
      </c>
      <c r="Q430" s="34" t="str">
        <f>VLOOKUP(B430,辅助信息!E:M,9,FALSE)</f>
        <v>ZTWM-CDGS-XS-2024-0093-华西-颐海科创农业生态谷</v>
      </c>
    </row>
    <row r="431" s="34" customFormat="1" hidden="1" spans="2:17">
      <c r="B431" s="47" t="s">
        <v>29</v>
      </c>
      <c r="C431" s="77">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2">
        <v>45705</v>
      </c>
      <c r="O431" s="34">
        <f ca="1" t="shared" si="6"/>
        <v>0</v>
      </c>
      <c r="P431" s="34">
        <f ca="1" t="shared" si="7"/>
        <v>73</v>
      </c>
      <c r="Q431" s="34" t="str">
        <f>VLOOKUP(B431,辅助信息!E:M,9,FALSE)</f>
        <v>ZTWM-CDGS-XS-2024-0181-五冶天府-国道542项目（二批次）</v>
      </c>
    </row>
    <row r="432" s="34" customFormat="1" hidden="1" spans="2:17">
      <c r="B432" s="47" t="s">
        <v>29</v>
      </c>
      <c r="C432" s="77">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2">
        <v>45705</v>
      </c>
      <c r="O432" s="34">
        <f ca="1" t="shared" si="6"/>
        <v>0</v>
      </c>
      <c r="P432" s="34">
        <f ca="1" t="shared" si="7"/>
        <v>73</v>
      </c>
      <c r="Q432" s="34" t="str">
        <f>VLOOKUP(B432,辅助信息!E:M,9,FALSE)</f>
        <v>ZTWM-CDGS-XS-2024-0181-五冶天府-国道542项目（二批次）</v>
      </c>
    </row>
    <row r="433" s="34" customFormat="1" hidden="1" spans="2:17">
      <c r="B433" s="47" t="s">
        <v>29</v>
      </c>
      <c r="C433" s="77">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2">
        <v>45705</v>
      </c>
      <c r="O433" s="34">
        <f ca="1" t="shared" si="6"/>
        <v>0</v>
      </c>
      <c r="P433" s="34">
        <f ca="1" t="shared" si="7"/>
        <v>73</v>
      </c>
      <c r="Q433" s="34" t="str">
        <f>VLOOKUP(B433,辅助信息!E:M,9,FALSE)</f>
        <v>ZTWM-CDGS-XS-2024-0181-五冶天府-国道542项目（二批次）</v>
      </c>
    </row>
    <row r="434" s="34" customFormat="1" hidden="1" spans="2:17">
      <c r="B434" s="47" t="s">
        <v>78</v>
      </c>
      <c r="C434" s="77">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2">
        <v>45705</v>
      </c>
      <c r="O434" s="34">
        <f ca="1" t="shared" si="6"/>
        <v>0</v>
      </c>
      <c r="P434" s="34">
        <f ca="1" t="shared" si="7"/>
        <v>73</v>
      </c>
      <c r="Q434" s="34" t="str">
        <f>VLOOKUP(B434,辅助信息!E:M,9,FALSE)</f>
        <v>ZTWM-CDGS-XS-2024-0181-五冶天府-国道542项目（二批次）</v>
      </c>
    </row>
    <row r="435" s="34" customFormat="1" hidden="1" spans="2:17">
      <c r="B435" s="47" t="s">
        <v>69</v>
      </c>
      <c r="C435" s="77">
        <v>45704</v>
      </c>
      <c r="D435" s="47" t="str">
        <f>VLOOKUP(B435,辅助信息!E:K,7,FALSE)</f>
        <v>JWDDCD2025011400164</v>
      </c>
      <c r="E435" s="47" t="str">
        <f>VLOOKUP(F435,辅助信息!A:B,2,FALSE)</f>
        <v>盘螺</v>
      </c>
      <c r="F435" s="47" t="s">
        <v>40</v>
      </c>
      <c r="G435" s="104">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2">
        <v>45704</v>
      </c>
      <c r="O435" s="34">
        <f ca="1" t="shared" si="6"/>
        <v>0</v>
      </c>
      <c r="P435" s="34">
        <f ca="1" t="shared" si="7"/>
        <v>74</v>
      </c>
      <c r="Q435" s="34" t="str">
        <f>VLOOKUP(B435,辅助信息!E:M,9,FALSE)</f>
        <v>ZTWM-CDGS-XS-2024-0134-商投建工达州中医药科技成果示范园项目</v>
      </c>
    </row>
    <row r="436" s="34" customFormat="1" hidden="1" spans="2:17">
      <c r="B436" s="47" t="s">
        <v>69</v>
      </c>
      <c r="C436" s="77">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2">
        <v>45704</v>
      </c>
      <c r="O436" s="34">
        <f ca="1" t="shared" si="6"/>
        <v>0</v>
      </c>
      <c r="P436" s="34">
        <f ca="1" t="shared" si="7"/>
        <v>74</v>
      </c>
      <c r="Q436" s="34" t="str">
        <f>VLOOKUP(B436,辅助信息!E:M,9,FALSE)</f>
        <v>ZTWM-CDGS-XS-2024-0134-商投建工达州中医药科技成果示范园项目</v>
      </c>
    </row>
    <row r="437" s="34" customFormat="1" hidden="1" spans="2:17">
      <c r="B437" s="47" t="s">
        <v>69</v>
      </c>
      <c r="C437" s="77">
        <v>45704</v>
      </c>
      <c r="D437" s="47" t="str">
        <f>VLOOKUP(B437,辅助信息!E:K,7,FALSE)</f>
        <v>JWDDCD2025011400164</v>
      </c>
      <c r="E437" s="47" t="str">
        <f>VLOOKUP(F437,辅助信息!A:B,2,FALSE)</f>
        <v>螺纹钢</v>
      </c>
      <c r="F437" s="104"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2">
        <v>45704</v>
      </c>
      <c r="O437" s="34">
        <f ca="1" t="shared" si="6"/>
        <v>0</v>
      </c>
      <c r="P437" s="34">
        <f ca="1" t="shared" si="7"/>
        <v>74</v>
      </c>
      <c r="Q437" s="34" t="str">
        <f>VLOOKUP(B437,辅助信息!E:M,9,FALSE)</f>
        <v>ZTWM-CDGS-XS-2024-0134-商投建工达州中医药科技成果示范园项目</v>
      </c>
    </row>
    <row r="438" s="34" customFormat="1" hidden="1" spans="2:17">
      <c r="B438" s="47" t="s">
        <v>69</v>
      </c>
      <c r="C438" s="77">
        <v>45704</v>
      </c>
      <c r="D438" s="47" t="str">
        <f>VLOOKUP(B438,辅助信息!E:K,7,FALSE)</f>
        <v>JWDDCD2025011400164</v>
      </c>
      <c r="E438" s="47" t="str">
        <f>VLOOKUP(F438,辅助信息!A:B,2,FALSE)</f>
        <v>螺纹钢</v>
      </c>
      <c r="F438" s="104"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2">
        <v>45704</v>
      </c>
      <c r="O438" s="34">
        <f ca="1" t="shared" si="6"/>
        <v>0</v>
      </c>
      <c r="P438" s="34">
        <f ca="1" t="shared" si="7"/>
        <v>74</v>
      </c>
      <c r="Q438" s="34" t="str">
        <f>VLOOKUP(B438,辅助信息!E:M,9,FALSE)</f>
        <v>ZTWM-CDGS-XS-2024-0134-商投建工达州中医药科技成果示范园项目</v>
      </c>
    </row>
    <row r="439" s="34" customFormat="1" hidden="1" spans="1:17">
      <c r="A439" s="66"/>
      <c r="B439" s="47" t="s">
        <v>84</v>
      </c>
      <c r="C439" s="77">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9">
        <v>45705</v>
      </c>
      <c r="N439" s="66"/>
      <c r="O439" s="66">
        <f ca="1" t="shared" si="6"/>
        <v>0</v>
      </c>
      <c r="P439" s="66">
        <f ca="1" t="shared" si="7"/>
        <v>73</v>
      </c>
      <c r="Q439" s="34" t="str">
        <f>VLOOKUP(B439,辅助信息!E:M,9,FALSE)</f>
        <v>ZTWM-CDGS-XS-2024-0181-五冶天府-国道542项目（二批次）</v>
      </c>
    </row>
    <row r="440" s="34" customFormat="1" hidden="1" spans="1:17">
      <c r="A440" s="66"/>
      <c r="B440" s="47" t="s">
        <v>84</v>
      </c>
      <c r="C440" s="77">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9">
        <v>45705</v>
      </c>
      <c r="N440" s="66"/>
      <c r="O440" s="66">
        <f ca="1" t="shared" si="6"/>
        <v>0</v>
      </c>
      <c r="P440" s="66">
        <f ca="1" t="shared" si="7"/>
        <v>73</v>
      </c>
      <c r="Q440" s="34" t="str">
        <f>VLOOKUP(B440,辅助信息!E:M,9,FALSE)</f>
        <v>ZTWM-CDGS-XS-2024-0181-五冶天府-国道542项目（二批次）</v>
      </c>
    </row>
    <row r="441" s="34" customFormat="1" hidden="1" spans="1:17">
      <c r="A441" s="66"/>
      <c r="B441" s="47" t="s">
        <v>84</v>
      </c>
      <c r="C441" s="77">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9">
        <v>45705</v>
      </c>
      <c r="N441" s="66"/>
      <c r="O441" s="66">
        <f ca="1" t="shared" si="6"/>
        <v>0</v>
      </c>
      <c r="P441" s="66">
        <f ca="1" t="shared" si="7"/>
        <v>73</v>
      </c>
      <c r="Q441" s="34" t="str">
        <f>VLOOKUP(B441,辅助信息!E:M,9,FALSE)</f>
        <v>ZTWM-CDGS-XS-2024-0181-五冶天府-国道542项目（二批次）</v>
      </c>
    </row>
    <row r="442" s="34" customFormat="1" hidden="1" spans="1:17">
      <c r="A442" s="66"/>
      <c r="B442" s="47" t="s">
        <v>75</v>
      </c>
      <c r="C442" s="77">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9">
        <v>45709</v>
      </c>
      <c r="N442" s="66"/>
      <c r="O442" s="66">
        <f ca="1" t="shared" si="6"/>
        <v>0</v>
      </c>
      <c r="P442" s="66">
        <f ca="1" t="shared" si="7"/>
        <v>69</v>
      </c>
      <c r="Q442" s="34" t="str">
        <f>VLOOKUP(B442,辅助信息!E:M,9,FALSE)</f>
        <v>ZTWM-CDGS-XS-2024-0181-五冶天府-国道542项目（二批次）</v>
      </c>
    </row>
    <row r="443" s="34" customFormat="1" hidden="1" spans="1:16">
      <c r="A443" s="66"/>
      <c r="B443" s="47" t="s">
        <v>75</v>
      </c>
      <c r="C443" s="77">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9"/>
      <c r="N443" s="66"/>
      <c r="O443" s="66"/>
      <c r="P443" s="66"/>
    </row>
    <row r="444" s="34" customFormat="1" hidden="1" spans="1:17">
      <c r="A444" s="66"/>
      <c r="B444" s="47" t="s">
        <v>87</v>
      </c>
      <c r="C444" s="77">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9">
        <v>45706</v>
      </c>
      <c r="N444" s="66"/>
      <c r="O444" s="66">
        <f ca="1" t="shared" ref="O444:O463" si="8">IF(OR(M444="",N444&lt;&gt;""),"",MAX(M444-TODAY(),0))</f>
        <v>0</v>
      </c>
      <c r="P444" s="66">
        <f ca="1" t="shared" ref="P444:P463" si="9">IF(M444="","",IF(N444&lt;&gt;"",MAX(N444-M444,0),IF(TODAY()&gt;M444,TODAY()-M444,0)))</f>
        <v>72</v>
      </c>
      <c r="Q444" s="34" t="str">
        <f>VLOOKUP(B444,辅助信息!E:M,9,FALSE)</f>
        <v>ZTWM-CDGS-XS-2024-0181-五冶天府-国道542项目（二批次）</v>
      </c>
    </row>
    <row r="445" s="34" customFormat="1" hidden="1" spans="1:17">
      <c r="A445" s="66"/>
      <c r="B445" s="47" t="s">
        <v>87</v>
      </c>
      <c r="C445" s="77">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9">
        <v>45706</v>
      </c>
      <c r="N445" s="66"/>
      <c r="O445" s="66">
        <f ca="1" t="shared" si="8"/>
        <v>0</v>
      </c>
      <c r="P445" s="66">
        <f ca="1" t="shared" si="9"/>
        <v>72</v>
      </c>
      <c r="Q445" s="34" t="str">
        <f>VLOOKUP(B445,辅助信息!E:M,9,FALSE)</f>
        <v>ZTWM-CDGS-XS-2024-0181-五冶天府-国道542项目（二批次）</v>
      </c>
    </row>
    <row r="446" s="34" customFormat="1" hidden="1" spans="1:17">
      <c r="A446" s="66"/>
      <c r="B446" s="47" t="s">
        <v>74</v>
      </c>
      <c r="C446" s="77">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9">
        <v>45711</v>
      </c>
      <c r="N446" s="66"/>
      <c r="O446" s="66">
        <f ca="1" t="shared" si="8"/>
        <v>0</v>
      </c>
      <c r="P446" s="66">
        <f ca="1" t="shared" si="9"/>
        <v>67</v>
      </c>
      <c r="Q446" s="34" t="str">
        <f>VLOOKUP(B446,辅助信息!E:M,9,FALSE)</f>
        <v>ZTWM-CDGS-XS-2024-0181-五冶天府-国道542项目（二批次）</v>
      </c>
    </row>
    <row r="447" s="34" customFormat="1" hidden="1" spans="1:17">
      <c r="A447" s="66"/>
      <c r="B447" s="47" t="s">
        <v>74</v>
      </c>
      <c r="C447" s="77">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9">
        <v>45711</v>
      </c>
      <c r="N447" s="66"/>
      <c r="O447" s="66">
        <f ca="1" t="shared" si="8"/>
        <v>0</v>
      </c>
      <c r="P447" s="66">
        <f ca="1" t="shared" si="9"/>
        <v>67</v>
      </c>
      <c r="Q447" s="34" t="str">
        <f>VLOOKUP(B447,辅助信息!E:M,9,FALSE)</f>
        <v>ZTWM-CDGS-XS-2024-0181-五冶天府-国道542项目（二批次）</v>
      </c>
    </row>
    <row r="448" s="34" customFormat="1" hidden="1" spans="1:17">
      <c r="A448" s="66"/>
      <c r="B448" s="47" t="s">
        <v>74</v>
      </c>
      <c r="C448" s="77">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9">
        <v>45711</v>
      </c>
      <c r="N448" s="66"/>
      <c r="O448" s="66">
        <f ca="1" t="shared" si="8"/>
        <v>0</v>
      </c>
      <c r="P448" s="66">
        <f ca="1" t="shared" si="9"/>
        <v>67</v>
      </c>
      <c r="Q448" s="34" t="str">
        <f>VLOOKUP(B448,辅助信息!E:M,9,FALSE)</f>
        <v>ZTWM-CDGS-XS-2024-0181-五冶天府-国道542项目（二批次）</v>
      </c>
    </row>
    <row r="449" s="34" customFormat="1" hidden="1" spans="1:17">
      <c r="A449" s="66"/>
      <c r="B449" s="47" t="s">
        <v>74</v>
      </c>
      <c r="C449" s="77">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9">
        <v>45711</v>
      </c>
      <c r="N449" s="66"/>
      <c r="O449" s="66">
        <f ca="1" t="shared" si="8"/>
        <v>0</v>
      </c>
      <c r="P449" s="66">
        <f ca="1" t="shared" si="9"/>
        <v>67</v>
      </c>
      <c r="Q449" s="34" t="str">
        <f>VLOOKUP(B449,辅助信息!E:M,9,FALSE)</f>
        <v>ZTWM-CDGS-XS-2024-0181-五冶天府-国道542项目（二批次）</v>
      </c>
    </row>
    <row r="450" s="34" customFormat="1" hidden="1" spans="1:17">
      <c r="A450" s="66"/>
      <c r="B450" s="47" t="s">
        <v>79</v>
      </c>
      <c r="C450" s="77">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7">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7">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7">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7">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7">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7">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7">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7">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9">
        <v>45706</v>
      </c>
      <c r="N458" s="63"/>
      <c r="O458" s="66">
        <f ca="1" t="shared" si="8"/>
        <v>0</v>
      </c>
      <c r="P458" s="66">
        <f ca="1" t="shared" si="9"/>
        <v>72</v>
      </c>
      <c r="Q458" s="34" t="str">
        <f>VLOOKUP(B458,辅助信息!E:M,9,FALSE)</f>
        <v>ZTWM-CDGS-XS-2024-0134-商投建工达州中医药科技成果示范园项目</v>
      </c>
      <c r="R458" s="34"/>
    </row>
    <row r="459" hidden="1" spans="2:18">
      <c r="B459" s="47" t="s">
        <v>68</v>
      </c>
      <c r="C459" s="77">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9">
        <v>45706</v>
      </c>
      <c r="N459" s="63"/>
      <c r="O459" s="66">
        <f ca="1" t="shared" si="8"/>
        <v>0</v>
      </c>
      <c r="P459" s="66">
        <f ca="1" t="shared" si="9"/>
        <v>72</v>
      </c>
      <c r="Q459" s="34" t="str">
        <f>VLOOKUP(B459,辅助信息!E:M,9,FALSE)</f>
        <v>ZTWM-CDGS-XS-2024-0134-商投建工达州中医药科技成果示范园项目</v>
      </c>
      <c r="R459" s="34"/>
    </row>
    <row r="460" hidden="1" spans="2:18">
      <c r="B460" s="47" t="s">
        <v>68</v>
      </c>
      <c r="C460" s="77">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9">
        <v>45706</v>
      </c>
      <c r="N460" s="63"/>
      <c r="O460" s="66">
        <f ca="1" t="shared" si="8"/>
        <v>0</v>
      </c>
      <c r="P460" s="66">
        <f ca="1" t="shared" si="9"/>
        <v>72</v>
      </c>
      <c r="Q460" s="34" t="str">
        <f>VLOOKUP(B460,辅助信息!E:M,9,FALSE)</f>
        <v>ZTWM-CDGS-XS-2024-0134-商投建工达州中医药科技成果示范园项目</v>
      </c>
      <c r="R460" s="34"/>
    </row>
    <row r="461" hidden="1" spans="2:18">
      <c r="B461" s="91" t="s">
        <v>68</v>
      </c>
      <c r="C461" s="92">
        <v>45704</v>
      </c>
      <c r="D461" s="91" t="str">
        <f>VLOOKUP(B461,辅助信息!E:K,7,FALSE)</f>
        <v>JWDDCD2025011400164</v>
      </c>
      <c r="E461" s="91" t="str">
        <f>VLOOKUP(F461,辅助信息!A:B,2,FALSE)</f>
        <v>螺纹钢</v>
      </c>
      <c r="F461" s="91" t="s">
        <v>65</v>
      </c>
      <c r="G461" s="93">
        <v>15</v>
      </c>
      <c r="H461" s="93" t="e">
        <f>_xlfn._xlws.FILTER(#REF!,#REF!&amp;#REF!&amp;#REF!&amp;#REF!=C461&amp;F461&amp;I461&amp;J461,"未发货")</f>
        <v>#REF!</v>
      </c>
      <c r="I461" s="91" t="str">
        <f>VLOOKUP(B461,辅助信息!E:I,3,FALSE)</f>
        <v>（商投建工达州中医药科技园-2工区-景观桥）达州市通川区达州中医药职业学院犀牛大道北段</v>
      </c>
      <c r="J461" s="91" t="str">
        <f>VLOOKUP(B461,辅助信息!E:I,4,FALSE)</f>
        <v>李波</v>
      </c>
      <c r="K461" s="91">
        <f>VLOOKUP(J461,辅助信息!H:I,2,FALSE)</f>
        <v>18381899787</v>
      </c>
      <c r="M461" s="99">
        <v>45706</v>
      </c>
      <c r="N461" s="63"/>
      <c r="O461" s="66">
        <f ca="1" t="shared" si="8"/>
        <v>0</v>
      </c>
      <c r="P461" s="66">
        <f ca="1" t="shared" si="9"/>
        <v>72</v>
      </c>
      <c r="Q461" s="34" t="str">
        <f>VLOOKUP(B461,辅助信息!E:M,9,FALSE)</f>
        <v>ZTWM-CDGS-XS-2024-0134-商投建工达州中医药科技成果示范园项目</v>
      </c>
      <c r="R461" s="34"/>
    </row>
    <row r="462" s="34" customFormat="1" hidden="1" spans="2:17">
      <c r="B462" s="47" t="s">
        <v>80</v>
      </c>
      <c r="C462" s="77">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2">
        <v>45703</v>
      </c>
      <c r="N462" s="102"/>
      <c r="O462" s="34">
        <f ca="1" t="shared" si="8"/>
        <v>0</v>
      </c>
      <c r="P462" s="34">
        <f ca="1" t="shared" si="9"/>
        <v>75</v>
      </c>
      <c r="Q462" s="34" t="e">
        <f>VLOOKUP(B462,辅助信息!E:M,9,FALSE)</f>
        <v>#N/A</v>
      </c>
    </row>
    <row r="463" s="34" customFormat="1" hidden="1" spans="2:17">
      <c r="B463" s="47" t="s">
        <v>80</v>
      </c>
      <c r="C463" s="77">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5"/>
      <c r="M463" s="102">
        <v>45703</v>
      </c>
      <c r="N463" s="102"/>
      <c r="O463" s="34">
        <f ca="1" t="shared" si="8"/>
        <v>0</v>
      </c>
      <c r="P463" s="34">
        <f ca="1" t="shared" si="9"/>
        <v>75</v>
      </c>
      <c r="Q463" s="34" t="e">
        <f>VLOOKUP(B463,辅助信息!E:M,9,FALSE)</f>
        <v>#N/A</v>
      </c>
    </row>
    <row r="464" s="34" customFormat="1" hidden="1" spans="2:14">
      <c r="B464" s="47" t="s">
        <v>80</v>
      </c>
      <c r="C464" s="77">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5"/>
      <c r="M464" s="102"/>
      <c r="N464" s="102"/>
    </row>
    <row r="465" s="34" customFormat="1" hidden="1" spans="2:14">
      <c r="B465" s="47" t="s">
        <v>80</v>
      </c>
      <c r="C465" s="77">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5"/>
      <c r="M465" s="102"/>
      <c r="N465" s="102"/>
    </row>
    <row r="466" s="34" customFormat="1" hidden="1" spans="2:17">
      <c r="B466" s="47" t="s">
        <v>80</v>
      </c>
      <c r="C466" s="77">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3"/>
      <c r="M466" s="102">
        <v>45703</v>
      </c>
      <c r="N466" s="102"/>
      <c r="O466" s="34">
        <f ca="1" t="shared" ref="O466:O529" si="10">IF(OR(M466="",N466&lt;&gt;""),"",MAX(M466-TODAY(),0))</f>
        <v>0</v>
      </c>
      <c r="P466" s="34">
        <f ca="1" t="shared" ref="P466:P529" si="11">IF(M466="","",IF(N466&lt;&gt;"",MAX(N466-M466,0),IF(TODAY()&gt;M466,TODAY()-M466,0)))</f>
        <v>75</v>
      </c>
      <c r="Q466" s="34" t="e">
        <f>VLOOKUP(B466,辅助信息!E:M,9,FALSE)</f>
        <v>#N/A</v>
      </c>
    </row>
    <row r="467" s="34" customFormat="1" hidden="1" spans="2:17">
      <c r="B467" s="47" t="s">
        <v>48</v>
      </c>
      <c r="C467" s="77">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2">
        <v>45705</v>
      </c>
      <c r="O467" s="34">
        <f ca="1" t="shared" si="10"/>
        <v>0</v>
      </c>
      <c r="P467" s="34">
        <f ca="1" t="shared" si="11"/>
        <v>73</v>
      </c>
      <c r="Q467" s="34" t="str">
        <f>VLOOKUP(B467,辅助信息!E:M,9,FALSE)</f>
        <v>ZTWM-CDGS-XS-2024-0093-华西-颐海科创农业生态谷</v>
      </c>
    </row>
    <row r="468" s="34" customFormat="1" hidden="1" spans="2:17">
      <c r="B468" s="47" t="s">
        <v>29</v>
      </c>
      <c r="C468" s="77">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2">
        <v>45705</v>
      </c>
      <c r="O468" s="34">
        <f ca="1" t="shared" si="10"/>
        <v>0</v>
      </c>
      <c r="P468" s="34">
        <f ca="1" t="shared" si="11"/>
        <v>73</v>
      </c>
      <c r="Q468" s="34" t="str">
        <f>VLOOKUP(B468,辅助信息!E:M,9,FALSE)</f>
        <v>ZTWM-CDGS-XS-2024-0181-五冶天府-国道542项目（二批次）</v>
      </c>
    </row>
    <row r="469" s="34" customFormat="1" hidden="1" spans="2:17">
      <c r="B469" s="47" t="s">
        <v>29</v>
      </c>
      <c r="C469" s="77">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5"/>
      <c r="M469" s="102">
        <v>45705</v>
      </c>
      <c r="O469" s="34">
        <f ca="1" t="shared" si="10"/>
        <v>0</v>
      </c>
      <c r="P469" s="34">
        <f ca="1" t="shared" si="11"/>
        <v>73</v>
      </c>
      <c r="Q469" s="34" t="str">
        <f>VLOOKUP(B469,辅助信息!E:M,9,FALSE)</f>
        <v>ZTWM-CDGS-XS-2024-0181-五冶天府-国道542项目（二批次）</v>
      </c>
    </row>
    <row r="470" s="34" customFormat="1" hidden="1" spans="2:17">
      <c r="B470" s="47" t="s">
        <v>29</v>
      </c>
      <c r="C470" s="77">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3"/>
      <c r="M470" s="102">
        <v>45705</v>
      </c>
      <c r="O470" s="34">
        <f ca="1" t="shared" si="10"/>
        <v>0</v>
      </c>
      <c r="P470" s="34">
        <f ca="1" t="shared" si="11"/>
        <v>73</v>
      </c>
      <c r="Q470" s="34" t="str">
        <f>VLOOKUP(B470,辅助信息!E:M,9,FALSE)</f>
        <v>ZTWM-CDGS-XS-2024-0181-五冶天府-国道542项目（二批次）</v>
      </c>
    </row>
    <row r="471" s="34" customFormat="1" hidden="1" spans="2:17">
      <c r="B471" s="47" t="s">
        <v>78</v>
      </c>
      <c r="C471" s="77">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2">
        <v>45705</v>
      </c>
      <c r="O471" s="34">
        <f ca="1" t="shared" si="10"/>
        <v>0</v>
      </c>
      <c r="P471" s="34">
        <f ca="1" t="shared" si="11"/>
        <v>73</v>
      </c>
      <c r="Q471" s="34" t="str">
        <f>VLOOKUP(B471,辅助信息!E:M,9,FALSE)</f>
        <v>ZTWM-CDGS-XS-2024-0181-五冶天府-国道542项目（二批次）</v>
      </c>
    </row>
    <row r="472" s="34" customFormat="1" hidden="1" spans="2:17">
      <c r="B472" s="47" t="s">
        <v>69</v>
      </c>
      <c r="C472" s="77">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2">
        <v>45704</v>
      </c>
      <c r="O472" s="34">
        <f ca="1" t="shared" si="10"/>
        <v>0</v>
      </c>
      <c r="P472" s="34">
        <f ca="1" t="shared" si="11"/>
        <v>74</v>
      </c>
      <c r="Q472" s="34" t="str">
        <f>VLOOKUP(B472,辅助信息!E:M,9,FALSE)</f>
        <v>ZTWM-CDGS-XS-2024-0134-商投建工达州中医药科技成果示范园项目</v>
      </c>
    </row>
    <row r="473" s="34" customFormat="1" hidden="1" spans="2:17">
      <c r="B473" s="47" t="s">
        <v>69</v>
      </c>
      <c r="C473" s="77">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5"/>
      <c r="M473" s="102">
        <v>45704</v>
      </c>
      <c r="O473" s="34">
        <f ca="1" t="shared" si="10"/>
        <v>0</v>
      </c>
      <c r="P473" s="34">
        <f ca="1" t="shared" si="11"/>
        <v>74</v>
      </c>
      <c r="Q473" s="34" t="str">
        <f>VLOOKUP(B473,辅助信息!E:M,9,FALSE)</f>
        <v>ZTWM-CDGS-XS-2024-0134-商投建工达州中医药科技成果示范园项目</v>
      </c>
    </row>
    <row r="474" s="34" customFormat="1" hidden="1" spans="2:17">
      <c r="B474" s="47" t="s">
        <v>69</v>
      </c>
      <c r="C474" s="77">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5"/>
      <c r="M474" s="102">
        <v>45704</v>
      </c>
      <c r="O474" s="34">
        <f ca="1" t="shared" si="10"/>
        <v>0</v>
      </c>
      <c r="P474" s="34">
        <f ca="1" t="shared" si="11"/>
        <v>74</v>
      </c>
      <c r="Q474" s="34" t="str">
        <f>VLOOKUP(B474,辅助信息!E:M,9,FALSE)</f>
        <v>ZTWM-CDGS-XS-2024-0134-商投建工达州中医药科技成果示范园项目</v>
      </c>
    </row>
    <row r="475" s="34" customFormat="1" hidden="1" spans="2:17">
      <c r="B475" s="47" t="s">
        <v>69</v>
      </c>
      <c r="C475" s="77">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3"/>
      <c r="M475" s="102">
        <v>45704</v>
      </c>
      <c r="O475" s="34">
        <f ca="1" t="shared" si="10"/>
        <v>0</v>
      </c>
      <c r="P475" s="34">
        <f ca="1" t="shared" si="11"/>
        <v>74</v>
      </c>
      <c r="Q475" s="34" t="str">
        <f>VLOOKUP(B475,辅助信息!E:M,9,FALSE)</f>
        <v>ZTWM-CDGS-XS-2024-0134-商投建工达州中医药科技成果示范园项目</v>
      </c>
    </row>
    <row r="476" s="34" customFormat="1" hidden="1" spans="2:17">
      <c r="B476" s="47" t="s">
        <v>84</v>
      </c>
      <c r="C476" s="77">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2">
        <v>45705</v>
      </c>
      <c r="O476" s="34">
        <f ca="1" t="shared" si="10"/>
        <v>0</v>
      </c>
      <c r="P476" s="34">
        <f ca="1" t="shared" si="11"/>
        <v>73</v>
      </c>
      <c r="Q476" s="34" t="str">
        <f>VLOOKUP(B476,辅助信息!E:M,9,FALSE)</f>
        <v>ZTWM-CDGS-XS-2024-0181-五冶天府-国道542项目（二批次）</v>
      </c>
    </row>
    <row r="477" s="34" customFormat="1" hidden="1" spans="2:17">
      <c r="B477" s="47" t="s">
        <v>84</v>
      </c>
      <c r="C477" s="77">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5"/>
      <c r="M477" s="102">
        <v>45705</v>
      </c>
      <c r="O477" s="34">
        <f ca="1" t="shared" si="10"/>
        <v>0</v>
      </c>
      <c r="P477" s="34">
        <f ca="1" t="shared" si="11"/>
        <v>73</v>
      </c>
      <c r="Q477" s="34" t="str">
        <f>VLOOKUP(B477,辅助信息!E:M,9,FALSE)</f>
        <v>ZTWM-CDGS-XS-2024-0181-五冶天府-国道542项目（二批次）</v>
      </c>
    </row>
    <row r="478" s="34" customFormat="1" hidden="1" spans="2:17">
      <c r="B478" s="47" t="s">
        <v>84</v>
      </c>
      <c r="C478" s="77">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3"/>
      <c r="M478" s="102">
        <v>45705</v>
      </c>
      <c r="O478" s="34">
        <f ca="1" t="shared" si="10"/>
        <v>0</v>
      </c>
      <c r="P478" s="34">
        <f ca="1" t="shared" si="11"/>
        <v>73</v>
      </c>
      <c r="Q478" s="34" t="str">
        <f>VLOOKUP(B478,辅助信息!E:M,9,FALSE)</f>
        <v>ZTWM-CDGS-XS-2024-0181-五冶天府-国道542项目（二批次）</v>
      </c>
    </row>
    <row r="479" s="34" customFormat="1" hidden="1" spans="2:17">
      <c r="B479" s="47" t="s">
        <v>75</v>
      </c>
      <c r="C479" s="77">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2">
        <v>45709</v>
      </c>
      <c r="O479" s="34">
        <f ca="1" t="shared" si="10"/>
        <v>0</v>
      </c>
      <c r="P479" s="34">
        <f ca="1" t="shared" si="11"/>
        <v>69</v>
      </c>
      <c r="Q479" s="34" t="str">
        <f>VLOOKUP(B479,辅助信息!E:M,9,FALSE)</f>
        <v>ZTWM-CDGS-XS-2024-0181-五冶天府-国道542项目（二批次）</v>
      </c>
    </row>
    <row r="480" s="34" customFormat="1" hidden="1" spans="2:17">
      <c r="B480" s="47" t="s">
        <v>87</v>
      </c>
      <c r="C480" s="77">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2">
        <v>45706</v>
      </c>
      <c r="O480" s="34">
        <f ca="1" t="shared" si="10"/>
        <v>0</v>
      </c>
      <c r="P480" s="34">
        <f ca="1" t="shared" si="11"/>
        <v>72</v>
      </c>
      <c r="Q480" s="34" t="str">
        <f>VLOOKUP(B480,辅助信息!E:M,9,FALSE)</f>
        <v>ZTWM-CDGS-XS-2024-0181-五冶天府-国道542项目（二批次）</v>
      </c>
    </row>
    <row r="481" s="34" customFormat="1" hidden="1" spans="2:17">
      <c r="B481" s="47" t="s">
        <v>87</v>
      </c>
      <c r="C481" s="77">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3"/>
      <c r="M481" s="102">
        <v>45706</v>
      </c>
      <c r="O481" s="34">
        <f ca="1" t="shared" si="10"/>
        <v>0</v>
      </c>
      <c r="P481" s="34">
        <f ca="1" t="shared" si="11"/>
        <v>72</v>
      </c>
      <c r="Q481" s="34" t="str">
        <f>VLOOKUP(B481,辅助信息!E:M,9,FALSE)</f>
        <v>ZTWM-CDGS-XS-2024-0181-五冶天府-国道542项目（二批次）</v>
      </c>
    </row>
    <row r="482" s="34" customFormat="1" hidden="1" spans="2:17">
      <c r="B482" s="47" t="s">
        <v>74</v>
      </c>
      <c r="C482" s="77">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2">
        <v>45711</v>
      </c>
      <c r="O482" s="34">
        <f ca="1" t="shared" si="10"/>
        <v>0</v>
      </c>
      <c r="P482" s="34">
        <f ca="1" t="shared" si="11"/>
        <v>67</v>
      </c>
      <c r="Q482" s="34" t="str">
        <f>VLOOKUP(B482,辅助信息!E:M,9,FALSE)</f>
        <v>ZTWM-CDGS-XS-2024-0181-五冶天府-国道542项目（二批次）</v>
      </c>
    </row>
    <row r="483" s="34" customFormat="1" hidden="1" spans="2:17">
      <c r="B483" s="47" t="s">
        <v>74</v>
      </c>
      <c r="C483" s="77">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5"/>
      <c r="M483" s="102">
        <v>45711</v>
      </c>
      <c r="O483" s="34">
        <f ca="1" t="shared" si="10"/>
        <v>0</v>
      </c>
      <c r="P483" s="34">
        <f ca="1" t="shared" si="11"/>
        <v>67</v>
      </c>
      <c r="Q483" s="34" t="str">
        <f>VLOOKUP(B483,辅助信息!E:M,9,FALSE)</f>
        <v>ZTWM-CDGS-XS-2024-0181-五冶天府-国道542项目（二批次）</v>
      </c>
    </row>
    <row r="484" s="34" customFormat="1" hidden="1" spans="2:17">
      <c r="B484" s="47" t="s">
        <v>74</v>
      </c>
      <c r="C484" s="77">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5"/>
      <c r="M484" s="102">
        <v>45711</v>
      </c>
      <c r="O484" s="34">
        <f ca="1" t="shared" si="10"/>
        <v>0</v>
      </c>
      <c r="P484" s="34">
        <f ca="1" t="shared" si="11"/>
        <v>67</v>
      </c>
      <c r="Q484" s="34" t="str">
        <f>VLOOKUP(B484,辅助信息!E:M,9,FALSE)</f>
        <v>ZTWM-CDGS-XS-2024-0181-五冶天府-国道542项目（二批次）</v>
      </c>
    </row>
    <row r="485" s="34" customFormat="1" hidden="1" spans="2:17">
      <c r="B485" s="47" t="s">
        <v>74</v>
      </c>
      <c r="C485" s="77">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3"/>
      <c r="M485" s="102">
        <v>45711</v>
      </c>
      <c r="O485" s="34">
        <f ca="1" t="shared" si="10"/>
        <v>0</v>
      </c>
      <c r="P485" s="34">
        <f ca="1" t="shared" si="11"/>
        <v>67</v>
      </c>
      <c r="Q485" s="34" t="str">
        <f>VLOOKUP(B485,辅助信息!E:M,9,FALSE)</f>
        <v>ZTWM-CDGS-XS-2024-0181-五冶天府-国道542项目（二批次）</v>
      </c>
    </row>
    <row r="486" s="34" customFormat="1" hidden="1" spans="2:17">
      <c r="B486" s="47" t="s">
        <v>79</v>
      </c>
      <c r="C486" s="77">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7">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5"/>
      <c r="O487" s="34" t="str">
        <f ca="1" t="shared" si="10"/>
        <v/>
      </c>
      <c r="P487" s="34" t="str">
        <f ca="1" t="shared" si="11"/>
        <v/>
      </c>
      <c r="Q487" s="34" t="str">
        <f>VLOOKUP(B487,辅助信息!E:M,9,FALSE)</f>
        <v>ZTWM-CDGS-XS-2024-0181-五冶天府-国道542项目（二批次）</v>
      </c>
    </row>
    <row r="488" s="34" customFormat="1" hidden="1" spans="2:17">
      <c r="B488" s="47" t="s">
        <v>79</v>
      </c>
      <c r="C488" s="77">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3"/>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7">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9">
        <v>45706</v>
      </c>
      <c r="N489" s="66"/>
      <c r="O489" s="66">
        <f ca="1" t="shared" si="10"/>
        <v>0</v>
      </c>
      <c r="P489" s="66">
        <f ca="1" t="shared" si="11"/>
        <v>72</v>
      </c>
      <c r="Q489" s="34" t="str">
        <f>VLOOKUP(B489,辅助信息!E:M,9,FALSE)</f>
        <v>ZTWM-CDGS-XS-2024-0134-商投建工达州中医药科技成果示范园项目</v>
      </c>
    </row>
    <row r="490" s="34" customFormat="1" hidden="1" spans="1:17">
      <c r="A490" s="66"/>
      <c r="B490" s="47" t="s">
        <v>68</v>
      </c>
      <c r="C490" s="77">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5"/>
      <c r="M490" s="99">
        <v>45706</v>
      </c>
      <c r="N490" s="66"/>
      <c r="O490" s="66">
        <f ca="1" t="shared" si="10"/>
        <v>0</v>
      </c>
      <c r="P490" s="66">
        <f ca="1" t="shared" si="11"/>
        <v>72</v>
      </c>
      <c r="Q490" s="34" t="str">
        <f>VLOOKUP(B490,辅助信息!E:M,9,FALSE)</f>
        <v>ZTWM-CDGS-XS-2024-0134-商投建工达州中医药科技成果示范园项目</v>
      </c>
    </row>
    <row r="491" s="34" customFormat="1" hidden="1" spans="1:17">
      <c r="A491" s="66"/>
      <c r="B491" s="47" t="s">
        <v>68</v>
      </c>
      <c r="C491" s="77">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5"/>
      <c r="M491" s="99">
        <v>45706</v>
      </c>
      <c r="N491" s="66"/>
      <c r="O491" s="66">
        <f ca="1" t="shared" si="10"/>
        <v>0</v>
      </c>
      <c r="P491" s="66">
        <f ca="1" t="shared" si="11"/>
        <v>72</v>
      </c>
      <c r="Q491" s="34" t="str">
        <f>VLOOKUP(B491,辅助信息!E:M,9,FALSE)</f>
        <v>ZTWM-CDGS-XS-2024-0134-商投建工达州中医药科技成果示范园项目</v>
      </c>
    </row>
    <row r="492" s="34" customFormat="1" hidden="1" spans="1:17">
      <c r="A492" s="66"/>
      <c r="B492" s="47" t="s">
        <v>68</v>
      </c>
      <c r="C492" s="77">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3"/>
      <c r="M492" s="99">
        <v>45706</v>
      </c>
      <c r="N492" s="66"/>
      <c r="O492" s="66">
        <f ca="1" t="shared" si="10"/>
        <v>0</v>
      </c>
      <c r="P492" s="66">
        <f ca="1" t="shared" si="11"/>
        <v>72</v>
      </c>
      <c r="Q492" s="34" t="str">
        <f>VLOOKUP(B492,辅助信息!E:M,9,FALSE)</f>
        <v>ZTWM-CDGS-XS-2024-0134-商投建工达州中医药科技成果示范园项目</v>
      </c>
    </row>
    <row r="493" hidden="1" spans="2:18">
      <c r="B493" s="47" t="s">
        <v>88</v>
      </c>
      <c r="C493" s="77">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9">
        <v>45706</v>
      </c>
      <c r="O493" s="66">
        <f ca="1" t="shared" si="10"/>
        <v>0</v>
      </c>
      <c r="P493" s="66">
        <f ca="1" t="shared" si="11"/>
        <v>72</v>
      </c>
      <c r="Q493" s="34" t="str">
        <f>VLOOKUP(B493,辅助信息!E:M,9,FALSE)</f>
        <v>ZTWM-CDGS-XS-2024-0248-五冶钢构-南充市医学院项目</v>
      </c>
      <c r="R493" s="34"/>
    </row>
    <row r="494" hidden="1" spans="2:18">
      <c r="B494" s="47" t="s">
        <v>88</v>
      </c>
      <c r="C494" s="77">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5"/>
      <c r="M494" s="99">
        <v>45706</v>
      </c>
      <c r="O494" s="66">
        <f ca="1" t="shared" si="10"/>
        <v>0</v>
      </c>
      <c r="P494" s="66">
        <f ca="1" t="shared" si="11"/>
        <v>72</v>
      </c>
      <c r="Q494" s="34" t="str">
        <f>VLOOKUP(B494,辅助信息!E:M,9,FALSE)</f>
        <v>ZTWM-CDGS-XS-2024-0248-五冶钢构-南充市医学院项目</v>
      </c>
      <c r="R494" s="34"/>
    </row>
    <row r="495" hidden="1" spans="2:18">
      <c r="B495" s="47" t="s">
        <v>88</v>
      </c>
      <c r="C495" s="77">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5"/>
      <c r="M495" s="99">
        <v>45706</v>
      </c>
      <c r="O495" s="66">
        <f ca="1" t="shared" si="10"/>
        <v>0</v>
      </c>
      <c r="P495" s="66">
        <f ca="1" t="shared" si="11"/>
        <v>72</v>
      </c>
      <c r="Q495" s="34" t="str">
        <f>VLOOKUP(B495,辅助信息!E:M,9,FALSE)</f>
        <v>ZTWM-CDGS-XS-2024-0248-五冶钢构-南充市医学院项目</v>
      </c>
      <c r="R495" s="34"/>
    </row>
    <row r="496" hidden="1" spans="2:18">
      <c r="B496" s="47" t="s">
        <v>88</v>
      </c>
      <c r="C496" s="77">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3"/>
      <c r="M496" s="99">
        <v>45706</v>
      </c>
      <c r="O496" s="66">
        <f ca="1" t="shared" si="10"/>
        <v>0</v>
      </c>
      <c r="P496" s="66">
        <f ca="1" t="shared" si="11"/>
        <v>72</v>
      </c>
      <c r="Q496" s="34" t="str">
        <f>VLOOKUP(B496,辅助信息!E:M,9,FALSE)</f>
        <v>ZTWM-CDGS-XS-2024-0248-五冶钢构-南充市医学院项目</v>
      </c>
      <c r="R496" s="34"/>
    </row>
    <row r="497" hidden="1" spans="2:18">
      <c r="B497" s="47" t="s">
        <v>60</v>
      </c>
      <c r="C497" s="77">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9">
        <v>45706</v>
      </c>
      <c r="O497" s="66">
        <f ca="1" t="shared" si="10"/>
        <v>0</v>
      </c>
      <c r="P497" s="66">
        <f ca="1" t="shared" si="11"/>
        <v>72</v>
      </c>
      <c r="Q497" s="34" t="str">
        <f>VLOOKUP(B497,辅助信息!E:M,9,FALSE)</f>
        <v>ZTWM-CDGS-XS-2024-0248-五冶钢构-南充市医学院项目</v>
      </c>
      <c r="R497" s="34"/>
    </row>
    <row r="498" hidden="1" spans="2:18">
      <c r="B498" s="47" t="s">
        <v>60</v>
      </c>
      <c r="C498" s="77">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5"/>
      <c r="M498" s="99">
        <v>45706</v>
      </c>
      <c r="O498" s="66">
        <f ca="1" t="shared" si="10"/>
        <v>0</v>
      </c>
      <c r="P498" s="66">
        <f ca="1" t="shared" si="11"/>
        <v>72</v>
      </c>
      <c r="Q498" s="34" t="str">
        <f>VLOOKUP(B498,辅助信息!E:M,9,FALSE)</f>
        <v>ZTWM-CDGS-XS-2024-0248-五冶钢构-南充市医学院项目</v>
      </c>
      <c r="R498" s="34"/>
    </row>
    <row r="499" hidden="1" spans="2:18">
      <c r="B499" s="47" t="s">
        <v>60</v>
      </c>
      <c r="C499" s="77">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5"/>
      <c r="M499" s="99">
        <v>45706</v>
      </c>
      <c r="O499" s="66">
        <f ca="1" t="shared" si="10"/>
        <v>0</v>
      </c>
      <c r="P499" s="66">
        <f ca="1" t="shared" si="11"/>
        <v>72</v>
      </c>
      <c r="Q499" s="34" t="str">
        <f>VLOOKUP(B499,辅助信息!E:M,9,FALSE)</f>
        <v>ZTWM-CDGS-XS-2024-0248-五冶钢构-南充市医学院项目</v>
      </c>
      <c r="R499" s="34"/>
    </row>
    <row r="500" hidden="1" spans="2:18">
      <c r="B500" s="47" t="s">
        <v>60</v>
      </c>
      <c r="C500" s="77">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3"/>
      <c r="M500" s="99">
        <v>45706</v>
      </c>
      <c r="O500" s="66">
        <f ca="1" t="shared" si="10"/>
        <v>0</v>
      </c>
      <c r="P500" s="66">
        <f ca="1" t="shared" si="11"/>
        <v>72</v>
      </c>
      <c r="Q500" s="34" t="str">
        <f>VLOOKUP(B500,辅助信息!E:M,9,FALSE)</f>
        <v>ZTWM-CDGS-XS-2024-0248-五冶钢构-南充市医学院项目</v>
      </c>
      <c r="R500" s="34"/>
    </row>
    <row r="501" hidden="1" spans="2:18">
      <c r="B501" s="47" t="s">
        <v>20</v>
      </c>
      <c r="C501" s="77">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9">
        <v>45707</v>
      </c>
      <c r="N501" s="63"/>
      <c r="O501" s="66">
        <f ca="1" t="shared" si="10"/>
        <v>0</v>
      </c>
      <c r="P501" s="66">
        <f ca="1" t="shared" si="11"/>
        <v>71</v>
      </c>
      <c r="Q501" s="34" t="str">
        <f>VLOOKUP(B501,辅助信息!E:M,9,FALSE)</f>
        <v>ZTWM-CDGS-XS-2024-0248-五冶钢构-南充市医学院项目</v>
      </c>
      <c r="R501" s="34"/>
    </row>
    <row r="502" hidden="1" spans="2:18">
      <c r="B502" s="47" t="s">
        <v>20</v>
      </c>
      <c r="C502" s="77">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5"/>
      <c r="M502" s="99">
        <v>45707</v>
      </c>
      <c r="N502" s="63"/>
      <c r="O502" s="66">
        <f ca="1" t="shared" si="10"/>
        <v>0</v>
      </c>
      <c r="P502" s="66">
        <f ca="1" t="shared" si="11"/>
        <v>71</v>
      </c>
      <c r="Q502" s="34" t="str">
        <f>VLOOKUP(B502,辅助信息!E:M,9,FALSE)</f>
        <v>ZTWM-CDGS-XS-2024-0248-五冶钢构-南充市医学院项目</v>
      </c>
      <c r="R502" s="34"/>
    </row>
    <row r="503" hidden="1" spans="2:18">
      <c r="B503" s="47" t="s">
        <v>20</v>
      </c>
      <c r="C503" s="77">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5"/>
      <c r="M503" s="99">
        <v>45707</v>
      </c>
      <c r="N503" s="63"/>
      <c r="O503" s="66">
        <f ca="1" t="shared" si="10"/>
        <v>0</v>
      </c>
      <c r="P503" s="66">
        <f ca="1" t="shared" si="11"/>
        <v>71</v>
      </c>
      <c r="Q503" s="34" t="str">
        <f>VLOOKUP(B503,辅助信息!E:M,9,FALSE)</f>
        <v>ZTWM-CDGS-XS-2024-0248-五冶钢构-南充市医学院项目</v>
      </c>
      <c r="R503" s="34"/>
    </row>
    <row r="504" hidden="1" spans="2:18">
      <c r="B504" s="47" t="s">
        <v>20</v>
      </c>
      <c r="C504" s="77">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3"/>
      <c r="M504" s="99">
        <v>45707</v>
      </c>
      <c r="N504" s="63"/>
      <c r="O504" s="66">
        <f ca="1" t="shared" si="10"/>
        <v>0</v>
      </c>
      <c r="P504" s="66">
        <f ca="1" t="shared" si="11"/>
        <v>71</v>
      </c>
      <c r="Q504" s="34" t="str">
        <f>VLOOKUP(B504,辅助信息!E:M,9,FALSE)</f>
        <v>ZTWM-CDGS-XS-2024-0248-五冶钢构-南充市医学院项目</v>
      </c>
      <c r="R504" s="34"/>
    </row>
    <row r="505" hidden="1" spans="2:18">
      <c r="B505" s="47" t="s">
        <v>89</v>
      </c>
      <c r="C505" s="77">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9">
        <v>45708</v>
      </c>
      <c r="N505" s="63"/>
      <c r="O505" s="66">
        <f ca="1" t="shared" si="10"/>
        <v>0</v>
      </c>
      <c r="P505" s="66">
        <f ca="1" t="shared" si="11"/>
        <v>70</v>
      </c>
      <c r="Q505" s="34" t="str">
        <f>VLOOKUP(B505,辅助信息!E:M,9,FALSE)</f>
        <v>ZTWM-CDGS-XS-2024-0248-五冶钢构-南充市医学院项目</v>
      </c>
      <c r="R505" s="34"/>
    </row>
    <row r="506" hidden="1" spans="2:18">
      <c r="B506" s="47" t="s">
        <v>89</v>
      </c>
      <c r="C506" s="77">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5"/>
      <c r="M506" s="99">
        <v>45708</v>
      </c>
      <c r="N506" s="63"/>
      <c r="O506" s="66">
        <f ca="1" t="shared" si="10"/>
        <v>0</v>
      </c>
      <c r="P506" s="66">
        <f ca="1" t="shared" si="11"/>
        <v>70</v>
      </c>
      <c r="Q506" s="34" t="str">
        <f>VLOOKUP(B506,辅助信息!E:M,9,FALSE)</f>
        <v>ZTWM-CDGS-XS-2024-0248-五冶钢构-南充市医学院项目</v>
      </c>
      <c r="R506" s="34"/>
    </row>
    <row r="507" hidden="1" spans="2:18">
      <c r="B507" s="47" t="s">
        <v>89</v>
      </c>
      <c r="C507" s="77">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5"/>
      <c r="M507" s="99">
        <v>45708</v>
      </c>
      <c r="N507" s="63"/>
      <c r="O507" s="66">
        <f ca="1" t="shared" si="10"/>
        <v>0</v>
      </c>
      <c r="P507" s="66">
        <f ca="1" t="shared" si="11"/>
        <v>70</v>
      </c>
      <c r="Q507" s="34" t="str">
        <f>VLOOKUP(B507,辅助信息!E:M,9,FALSE)</f>
        <v>ZTWM-CDGS-XS-2024-0248-五冶钢构-南充市医学院项目</v>
      </c>
      <c r="R507" s="34"/>
    </row>
    <row r="508" hidden="1" spans="2:18">
      <c r="B508" s="47" t="s">
        <v>89</v>
      </c>
      <c r="C508" s="77">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3"/>
      <c r="M508" s="99">
        <v>45708</v>
      </c>
      <c r="N508" s="63"/>
      <c r="O508" s="66">
        <f ca="1" t="shared" si="10"/>
        <v>0</v>
      </c>
      <c r="P508" s="66">
        <f ca="1" t="shared" si="11"/>
        <v>70</v>
      </c>
      <c r="Q508" s="34" t="str">
        <f>VLOOKUP(B508,辅助信息!E:M,9,FALSE)</f>
        <v>ZTWM-CDGS-XS-2024-0248-五冶钢构-南充市医学院项目</v>
      </c>
      <c r="R508" s="34"/>
    </row>
    <row r="509" hidden="1" spans="2:18">
      <c r="B509" s="47" t="s">
        <v>92</v>
      </c>
      <c r="C509" s="77">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9">
        <v>45708</v>
      </c>
      <c r="N509" s="63"/>
      <c r="O509" s="66">
        <f ca="1" t="shared" si="10"/>
        <v>0</v>
      </c>
      <c r="P509" s="66">
        <f ca="1" t="shared" si="11"/>
        <v>70</v>
      </c>
      <c r="Q509" s="34" t="str">
        <f>VLOOKUP(B509,辅助信息!E:M,9,FALSE)</f>
        <v>ZTWM-CDGS-XS-2024-0092-华西-萌海科创农业生态谷</v>
      </c>
      <c r="R509" s="34"/>
    </row>
    <row r="510" hidden="1" spans="2:18">
      <c r="B510" s="47" t="s">
        <v>92</v>
      </c>
      <c r="C510" s="77">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5"/>
      <c r="M510" s="99">
        <v>45708</v>
      </c>
      <c r="N510" s="63"/>
      <c r="O510" s="66">
        <f ca="1" t="shared" si="10"/>
        <v>0</v>
      </c>
      <c r="P510" s="66">
        <f ca="1" t="shared" si="11"/>
        <v>70</v>
      </c>
      <c r="Q510" s="34" t="str">
        <f>VLOOKUP(B510,辅助信息!E:M,9,FALSE)</f>
        <v>ZTWM-CDGS-XS-2024-0092-华西-萌海科创农业生态谷</v>
      </c>
      <c r="R510" s="34"/>
    </row>
    <row r="511" hidden="1" spans="2:18">
      <c r="B511" s="47" t="s">
        <v>92</v>
      </c>
      <c r="C511" s="77">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5"/>
      <c r="M511" s="99">
        <v>45708</v>
      </c>
      <c r="N511" s="63"/>
      <c r="O511" s="66">
        <f ca="1" t="shared" si="10"/>
        <v>0</v>
      </c>
      <c r="P511" s="66">
        <f ca="1" t="shared" si="11"/>
        <v>70</v>
      </c>
      <c r="Q511" s="34" t="str">
        <f>VLOOKUP(B511,辅助信息!E:M,9,FALSE)</f>
        <v>ZTWM-CDGS-XS-2024-0092-华西-萌海科创农业生态谷</v>
      </c>
      <c r="R511" s="34"/>
    </row>
    <row r="512" hidden="1" spans="2:18">
      <c r="B512" s="47" t="s">
        <v>92</v>
      </c>
      <c r="C512" s="77">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5"/>
      <c r="M512" s="99">
        <v>45708</v>
      </c>
      <c r="N512" s="63"/>
      <c r="O512" s="66">
        <f ca="1" t="shared" si="10"/>
        <v>0</v>
      </c>
      <c r="P512" s="66">
        <f ca="1" t="shared" si="11"/>
        <v>70</v>
      </c>
      <c r="Q512" s="34" t="str">
        <f>VLOOKUP(B512,辅助信息!E:M,9,FALSE)</f>
        <v>ZTWM-CDGS-XS-2024-0092-华西-萌海科创农业生态谷</v>
      </c>
      <c r="R512" s="34"/>
    </row>
    <row r="513" hidden="1" spans="2:18">
      <c r="B513" s="47" t="s">
        <v>92</v>
      </c>
      <c r="C513" s="77">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5"/>
      <c r="M513" s="99">
        <v>45708</v>
      </c>
      <c r="N513" s="63"/>
      <c r="O513" s="66">
        <f ca="1" t="shared" si="10"/>
        <v>0</v>
      </c>
      <c r="P513" s="66">
        <f ca="1" t="shared" si="11"/>
        <v>70</v>
      </c>
      <c r="Q513" s="34" t="str">
        <f>VLOOKUP(B513,辅助信息!E:M,9,FALSE)</f>
        <v>ZTWM-CDGS-XS-2024-0092-华西-萌海科创农业生态谷</v>
      </c>
      <c r="R513" s="34"/>
    </row>
    <row r="514" hidden="1" spans="2:18">
      <c r="B514" s="47" t="s">
        <v>92</v>
      </c>
      <c r="C514" s="77">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5"/>
      <c r="M514" s="99">
        <v>45708</v>
      </c>
      <c r="N514" s="63"/>
      <c r="O514" s="66">
        <f ca="1" t="shared" si="10"/>
        <v>0</v>
      </c>
      <c r="P514" s="66">
        <f ca="1" t="shared" si="11"/>
        <v>70</v>
      </c>
      <c r="Q514" s="34" t="str">
        <f>VLOOKUP(B514,辅助信息!E:M,9,FALSE)</f>
        <v>ZTWM-CDGS-XS-2024-0092-华西-萌海科创农业生态谷</v>
      </c>
      <c r="R514" s="34"/>
    </row>
    <row r="515" hidden="1" spans="2:18">
      <c r="B515" s="47" t="s">
        <v>92</v>
      </c>
      <c r="C515" s="77">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5"/>
      <c r="M515" s="99">
        <v>45708</v>
      </c>
      <c r="N515" s="63"/>
      <c r="O515" s="66">
        <f ca="1" t="shared" si="10"/>
        <v>0</v>
      </c>
      <c r="P515" s="66">
        <f ca="1" t="shared" si="11"/>
        <v>70</v>
      </c>
      <c r="Q515" s="34" t="str">
        <f>VLOOKUP(B515,辅助信息!E:M,9,FALSE)</f>
        <v>ZTWM-CDGS-XS-2024-0092-华西-萌海科创农业生态谷</v>
      </c>
      <c r="R515" s="34"/>
    </row>
    <row r="516" hidden="1" spans="2:18">
      <c r="B516" s="47" t="s">
        <v>48</v>
      </c>
      <c r="C516" s="77">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5"/>
      <c r="M516" s="99">
        <v>45708</v>
      </c>
      <c r="N516" s="63"/>
      <c r="O516" s="66">
        <f ca="1" t="shared" si="10"/>
        <v>0</v>
      </c>
      <c r="P516" s="66">
        <f ca="1" t="shared" si="11"/>
        <v>70</v>
      </c>
      <c r="Q516" s="34" t="str">
        <f>VLOOKUP(B516,辅助信息!E:M,9,FALSE)</f>
        <v>ZTWM-CDGS-XS-2024-0093-华西-颐海科创农业生态谷</v>
      </c>
      <c r="R516" s="34"/>
    </row>
    <row r="517" hidden="1" spans="2:18">
      <c r="B517" s="47" t="s">
        <v>48</v>
      </c>
      <c r="C517" s="77">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5"/>
      <c r="M517" s="99">
        <v>45708</v>
      </c>
      <c r="N517" s="63"/>
      <c r="O517" s="66">
        <f ca="1" t="shared" si="10"/>
        <v>0</v>
      </c>
      <c r="P517" s="66">
        <f ca="1" t="shared" si="11"/>
        <v>70</v>
      </c>
      <c r="Q517" s="34" t="str">
        <f>VLOOKUP(B517,辅助信息!E:M,9,FALSE)</f>
        <v>ZTWM-CDGS-XS-2024-0093-华西-颐海科创农业生态谷</v>
      </c>
      <c r="R517" s="34"/>
    </row>
    <row r="518" hidden="1" spans="2:18">
      <c r="B518" s="47" t="s">
        <v>48</v>
      </c>
      <c r="C518" s="77">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5"/>
      <c r="M518" s="99">
        <v>45708</v>
      </c>
      <c r="N518" s="63"/>
      <c r="O518" s="66">
        <f ca="1" t="shared" si="10"/>
        <v>0</v>
      </c>
      <c r="P518" s="66">
        <f ca="1" t="shared" si="11"/>
        <v>70</v>
      </c>
      <c r="Q518" s="34" t="str">
        <f>VLOOKUP(B518,辅助信息!E:M,9,FALSE)</f>
        <v>ZTWM-CDGS-XS-2024-0093-华西-颐海科创农业生态谷</v>
      </c>
      <c r="R518" s="34"/>
    </row>
    <row r="519" hidden="1" spans="2:18">
      <c r="B519" s="47" t="s">
        <v>48</v>
      </c>
      <c r="C519" s="77">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3"/>
      <c r="M519" s="99">
        <v>45708</v>
      </c>
      <c r="N519" s="63"/>
      <c r="O519" s="66">
        <f ca="1" t="shared" si="10"/>
        <v>0</v>
      </c>
      <c r="P519" s="66">
        <f ca="1" t="shared" si="11"/>
        <v>70</v>
      </c>
      <c r="Q519" s="34" t="str">
        <f>VLOOKUP(B519,辅助信息!E:M,9,FALSE)</f>
        <v>ZTWM-CDGS-XS-2024-0093-华西-颐海科创农业生态谷</v>
      </c>
      <c r="R519" s="34"/>
    </row>
    <row r="520" s="34" customFormat="1" hidden="1" spans="2:17">
      <c r="B520" s="47" t="s">
        <v>80</v>
      </c>
      <c r="C520" s="77">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2">
        <v>45703</v>
      </c>
      <c r="N520" s="102"/>
      <c r="O520" s="34">
        <f ca="1" t="shared" si="10"/>
        <v>0</v>
      </c>
      <c r="P520" s="34">
        <f ca="1" t="shared" si="11"/>
        <v>75</v>
      </c>
      <c r="Q520" s="34" t="e">
        <f>VLOOKUP(B520,辅助信息!E:M,9,FALSE)</f>
        <v>#N/A</v>
      </c>
    </row>
    <row r="521" s="34" customFormat="1" hidden="1" spans="2:17">
      <c r="B521" s="47" t="s">
        <v>80</v>
      </c>
      <c r="C521" s="77">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5"/>
      <c r="M521" s="102">
        <v>45703</v>
      </c>
      <c r="N521" s="102"/>
      <c r="O521" s="34">
        <f ca="1" t="shared" si="10"/>
        <v>0</v>
      </c>
      <c r="P521" s="34">
        <f ca="1" t="shared" si="11"/>
        <v>75</v>
      </c>
      <c r="Q521" s="34" t="e">
        <f>VLOOKUP(B521,辅助信息!E:M,9,FALSE)</f>
        <v>#N/A</v>
      </c>
    </row>
    <row r="522" s="34" customFormat="1" hidden="1" spans="2:16">
      <c r="B522" s="47" t="s">
        <v>80</v>
      </c>
      <c r="C522" s="77">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5"/>
      <c r="M522" s="102">
        <v>45703</v>
      </c>
      <c r="N522" s="102"/>
      <c r="O522" s="34">
        <f ca="1" t="shared" si="10"/>
        <v>0</v>
      </c>
      <c r="P522" s="34">
        <f ca="1" t="shared" si="11"/>
        <v>75</v>
      </c>
    </row>
    <row r="523" s="34" customFormat="1" hidden="1" spans="2:16">
      <c r="B523" s="47" t="s">
        <v>80</v>
      </c>
      <c r="C523" s="77">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3"/>
      <c r="M523" s="102">
        <v>45703</v>
      </c>
      <c r="N523" s="102"/>
      <c r="O523" s="34">
        <f ca="1" t="shared" si="10"/>
        <v>0</v>
      </c>
      <c r="P523" s="34">
        <f ca="1" t="shared" si="11"/>
        <v>75</v>
      </c>
    </row>
    <row r="524" s="34" customFormat="1" hidden="1" spans="2:17">
      <c r="B524" s="47" t="s">
        <v>29</v>
      </c>
      <c r="C524" s="77">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2">
        <v>45705</v>
      </c>
      <c r="O524" s="34">
        <f ca="1" t="shared" si="10"/>
        <v>0</v>
      </c>
      <c r="P524" s="34">
        <f ca="1" t="shared" si="11"/>
        <v>73</v>
      </c>
      <c r="Q524" s="34" t="str">
        <f>VLOOKUP(B524,辅助信息!E:M,9,FALSE)</f>
        <v>ZTWM-CDGS-XS-2024-0181-五冶天府-国道542项目（二批次）</v>
      </c>
    </row>
    <row r="525" s="34" customFormat="1" hidden="1" spans="2:17">
      <c r="B525" s="47" t="s">
        <v>29</v>
      </c>
      <c r="C525" s="77">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5"/>
      <c r="M525" s="102">
        <v>45705</v>
      </c>
      <c r="O525" s="34">
        <f ca="1" t="shared" si="10"/>
        <v>0</v>
      </c>
      <c r="P525" s="34">
        <f ca="1" t="shared" si="11"/>
        <v>73</v>
      </c>
      <c r="Q525" s="34" t="str">
        <f>VLOOKUP(B525,辅助信息!E:M,9,FALSE)</f>
        <v>ZTWM-CDGS-XS-2024-0181-五冶天府-国道542项目（二批次）</v>
      </c>
    </row>
    <row r="526" s="34" customFormat="1" hidden="1" spans="2:17">
      <c r="B526" s="47" t="s">
        <v>29</v>
      </c>
      <c r="C526" s="77">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3"/>
      <c r="M526" s="102">
        <v>45705</v>
      </c>
      <c r="O526" s="34">
        <f ca="1" t="shared" si="10"/>
        <v>0</v>
      </c>
      <c r="P526" s="34">
        <f ca="1" t="shared" si="11"/>
        <v>73</v>
      </c>
      <c r="Q526" s="34" t="str">
        <f>VLOOKUP(B526,辅助信息!E:M,9,FALSE)</f>
        <v>ZTWM-CDGS-XS-2024-0181-五冶天府-国道542项目（二批次）</v>
      </c>
    </row>
    <row r="527" s="34" customFormat="1" hidden="1" spans="1:17">
      <c r="A527" s="34" t="s">
        <v>93</v>
      </c>
      <c r="B527" s="47" t="s">
        <v>78</v>
      </c>
      <c r="C527" s="77">
        <v>45706</v>
      </c>
      <c r="D527" s="47" t="str">
        <f>VLOOKUP(B527,辅助信息!E:K,7,FALSE)</f>
        <v>JWDDCD2024102400111</v>
      </c>
      <c r="E527" s="47" t="str">
        <f>VLOOKUP(F527,辅助信息!A:B,2,FALSE)</f>
        <v>螺纹钢</v>
      </c>
      <c r="F527" s="47" t="s">
        <v>33</v>
      </c>
      <c r="G527" s="104">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2">
        <v>45705</v>
      </c>
      <c r="O527" s="34">
        <f ca="1" t="shared" si="10"/>
        <v>0</v>
      </c>
      <c r="P527" s="34">
        <f ca="1" t="shared" si="11"/>
        <v>73</v>
      </c>
      <c r="Q527" s="34" t="str">
        <f>VLOOKUP(B527,辅助信息!E:M,9,FALSE)</f>
        <v>ZTWM-CDGS-XS-2024-0181-五冶天府-国道542项目（二批次）</v>
      </c>
    </row>
    <row r="528" s="34" customFormat="1" hidden="1" spans="2:17">
      <c r="B528" s="47" t="s">
        <v>69</v>
      </c>
      <c r="C528" s="77">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2">
        <v>45704</v>
      </c>
      <c r="O528" s="34">
        <f ca="1" t="shared" si="10"/>
        <v>0</v>
      </c>
      <c r="P528" s="34">
        <f ca="1" t="shared" si="11"/>
        <v>74</v>
      </c>
      <c r="Q528" s="34" t="str">
        <f>VLOOKUP(B528,辅助信息!E:M,9,FALSE)</f>
        <v>ZTWM-CDGS-XS-2024-0134-商投建工达州中医药科技成果示范园项目</v>
      </c>
    </row>
    <row r="529" s="34" customFormat="1" hidden="1" spans="2:17">
      <c r="B529" s="47" t="s">
        <v>84</v>
      </c>
      <c r="C529" s="77">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2">
        <v>45705</v>
      </c>
      <c r="O529" s="34">
        <f ca="1" t="shared" si="10"/>
        <v>0</v>
      </c>
      <c r="P529" s="34">
        <f ca="1" t="shared" si="11"/>
        <v>73</v>
      </c>
      <c r="Q529" s="34" t="str">
        <f>VLOOKUP(B529,辅助信息!E:M,9,FALSE)</f>
        <v>ZTWM-CDGS-XS-2024-0181-五冶天府-国道542项目（二批次）</v>
      </c>
    </row>
    <row r="530" s="34" customFormat="1" hidden="1" spans="2:17">
      <c r="B530" s="47" t="s">
        <v>84</v>
      </c>
      <c r="C530" s="77">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5"/>
      <c r="M530" s="102">
        <v>45705</v>
      </c>
      <c r="O530" s="34">
        <f ca="1" t="shared" ref="O530:O593" si="12">IF(OR(M530="",N530&lt;&gt;""),"",MAX(M530-TODAY(),0))</f>
        <v>0</v>
      </c>
      <c r="P530" s="34">
        <f ca="1">IF(M530="","",IF(N530&lt;&gt;"",MAX(N530-M530,0),IF(TODAY()&gt;M530,TODAY()-M530,0)))</f>
        <v>73</v>
      </c>
      <c r="Q530" s="34" t="str">
        <f>VLOOKUP(B530,辅助信息!E:M,9,FALSE)</f>
        <v>ZTWM-CDGS-XS-2024-0181-五冶天府-国道542项目（二批次）</v>
      </c>
    </row>
    <row r="531" s="34" customFormat="1" hidden="1" spans="2:17">
      <c r="B531" s="47" t="s">
        <v>84</v>
      </c>
      <c r="C531" s="77">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3"/>
      <c r="M531" s="102">
        <v>45705</v>
      </c>
      <c r="O531" s="34">
        <f ca="1" t="shared" si="12"/>
        <v>0</v>
      </c>
      <c r="P531" s="34">
        <v>3</v>
      </c>
      <c r="Q531" s="34" t="str">
        <f>VLOOKUP(B531,辅助信息!E:M,9,FALSE)</f>
        <v>ZTWM-CDGS-XS-2024-0181-五冶天府-国道542项目（二批次）</v>
      </c>
    </row>
    <row r="532" s="34" customFormat="1" hidden="1" spans="1:17">
      <c r="A532" s="34" t="s">
        <v>93</v>
      </c>
      <c r="B532" s="47" t="s">
        <v>75</v>
      </c>
      <c r="C532" s="77">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2">
        <v>45709</v>
      </c>
      <c r="O532" s="34">
        <f ca="1" t="shared" si="12"/>
        <v>0</v>
      </c>
      <c r="P532" s="34">
        <f ca="1" t="shared" ref="P532:P570" si="13">IF(M532="","",IF(N532&lt;&gt;"",MAX(N532-M532,0),IF(TODAY()&gt;M532,TODAY()-M532,0)))</f>
        <v>69</v>
      </c>
      <c r="Q532" s="34" t="str">
        <f>VLOOKUP(B532,辅助信息!E:M,9,FALSE)</f>
        <v>ZTWM-CDGS-XS-2024-0181-五冶天府-国道542项目（二批次）</v>
      </c>
    </row>
    <row r="533" s="34" customFormat="1" hidden="1" spans="2:17">
      <c r="B533" s="47" t="s">
        <v>87</v>
      </c>
      <c r="C533" s="77">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2">
        <v>45706</v>
      </c>
      <c r="O533" s="34">
        <f ca="1" t="shared" si="12"/>
        <v>0</v>
      </c>
      <c r="P533" s="34">
        <f ca="1" t="shared" si="13"/>
        <v>72</v>
      </c>
      <c r="Q533" s="34" t="str">
        <f>VLOOKUP(B533,辅助信息!E:M,9,FALSE)</f>
        <v>ZTWM-CDGS-XS-2024-0181-五冶天府-国道542项目（二批次）</v>
      </c>
    </row>
    <row r="534" s="34" customFormat="1" hidden="1" spans="2:17">
      <c r="B534" s="47" t="s">
        <v>87</v>
      </c>
      <c r="C534" s="77">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3"/>
      <c r="M534" s="102">
        <v>45706</v>
      </c>
      <c r="O534" s="34">
        <f ca="1" t="shared" si="12"/>
        <v>0</v>
      </c>
      <c r="P534" s="34">
        <f ca="1" t="shared" si="13"/>
        <v>72</v>
      </c>
      <c r="Q534" s="34" t="str">
        <f>VLOOKUP(B534,辅助信息!E:M,9,FALSE)</f>
        <v>ZTWM-CDGS-XS-2024-0181-五冶天府-国道542项目（二批次）</v>
      </c>
    </row>
    <row r="535" s="34" customFormat="1" hidden="1" spans="2:17">
      <c r="B535" s="47" t="s">
        <v>74</v>
      </c>
      <c r="C535" s="77">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2">
        <v>45711</v>
      </c>
      <c r="O535" s="34">
        <f ca="1" t="shared" si="12"/>
        <v>0</v>
      </c>
      <c r="P535" s="34">
        <f ca="1" t="shared" si="13"/>
        <v>67</v>
      </c>
      <c r="Q535" s="34" t="str">
        <f>VLOOKUP(B535,辅助信息!E:M,9,FALSE)</f>
        <v>ZTWM-CDGS-XS-2024-0181-五冶天府-国道542项目（二批次）</v>
      </c>
    </row>
    <row r="536" s="34" customFormat="1" hidden="1" spans="2:17">
      <c r="B536" s="47" t="s">
        <v>74</v>
      </c>
      <c r="C536" s="77">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5"/>
      <c r="M536" s="102">
        <v>45711</v>
      </c>
      <c r="O536" s="34">
        <f ca="1" t="shared" si="12"/>
        <v>0</v>
      </c>
      <c r="P536" s="34">
        <f ca="1" t="shared" si="13"/>
        <v>67</v>
      </c>
      <c r="Q536" s="34" t="str">
        <f>VLOOKUP(B536,辅助信息!E:M,9,FALSE)</f>
        <v>ZTWM-CDGS-XS-2024-0181-五冶天府-国道542项目（二批次）</v>
      </c>
    </row>
    <row r="537" s="34" customFormat="1" hidden="1" spans="2:17">
      <c r="B537" s="47" t="s">
        <v>74</v>
      </c>
      <c r="C537" s="77">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5"/>
      <c r="M537" s="102">
        <v>45711</v>
      </c>
      <c r="O537" s="34">
        <f ca="1" t="shared" si="12"/>
        <v>0</v>
      </c>
      <c r="P537" s="34">
        <f ca="1" t="shared" si="13"/>
        <v>67</v>
      </c>
      <c r="Q537" s="34" t="str">
        <f>VLOOKUP(B537,辅助信息!E:M,9,FALSE)</f>
        <v>ZTWM-CDGS-XS-2024-0181-五冶天府-国道542项目（二批次）</v>
      </c>
    </row>
    <row r="538" s="34" customFormat="1" hidden="1" spans="2:17">
      <c r="B538" s="47" t="s">
        <v>74</v>
      </c>
      <c r="C538" s="77">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3"/>
      <c r="M538" s="102">
        <v>45711</v>
      </c>
      <c r="O538" s="34">
        <f ca="1" t="shared" si="12"/>
        <v>0</v>
      </c>
      <c r="P538" s="34">
        <f ca="1" t="shared" si="13"/>
        <v>67</v>
      </c>
      <c r="Q538" s="34" t="str">
        <f>VLOOKUP(B538,辅助信息!E:M,9,FALSE)</f>
        <v>ZTWM-CDGS-XS-2024-0181-五冶天府-国道542项目（二批次）</v>
      </c>
    </row>
    <row r="539" s="34" customFormat="1" hidden="1" spans="1:17">
      <c r="A539" s="34" t="s">
        <v>94</v>
      </c>
      <c r="B539" s="47" t="s">
        <v>79</v>
      </c>
      <c r="C539" s="77">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7">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5"/>
      <c r="O540" s="34" t="str">
        <f ca="1" t="shared" si="12"/>
        <v/>
      </c>
      <c r="P540" s="34" t="str">
        <f ca="1" t="shared" si="13"/>
        <v/>
      </c>
      <c r="Q540" s="34" t="str">
        <f>VLOOKUP(B540,辅助信息!E:M,9,FALSE)</f>
        <v>ZTWM-CDGS-XS-2024-0181-五冶天府-国道542项目（二批次）</v>
      </c>
    </row>
    <row r="541" s="34" customFormat="1" hidden="1" spans="2:17">
      <c r="B541" s="47" t="s">
        <v>79</v>
      </c>
      <c r="C541" s="77">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3"/>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7">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9">
        <v>45706</v>
      </c>
      <c r="N542" s="66"/>
      <c r="O542" s="66">
        <f ca="1" t="shared" si="12"/>
        <v>0</v>
      </c>
      <c r="P542" s="66">
        <f ca="1" t="shared" si="13"/>
        <v>72</v>
      </c>
      <c r="Q542" s="34" t="str">
        <f>VLOOKUP(B542,辅助信息!E:M,9,FALSE)</f>
        <v>ZTWM-CDGS-XS-2024-0248-五冶钢构-南充市医学院项目</v>
      </c>
    </row>
    <row r="543" s="34" customFormat="1" hidden="1" spans="1:17">
      <c r="A543" s="66"/>
      <c r="B543" s="47" t="s">
        <v>88</v>
      </c>
      <c r="C543" s="77">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5"/>
      <c r="M543" s="99">
        <v>45706</v>
      </c>
      <c r="N543" s="66"/>
      <c r="O543" s="66">
        <f ca="1" t="shared" si="12"/>
        <v>0</v>
      </c>
      <c r="P543" s="66">
        <f ca="1" t="shared" si="13"/>
        <v>72</v>
      </c>
      <c r="Q543" s="34" t="str">
        <f>VLOOKUP(B543,辅助信息!E:M,9,FALSE)</f>
        <v>ZTWM-CDGS-XS-2024-0248-五冶钢构-南充市医学院项目</v>
      </c>
    </row>
    <row r="544" s="34" customFormat="1" hidden="1" spans="1:17">
      <c r="A544" s="66"/>
      <c r="B544" s="47" t="s">
        <v>88</v>
      </c>
      <c r="C544" s="77">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5"/>
      <c r="M544" s="99">
        <v>45706</v>
      </c>
      <c r="N544" s="66"/>
      <c r="O544" s="66">
        <f ca="1" t="shared" si="12"/>
        <v>0</v>
      </c>
      <c r="P544" s="66">
        <f ca="1" t="shared" si="13"/>
        <v>72</v>
      </c>
      <c r="Q544" s="34" t="str">
        <f>VLOOKUP(B544,辅助信息!E:M,9,FALSE)</f>
        <v>ZTWM-CDGS-XS-2024-0248-五冶钢构-南充市医学院项目</v>
      </c>
    </row>
    <row r="545" s="34" customFormat="1" hidden="1" spans="1:17">
      <c r="A545" s="66"/>
      <c r="B545" s="47" t="s">
        <v>88</v>
      </c>
      <c r="C545" s="77">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3"/>
      <c r="M545" s="99">
        <v>45706</v>
      </c>
      <c r="N545" s="66"/>
      <c r="O545" s="66">
        <f ca="1" t="shared" si="12"/>
        <v>0</v>
      </c>
      <c r="P545" s="66">
        <f ca="1" t="shared" si="13"/>
        <v>72</v>
      </c>
      <c r="Q545" s="34" t="str">
        <f>VLOOKUP(B545,辅助信息!E:M,9,FALSE)</f>
        <v>ZTWM-CDGS-XS-2024-0248-五冶钢构-南充市医学院项目</v>
      </c>
    </row>
    <row r="546" s="34" customFormat="1" hidden="1" spans="1:17">
      <c r="A546" s="66"/>
      <c r="B546" s="47" t="s">
        <v>89</v>
      </c>
      <c r="C546" s="77">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9">
        <v>45708</v>
      </c>
      <c r="N546" s="66"/>
      <c r="O546" s="66">
        <f ca="1" t="shared" si="12"/>
        <v>0</v>
      </c>
      <c r="P546" s="66">
        <f ca="1" t="shared" si="13"/>
        <v>70</v>
      </c>
      <c r="Q546" s="34" t="str">
        <f>VLOOKUP(B546,辅助信息!E:M,9,FALSE)</f>
        <v>ZTWM-CDGS-XS-2024-0248-五冶钢构-南充市医学院项目</v>
      </c>
    </row>
    <row r="547" s="34" customFormat="1" hidden="1" spans="1:17">
      <c r="A547" s="66"/>
      <c r="B547" s="47" t="s">
        <v>89</v>
      </c>
      <c r="C547" s="77">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5"/>
      <c r="M547" s="99">
        <v>45708</v>
      </c>
      <c r="N547" s="66"/>
      <c r="O547" s="66">
        <f ca="1" t="shared" si="12"/>
        <v>0</v>
      </c>
      <c r="P547" s="66">
        <f ca="1" t="shared" si="13"/>
        <v>70</v>
      </c>
      <c r="Q547" s="34" t="str">
        <f>VLOOKUP(B547,辅助信息!E:M,9,FALSE)</f>
        <v>ZTWM-CDGS-XS-2024-0248-五冶钢构-南充市医学院项目</v>
      </c>
    </row>
    <row r="548" s="34" customFormat="1" hidden="1" spans="1:17">
      <c r="A548" s="66"/>
      <c r="B548" s="47" t="s">
        <v>89</v>
      </c>
      <c r="C548" s="77">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3"/>
      <c r="M548" s="99">
        <v>45708</v>
      </c>
      <c r="N548" s="66"/>
      <c r="O548" s="66">
        <f ca="1" t="shared" si="12"/>
        <v>0</v>
      </c>
      <c r="P548" s="66">
        <f ca="1" t="shared" si="13"/>
        <v>70</v>
      </c>
      <c r="Q548" s="34" t="str">
        <f>VLOOKUP(B548,辅助信息!E:M,9,FALSE)</f>
        <v>ZTWM-CDGS-XS-2024-0248-五冶钢构-南充市医学院项目</v>
      </c>
    </row>
    <row r="549" s="34" customFormat="1" hidden="1" spans="1:17">
      <c r="A549" s="66"/>
      <c r="B549" s="47" t="s">
        <v>48</v>
      </c>
      <c r="C549" s="77">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9">
        <v>45708</v>
      </c>
      <c r="N549" s="66"/>
      <c r="O549" s="66">
        <f ca="1" t="shared" si="12"/>
        <v>0</v>
      </c>
      <c r="P549" s="66">
        <f ca="1" t="shared" si="13"/>
        <v>70</v>
      </c>
      <c r="Q549" s="34" t="str">
        <f>VLOOKUP(B549,辅助信息!E:M,9,FALSE)</f>
        <v>ZTWM-CDGS-XS-2024-0093-华西-颐海科创农业生态谷</v>
      </c>
    </row>
    <row r="550" s="34" customFormat="1" hidden="1" spans="1:17">
      <c r="A550" s="66"/>
      <c r="B550" s="47" t="s">
        <v>48</v>
      </c>
      <c r="C550" s="77">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5"/>
      <c r="M550" s="99">
        <v>45708</v>
      </c>
      <c r="N550" s="66"/>
      <c r="O550" s="66">
        <f ca="1" t="shared" si="12"/>
        <v>0</v>
      </c>
      <c r="P550" s="66">
        <f ca="1" t="shared" si="13"/>
        <v>70</v>
      </c>
      <c r="Q550" s="34" t="str">
        <f>VLOOKUP(B550,辅助信息!E:M,9,FALSE)</f>
        <v>ZTWM-CDGS-XS-2024-0093-华西-颐海科创农业生态谷</v>
      </c>
    </row>
    <row r="551" s="34" customFormat="1" hidden="1" spans="1:17">
      <c r="A551" s="66"/>
      <c r="B551" s="47" t="s">
        <v>48</v>
      </c>
      <c r="C551" s="77">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5"/>
      <c r="M551" s="99">
        <v>45708</v>
      </c>
      <c r="N551" s="66"/>
      <c r="O551" s="66">
        <f ca="1" t="shared" si="12"/>
        <v>0</v>
      </c>
      <c r="P551" s="66">
        <f ca="1" t="shared" si="13"/>
        <v>70</v>
      </c>
      <c r="Q551" s="34" t="str">
        <f>VLOOKUP(B551,辅助信息!E:M,9,FALSE)</f>
        <v>ZTWM-CDGS-XS-2024-0093-华西-颐海科创农业生态谷</v>
      </c>
    </row>
    <row r="552" s="34" customFormat="1" hidden="1" spans="1:17">
      <c r="A552" s="66"/>
      <c r="B552" s="47" t="s">
        <v>48</v>
      </c>
      <c r="C552" s="77">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3"/>
      <c r="M552" s="99">
        <v>45708</v>
      </c>
      <c r="N552" s="66"/>
      <c r="O552" s="66">
        <f ca="1" t="shared" si="12"/>
        <v>0</v>
      </c>
      <c r="P552" s="66">
        <f ca="1" t="shared" si="13"/>
        <v>70</v>
      </c>
      <c r="Q552" s="34" t="str">
        <f>VLOOKUP(B552,辅助信息!E:M,9,FALSE)</f>
        <v>ZTWM-CDGS-XS-2024-0093-华西-颐海科创农业生态谷</v>
      </c>
    </row>
    <row r="553" hidden="1" spans="2:18">
      <c r="B553" s="47" t="s">
        <v>31</v>
      </c>
      <c r="C553" s="77">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9">
        <v>45708</v>
      </c>
      <c r="N553" s="63"/>
      <c r="O553" s="66">
        <f ca="1" t="shared" si="12"/>
        <v>0</v>
      </c>
      <c r="P553" s="66">
        <f ca="1" t="shared" si="13"/>
        <v>70</v>
      </c>
      <c r="Q553" s="34" t="str">
        <f>VLOOKUP(B553,辅助信息!E:M,9,FALSE)</f>
        <v>ZTWM-CDGS-XS-2024-0179-四川商投-射洪城乡一体化建设项目</v>
      </c>
      <c r="R553" s="34"/>
    </row>
    <row r="554" hidden="1" spans="2:18">
      <c r="B554" s="47" t="s">
        <v>31</v>
      </c>
      <c r="C554" s="77">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5"/>
      <c r="M554" s="99">
        <v>45708</v>
      </c>
      <c r="N554" s="63"/>
      <c r="O554" s="66">
        <f ca="1" t="shared" si="12"/>
        <v>0</v>
      </c>
      <c r="P554" s="66">
        <f ca="1" t="shared" si="13"/>
        <v>70</v>
      </c>
      <c r="Q554" s="34" t="str">
        <f>VLOOKUP(B554,辅助信息!E:M,9,FALSE)</f>
        <v>ZTWM-CDGS-XS-2024-0179-四川商投-射洪城乡一体化建设项目</v>
      </c>
      <c r="R554" s="34"/>
    </row>
    <row r="555" hidden="1" spans="2:18">
      <c r="B555" s="47" t="s">
        <v>31</v>
      </c>
      <c r="C555" s="77">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5"/>
      <c r="M555" s="99">
        <v>45708</v>
      </c>
      <c r="N555" s="63"/>
      <c r="O555" s="66">
        <f ca="1" t="shared" si="12"/>
        <v>0</v>
      </c>
      <c r="P555" s="66">
        <f ca="1" t="shared" si="13"/>
        <v>70</v>
      </c>
      <c r="Q555" s="34" t="str">
        <f>VLOOKUP(B555,辅助信息!E:M,9,FALSE)</f>
        <v>ZTWM-CDGS-XS-2024-0179-四川商投-射洪城乡一体化建设项目</v>
      </c>
      <c r="R555" s="34"/>
    </row>
    <row r="556" hidden="1" spans="2:18">
      <c r="B556" s="47" t="s">
        <v>31</v>
      </c>
      <c r="C556" s="77">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5"/>
      <c r="M556" s="99">
        <v>45708</v>
      </c>
      <c r="N556" s="63"/>
      <c r="O556" s="66">
        <f ca="1" t="shared" si="12"/>
        <v>0</v>
      </c>
      <c r="P556" s="66">
        <f ca="1" t="shared" si="13"/>
        <v>70</v>
      </c>
      <c r="Q556" s="34" t="str">
        <f>VLOOKUP(B556,辅助信息!E:M,9,FALSE)</f>
        <v>ZTWM-CDGS-XS-2024-0179-四川商投-射洪城乡一体化建设项目</v>
      </c>
      <c r="R556" s="34"/>
    </row>
    <row r="557" hidden="1" spans="2:18">
      <c r="B557" s="47" t="s">
        <v>31</v>
      </c>
      <c r="C557" s="77">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5"/>
      <c r="M557" s="99">
        <v>45708</v>
      </c>
      <c r="N557" s="63"/>
      <c r="O557" s="66">
        <f ca="1" t="shared" si="12"/>
        <v>0</v>
      </c>
      <c r="P557" s="66">
        <f ca="1" t="shared" si="13"/>
        <v>70</v>
      </c>
      <c r="Q557" s="34" t="str">
        <f>VLOOKUP(B557,辅助信息!E:M,9,FALSE)</f>
        <v>ZTWM-CDGS-XS-2024-0179-四川商投-射洪城乡一体化建设项目</v>
      </c>
      <c r="R557" s="34"/>
    </row>
    <row r="558" hidden="1" spans="2:18">
      <c r="B558" s="47" t="s">
        <v>31</v>
      </c>
      <c r="C558" s="77">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3"/>
      <c r="M558" s="99">
        <v>45708</v>
      </c>
      <c r="N558" s="63"/>
      <c r="O558" s="66">
        <f ca="1" t="shared" si="12"/>
        <v>0</v>
      </c>
      <c r="P558" s="66">
        <f ca="1" t="shared" si="13"/>
        <v>70</v>
      </c>
      <c r="Q558" s="34" t="str">
        <f>VLOOKUP(B558,辅助信息!E:M,9,FALSE)</f>
        <v>ZTWM-CDGS-XS-2024-0179-四川商投-射洪城乡一体化建设项目</v>
      </c>
      <c r="R558" s="34"/>
    </row>
    <row r="559" hidden="1" spans="2:18">
      <c r="B559" s="47" t="s">
        <v>48</v>
      </c>
      <c r="C559" s="77">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9">
        <v>45708</v>
      </c>
      <c r="N559" s="63"/>
      <c r="O559" s="66">
        <f ca="1" t="shared" si="12"/>
        <v>0</v>
      </c>
      <c r="P559" s="66">
        <f ca="1" t="shared" si="13"/>
        <v>70</v>
      </c>
      <c r="Q559" s="34" t="str">
        <f>VLOOKUP(B559,辅助信息!E:M,9,FALSE)</f>
        <v>ZTWM-CDGS-XS-2024-0093-华西-颐海科创农业生态谷</v>
      </c>
      <c r="R559" s="34"/>
    </row>
    <row r="560" hidden="1" spans="2:18">
      <c r="B560" s="47" t="s">
        <v>48</v>
      </c>
      <c r="C560" s="77">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5"/>
      <c r="M560" s="99">
        <v>45708</v>
      </c>
      <c r="N560" s="63"/>
      <c r="O560" s="66">
        <f ca="1" t="shared" si="12"/>
        <v>0</v>
      </c>
      <c r="P560" s="66">
        <f ca="1" t="shared" si="13"/>
        <v>70</v>
      </c>
      <c r="Q560" s="34" t="str">
        <f>VLOOKUP(B560,辅助信息!E:M,9,FALSE)</f>
        <v>ZTWM-CDGS-XS-2024-0093-华西-颐海科创农业生态谷</v>
      </c>
      <c r="R560" s="34"/>
    </row>
    <row r="561" hidden="1" spans="2:18">
      <c r="B561" s="47" t="s">
        <v>48</v>
      </c>
      <c r="C561" s="77">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5"/>
      <c r="M561" s="99">
        <v>45708</v>
      </c>
      <c r="N561" s="63"/>
      <c r="O561" s="66">
        <f ca="1" t="shared" si="12"/>
        <v>0</v>
      </c>
      <c r="P561" s="66">
        <f ca="1" t="shared" si="13"/>
        <v>70</v>
      </c>
      <c r="Q561" s="34" t="str">
        <f>VLOOKUP(B561,辅助信息!E:M,9,FALSE)</f>
        <v>ZTWM-CDGS-XS-2024-0093-华西-颐海科创农业生态谷</v>
      </c>
      <c r="R561" s="34"/>
    </row>
    <row r="562" hidden="1" spans="2:18">
      <c r="B562" s="47" t="s">
        <v>48</v>
      </c>
      <c r="C562" s="77">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5"/>
      <c r="M562" s="99">
        <v>45708</v>
      </c>
      <c r="N562" s="63"/>
      <c r="O562" s="66">
        <f ca="1" t="shared" si="12"/>
        <v>0</v>
      </c>
      <c r="P562" s="66">
        <f ca="1" t="shared" si="13"/>
        <v>70</v>
      </c>
      <c r="Q562" s="34" t="str">
        <f>VLOOKUP(B562,辅助信息!E:M,9,FALSE)</f>
        <v>ZTWM-CDGS-XS-2024-0093-华西-颐海科创农业生态谷</v>
      </c>
      <c r="R562" s="34"/>
    </row>
    <row r="563" hidden="1" spans="2:18">
      <c r="B563" s="47" t="s">
        <v>48</v>
      </c>
      <c r="C563" s="77">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3"/>
      <c r="M563" s="99">
        <v>45708</v>
      </c>
      <c r="N563" s="63"/>
      <c r="O563" s="66">
        <f ca="1" t="shared" si="12"/>
        <v>0</v>
      </c>
      <c r="P563" s="66">
        <f ca="1" t="shared" si="13"/>
        <v>70</v>
      </c>
      <c r="Q563" s="34" t="str">
        <f>VLOOKUP(B563,辅助信息!E:M,9,FALSE)</f>
        <v>ZTWM-CDGS-XS-2024-0093-华西-颐海科创农业生态谷</v>
      </c>
      <c r="R563" s="34"/>
    </row>
    <row r="564" s="34" customFormat="1" hidden="1" spans="2:17">
      <c r="B564" s="47" t="s">
        <v>29</v>
      </c>
      <c r="C564" s="77">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2">
        <v>45705</v>
      </c>
      <c r="O564" s="34">
        <f ca="1" t="shared" si="12"/>
        <v>0</v>
      </c>
      <c r="P564" s="34">
        <f ca="1" t="shared" si="13"/>
        <v>73</v>
      </c>
      <c r="Q564" s="34" t="str">
        <f>VLOOKUP(B564,辅助信息!E:M,9,FALSE)</f>
        <v>ZTWM-CDGS-XS-2024-0181-五冶天府-国道542项目（二批次）</v>
      </c>
    </row>
    <row r="565" s="34" customFormat="1" hidden="1" spans="2:17">
      <c r="B565" s="47" t="s">
        <v>29</v>
      </c>
      <c r="C565" s="77">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5"/>
      <c r="M565" s="102">
        <v>45705</v>
      </c>
      <c r="O565" s="34">
        <f ca="1" t="shared" si="12"/>
        <v>0</v>
      </c>
      <c r="P565" s="34">
        <f ca="1" t="shared" si="13"/>
        <v>73</v>
      </c>
      <c r="Q565" s="34" t="str">
        <f>VLOOKUP(B565,辅助信息!E:M,9,FALSE)</f>
        <v>ZTWM-CDGS-XS-2024-0181-五冶天府-国道542项目（二批次）</v>
      </c>
    </row>
    <row r="566" s="34" customFormat="1" hidden="1" spans="2:17">
      <c r="B566" s="47" t="s">
        <v>29</v>
      </c>
      <c r="C566" s="77">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3"/>
      <c r="M566" s="102">
        <v>45705</v>
      </c>
      <c r="O566" s="34">
        <f ca="1" t="shared" si="12"/>
        <v>0</v>
      </c>
      <c r="P566" s="34">
        <f ca="1" t="shared" si="13"/>
        <v>73</v>
      </c>
      <c r="Q566" s="34" t="str">
        <f>VLOOKUP(B566,辅助信息!E:M,9,FALSE)</f>
        <v>ZTWM-CDGS-XS-2024-0181-五冶天府-国道542项目（二批次）</v>
      </c>
    </row>
    <row r="567" s="34" customFormat="1" ht="60" hidden="1" customHeight="1" spans="1:17">
      <c r="A567" s="103" t="s">
        <v>95</v>
      </c>
      <c r="B567" s="47" t="s">
        <v>78</v>
      </c>
      <c r="C567" s="77">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2">
        <v>45705</v>
      </c>
      <c r="O567" s="34">
        <f ca="1" t="shared" si="12"/>
        <v>0</v>
      </c>
      <c r="P567" s="34">
        <f ca="1" t="shared" si="13"/>
        <v>73</v>
      </c>
      <c r="Q567" s="34" t="str">
        <f>VLOOKUP(B567,辅助信息!E:M,9,FALSE)</f>
        <v>ZTWM-CDGS-XS-2024-0181-五冶天府-国道542项目（二批次）</v>
      </c>
    </row>
    <row r="568" s="34" customFormat="1" ht="36" hidden="1" customHeight="1" spans="1:17">
      <c r="A568" s="103" t="s">
        <v>95</v>
      </c>
      <c r="B568" s="47" t="s">
        <v>69</v>
      </c>
      <c r="C568" s="77">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2">
        <v>45704</v>
      </c>
      <c r="O568" s="34">
        <f ca="1" t="shared" si="12"/>
        <v>0</v>
      </c>
      <c r="P568" s="34">
        <f ca="1" t="shared" si="13"/>
        <v>74</v>
      </c>
      <c r="Q568" s="34" t="str">
        <f>VLOOKUP(B568,辅助信息!E:M,9,FALSE)</f>
        <v>ZTWM-CDGS-XS-2024-0134-商投建工达州中医药科技成果示范园项目</v>
      </c>
    </row>
    <row r="569" s="34" customFormat="1" hidden="1" spans="2:17">
      <c r="B569" s="47" t="s">
        <v>84</v>
      </c>
      <c r="C569" s="77">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2">
        <v>45705</v>
      </c>
      <c r="O569" s="34">
        <f ca="1" t="shared" si="12"/>
        <v>0</v>
      </c>
      <c r="P569" s="34">
        <f ca="1" t="shared" si="13"/>
        <v>73</v>
      </c>
      <c r="Q569" s="34" t="str">
        <f>VLOOKUP(B569,辅助信息!E:M,9,FALSE)</f>
        <v>ZTWM-CDGS-XS-2024-0181-五冶天府-国道542项目（二批次）</v>
      </c>
    </row>
    <row r="570" s="34" customFormat="1" hidden="1" spans="2:17">
      <c r="B570" s="47" t="s">
        <v>84</v>
      </c>
      <c r="C570" s="77">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5"/>
      <c r="M570" s="102">
        <v>45705</v>
      </c>
      <c r="O570" s="34">
        <f ca="1" t="shared" si="12"/>
        <v>0</v>
      </c>
      <c r="P570" s="34">
        <f ca="1" t="shared" si="13"/>
        <v>73</v>
      </c>
      <c r="Q570" s="34" t="str">
        <f>VLOOKUP(B570,辅助信息!E:M,9,FALSE)</f>
        <v>ZTWM-CDGS-XS-2024-0181-五冶天府-国道542项目（二批次）</v>
      </c>
    </row>
    <row r="571" s="34" customFormat="1" hidden="1" spans="2:17">
      <c r="B571" s="47" t="s">
        <v>84</v>
      </c>
      <c r="C571" s="77">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5"/>
      <c r="M571" s="102">
        <v>45705</v>
      </c>
      <c r="O571" s="34">
        <f ca="1" t="shared" si="12"/>
        <v>0</v>
      </c>
      <c r="P571" s="34">
        <v>3</v>
      </c>
      <c r="Q571" s="34" t="str">
        <f>VLOOKUP(B571,辅助信息!E:M,9,FALSE)</f>
        <v>ZTWM-CDGS-XS-2024-0181-五冶天府-国道542项目（二批次）</v>
      </c>
    </row>
    <row r="572" s="34" customFormat="1" hidden="1" spans="2:16">
      <c r="B572" s="47" t="s">
        <v>84</v>
      </c>
      <c r="C572" s="77">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3"/>
      <c r="M572" s="102">
        <v>45705</v>
      </c>
      <c r="O572" s="34">
        <f ca="1" t="shared" si="12"/>
        <v>0</v>
      </c>
      <c r="P572" s="34">
        <v>3</v>
      </c>
    </row>
    <row r="573" s="34" customFormat="1" ht="60" hidden="1" customHeight="1" spans="1:17">
      <c r="A573" s="103" t="s">
        <v>95</v>
      </c>
      <c r="B573" s="47" t="s">
        <v>75</v>
      </c>
      <c r="C573" s="77">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2">
        <v>45709</v>
      </c>
      <c r="O573" s="34">
        <f ca="1" t="shared" si="12"/>
        <v>0</v>
      </c>
      <c r="P573" s="34">
        <f ca="1" t="shared" ref="P573:P624" si="14">IF(M573="","",IF(N573&lt;&gt;"",MAX(N573-M573,0),IF(TODAY()&gt;M573,TODAY()-M573,0)))</f>
        <v>69</v>
      </c>
      <c r="Q573" s="34" t="str">
        <f>VLOOKUP(B573,辅助信息!E:M,9,FALSE)</f>
        <v>ZTWM-CDGS-XS-2024-0181-五冶天府-国道542项目（二批次）</v>
      </c>
    </row>
    <row r="574" s="34" customFormat="1" hidden="1" spans="2:17">
      <c r="B574" s="47" t="s">
        <v>87</v>
      </c>
      <c r="C574" s="77">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2">
        <v>45706</v>
      </c>
      <c r="O574" s="34">
        <f ca="1" t="shared" si="12"/>
        <v>0</v>
      </c>
      <c r="P574" s="34">
        <f ca="1" t="shared" si="14"/>
        <v>72</v>
      </c>
      <c r="Q574" s="34" t="str">
        <f>VLOOKUP(B574,辅助信息!E:M,9,FALSE)</f>
        <v>ZTWM-CDGS-XS-2024-0181-五冶天府-国道542项目（二批次）</v>
      </c>
    </row>
    <row r="575" s="34" customFormat="1" hidden="1" spans="2:17">
      <c r="B575" s="47" t="s">
        <v>87</v>
      </c>
      <c r="C575" s="77">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3"/>
      <c r="M575" s="102">
        <v>45706</v>
      </c>
      <c r="O575" s="34">
        <f ca="1" t="shared" si="12"/>
        <v>0</v>
      </c>
      <c r="P575" s="34">
        <f ca="1" t="shared" si="14"/>
        <v>72</v>
      </c>
      <c r="Q575" s="34" t="str">
        <f>VLOOKUP(B575,辅助信息!E:M,9,FALSE)</f>
        <v>ZTWM-CDGS-XS-2024-0181-五冶天府-国道542项目（二批次）</v>
      </c>
    </row>
    <row r="576" s="34" customFormat="1" hidden="1" spans="2:17">
      <c r="B576" s="47" t="s">
        <v>74</v>
      </c>
      <c r="C576" s="77">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2">
        <v>45711</v>
      </c>
      <c r="O576" s="34">
        <f ca="1" t="shared" si="12"/>
        <v>0</v>
      </c>
      <c r="P576" s="34">
        <f ca="1" t="shared" si="14"/>
        <v>67</v>
      </c>
      <c r="Q576" s="34" t="str">
        <f>VLOOKUP(B576,辅助信息!E:M,9,FALSE)</f>
        <v>ZTWM-CDGS-XS-2024-0181-五冶天府-国道542项目（二批次）</v>
      </c>
    </row>
    <row r="577" s="34" customFormat="1" hidden="1" spans="2:17">
      <c r="B577" s="47" t="s">
        <v>74</v>
      </c>
      <c r="C577" s="77">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5"/>
      <c r="M577" s="102">
        <v>45711</v>
      </c>
      <c r="O577" s="34">
        <f ca="1" t="shared" si="12"/>
        <v>0</v>
      </c>
      <c r="P577" s="34">
        <f ca="1" t="shared" si="14"/>
        <v>67</v>
      </c>
      <c r="Q577" s="34" t="str">
        <f>VLOOKUP(B577,辅助信息!E:M,9,FALSE)</f>
        <v>ZTWM-CDGS-XS-2024-0181-五冶天府-国道542项目（二批次）</v>
      </c>
    </row>
    <row r="578" s="34" customFormat="1" hidden="1" spans="2:17">
      <c r="B578" s="47" t="s">
        <v>74</v>
      </c>
      <c r="C578" s="77">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5"/>
      <c r="M578" s="102">
        <v>45711</v>
      </c>
      <c r="O578" s="34">
        <f ca="1" t="shared" si="12"/>
        <v>0</v>
      </c>
      <c r="P578" s="34">
        <f ca="1" t="shared" si="14"/>
        <v>67</v>
      </c>
      <c r="Q578" s="34" t="str">
        <f>VLOOKUP(B578,辅助信息!E:M,9,FALSE)</f>
        <v>ZTWM-CDGS-XS-2024-0181-五冶天府-国道542项目（二批次）</v>
      </c>
    </row>
    <row r="579" s="34" customFormat="1" hidden="1" spans="2:17">
      <c r="B579" s="47" t="s">
        <v>74</v>
      </c>
      <c r="C579" s="77">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3"/>
      <c r="M579" s="102">
        <v>45711</v>
      </c>
      <c r="O579" s="34">
        <f ca="1" t="shared" si="12"/>
        <v>0</v>
      </c>
      <c r="P579" s="34">
        <f ca="1" t="shared" si="14"/>
        <v>67</v>
      </c>
      <c r="Q579" s="34" t="str">
        <f>VLOOKUP(B579,辅助信息!E:M,9,FALSE)</f>
        <v>ZTWM-CDGS-XS-2024-0181-五冶天府-国道542项目（二批次）</v>
      </c>
    </row>
    <row r="580" s="34" customFormat="1" hidden="1" spans="1:17">
      <c r="A580" s="103" t="s">
        <v>96</v>
      </c>
      <c r="B580" s="104" t="s">
        <v>88</v>
      </c>
      <c r="C580" s="77">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2">
        <v>45706</v>
      </c>
      <c r="O580" s="34">
        <f ca="1" t="shared" si="12"/>
        <v>0</v>
      </c>
      <c r="P580" s="34">
        <f ca="1" t="shared" si="14"/>
        <v>72</v>
      </c>
      <c r="Q580" s="34" t="str">
        <f>VLOOKUP(B580,辅助信息!E:M,9,FALSE)</f>
        <v>ZTWM-CDGS-XS-2024-0248-五冶钢构-南充市医学院项目</v>
      </c>
    </row>
    <row r="581" s="34" customFormat="1" hidden="1" spans="2:17">
      <c r="B581" s="104" t="s">
        <v>88</v>
      </c>
      <c r="C581" s="77">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5"/>
      <c r="M581" s="102">
        <v>45706</v>
      </c>
      <c r="O581" s="34">
        <f ca="1" t="shared" si="12"/>
        <v>0</v>
      </c>
      <c r="P581" s="34">
        <f ca="1" t="shared" si="14"/>
        <v>72</v>
      </c>
      <c r="Q581" s="34" t="str">
        <f>VLOOKUP(B581,辅助信息!E:M,9,FALSE)</f>
        <v>ZTWM-CDGS-XS-2024-0248-五冶钢构-南充市医学院项目</v>
      </c>
    </row>
    <row r="582" s="34" customFormat="1" hidden="1" spans="2:17">
      <c r="B582" s="104" t="s">
        <v>88</v>
      </c>
      <c r="C582" s="77">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5"/>
      <c r="M582" s="102">
        <v>45706</v>
      </c>
      <c r="O582" s="34">
        <f ca="1" t="shared" si="12"/>
        <v>0</v>
      </c>
      <c r="P582" s="34">
        <f ca="1" t="shared" si="14"/>
        <v>72</v>
      </c>
      <c r="Q582" s="34" t="str">
        <f>VLOOKUP(B582,辅助信息!E:M,9,FALSE)</f>
        <v>ZTWM-CDGS-XS-2024-0248-五冶钢构-南充市医学院项目</v>
      </c>
    </row>
    <row r="583" s="34" customFormat="1" hidden="1" spans="2:17">
      <c r="B583" s="104" t="s">
        <v>72</v>
      </c>
      <c r="C583" s="77">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5"/>
      <c r="M583" s="102">
        <v>45708</v>
      </c>
      <c r="O583" s="34">
        <f ca="1" t="shared" si="12"/>
        <v>0</v>
      </c>
      <c r="P583" s="34">
        <f ca="1" t="shared" si="14"/>
        <v>70</v>
      </c>
      <c r="Q583" s="34" t="str">
        <f>VLOOKUP(B583,辅助信息!E:M,9,FALSE)</f>
        <v>ZTWM-CDGS-XS-2024-0248-五冶钢构-南充市医学院项目</v>
      </c>
    </row>
    <row r="584" s="34" customFormat="1" hidden="1" spans="2:17">
      <c r="B584" s="104" t="s">
        <v>72</v>
      </c>
      <c r="C584" s="77">
        <v>45707</v>
      </c>
      <c r="D584" s="47" t="str">
        <f>VLOOKUP(B584,辅助信息!E:K,7,FALSE)</f>
        <v>JWDDCD2025021900064</v>
      </c>
      <c r="E584" s="47" t="str">
        <f>VLOOKUP(F584,辅助信息!A:B,2,FALSE)</f>
        <v>螺纹钢</v>
      </c>
      <c r="F584" s="104"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3"/>
      <c r="M584" s="102">
        <v>45708</v>
      </c>
      <c r="O584" s="34">
        <f ca="1" t="shared" si="12"/>
        <v>0</v>
      </c>
      <c r="P584" s="34">
        <f ca="1" t="shared" si="14"/>
        <v>70</v>
      </c>
      <c r="Q584" s="34" t="str">
        <f>VLOOKUP(B584,辅助信息!E:M,9,FALSE)</f>
        <v>ZTWM-CDGS-XS-2024-0248-五冶钢构-南充市医学院项目</v>
      </c>
    </row>
    <row r="585" s="34" customFormat="1" hidden="1" spans="2:17">
      <c r="B585" s="47" t="s">
        <v>89</v>
      </c>
      <c r="C585" s="77">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2">
        <v>45708</v>
      </c>
      <c r="O585" s="34">
        <f ca="1" t="shared" si="12"/>
        <v>0</v>
      </c>
      <c r="P585" s="34">
        <f ca="1" t="shared" si="14"/>
        <v>70</v>
      </c>
      <c r="Q585" s="34" t="str">
        <f>VLOOKUP(B585,辅助信息!E:M,9,FALSE)</f>
        <v>ZTWM-CDGS-XS-2024-0248-五冶钢构-南充市医学院项目</v>
      </c>
    </row>
    <row r="586" s="34" customFormat="1" hidden="1" spans="2:17">
      <c r="B586" s="47" t="s">
        <v>89</v>
      </c>
      <c r="C586" s="77">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5"/>
      <c r="M586" s="102">
        <v>45708</v>
      </c>
      <c r="O586" s="34">
        <f ca="1" t="shared" si="12"/>
        <v>0</v>
      </c>
      <c r="P586" s="34">
        <f ca="1" t="shared" si="14"/>
        <v>70</v>
      </c>
      <c r="Q586" s="34" t="str">
        <f>VLOOKUP(B586,辅助信息!E:M,9,FALSE)</f>
        <v>ZTWM-CDGS-XS-2024-0248-五冶钢构-南充市医学院项目</v>
      </c>
    </row>
    <row r="587" s="34" customFormat="1" hidden="1" spans="2:17">
      <c r="B587" s="47" t="s">
        <v>89</v>
      </c>
      <c r="C587" s="77">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5"/>
      <c r="M587" s="102">
        <v>45708</v>
      </c>
      <c r="O587" s="34">
        <f ca="1" t="shared" si="12"/>
        <v>0</v>
      </c>
      <c r="P587" s="34">
        <f ca="1" t="shared" si="14"/>
        <v>70</v>
      </c>
      <c r="Q587" s="34" t="str">
        <f>VLOOKUP(B587,辅助信息!E:M,9,FALSE)</f>
        <v>ZTWM-CDGS-XS-2024-0248-五冶钢构-南充市医学院项目</v>
      </c>
    </row>
    <row r="588" hidden="1" spans="1:18">
      <c r="A588" s="78" t="s">
        <v>97</v>
      </c>
      <c r="B588" s="47" t="s">
        <v>98</v>
      </c>
      <c r="C588" s="77">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5"/>
      <c r="M588" s="99">
        <v>45709</v>
      </c>
      <c r="N588" s="63"/>
      <c r="O588" s="66">
        <f ca="1" t="shared" si="12"/>
        <v>0</v>
      </c>
      <c r="P588" s="66">
        <f ca="1" t="shared" si="14"/>
        <v>69</v>
      </c>
      <c r="Q588" s="34" t="str">
        <f>VLOOKUP(B588,辅助信息!E:M,9,FALSE)</f>
        <v>ZTWM-CDGS-XS-2024-0248-五冶钢构-南充市医学院项目</v>
      </c>
      <c r="R588" s="34"/>
    </row>
    <row r="589" hidden="1" spans="2:18">
      <c r="B589" s="47" t="s">
        <v>99</v>
      </c>
      <c r="C589" s="77">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5"/>
      <c r="M589" s="99">
        <v>45709</v>
      </c>
      <c r="N589" s="63"/>
      <c r="O589" s="66">
        <f ca="1" t="shared" si="12"/>
        <v>0</v>
      </c>
      <c r="P589" s="66">
        <f ca="1" t="shared" si="14"/>
        <v>69</v>
      </c>
      <c r="Q589" s="34" t="str">
        <f>VLOOKUP(B589,辅助信息!E:M,9,FALSE)</f>
        <v>ZTWM-CDGS-XS-2024-0248-五冶钢构-南充市医学院项目</v>
      </c>
      <c r="R589" s="34"/>
    </row>
    <row r="590" hidden="1" spans="2:18">
      <c r="B590" s="47" t="s">
        <v>99</v>
      </c>
      <c r="C590" s="77">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5"/>
      <c r="M590" s="99">
        <v>45709</v>
      </c>
      <c r="N590" s="63"/>
      <c r="O590" s="66">
        <f ca="1" t="shared" si="12"/>
        <v>0</v>
      </c>
      <c r="P590" s="66">
        <f ca="1" t="shared" si="14"/>
        <v>69</v>
      </c>
      <c r="Q590" s="34" t="str">
        <f>VLOOKUP(B590,辅助信息!E:M,9,FALSE)</f>
        <v>ZTWM-CDGS-XS-2024-0248-五冶钢构-南充市医学院项目</v>
      </c>
      <c r="R590" s="34"/>
    </row>
    <row r="591" hidden="1" spans="2:18">
      <c r="B591" s="47" t="s">
        <v>99</v>
      </c>
      <c r="C591" s="77">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5"/>
      <c r="M591" s="99">
        <v>45709</v>
      </c>
      <c r="N591" s="63"/>
      <c r="O591" s="66">
        <f ca="1" t="shared" si="12"/>
        <v>0</v>
      </c>
      <c r="P591" s="66">
        <f ca="1" t="shared" si="14"/>
        <v>69</v>
      </c>
      <c r="Q591" s="34" t="str">
        <f>VLOOKUP(B591,辅助信息!E:M,9,FALSE)</f>
        <v>ZTWM-CDGS-XS-2024-0248-五冶钢构-南充市医学院项目</v>
      </c>
      <c r="R591" s="34"/>
    </row>
    <row r="592" hidden="1" spans="2:18">
      <c r="B592" s="47" t="s">
        <v>99</v>
      </c>
      <c r="C592" s="77">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5"/>
      <c r="M592" s="99">
        <v>45709</v>
      </c>
      <c r="N592" s="63"/>
      <c r="O592" s="66">
        <f ca="1" t="shared" si="12"/>
        <v>0</v>
      </c>
      <c r="P592" s="66">
        <f ca="1" t="shared" si="14"/>
        <v>69</v>
      </c>
      <c r="Q592" s="34" t="str">
        <f>VLOOKUP(B592,辅助信息!E:M,9,FALSE)</f>
        <v>ZTWM-CDGS-XS-2024-0248-五冶钢构-南充市医学院项目</v>
      </c>
      <c r="R592" s="34"/>
    </row>
    <row r="593" hidden="1" spans="2:18">
      <c r="B593" s="47" t="s">
        <v>99</v>
      </c>
      <c r="C593" s="77">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3"/>
      <c r="M593" s="99">
        <v>45709</v>
      </c>
      <c r="N593" s="63"/>
      <c r="O593" s="66">
        <f ca="1" t="shared" si="12"/>
        <v>0</v>
      </c>
      <c r="P593" s="66">
        <f ca="1" t="shared" si="14"/>
        <v>69</v>
      </c>
      <c r="Q593" s="34" t="str">
        <f>VLOOKUP(B593,辅助信息!E:M,9,FALSE)</f>
        <v>ZTWM-CDGS-XS-2024-0248-五冶钢构-南充市医学院项目</v>
      </c>
      <c r="R593" s="34"/>
    </row>
    <row r="594" s="34" customFormat="1" hidden="1" spans="2:17">
      <c r="B594" s="47" t="s">
        <v>48</v>
      </c>
      <c r="C594" s="77">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2">
        <v>45708</v>
      </c>
      <c r="O594" s="34">
        <f ca="1" t="shared" ref="O594:O624" si="15">IF(OR(M594="",N594&lt;&gt;""),"",MAX(M594-TODAY(),0))</f>
        <v>0</v>
      </c>
      <c r="P594" s="34">
        <f ca="1" t="shared" si="14"/>
        <v>70</v>
      </c>
      <c r="Q594" s="34" t="str">
        <f>VLOOKUP(B594,辅助信息!E:M,9,FALSE)</f>
        <v>ZTWM-CDGS-XS-2024-0093-华西-颐海科创农业生态谷</v>
      </c>
    </row>
    <row r="595" s="34" customFormat="1" hidden="1" spans="2:17">
      <c r="B595" s="47" t="s">
        <v>48</v>
      </c>
      <c r="C595" s="77">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5"/>
      <c r="M595" s="102">
        <v>45708</v>
      </c>
      <c r="O595" s="34">
        <f ca="1" t="shared" si="15"/>
        <v>0</v>
      </c>
      <c r="P595" s="34">
        <f ca="1" t="shared" si="14"/>
        <v>70</v>
      </c>
      <c r="Q595" s="34" t="str">
        <f>VLOOKUP(B595,辅助信息!E:M,9,FALSE)</f>
        <v>ZTWM-CDGS-XS-2024-0093-华西-颐海科创农业生态谷</v>
      </c>
    </row>
    <row r="596" s="34" customFormat="1" hidden="1" spans="2:17">
      <c r="B596" s="47" t="s">
        <v>48</v>
      </c>
      <c r="C596" s="77">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5"/>
      <c r="M596" s="102">
        <v>45708</v>
      </c>
      <c r="O596" s="34">
        <f ca="1" t="shared" si="15"/>
        <v>0</v>
      </c>
      <c r="P596" s="34">
        <f ca="1" t="shared" si="14"/>
        <v>70</v>
      </c>
      <c r="Q596" s="34" t="str">
        <f>VLOOKUP(B596,辅助信息!E:M,9,FALSE)</f>
        <v>ZTWM-CDGS-XS-2024-0093-华西-颐海科创农业生态谷</v>
      </c>
    </row>
    <row r="597" s="34" customFormat="1" hidden="1" spans="2:17">
      <c r="B597" s="47" t="s">
        <v>48</v>
      </c>
      <c r="C597" s="77">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3"/>
      <c r="M597" s="102">
        <v>45708</v>
      </c>
      <c r="O597" s="34">
        <f ca="1" t="shared" si="15"/>
        <v>0</v>
      </c>
      <c r="P597" s="34">
        <f ca="1" t="shared" si="14"/>
        <v>70</v>
      </c>
      <c r="Q597" s="34" t="str">
        <f>VLOOKUP(B597,辅助信息!E:M,9,FALSE)</f>
        <v>ZTWM-CDGS-XS-2024-0093-华西-颐海科创农业生态谷</v>
      </c>
    </row>
    <row r="598" s="34" customFormat="1" hidden="1" spans="1:17">
      <c r="A598" s="66"/>
      <c r="B598" s="47" t="s">
        <v>31</v>
      </c>
      <c r="C598" s="77">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9">
        <v>45708</v>
      </c>
      <c r="N598" s="66"/>
      <c r="O598" s="66">
        <f ca="1" t="shared" si="15"/>
        <v>0</v>
      </c>
      <c r="P598" s="66">
        <f ca="1" t="shared" si="14"/>
        <v>70</v>
      </c>
      <c r="Q598" s="34" t="str">
        <f>VLOOKUP(B598,辅助信息!E:M,9,FALSE)</f>
        <v>ZTWM-CDGS-XS-2024-0179-四川商投-射洪城乡一体化建设项目</v>
      </c>
    </row>
    <row r="599" s="34" customFormat="1" hidden="1" spans="1:17">
      <c r="A599" s="66"/>
      <c r="B599" s="47" t="s">
        <v>31</v>
      </c>
      <c r="C599" s="77">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3"/>
      <c r="M599" s="99">
        <v>45708</v>
      </c>
      <c r="N599" s="66"/>
      <c r="O599" s="66">
        <f ca="1" t="shared" si="15"/>
        <v>0</v>
      </c>
      <c r="P599" s="66">
        <f ca="1" t="shared" si="14"/>
        <v>70</v>
      </c>
      <c r="Q599" s="34" t="str">
        <f>VLOOKUP(B599,辅助信息!E:M,9,FALSE)</f>
        <v>ZTWM-CDGS-XS-2024-0179-四川商投-射洪城乡一体化建设项目</v>
      </c>
    </row>
    <row r="600" s="34" customFormat="1" hidden="1" spans="1:17">
      <c r="A600" s="66"/>
      <c r="B600" s="47" t="s">
        <v>48</v>
      </c>
      <c r="C600" s="77">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9">
        <v>45708</v>
      </c>
      <c r="N600" s="66"/>
      <c r="O600" s="66">
        <f ca="1" t="shared" si="15"/>
        <v>0</v>
      </c>
      <c r="P600" s="66">
        <f ca="1" t="shared" si="14"/>
        <v>70</v>
      </c>
      <c r="Q600" s="34" t="str">
        <f>VLOOKUP(B600,辅助信息!E:M,9,FALSE)</f>
        <v>ZTWM-CDGS-XS-2024-0093-华西-颐海科创农业生态谷</v>
      </c>
    </row>
    <row r="601" s="34" customFormat="1" hidden="1" spans="1:17">
      <c r="A601" s="66"/>
      <c r="B601" s="47" t="s">
        <v>48</v>
      </c>
      <c r="C601" s="77">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5"/>
      <c r="M601" s="99">
        <v>45708</v>
      </c>
      <c r="N601" s="66"/>
      <c r="O601" s="66">
        <f ca="1" t="shared" si="15"/>
        <v>0</v>
      </c>
      <c r="P601" s="66">
        <f ca="1" t="shared" si="14"/>
        <v>70</v>
      </c>
      <c r="Q601" s="34" t="str">
        <f>VLOOKUP(B601,辅助信息!E:M,9,FALSE)</f>
        <v>ZTWM-CDGS-XS-2024-0093-华西-颐海科创农业生态谷</v>
      </c>
    </row>
    <row r="602" s="34" customFormat="1" hidden="1" spans="1:17">
      <c r="A602" s="66"/>
      <c r="B602" s="47" t="s">
        <v>48</v>
      </c>
      <c r="C602" s="77">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5"/>
      <c r="M602" s="99">
        <v>45708</v>
      </c>
      <c r="N602" s="66"/>
      <c r="O602" s="66">
        <f ca="1" t="shared" si="15"/>
        <v>0</v>
      </c>
      <c r="P602" s="66">
        <f ca="1" t="shared" si="14"/>
        <v>70</v>
      </c>
      <c r="Q602" s="34" t="str">
        <f>VLOOKUP(B602,辅助信息!E:M,9,FALSE)</f>
        <v>ZTWM-CDGS-XS-2024-0093-华西-颐海科创农业生态谷</v>
      </c>
    </row>
    <row r="603" s="34" customFormat="1" hidden="1" spans="1:17">
      <c r="A603" s="66"/>
      <c r="B603" s="47" t="s">
        <v>48</v>
      </c>
      <c r="C603" s="77">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5"/>
      <c r="M603" s="99">
        <v>45708</v>
      </c>
      <c r="N603" s="66"/>
      <c r="O603" s="66">
        <f ca="1" t="shared" si="15"/>
        <v>0</v>
      </c>
      <c r="P603" s="66">
        <f ca="1" t="shared" si="14"/>
        <v>70</v>
      </c>
      <c r="Q603" s="34" t="str">
        <f>VLOOKUP(B603,辅助信息!E:M,9,FALSE)</f>
        <v>ZTWM-CDGS-XS-2024-0093-华西-颐海科创农业生态谷</v>
      </c>
    </row>
    <row r="604" s="34" customFormat="1" hidden="1" spans="1:17">
      <c r="A604" s="66"/>
      <c r="B604" s="47" t="s">
        <v>48</v>
      </c>
      <c r="C604" s="77">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3"/>
      <c r="M604" s="99">
        <v>45708</v>
      </c>
      <c r="N604" s="66"/>
      <c r="O604" s="66">
        <f ca="1" t="shared" si="15"/>
        <v>0</v>
      </c>
      <c r="P604" s="66">
        <f ca="1" t="shared" si="14"/>
        <v>70</v>
      </c>
      <c r="Q604" s="34" t="str">
        <f>VLOOKUP(B604,辅助信息!E:M,9,FALSE)</f>
        <v>ZTWM-CDGS-XS-2024-0093-华西-颐海科创农业生态谷</v>
      </c>
    </row>
    <row r="605" hidden="1" spans="2:18">
      <c r="B605" s="47" t="s">
        <v>80</v>
      </c>
      <c r="C605" s="77">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9">
        <v>45708</v>
      </c>
      <c r="N605" s="63"/>
      <c r="O605" s="66">
        <f ca="1" t="shared" si="15"/>
        <v>0</v>
      </c>
      <c r="P605" s="66">
        <f ca="1" t="shared" si="14"/>
        <v>70</v>
      </c>
      <c r="Q605" s="34" t="e">
        <f>VLOOKUP(B605,辅助信息!E:M,9,FALSE)</f>
        <v>#N/A</v>
      </c>
      <c r="R605" s="34"/>
    </row>
    <row r="606" hidden="1" spans="2:18">
      <c r="B606" s="47" t="s">
        <v>80</v>
      </c>
      <c r="C606" s="77">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3"/>
      <c r="M606" s="99">
        <v>45708</v>
      </c>
      <c r="N606" s="63"/>
      <c r="O606" s="66">
        <f ca="1" t="shared" si="15"/>
        <v>0</v>
      </c>
      <c r="P606" s="66">
        <f ca="1" t="shared" si="14"/>
        <v>70</v>
      </c>
      <c r="Q606" s="34" t="e">
        <f>VLOOKUP(B606,辅助信息!E:M,9,FALSE)</f>
        <v>#N/A</v>
      </c>
      <c r="R606" s="34"/>
    </row>
    <row r="607" ht="36" hidden="1" customHeight="1" spans="2:18">
      <c r="B607" s="47" t="s">
        <v>47</v>
      </c>
      <c r="C607" s="77">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9">
        <v>45710</v>
      </c>
      <c r="N607" s="63"/>
      <c r="O607" s="66">
        <f ca="1" t="shared" si="15"/>
        <v>0</v>
      </c>
      <c r="P607" s="66">
        <f ca="1" t="shared" si="14"/>
        <v>68</v>
      </c>
      <c r="Q607" s="34" t="str">
        <f>VLOOKUP(B607,辅助信息!E:M,9,FALSE)</f>
        <v>ZTWM-CDGS-XS-2024-0134-商投建工达州中医药科技成果示范园项目</v>
      </c>
      <c r="R607" s="34"/>
    </row>
    <row r="608" s="34" customFormat="1" ht="36" hidden="1" customHeight="1" spans="2:17">
      <c r="B608" s="47" t="s">
        <v>69</v>
      </c>
      <c r="C608" s="77">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2">
        <v>45704</v>
      </c>
      <c r="O608" s="34">
        <f ca="1" t="shared" si="15"/>
        <v>0</v>
      </c>
      <c r="P608" s="66">
        <f ca="1" t="shared" si="14"/>
        <v>74</v>
      </c>
      <c r="Q608" s="34" t="str">
        <f>VLOOKUP(B608,辅助信息!E:M,9,FALSE)</f>
        <v>ZTWM-CDGS-XS-2024-0134-商投建工达州中医药科技成果示范园项目</v>
      </c>
    </row>
    <row r="609" s="34" customFormat="1" hidden="1" spans="2:17">
      <c r="B609" s="47" t="s">
        <v>84</v>
      </c>
      <c r="C609" s="77">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2">
        <v>45705</v>
      </c>
      <c r="O609" s="34">
        <f ca="1" t="shared" si="15"/>
        <v>0</v>
      </c>
      <c r="P609" s="66">
        <f ca="1" t="shared" si="14"/>
        <v>73</v>
      </c>
      <c r="Q609" s="34" t="str">
        <f>VLOOKUP(B609,辅助信息!E:M,9,FALSE)</f>
        <v>ZTWM-CDGS-XS-2024-0181-五冶天府-国道542项目（二批次）</v>
      </c>
    </row>
    <row r="610" s="34" customFormat="1" hidden="1" spans="2:17">
      <c r="B610" s="47" t="s">
        <v>84</v>
      </c>
      <c r="C610" s="77">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5"/>
      <c r="M610" s="102">
        <v>45705</v>
      </c>
      <c r="O610" s="34">
        <f ca="1" t="shared" si="15"/>
        <v>0</v>
      </c>
      <c r="P610" s="66">
        <f ca="1" t="shared" si="14"/>
        <v>73</v>
      </c>
      <c r="Q610" s="34" t="str">
        <f>VLOOKUP(B610,辅助信息!E:M,9,FALSE)</f>
        <v>ZTWM-CDGS-XS-2024-0181-五冶天府-国道542项目（二批次）</v>
      </c>
    </row>
    <row r="611" s="34" customFormat="1" hidden="1" spans="2:17">
      <c r="B611" s="47" t="s">
        <v>84</v>
      </c>
      <c r="C611" s="77">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5"/>
      <c r="M611" s="102">
        <v>45705</v>
      </c>
      <c r="O611" s="34">
        <f ca="1" t="shared" si="15"/>
        <v>0</v>
      </c>
      <c r="P611" s="66">
        <f ca="1" t="shared" si="14"/>
        <v>73</v>
      </c>
      <c r="Q611" s="34" t="str">
        <f>VLOOKUP(B611,辅助信息!E:M,9,FALSE)</f>
        <v>ZTWM-CDGS-XS-2024-0181-五冶天府-国道542项目（二批次）</v>
      </c>
    </row>
    <row r="612" s="34" customFormat="1" hidden="1" spans="2:17">
      <c r="B612" s="47" t="s">
        <v>84</v>
      </c>
      <c r="C612" s="77">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3"/>
      <c r="M612" s="102">
        <v>45705</v>
      </c>
      <c r="O612" s="34">
        <f ca="1" t="shared" si="15"/>
        <v>0</v>
      </c>
      <c r="P612" s="66">
        <f ca="1" t="shared" si="14"/>
        <v>73</v>
      </c>
      <c r="Q612" s="34" t="str">
        <f>VLOOKUP(B612,辅助信息!E:M,9,FALSE)</f>
        <v>ZTWM-CDGS-XS-2024-0181-五冶天府-国道542项目（二批次）</v>
      </c>
    </row>
    <row r="613" s="34" customFormat="1" ht="60" hidden="1" customHeight="1" spans="2:17">
      <c r="B613" s="47" t="s">
        <v>75</v>
      </c>
      <c r="C613" s="77">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2">
        <v>45709</v>
      </c>
      <c r="O613" s="34">
        <f ca="1" t="shared" si="15"/>
        <v>0</v>
      </c>
      <c r="P613" s="66">
        <f ca="1" t="shared" si="14"/>
        <v>69</v>
      </c>
      <c r="Q613" s="34" t="str">
        <f>VLOOKUP(B613,辅助信息!E:M,9,FALSE)</f>
        <v>ZTWM-CDGS-XS-2024-0181-五冶天府-国道542项目（二批次）</v>
      </c>
    </row>
    <row r="614" s="34" customFormat="1" hidden="1" spans="1:17">
      <c r="A614" s="66" t="s">
        <v>100</v>
      </c>
      <c r="B614" s="47" t="s">
        <v>87</v>
      </c>
      <c r="C614" s="77">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2">
        <v>45706</v>
      </c>
      <c r="O614" s="34">
        <f ca="1" t="shared" si="15"/>
        <v>0</v>
      </c>
      <c r="P614" s="66">
        <f ca="1" t="shared" si="14"/>
        <v>72</v>
      </c>
      <c r="Q614" s="34" t="str">
        <f>VLOOKUP(B614,辅助信息!E:M,9,FALSE)</f>
        <v>ZTWM-CDGS-XS-2024-0181-五冶天府-国道542项目（二批次）</v>
      </c>
    </row>
    <row r="615" s="34" customFormat="1" hidden="1" spans="2:17">
      <c r="B615" s="47" t="s">
        <v>87</v>
      </c>
      <c r="C615" s="77">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3"/>
      <c r="M615" s="102">
        <v>45706</v>
      </c>
      <c r="O615" s="34">
        <f ca="1" t="shared" si="15"/>
        <v>0</v>
      </c>
      <c r="P615" s="66">
        <f ca="1" t="shared" si="14"/>
        <v>72</v>
      </c>
      <c r="Q615" s="34" t="str">
        <f>VLOOKUP(B615,辅助信息!E:M,9,FALSE)</f>
        <v>ZTWM-CDGS-XS-2024-0181-五冶天府-国道542项目（二批次）</v>
      </c>
    </row>
    <row r="616" s="34" customFormat="1" hidden="1" spans="2:17">
      <c r="B616" s="47" t="s">
        <v>74</v>
      </c>
      <c r="C616" s="77">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2">
        <v>45711</v>
      </c>
      <c r="O616" s="34">
        <f ca="1" t="shared" si="15"/>
        <v>0</v>
      </c>
      <c r="P616" s="66">
        <f ca="1" t="shared" si="14"/>
        <v>67</v>
      </c>
      <c r="Q616" s="34" t="str">
        <f>VLOOKUP(B616,辅助信息!E:M,9,FALSE)</f>
        <v>ZTWM-CDGS-XS-2024-0181-五冶天府-国道542项目（二批次）</v>
      </c>
    </row>
    <row r="617" s="34" customFormat="1" hidden="1" spans="2:17">
      <c r="B617" s="47" t="s">
        <v>74</v>
      </c>
      <c r="C617" s="77">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5"/>
      <c r="M617" s="102">
        <v>45711</v>
      </c>
      <c r="O617" s="34">
        <f ca="1" t="shared" si="15"/>
        <v>0</v>
      </c>
      <c r="P617" s="66">
        <f ca="1" t="shared" si="14"/>
        <v>67</v>
      </c>
      <c r="Q617" s="34" t="str">
        <f>VLOOKUP(B617,辅助信息!E:M,9,FALSE)</f>
        <v>ZTWM-CDGS-XS-2024-0181-五冶天府-国道542项目（二批次）</v>
      </c>
    </row>
    <row r="618" s="34" customFormat="1" hidden="1" spans="2:17">
      <c r="B618" s="47" t="s">
        <v>74</v>
      </c>
      <c r="C618" s="77">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5"/>
      <c r="M618" s="102">
        <v>45711</v>
      </c>
      <c r="O618" s="34">
        <f ca="1" t="shared" si="15"/>
        <v>0</v>
      </c>
      <c r="P618" s="66">
        <f ca="1" t="shared" si="14"/>
        <v>67</v>
      </c>
      <c r="Q618" s="34" t="str">
        <f>VLOOKUP(B618,辅助信息!E:M,9,FALSE)</f>
        <v>ZTWM-CDGS-XS-2024-0181-五冶天府-国道542项目（二批次）</v>
      </c>
    </row>
    <row r="619" s="34" customFormat="1" hidden="1" spans="2:17">
      <c r="B619" s="47" t="s">
        <v>74</v>
      </c>
      <c r="C619" s="77">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3"/>
      <c r="M619" s="102">
        <v>45711</v>
      </c>
      <c r="O619" s="34">
        <f ca="1" t="shared" si="15"/>
        <v>0</v>
      </c>
      <c r="P619" s="66">
        <f ca="1" t="shared" si="14"/>
        <v>67</v>
      </c>
      <c r="Q619" s="34" t="str">
        <f>VLOOKUP(B619,辅助信息!E:M,9,FALSE)</f>
        <v>ZTWM-CDGS-XS-2024-0181-五冶天府-国道542项目（二批次）</v>
      </c>
    </row>
    <row r="620" s="34" customFormat="1" hidden="1" spans="1:17">
      <c r="A620" s="103" t="s">
        <v>101</v>
      </c>
      <c r="B620" s="47" t="s">
        <v>88</v>
      </c>
      <c r="C620" s="77">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5" t="str">
        <f>VLOOKUP(B620,辅助信息!E:J,6,FALSE)</f>
        <v>送货单：送货单位：南充思临新材料科技有限公司,收货单位：五冶集团川北(南充)建设有限公司,项目名称：南充医学科学产业园,送货车型13米,装货前联系收货人核实到场规格</v>
      </c>
      <c r="M620" s="102">
        <v>45706</v>
      </c>
      <c r="O620" s="34">
        <f ca="1" t="shared" si="15"/>
        <v>0</v>
      </c>
      <c r="P620" s="66">
        <f ca="1" t="shared" si="14"/>
        <v>72</v>
      </c>
      <c r="Q620" s="34" t="str">
        <f>VLOOKUP(B620,辅助信息!E:M,9,FALSE)</f>
        <v>ZTWM-CDGS-XS-2024-0248-五冶钢构-南充市医学院项目</v>
      </c>
    </row>
    <row r="621" s="34" customFormat="1" hidden="1" spans="2:17">
      <c r="B621" s="47" t="s">
        <v>88</v>
      </c>
      <c r="C621" s="77">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5"/>
      <c r="M621" s="102">
        <v>45706</v>
      </c>
      <c r="O621" s="34">
        <f ca="1" t="shared" si="15"/>
        <v>0</v>
      </c>
      <c r="P621" s="66">
        <f ca="1" t="shared" si="14"/>
        <v>72</v>
      </c>
      <c r="Q621" s="34" t="str">
        <f>VLOOKUP(B621,辅助信息!E:M,9,FALSE)</f>
        <v>ZTWM-CDGS-XS-2024-0248-五冶钢构-南充市医学院项目</v>
      </c>
    </row>
    <row r="622" s="34" customFormat="1" hidden="1" spans="2:17">
      <c r="B622" s="47" t="s">
        <v>88</v>
      </c>
      <c r="C622" s="77">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5"/>
      <c r="M622" s="102">
        <v>45706</v>
      </c>
      <c r="O622" s="34">
        <f ca="1" t="shared" si="15"/>
        <v>0</v>
      </c>
      <c r="P622" s="66">
        <f ca="1" t="shared" si="14"/>
        <v>72</v>
      </c>
      <c r="Q622" s="34" t="str">
        <f>VLOOKUP(B622,辅助信息!E:M,9,FALSE)</f>
        <v>ZTWM-CDGS-XS-2024-0248-五冶钢构-南充市医学院项目</v>
      </c>
    </row>
    <row r="623" s="34" customFormat="1" hidden="1" spans="2:17">
      <c r="B623" s="47" t="s">
        <v>72</v>
      </c>
      <c r="C623" s="77">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5"/>
      <c r="M623" s="102">
        <v>45708</v>
      </c>
      <c r="O623" s="34">
        <f ca="1" t="shared" si="15"/>
        <v>0</v>
      </c>
      <c r="P623" s="66">
        <f ca="1" t="shared" si="14"/>
        <v>70</v>
      </c>
      <c r="Q623" s="34" t="str">
        <f>VLOOKUP(B623,辅助信息!E:M,9,FALSE)</f>
        <v>ZTWM-CDGS-XS-2024-0248-五冶钢构-南充市医学院项目</v>
      </c>
    </row>
    <row r="624" s="34" customFormat="1" hidden="1" spans="2:17">
      <c r="B624" s="47" t="s">
        <v>72</v>
      </c>
      <c r="C624" s="77">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5"/>
      <c r="M624" s="102">
        <v>45708</v>
      </c>
      <c r="O624" s="34">
        <f ca="1" t="shared" si="15"/>
        <v>0</v>
      </c>
      <c r="P624" s="66">
        <f ca="1" t="shared" si="14"/>
        <v>70</v>
      </c>
      <c r="Q624" s="34" t="str">
        <f>VLOOKUP(B624,辅助信息!E:M,9,FALSE)</f>
        <v>ZTWM-CDGS-XS-2024-0248-五冶钢构-南充市医学院项目</v>
      </c>
    </row>
    <row r="625" s="34" customFormat="1" hidden="1" spans="2:16">
      <c r="B625" s="47" t="s">
        <v>72</v>
      </c>
      <c r="C625" s="77">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5"/>
      <c r="M625" s="102"/>
      <c r="P625" s="66"/>
    </row>
    <row r="626" s="34" customFormat="1" hidden="1" spans="2:17">
      <c r="B626" s="47" t="s">
        <v>89</v>
      </c>
      <c r="C626" s="77">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2">
        <v>45708</v>
      </c>
      <c r="O626" s="34">
        <f ca="1" t="shared" ref="O626:O689" si="16">IF(OR(M626="",N626&lt;&gt;""),"",MAX(M626-TODAY(),0))</f>
        <v>0</v>
      </c>
      <c r="P626" s="66">
        <f ca="1" t="shared" ref="P626:P689" si="17">IF(M626="","",IF(N626&lt;&gt;"",MAX(N626-M626,0),IF(TODAY()&gt;M626,TODAY()-M626,0)))</f>
        <v>70</v>
      </c>
      <c r="Q626" s="34" t="str">
        <f>VLOOKUP(B626,辅助信息!E:M,9,FALSE)</f>
        <v>ZTWM-CDGS-XS-2024-0248-五冶钢构-南充市医学院项目</v>
      </c>
    </row>
    <row r="627" s="34" customFormat="1" hidden="1" spans="2:17">
      <c r="B627" s="47" t="s">
        <v>89</v>
      </c>
      <c r="C627" s="77">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5"/>
      <c r="M627" s="102">
        <v>45708</v>
      </c>
      <c r="O627" s="34">
        <f ca="1" t="shared" si="16"/>
        <v>0</v>
      </c>
      <c r="P627" s="66">
        <f ca="1" t="shared" si="17"/>
        <v>70</v>
      </c>
      <c r="Q627" s="34" t="str">
        <f>VLOOKUP(B627,辅助信息!E:M,9,FALSE)</f>
        <v>ZTWM-CDGS-XS-2024-0248-五冶钢构-南充市医学院项目</v>
      </c>
    </row>
    <row r="628" s="34" customFormat="1" hidden="1" spans="1:17">
      <c r="A628" s="66" t="s">
        <v>97</v>
      </c>
      <c r="B628" s="47" t="s">
        <v>98</v>
      </c>
      <c r="C628" s="77">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5"/>
      <c r="M628" s="99">
        <v>45709</v>
      </c>
      <c r="N628" s="66"/>
      <c r="O628" s="66">
        <f ca="1" t="shared" si="16"/>
        <v>0</v>
      </c>
      <c r="P628" s="66">
        <f ca="1" t="shared" si="17"/>
        <v>69</v>
      </c>
      <c r="Q628" s="34" t="str">
        <f>VLOOKUP(B628,辅助信息!E:M,9,FALSE)</f>
        <v>ZTWM-CDGS-XS-2024-0248-五冶钢构-南充市医学院项目</v>
      </c>
    </row>
    <row r="629" s="34" customFormat="1" hidden="1" spans="2:17">
      <c r="B629" s="47" t="s">
        <v>99</v>
      </c>
      <c r="C629" s="77">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5"/>
      <c r="M629" s="99">
        <v>45709</v>
      </c>
      <c r="N629" s="66"/>
      <c r="O629" s="66">
        <f ca="1" t="shared" si="16"/>
        <v>0</v>
      </c>
      <c r="P629" s="66">
        <f ca="1" t="shared" si="17"/>
        <v>69</v>
      </c>
      <c r="Q629" s="34" t="str">
        <f>VLOOKUP(B629,辅助信息!E:M,9,FALSE)</f>
        <v>ZTWM-CDGS-XS-2024-0248-五冶钢构-南充市医学院项目</v>
      </c>
    </row>
    <row r="630" s="34" customFormat="1" hidden="1" spans="2:17">
      <c r="B630" s="47" t="s">
        <v>99</v>
      </c>
      <c r="C630" s="77">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5"/>
      <c r="M630" s="99">
        <v>45709</v>
      </c>
      <c r="N630" s="66"/>
      <c r="O630" s="66">
        <f ca="1" t="shared" si="16"/>
        <v>0</v>
      </c>
      <c r="P630" s="66">
        <f ca="1" t="shared" si="17"/>
        <v>69</v>
      </c>
      <c r="Q630" s="34" t="str">
        <f>VLOOKUP(B630,辅助信息!E:M,9,FALSE)</f>
        <v>ZTWM-CDGS-XS-2024-0248-五冶钢构-南充市医学院项目</v>
      </c>
    </row>
    <row r="631" s="34" customFormat="1" hidden="1" spans="2:17">
      <c r="B631" s="47" t="s">
        <v>99</v>
      </c>
      <c r="C631" s="77">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5"/>
      <c r="M631" s="99">
        <v>45709</v>
      </c>
      <c r="N631" s="66"/>
      <c r="O631" s="66">
        <f ca="1" t="shared" si="16"/>
        <v>0</v>
      </c>
      <c r="P631" s="66">
        <f ca="1" t="shared" si="17"/>
        <v>69</v>
      </c>
      <c r="Q631" s="34" t="str">
        <f>VLOOKUP(B631,辅助信息!E:M,9,FALSE)</f>
        <v>ZTWM-CDGS-XS-2024-0248-五冶钢构-南充市医学院项目</v>
      </c>
    </row>
    <row r="632" s="34" customFormat="1" hidden="1" spans="2:17">
      <c r="B632" s="47" t="s">
        <v>99</v>
      </c>
      <c r="C632" s="77">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5"/>
      <c r="M632" s="99">
        <v>45709</v>
      </c>
      <c r="N632" s="66"/>
      <c r="O632" s="66">
        <f ca="1" t="shared" si="16"/>
        <v>0</v>
      </c>
      <c r="P632" s="66">
        <f ca="1" t="shared" si="17"/>
        <v>69</v>
      </c>
      <c r="Q632" s="34" t="str">
        <f>VLOOKUP(B632,辅助信息!E:M,9,FALSE)</f>
        <v>ZTWM-CDGS-XS-2024-0248-五冶钢构-南充市医学院项目</v>
      </c>
    </row>
    <row r="633" s="34" customFormat="1" hidden="1" spans="2:17">
      <c r="B633" s="47" t="s">
        <v>99</v>
      </c>
      <c r="C633" s="77">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3"/>
      <c r="M633" s="99">
        <v>45709</v>
      </c>
      <c r="N633" s="66"/>
      <c r="O633" s="66">
        <f ca="1" t="shared" si="16"/>
        <v>0</v>
      </c>
      <c r="P633" s="66">
        <f ca="1" t="shared" si="17"/>
        <v>69</v>
      </c>
      <c r="Q633" s="34" t="str">
        <f>VLOOKUP(B633,辅助信息!E:M,9,FALSE)</f>
        <v>ZTWM-CDGS-XS-2024-0248-五冶钢构-南充市医学院项目</v>
      </c>
    </row>
    <row r="634" s="34" customFormat="1" hidden="1" spans="2:17">
      <c r="B634" s="47" t="s">
        <v>31</v>
      </c>
      <c r="C634" s="77">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2">
        <v>45708</v>
      </c>
      <c r="O634" s="34">
        <f ca="1" t="shared" si="16"/>
        <v>0</v>
      </c>
      <c r="P634" s="66">
        <f ca="1" t="shared" si="17"/>
        <v>70</v>
      </c>
      <c r="Q634" s="34" t="str">
        <f>VLOOKUP(B634,辅助信息!E:M,9,FALSE)</f>
        <v>ZTWM-CDGS-XS-2024-0179-四川商投-射洪城乡一体化建设项目</v>
      </c>
    </row>
    <row r="635" s="34" customFormat="1" hidden="1" spans="2:17">
      <c r="B635" s="47" t="s">
        <v>31</v>
      </c>
      <c r="C635" s="77">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3"/>
      <c r="M635" s="102">
        <v>45708</v>
      </c>
      <c r="O635" s="34">
        <f ca="1" t="shared" si="16"/>
        <v>0</v>
      </c>
      <c r="P635" s="66">
        <f ca="1" t="shared" si="17"/>
        <v>70</v>
      </c>
      <c r="Q635" s="34" t="str">
        <f>VLOOKUP(B635,辅助信息!E:M,9,FALSE)</f>
        <v>ZTWM-CDGS-XS-2024-0179-四川商投-射洪城乡一体化建设项目</v>
      </c>
    </row>
    <row r="636" s="34" customFormat="1" ht="36" hidden="1" customHeight="1" spans="1:17">
      <c r="A636" s="66" t="s">
        <v>100</v>
      </c>
      <c r="B636" s="47" t="s">
        <v>47</v>
      </c>
      <c r="C636" s="77">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9">
        <v>45710</v>
      </c>
      <c r="N636" s="66"/>
      <c r="O636" s="66">
        <f ca="1" t="shared" si="16"/>
        <v>0</v>
      </c>
      <c r="P636" s="66">
        <f ca="1" t="shared" si="17"/>
        <v>68</v>
      </c>
      <c r="Q636" s="34" t="str">
        <f>VLOOKUP(B636,辅助信息!E:M,9,FALSE)</f>
        <v>ZTWM-CDGS-XS-2024-0134-商投建工达州中医药科技成果示范园项目</v>
      </c>
    </row>
    <row r="637" ht="36" hidden="1" customHeight="1" spans="1:18">
      <c r="A637" s="78" t="s">
        <v>102</v>
      </c>
      <c r="B637" s="47" t="s">
        <v>81</v>
      </c>
      <c r="C637" s="77">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9">
        <v>45711</v>
      </c>
      <c r="O637" s="66">
        <f ca="1" t="shared" si="16"/>
        <v>0</v>
      </c>
      <c r="P637" s="66">
        <f ca="1" t="shared" si="17"/>
        <v>67</v>
      </c>
      <c r="Q637" s="34" t="str">
        <f>VLOOKUP(B637,辅助信息!E:M,9,FALSE)</f>
        <v>ZTWM-CDGS-XS-2024-0030-华西集采-简州大道</v>
      </c>
      <c r="R637" s="34"/>
    </row>
    <row r="638" s="34" customFormat="1" hidden="1" spans="2:17">
      <c r="B638" s="47" t="s">
        <v>69</v>
      </c>
      <c r="C638" s="77">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2">
        <v>45704</v>
      </c>
      <c r="O638" s="34">
        <f ca="1" t="shared" si="16"/>
        <v>0</v>
      </c>
      <c r="P638" s="66">
        <f ca="1" t="shared" si="17"/>
        <v>74</v>
      </c>
      <c r="Q638" s="34" t="str">
        <f>VLOOKUP(B638,辅助信息!E:M,9,FALSE)</f>
        <v>ZTWM-CDGS-XS-2024-0134-商投建工达州中医药科技成果示范园项目</v>
      </c>
    </row>
    <row r="639" s="34" customFormat="1" hidden="1" spans="2:16">
      <c r="B639" s="47" t="s">
        <v>69</v>
      </c>
      <c r="C639" s="77">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5"/>
      <c r="M639" s="102">
        <v>45710</v>
      </c>
      <c r="O639" s="34">
        <f ca="1" t="shared" si="16"/>
        <v>0</v>
      </c>
      <c r="P639" s="66">
        <f ca="1" t="shared" si="17"/>
        <v>68</v>
      </c>
    </row>
    <row r="640" s="34" customFormat="1" hidden="1" spans="2:16">
      <c r="B640" s="47" t="s">
        <v>69</v>
      </c>
      <c r="C640" s="77">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3"/>
      <c r="M640" s="102">
        <v>45710</v>
      </c>
      <c r="O640" s="34">
        <f ca="1" t="shared" si="16"/>
        <v>0</v>
      </c>
      <c r="P640" s="66">
        <f ca="1" t="shared" si="17"/>
        <v>68</v>
      </c>
    </row>
    <row r="641" s="34" customFormat="1" hidden="1" spans="2:17">
      <c r="B641" s="47" t="s">
        <v>84</v>
      </c>
      <c r="C641" s="77">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2">
        <v>45705</v>
      </c>
      <c r="O641" s="34">
        <f ca="1" t="shared" si="16"/>
        <v>0</v>
      </c>
      <c r="P641" s="66">
        <f ca="1" t="shared" si="17"/>
        <v>73</v>
      </c>
      <c r="Q641" s="34" t="str">
        <f>VLOOKUP(B641,辅助信息!E:M,9,FALSE)</f>
        <v>ZTWM-CDGS-XS-2024-0181-五冶天府-国道542项目（二批次）</v>
      </c>
    </row>
    <row r="642" s="34" customFormat="1" hidden="1" spans="2:17">
      <c r="B642" s="47" t="s">
        <v>84</v>
      </c>
      <c r="C642" s="77">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5"/>
      <c r="M642" s="102">
        <v>45705</v>
      </c>
      <c r="O642" s="34">
        <f ca="1" t="shared" si="16"/>
        <v>0</v>
      </c>
      <c r="P642" s="66">
        <f ca="1" t="shared" si="17"/>
        <v>73</v>
      </c>
      <c r="Q642" s="34" t="str">
        <f>VLOOKUP(B642,辅助信息!E:M,9,FALSE)</f>
        <v>ZTWM-CDGS-XS-2024-0181-五冶天府-国道542项目（二批次）</v>
      </c>
    </row>
    <row r="643" s="34" customFormat="1" hidden="1" spans="2:17">
      <c r="B643" s="47" t="s">
        <v>84</v>
      </c>
      <c r="C643" s="77">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5"/>
      <c r="M643" s="102">
        <v>45705</v>
      </c>
      <c r="O643" s="34">
        <f ca="1" t="shared" si="16"/>
        <v>0</v>
      </c>
      <c r="P643" s="66">
        <f ca="1" t="shared" si="17"/>
        <v>73</v>
      </c>
      <c r="Q643" s="34" t="str">
        <f>VLOOKUP(B643,辅助信息!E:M,9,FALSE)</f>
        <v>ZTWM-CDGS-XS-2024-0181-五冶天府-国道542项目（二批次）</v>
      </c>
    </row>
    <row r="644" s="34" customFormat="1" hidden="1" spans="2:17">
      <c r="B644" s="47" t="s">
        <v>84</v>
      </c>
      <c r="C644" s="77">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3"/>
      <c r="M644" s="102">
        <v>45705</v>
      </c>
      <c r="O644" s="34">
        <f ca="1" t="shared" si="16"/>
        <v>0</v>
      </c>
      <c r="P644" s="66">
        <f ca="1" t="shared" si="17"/>
        <v>73</v>
      </c>
      <c r="Q644" s="34" t="str">
        <f>VLOOKUP(B644,辅助信息!E:M,9,FALSE)</f>
        <v>ZTWM-CDGS-XS-2024-0181-五冶天府-国道542项目（二批次）</v>
      </c>
    </row>
    <row r="645" s="34" customFormat="1" hidden="1" spans="2:17">
      <c r="B645" s="47" t="s">
        <v>74</v>
      </c>
      <c r="C645" s="77">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2">
        <v>45711</v>
      </c>
      <c r="O645" s="34">
        <f ca="1" t="shared" si="16"/>
        <v>0</v>
      </c>
      <c r="P645" s="66">
        <f ca="1" t="shared" si="17"/>
        <v>67</v>
      </c>
      <c r="Q645" s="34" t="str">
        <f>VLOOKUP(B645,辅助信息!E:M,9,FALSE)</f>
        <v>ZTWM-CDGS-XS-2024-0181-五冶天府-国道542项目（二批次）</v>
      </c>
    </row>
    <row r="646" s="34" customFormat="1" hidden="1" spans="2:17">
      <c r="B646" s="47" t="s">
        <v>74</v>
      </c>
      <c r="C646" s="77">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5"/>
      <c r="M646" s="102">
        <v>45711</v>
      </c>
      <c r="O646" s="34">
        <f ca="1" t="shared" si="16"/>
        <v>0</v>
      </c>
      <c r="P646" s="66">
        <f ca="1" t="shared" si="17"/>
        <v>67</v>
      </c>
      <c r="Q646" s="34" t="str">
        <f>VLOOKUP(B646,辅助信息!E:M,9,FALSE)</f>
        <v>ZTWM-CDGS-XS-2024-0181-五冶天府-国道542项目（二批次）</v>
      </c>
    </row>
    <row r="647" s="34" customFormat="1" hidden="1" spans="2:17">
      <c r="B647" s="47" t="s">
        <v>74</v>
      </c>
      <c r="C647" s="77">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5"/>
      <c r="M647" s="102">
        <v>45711</v>
      </c>
      <c r="O647" s="34">
        <f ca="1" t="shared" si="16"/>
        <v>0</v>
      </c>
      <c r="P647" s="66">
        <f ca="1" t="shared" si="17"/>
        <v>67</v>
      </c>
      <c r="Q647" s="34" t="str">
        <f>VLOOKUP(B647,辅助信息!E:M,9,FALSE)</f>
        <v>ZTWM-CDGS-XS-2024-0181-五冶天府-国道542项目（二批次）</v>
      </c>
    </row>
    <row r="648" s="34" customFormat="1" hidden="1" spans="2:17">
      <c r="B648" s="47" t="s">
        <v>74</v>
      </c>
      <c r="C648" s="77">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3"/>
      <c r="M648" s="102">
        <v>45711</v>
      </c>
      <c r="O648" s="34">
        <f ca="1" t="shared" si="16"/>
        <v>0</v>
      </c>
      <c r="P648" s="66">
        <f ca="1" t="shared" si="17"/>
        <v>67</v>
      </c>
      <c r="Q648" s="34" t="str">
        <f>VLOOKUP(B648,辅助信息!E:M,9,FALSE)</f>
        <v>ZTWM-CDGS-XS-2024-0181-五冶天府-国道542项目（二批次）</v>
      </c>
    </row>
    <row r="649" s="34" customFormat="1" hidden="1" spans="1:17">
      <c r="A649" s="103" t="s">
        <v>97</v>
      </c>
      <c r="B649" s="47" t="s">
        <v>98</v>
      </c>
      <c r="C649" s="77">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2">
        <v>45709</v>
      </c>
      <c r="O649" s="34">
        <f ca="1" t="shared" si="16"/>
        <v>0</v>
      </c>
      <c r="P649" s="66">
        <f ca="1" t="shared" si="17"/>
        <v>69</v>
      </c>
      <c r="Q649" s="34" t="str">
        <f>VLOOKUP(B649,辅助信息!E:M,9,FALSE)</f>
        <v>ZTWM-CDGS-XS-2024-0248-五冶钢构-南充市医学院项目</v>
      </c>
    </row>
    <row r="650" s="34" customFormat="1" hidden="1" spans="2:17">
      <c r="B650" s="47" t="s">
        <v>99</v>
      </c>
      <c r="C650" s="77">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5"/>
      <c r="M650" s="102">
        <v>45709</v>
      </c>
      <c r="O650" s="34">
        <f ca="1" t="shared" si="16"/>
        <v>0</v>
      </c>
      <c r="P650" s="66">
        <f ca="1" t="shared" si="17"/>
        <v>69</v>
      </c>
      <c r="Q650" s="34" t="str">
        <f>VLOOKUP(B650,辅助信息!E:M,9,FALSE)</f>
        <v>ZTWM-CDGS-XS-2024-0248-五冶钢构-南充市医学院项目</v>
      </c>
    </row>
    <row r="651" s="34" customFormat="1" hidden="1" spans="2:17">
      <c r="B651" s="47" t="s">
        <v>99</v>
      </c>
      <c r="C651" s="77">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5"/>
      <c r="M651" s="102">
        <v>45709</v>
      </c>
      <c r="O651" s="34">
        <f ca="1" t="shared" si="16"/>
        <v>0</v>
      </c>
      <c r="P651" s="66">
        <f ca="1" t="shared" si="17"/>
        <v>69</v>
      </c>
      <c r="Q651" s="34" t="str">
        <f>VLOOKUP(B651,辅助信息!E:M,9,FALSE)</f>
        <v>ZTWM-CDGS-XS-2024-0248-五冶钢构-南充市医学院项目</v>
      </c>
    </row>
    <row r="652" s="34" customFormat="1" hidden="1" spans="2:17">
      <c r="B652" s="47" t="s">
        <v>99</v>
      </c>
      <c r="C652" s="77">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5"/>
      <c r="M652" s="102">
        <v>45709</v>
      </c>
      <c r="O652" s="34">
        <f ca="1" t="shared" si="16"/>
        <v>0</v>
      </c>
      <c r="P652" s="66">
        <f ca="1" t="shared" si="17"/>
        <v>69</v>
      </c>
      <c r="Q652" s="34" t="str">
        <f>VLOOKUP(B652,辅助信息!E:M,9,FALSE)</f>
        <v>ZTWM-CDGS-XS-2024-0248-五冶钢构-南充市医学院项目</v>
      </c>
    </row>
    <row r="653" s="34" customFormat="1" hidden="1" spans="2:17">
      <c r="B653" s="47" t="s">
        <v>99</v>
      </c>
      <c r="C653" s="77">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5"/>
      <c r="M653" s="102">
        <v>45709</v>
      </c>
      <c r="O653" s="34">
        <f ca="1" t="shared" si="16"/>
        <v>0</v>
      </c>
      <c r="P653" s="66">
        <f ca="1" t="shared" si="17"/>
        <v>69</v>
      </c>
      <c r="Q653" s="34" t="str">
        <f>VLOOKUP(B653,辅助信息!E:M,9,FALSE)</f>
        <v>ZTWM-CDGS-XS-2024-0248-五冶钢构-南充市医学院项目</v>
      </c>
    </row>
    <row r="654" s="34" customFormat="1" hidden="1" spans="2:17">
      <c r="B654" s="47" t="s">
        <v>99</v>
      </c>
      <c r="C654" s="77">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3"/>
      <c r="M654" s="102">
        <v>45709</v>
      </c>
      <c r="O654" s="34">
        <f ca="1" t="shared" si="16"/>
        <v>0</v>
      </c>
      <c r="P654" s="66">
        <f ca="1" t="shared" si="17"/>
        <v>69</v>
      </c>
      <c r="Q654" s="34" t="str">
        <f>VLOOKUP(B654,辅助信息!E:M,9,FALSE)</f>
        <v>ZTWM-CDGS-XS-2024-0248-五冶钢构-南充市医学院项目</v>
      </c>
    </row>
    <row r="655" s="34" customFormat="1" hidden="1" spans="2:17">
      <c r="B655" s="47" t="s">
        <v>31</v>
      </c>
      <c r="C655" s="77">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2">
        <v>45708</v>
      </c>
      <c r="O655" s="34">
        <f ca="1" t="shared" si="16"/>
        <v>0</v>
      </c>
      <c r="P655" s="66">
        <f ca="1" t="shared" si="17"/>
        <v>70</v>
      </c>
      <c r="Q655" s="34" t="str">
        <f>VLOOKUP(B655,辅助信息!E:M,9,FALSE)</f>
        <v>ZTWM-CDGS-XS-2024-0179-四川商投-射洪城乡一体化建设项目</v>
      </c>
    </row>
    <row r="656" s="34" customFormat="1" hidden="1" spans="2:17">
      <c r="B656" s="47" t="s">
        <v>31</v>
      </c>
      <c r="C656" s="77">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3"/>
      <c r="M656" s="102">
        <v>45708</v>
      </c>
      <c r="O656" s="34">
        <f ca="1" t="shared" si="16"/>
        <v>0</v>
      </c>
      <c r="P656" s="66">
        <f ca="1" t="shared" si="17"/>
        <v>70</v>
      </c>
      <c r="Q656" s="34" t="str">
        <f>VLOOKUP(B656,辅助信息!E:M,9,FALSE)</f>
        <v>ZTWM-CDGS-XS-2024-0179-四川商投-射洪城乡一体化建设项目</v>
      </c>
    </row>
    <row r="657" s="34" customFormat="1" ht="36" hidden="1" customHeight="1" spans="1:17">
      <c r="A657" s="66" t="s">
        <v>103</v>
      </c>
      <c r="B657" s="47" t="s">
        <v>81</v>
      </c>
      <c r="C657" s="77">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9">
        <v>45711</v>
      </c>
      <c r="N657" s="66"/>
      <c r="O657" s="34">
        <f ca="1" t="shared" si="16"/>
        <v>0</v>
      </c>
      <c r="P657" s="66">
        <f ca="1" t="shared" si="17"/>
        <v>67</v>
      </c>
      <c r="Q657" s="34" t="str">
        <f>VLOOKUP(B657,辅助信息!E:M,9,FALSE)</f>
        <v>ZTWM-CDGS-XS-2024-0030-华西集采-简州大道</v>
      </c>
    </row>
    <row r="658" s="34" customFormat="1" ht="36" hidden="1" customHeight="1" spans="2:17">
      <c r="B658" s="47" t="s">
        <v>69</v>
      </c>
      <c r="C658" s="77">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2">
        <v>45704</v>
      </c>
      <c r="O658" s="34">
        <f ca="1" t="shared" si="16"/>
        <v>0</v>
      </c>
      <c r="P658" s="66">
        <f ca="1" t="shared" si="17"/>
        <v>74</v>
      </c>
      <c r="Q658" s="34" t="str">
        <f>VLOOKUP(B658,辅助信息!E:M,9,FALSE)</f>
        <v>ZTWM-CDGS-XS-2024-0134-商投建工达州中医药科技成果示范园项目</v>
      </c>
    </row>
    <row r="659" s="34" customFormat="1" hidden="1" spans="2:17">
      <c r="B659" s="47" t="s">
        <v>84</v>
      </c>
      <c r="C659" s="77">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2">
        <v>45705</v>
      </c>
      <c r="O659" s="34">
        <f ca="1" t="shared" si="16"/>
        <v>0</v>
      </c>
      <c r="P659" s="66">
        <f ca="1" t="shared" si="17"/>
        <v>73</v>
      </c>
      <c r="Q659" s="34" t="str">
        <f>VLOOKUP(B659,辅助信息!E:M,9,FALSE)</f>
        <v>ZTWM-CDGS-XS-2024-0181-五冶天府-国道542项目（二批次）</v>
      </c>
    </row>
    <row r="660" s="34" customFormat="1" hidden="1" spans="2:17">
      <c r="B660" s="47" t="s">
        <v>84</v>
      </c>
      <c r="C660" s="77">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5"/>
      <c r="M660" s="102">
        <v>45705</v>
      </c>
      <c r="O660" s="34">
        <f ca="1" t="shared" si="16"/>
        <v>0</v>
      </c>
      <c r="P660" s="66">
        <f ca="1" t="shared" si="17"/>
        <v>73</v>
      </c>
      <c r="Q660" s="34" t="str">
        <f>VLOOKUP(B660,辅助信息!E:M,9,FALSE)</f>
        <v>ZTWM-CDGS-XS-2024-0181-五冶天府-国道542项目（二批次）</v>
      </c>
    </row>
    <row r="661" s="34" customFormat="1" hidden="1" spans="2:17">
      <c r="B661" s="47" t="s">
        <v>84</v>
      </c>
      <c r="C661" s="77">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5"/>
      <c r="M661" s="102">
        <v>45705</v>
      </c>
      <c r="O661" s="34">
        <f ca="1" t="shared" si="16"/>
        <v>0</v>
      </c>
      <c r="P661" s="66">
        <f ca="1" t="shared" si="17"/>
        <v>73</v>
      </c>
      <c r="Q661" s="34" t="str">
        <f>VLOOKUP(B661,辅助信息!E:M,9,FALSE)</f>
        <v>ZTWM-CDGS-XS-2024-0181-五冶天府-国道542项目（二批次）</v>
      </c>
    </row>
    <row r="662" s="34" customFormat="1" hidden="1" spans="2:17">
      <c r="B662" s="47" t="s">
        <v>84</v>
      </c>
      <c r="C662" s="77">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3"/>
      <c r="M662" s="102">
        <v>45705</v>
      </c>
      <c r="O662" s="34">
        <f ca="1" t="shared" si="16"/>
        <v>0</v>
      </c>
      <c r="P662" s="66">
        <f ca="1" t="shared" si="17"/>
        <v>73</v>
      </c>
      <c r="Q662" s="34" t="str">
        <f>VLOOKUP(B662,辅助信息!E:M,9,FALSE)</f>
        <v>ZTWM-CDGS-XS-2024-0181-五冶天府-国道542项目（二批次）</v>
      </c>
    </row>
    <row r="663" s="34" customFormat="1" hidden="1" spans="2:17">
      <c r="B663" s="47" t="s">
        <v>74</v>
      </c>
      <c r="C663" s="77">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2">
        <v>45711</v>
      </c>
      <c r="O663" s="34">
        <f ca="1" t="shared" si="16"/>
        <v>0</v>
      </c>
      <c r="P663" s="66">
        <f ca="1" t="shared" si="17"/>
        <v>67</v>
      </c>
      <c r="Q663" s="34" t="str">
        <f>VLOOKUP(B663,辅助信息!E:M,9,FALSE)</f>
        <v>ZTWM-CDGS-XS-2024-0181-五冶天府-国道542项目（二批次）</v>
      </c>
    </row>
    <row r="664" s="34" customFormat="1" hidden="1" spans="2:17">
      <c r="B664" s="47" t="s">
        <v>74</v>
      </c>
      <c r="C664" s="77">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5"/>
      <c r="M664" s="102">
        <v>45711</v>
      </c>
      <c r="O664" s="34">
        <f ca="1" t="shared" si="16"/>
        <v>0</v>
      </c>
      <c r="P664" s="66">
        <f ca="1" t="shared" si="17"/>
        <v>67</v>
      </c>
      <c r="Q664" s="34" t="str">
        <f>VLOOKUP(B664,辅助信息!E:M,9,FALSE)</f>
        <v>ZTWM-CDGS-XS-2024-0181-五冶天府-国道542项目（二批次）</v>
      </c>
    </row>
    <row r="665" s="34" customFormat="1" hidden="1" spans="2:17">
      <c r="B665" s="47" t="s">
        <v>74</v>
      </c>
      <c r="C665" s="77">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5"/>
      <c r="M665" s="102">
        <v>45711</v>
      </c>
      <c r="O665" s="34">
        <f ca="1" t="shared" si="16"/>
        <v>0</v>
      </c>
      <c r="P665" s="66">
        <f ca="1" t="shared" si="17"/>
        <v>67</v>
      </c>
      <c r="Q665" s="34" t="str">
        <f>VLOOKUP(B665,辅助信息!E:M,9,FALSE)</f>
        <v>ZTWM-CDGS-XS-2024-0181-五冶天府-国道542项目（二批次）</v>
      </c>
    </row>
    <row r="666" s="34" customFormat="1" hidden="1" spans="2:17">
      <c r="B666" s="47" t="s">
        <v>74</v>
      </c>
      <c r="C666" s="77">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3"/>
      <c r="M666" s="102">
        <v>45711</v>
      </c>
      <c r="O666" s="34">
        <f ca="1" t="shared" si="16"/>
        <v>0</v>
      </c>
      <c r="P666" s="66">
        <f ca="1" t="shared" si="17"/>
        <v>67</v>
      </c>
      <c r="Q666" s="34" t="str">
        <f>VLOOKUP(B666,辅助信息!E:M,9,FALSE)</f>
        <v>ZTWM-CDGS-XS-2024-0181-五冶天府-国道542项目（二批次）</v>
      </c>
    </row>
    <row r="667" s="34" customFormat="1" hidden="1" spans="1:17">
      <c r="A667" s="34" t="s">
        <v>97</v>
      </c>
      <c r="B667" s="47" t="s">
        <v>98</v>
      </c>
      <c r="C667" s="77">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2">
        <v>45709</v>
      </c>
      <c r="O667" s="34">
        <f ca="1" t="shared" si="16"/>
        <v>0</v>
      </c>
      <c r="P667" s="66">
        <f ca="1" t="shared" si="17"/>
        <v>69</v>
      </c>
      <c r="Q667" s="34" t="str">
        <f>VLOOKUP(B667,辅助信息!E:M,9,FALSE)</f>
        <v>ZTWM-CDGS-XS-2024-0248-五冶钢构-南充市医学院项目</v>
      </c>
    </row>
    <row r="668" s="34" customFormat="1" hidden="1" spans="2:17">
      <c r="B668" s="47" t="s">
        <v>99</v>
      </c>
      <c r="C668" s="77">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5"/>
      <c r="M668" s="102">
        <v>45709</v>
      </c>
      <c r="O668" s="34">
        <f ca="1" t="shared" si="16"/>
        <v>0</v>
      </c>
      <c r="P668" s="66">
        <f ca="1" t="shared" si="17"/>
        <v>69</v>
      </c>
      <c r="Q668" s="34" t="str">
        <f>VLOOKUP(B668,辅助信息!E:M,9,FALSE)</f>
        <v>ZTWM-CDGS-XS-2024-0248-五冶钢构-南充市医学院项目</v>
      </c>
    </row>
    <row r="669" s="34" customFormat="1" hidden="1" spans="2:17">
      <c r="B669" s="47" t="s">
        <v>99</v>
      </c>
      <c r="C669" s="77">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5"/>
      <c r="M669" s="102">
        <v>45709</v>
      </c>
      <c r="O669" s="34">
        <f ca="1" t="shared" si="16"/>
        <v>0</v>
      </c>
      <c r="P669" s="66">
        <f ca="1" t="shared" si="17"/>
        <v>69</v>
      </c>
      <c r="Q669" s="34" t="str">
        <f>VLOOKUP(B669,辅助信息!E:M,9,FALSE)</f>
        <v>ZTWM-CDGS-XS-2024-0248-五冶钢构-南充市医学院项目</v>
      </c>
    </row>
    <row r="670" s="34" customFormat="1" hidden="1" spans="2:17">
      <c r="B670" s="47" t="s">
        <v>99</v>
      </c>
      <c r="C670" s="77">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5"/>
      <c r="M670" s="102">
        <v>45709</v>
      </c>
      <c r="O670" s="34">
        <f ca="1" t="shared" si="16"/>
        <v>0</v>
      </c>
      <c r="P670" s="66">
        <f ca="1" t="shared" si="17"/>
        <v>69</v>
      </c>
      <c r="Q670" s="34" t="str">
        <f>VLOOKUP(B670,辅助信息!E:M,9,FALSE)</f>
        <v>ZTWM-CDGS-XS-2024-0248-五冶钢构-南充市医学院项目</v>
      </c>
    </row>
    <row r="671" s="34" customFormat="1" hidden="1" spans="2:17">
      <c r="B671" s="47" t="s">
        <v>99</v>
      </c>
      <c r="C671" s="77">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5"/>
      <c r="M671" s="102">
        <v>45709</v>
      </c>
      <c r="O671" s="34">
        <f ca="1" t="shared" si="16"/>
        <v>0</v>
      </c>
      <c r="P671" s="66">
        <f ca="1" t="shared" si="17"/>
        <v>69</v>
      </c>
      <c r="Q671" s="34" t="str">
        <f>VLOOKUP(B671,辅助信息!E:M,9,FALSE)</f>
        <v>ZTWM-CDGS-XS-2024-0248-五冶钢构-南充市医学院项目</v>
      </c>
    </row>
    <row r="672" s="34" customFormat="1" hidden="1" spans="2:17">
      <c r="B672" s="47" t="s">
        <v>99</v>
      </c>
      <c r="C672" s="77">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3"/>
      <c r="M672" s="102">
        <v>45709</v>
      </c>
      <c r="O672" s="34">
        <f ca="1" t="shared" si="16"/>
        <v>0</v>
      </c>
      <c r="P672" s="66">
        <f ca="1" t="shared" si="17"/>
        <v>69</v>
      </c>
      <c r="Q672" s="34" t="str">
        <f>VLOOKUP(B672,辅助信息!E:M,9,FALSE)</f>
        <v>ZTWM-CDGS-XS-2024-0248-五冶钢构-南充市医学院项目</v>
      </c>
    </row>
    <row r="673" s="34" customFormat="1" hidden="1" spans="2:17">
      <c r="B673" s="47" t="s">
        <v>31</v>
      </c>
      <c r="C673" s="77">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2">
        <v>45708</v>
      </c>
      <c r="O673" s="34">
        <f ca="1" t="shared" si="16"/>
        <v>0</v>
      </c>
      <c r="P673" s="66">
        <f ca="1" t="shared" si="17"/>
        <v>70</v>
      </c>
      <c r="Q673" s="34" t="str">
        <f>VLOOKUP(B673,辅助信息!E:M,9,FALSE)</f>
        <v>ZTWM-CDGS-XS-2024-0179-四川商投-射洪城乡一体化建设项目</v>
      </c>
    </row>
    <row r="674" s="34" customFormat="1" hidden="1" spans="2:17">
      <c r="B674" s="47" t="s">
        <v>31</v>
      </c>
      <c r="C674" s="77">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3"/>
      <c r="M674" s="102">
        <v>45708</v>
      </c>
      <c r="O674" s="34">
        <f ca="1" t="shared" si="16"/>
        <v>0</v>
      </c>
      <c r="P674" s="66">
        <f ca="1" t="shared" si="17"/>
        <v>70</v>
      </c>
      <c r="Q674" s="34" t="str">
        <f>VLOOKUP(B674,辅助信息!E:M,9,FALSE)</f>
        <v>ZTWM-CDGS-XS-2024-0179-四川商投-射洪城乡一体化建设项目</v>
      </c>
    </row>
    <row r="675" hidden="1" spans="2:18">
      <c r="B675" s="47" t="s">
        <v>25</v>
      </c>
      <c r="C675" s="77">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2">
        <v>45712</v>
      </c>
      <c r="N675" s="63"/>
      <c r="O675" s="34">
        <f ca="1" t="shared" si="16"/>
        <v>0</v>
      </c>
      <c r="P675" s="66">
        <f ca="1" t="shared" si="17"/>
        <v>66</v>
      </c>
      <c r="Q675" s="34" t="str">
        <f>VLOOKUP(B675,辅助信息!E:M,9,FALSE)</f>
        <v>ZTWM-CDGS-XS-2024-0181-五冶天府-国道542项目（二批次）</v>
      </c>
      <c r="R675" s="34"/>
    </row>
    <row r="676" hidden="1" spans="2:18">
      <c r="B676" s="47" t="s">
        <v>25</v>
      </c>
      <c r="C676" s="77">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5"/>
      <c r="M676" s="102">
        <v>45712</v>
      </c>
      <c r="N676" s="63"/>
      <c r="O676" s="34">
        <f ca="1" t="shared" si="16"/>
        <v>0</v>
      </c>
      <c r="P676" s="66">
        <f ca="1" t="shared" si="17"/>
        <v>66</v>
      </c>
      <c r="Q676" s="34" t="str">
        <f>VLOOKUP(B676,辅助信息!E:M,9,FALSE)</f>
        <v>ZTWM-CDGS-XS-2024-0181-五冶天府-国道542项目（二批次）</v>
      </c>
      <c r="R676" s="34"/>
    </row>
    <row r="677" hidden="1" spans="2:18">
      <c r="B677" s="47" t="s">
        <v>25</v>
      </c>
      <c r="C677" s="77">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5"/>
      <c r="M677" s="102">
        <v>45712</v>
      </c>
      <c r="N677" s="63"/>
      <c r="O677" s="34">
        <f ca="1" t="shared" si="16"/>
        <v>0</v>
      </c>
      <c r="P677" s="66">
        <f ca="1" t="shared" si="17"/>
        <v>66</v>
      </c>
      <c r="Q677" s="34" t="str">
        <f>VLOOKUP(B677,辅助信息!E:M,9,FALSE)</f>
        <v>ZTWM-CDGS-XS-2024-0181-五冶天府-国道542项目（二批次）</v>
      </c>
      <c r="R677" s="34"/>
    </row>
    <row r="678" hidden="1" spans="2:18">
      <c r="B678" s="47" t="s">
        <v>25</v>
      </c>
      <c r="C678" s="77">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5"/>
      <c r="M678" s="102">
        <v>45712</v>
      </c>
      <c r="N678" s="63"/>
      <c r="O678" s="34">
        <f ca="1" t="shared" si="16"/>
        <v>0</v>
      </c>
      <c r="P678" s="66">
        <f ca="1" t="shared" si="17"/>
        <v>66</v>
      </c>
      <c r="Q678" s="34" t="str">
        <f>VLOOKUP(B678,辅助信息!E:M,9,FALSE)</f>
        <v>ZTWM-CDGS-XS-2024-0181-五冶天府-国道542项目（二批次）</v>
      </c>
      <c r="R678" s="34"/>
    </row>
    <row r="679" hidden="1" spans="2:18">
      <c r="B679" s="47" t="s">
        <v>25</v>
      </c>
      <c r="C679" s="77">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5"/>
      <c r="M679" s="102">
        <v>45712</v>
      </c>
      <c r="N679" s="63"/>
      <c r="O679" s="34">
        <f ca="1" t="shared" si="16"/>
        <v>0</v>
      </c>
      <c r="P679" s="66">
        <f ca="1" t="shared" si="17"/>
        <v>66</v>
      </c>
      <c r="Q679" s="34" t="str">
        <f>VLOOKUP(B679,辅助信息!E:M,9,FALSE)</f>
        <v>ZTWM-CDGS-XS-2024-0181-五冶天府-国道542项目（二批次）</v>
      </c>
      <c r="R679" s="34"/>
    </row>
    <row r="680" hidden="1" spans="2:18">
      <c r="B680" s="47" t="s">
        <v>25</v>
      </c>
      <c r="C680" s="77">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3"/>
      <c r="M680" s="102">
        <v>45712</v>
      </c>
      <c r="N680" s="63"/>
      <c r="O680" s="34">
        <f ca="1" t="shared" si="16"/>
        <v>0</v>
      </c>
      <c r="P680" s="66">
        <f ca="1" t="shared" si="17"/>
        <v>66</v>
      </c>
      <c r="Q680" s="34" t="str">
        <f>VLOOKUP(B680,辅助信息!E:M,9,FALSE)</f>
        <v>ZTWM-CDGS-XS-2024-0181-五冶天府-国道542项目（二批次）</v>
      </c>
      <c r="R680" s="34"/>
    </row>
    <row r="681" hidden="1" spans="2:18">
      <c r="B681" s="47" t="s">
        <v>74</v>
      </c>
      <c r="C681" s="77">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2">
        <v>45718</v>
      </c>
      <c r="N681" s="63"/>
      <c r="O681" s="34">
        <f ca="1" t="shared" si="16"/>
        <v>0</v>
      </c>
      <c r="P681" s="66">
        <f ca="1" t="shared" si="17"/>
        <v>60</v>
      </c>
      <c r="Q681" s="34" t="str">
        <f>VLOOKUP(B681,辅助信息!E:M,9,FALSE)</f>
        <v>ZTWM-CDGS-XS-2024-0181-五冶天府-国道542项目（二批次）</v>
      </c>
      <c r="R681" s="34"/>
    </row>
    <row r="682" hidden="1" spans="2:18">
      <c r="B682" s="47" t="s">
        <v>74</v>
      </c>
      <c r="C682" s="77">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5"/>
      <c r="M682" s="102">
        <v>45718</v>
      </c>
      <c r="N682" s="63"/>
      <c r="O682" s="34">
        <f ca="1" t="shared" si="16"/>
        <v>0</v>
      </c>
      <c r="P682" s="66">
        <f ca="1" t="shared" si="17"/>
        <v>60</v>
      </c>
      <c r="Q682" s="34" t="str">
        <f>VLOOKUP(B682,辅助信息!E:M,9,FALSE)</f>
        <v>ZTWM-CDGS-XS-2024-0181-五冶天府-国道542项目（二批次）</v>
      </c>
      <c r="R682" s="34"/>
    </row>
    <row r="683" hidden="1" spans="2:18">
      <c r="B683" s="47" t="s">
        <v>74</v>
      </c>
      <c r="C683" s="77">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5"/>
      <c r="M683" s="102">
        <v>45718</v>
      </c>
      <c r="N683" s="63"/>
      <c r="O683" s="34">
        <f ca="1" t="shared" si="16"/>
        <v>0</v>
      </c>
      <c r="P683" s="66">
        <f ca="1" t="shared" si="17"/>
        <v>60</v>
      </c>
      <c r="Q683" s="34" t="str">
        <f>VLOOKUP(B683,辅助信息!E:M,9,FALSE)</f>
        <v>ZTWM-CDGS-XS-2024-0181-五冶天府-国道542项目（二批次）</v>
      </c>
      <c r="R683" s="34"/>
    </row>
    <row r="684" hidden="1" spans="2:18">
      <c r="B684" s="47" t="s">
        <v>74</v>
      </c>
      <c r="C684" s="77">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5"/>
      <c r="M684" s="102">
        <v>45718</v>
      </c>
      <c r="N684" s="63"/>
      <c r="O684" s="34">
        <f ca="1" t="shared" si="16"/>
        <v>0</v>
      </c>
      <c r="P684" s="66">
        <f ca="1" t="shared" si="17"/>
        <v>60</v>
      </c>
      <c r="Q684" s="34" t="str">
        <f>VLOOKUP(B684,辅助信息!E:M,9,FALSE)</f>
        <v>ZTWM-CDGS-XS-2024-0181-五冶天府-国道542项目（二批次）</v>
      </c>
      <c r="R684" s="34"/>
    </row>
    <row r="685" hidden="1" spans="2:18">
      <c r="B685" s="47" t="s">
        <v>74</v>
      </c>
      <c r="C685" s="77">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3"/>
      <c r="M685" s="102">
        <v>45718</v>
      </c>
      <c r="N685" s="63"/>
      <c r="O685" s="34">
        <f ca="1" t="shared" si="16"/>
        <v>0</v>
      </c>
      <c r="P685" s="66">
        <f ca="1" t="shared" si="17"/>
        <v>60</v>
      </c>
      <c r="Q685" s="34" t="str">
        <f>VLOOKUP(B685,辅助信息!E:M,9,FALSE)</f>
        <v>ZTWM-CDGS-XS-2024-0181-五冶天府-国道542项目（二批次）</v>
      </c>
      <c r="R685" s="34"/>
    </row>
    <row r="686" hidden="1" spans="2:18">
      <c r="B686" s="47" t="s">
        <v>63</v>
      </c>
      <c r="C686" s="77">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2">
        <v>45714</v>
      </c>
      <c r="N686" s="63"/>
      <c r="O686" s="34">
        <f ca="1" t="shared" si="16"/>
        <v>0</v>
      </c>
      <c r="P686" s="66">
        <f ca="1" t="shared" si="17"/>
        <v>64</v>
      </c>
      <c r="Q686" s="34" t="str">
        <f>VLOOKUP(B686,辅助信息!E:M,9,FALSE)</f>
        <v>ZTWM-CDGS-XS-2024-0181-五冶天府-国道542项目（二批次）</v>
      </c>
      <c r="R686" s="34"/>
    </row>
    <row r="687" hidden="1" spans="2:18">
      <c r="B687" s="47" t="s">
        <v>63</v>
      </c>
      <c r="C687" s="77">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3"/>
      <c r="M687" s="102">
        <v>45714</v>
      </c>
      <c r="N687" s="63"/>
      <c r="O687" s="34">
        <f ca="1" t="shared" si="16"/>
        <v>0</v>
      </c>
      <c r="P687" s="66">
        <f ca="1" t="shared" si="17"/>
        <v>64</v>
      </c>
      <c r="Q687" s="34" t="str">
        <f>VLOOKUP(B687,辅助信息!E:M,9,FALSE)</f>
        <v>ZTWM-CDGS-XS-2024-0181-五冶天府-国道542项目（二批次）</v>
      </c>
      <c r="R687" s="34"/>
    </row>
    <row r="688" hidden="1" spans="2:18">
      <c r="B688" s="47" t="s">
        <v>75</v>
      </c>
      <c r="C688" s="77">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2">
        <v>45716</v>
      </c>
      <c r="N688" s="63"/>
      <c r="O688" s="34">
        <f ca="1" t="shared" si="16"/>
        <v>0</v>
      </c>
      <c r="P688" s="66">
        <f ca="1" t="shared" si="17"/>
        <v>62</v>
      </c>
      <c r="Q688" s="34" t="str">
        <f>VLOOKUP(B688,辅助信息!E:M,9,FALSE)</f>
        <v>ZTWM-CDGS-XS-2024-0181-五冶天府-国道542项目（二批次）</v>
      </c>
      <c r="R688" s="34"/>
    </row>
    <row r="689" hidden="1" spans="2:18">
      <c r="B689" s="47" t="s">
        <v>75</v>
      </c>
      <c r="C689" s="77">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5"/>
      <c r="M689" s="102">
        <v>45716</v>
      </c>
      <c r="N689" s="63"/>
      <c r="O689" s="34">
        <f ca="1" t="shared" si="16"/>
        <v>0</v>
      </c>
      <c r="P689" s="66">
        <f ca="1" t="shared" si="17"/>
        <v>62</v>
      </c>
      <c r="Q689" s="34" t="str">
        <f>VLOOKUP(B689,辅助信息!E:M,9,FALSE)</f>
        <v>ZTWM-CDGS-XS-2024-0181-五冶天府-国道542项目（二批次）</v>
      </c>
      <c r="R689" s="34"/>
    </row>
    <row r="690" hidden="1" spans="2:18">
      <c r="B690" s="47" t="s">
        <v>75</v>
      </c>
      <c r="C690" s="77">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5"/>
      <c r="M690" s="102">
        <v>45716</v>
      </c>
      <c r="N690" s="63"/>
      <c r="O690" s="34">
        <f ca="1" t="shared" ref="O690:O712" si="18">IF(OR(M690="",N690&lt;&gt;""),"",MAX(M690-TODAY(),0))</f>
        <v>0</v>
      </c>
      <c r="P690" s="66">
        <f ca="1" t="shared" ref="P690:P712" si="19">IF(M690="","",IF(N690&lt;&gt;"",MAX(N690-M690,0),IF(TODAY()&gt;M690,TODAY()-M690,0)))</f>
        <v>62</v>
      </c>
      <c r="Q690" s="34" t="str">
        <f>VLOOKUP(B690,辅助信息!E:M,9,FALSE)</f>
        <v>ZTWM-CDGS-XS-2024-0181-五冶天府-国道542项目（二批次）</v>
      </c>
      <c r="R690" s="34"/>
    </row>
    <row r="691" hidden="1" spans="2:18">
      <c r="B691" s="47" t="s">
        <v>75</v>
      </c>
      <c r="C691" s="77">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5"/>
      <c r="M691" s="102">
        <v>45716</v>
      </c>
      <c r="N691" s="63"/>
      <c r="O691" s="34">
        <f ca="1" t="shared" si="18"/>
        <v>0</v>
      </c>
      <c r="P691" s="66">
        <f ca="1" t="shared" si="19"/>
        <v>62</v>
      </c>
      <c r="Q691" s="34" t="str">
        <f>VLOOKUP(B691,辅助信息!E:M,9,FALSE)</f>
        <v>ZTWM-CDGS-XS-2024-0181-五冶天府-国道542项目（二批次）</v>
      </c>
      <c r="R691" s="34"/>
    </row>
    <row r="692" hidden="1" spans="2:18">
      <c r="B692" s="47" t="s">
        <v>75</v>
      </c>
      <c r="C692" s="77">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3"/>
      <c r="M692" s="102">
        <v>45716</v>
      </c>
      <c r="N692" s="63"/>
      <c r="O692" s="34">
        <f ca="1" t="shared" si="18"/>
        <v>0</v>
      </c>
      <c r="P692" s="66">
        <f ca="1" t="shared" si="19"/>
        <v>62</v>
      </c>
      <c r="Q692" s="34" t="str">
        <f>VLOOKUP(B692,辅助信息!E:M,9,FALSE)</f>
        <v>ZTWM-CDGS-XS-2024-0181-五冶天府-国道542项目（二批次）</v>
      </c>
      <c r="R692" s="34"/>
    </row>
    <row r="693" hidden="1" spans="2:18">
      <c r="B693" s="47" t="s">
        <v>25</v>
      </c>
      <c r="C693" s="77">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9">
        <v>45712</v>
      </c>
      <c r="O693" s="66">
        <f ca="1" t="shared" si="18"/>
        <v>0</v>
      </c>
      <c r="P693" s="66">
        <f ca="1" t="shared" si="19"/>
        <v>66</v>
      </c>
      <c r="Q693" s="34"/>
      <c r="R693" s="34"/>
    </row>
    <row r="694" hidden="1" spans="2:18">
      <c r="B694" s="47" t="s">
        <v>25</v>
      </c>
      <c r="C694" s="77">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9">
        <v>45712</v>
      </c>
      <c r="O694" s="66">
        <f ca="1" t="shared" si="18"/>
        <v>0</v>
      </c>
      <c r="P694" s="66">
        <f ca="1" t="shared" si="19"/>
        <v>66</v>
      </c>
      <c r="Q694" s="34" t="str">
        <f>VLOOKUP(B694,辅助信息!E:M,9,FALSE)</f>
        <v>ZTWM-CDGS-XS-2024-0181-五冶天府-国道542项目（二批次）</v>
      </c>
      <c r="R694" s="34"/>
    </row>
    <row r="695" hidden="1" spans="2:18">
      <c r="B695" s="47" t="s">
        <v>25</v>
      </c>
      <c r="C695" s="77">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9">
        <v>45712</v>
      </c>
      <c r="O695" s="66">
        <f ca="1" t="shared" si="18"/>
        <v>0</v>
      </c>
      <c r="P695" s="66">
        <f ca="1" t="shared" si="19"/>
        <v>66</v>
      </c>
      <c r="Q695" s="34" t="str">
        <f>VLOOKUP(B695,辅助信息!E:M,9,FALSE)</f>
        <v>ZTWM-CDGS-XS-2024-0181-五冶天府-国道542项目（二批次）</v>
      </c>
      <c r="R695" s="34"/>
    </row>
    <row r="696" hidden="1" spans="2:18">
      <c r="B696" s="47" t="s">
        <v>25</v>
      </c>
      <c r="C696" s="77">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9">
        <v>45712</v>
      </c>
      <c r="O696" s="66">
        <f ca="1" t="shared" si="18"/>
        <v>0</v>
      </c>
      <c r="P696" s="66">
        <f ca="1" t="shared" si="19"/>
        <v>66</v>
      </c>
      <c r="Q696" s="34" t="str">
        <f>VLOOKUP(B696,辅助信息!E:M,9,FALSE)</f>
        <v>ZTWM-CDGS-XS-2024-0181-五冶天府-国道542项目（二批次）</v>
      </c>
      <c r="R696" s="34"/>
    </row>
    <row r="697" hidden="1" spans="2:18">
      <c r="B697" s="47" t="s">
        <v>63</v>
      </c>
      <c r="C697" s="77">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9">
        <v>45714</v>
      </c>
      <c r="O697" s="66">
        <f ca="1" t="shared" si="18"/>
        <v>0</v>
      </c>
      <c r="P697" s="66">
        <f ca="1" t="shared" si="19"/>
        <v>64</v>
      </c>
      <c r="Q697" s="34" t="str">
        <f>VLOOKUP(B697,辅助信息!E:M,9,FALSE)</f>
        <v>ZTWM-CDGS-XS-2024-0181-五冶天府-国道542项目（二批次）</v>
      </c>
      <c r="R697" s="34"/>
    </row>
    <row r="698" hidden="1" spans="2:18">
      <c r="B698" s="47" t="s">
        <v>63</v>
      </c>
      <c r="C698" s="77">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9">
        <v>45714</v>
      </c>
      <c r="O698" s="66">
        <f ca="1" t="shared" si="18"/>
        <v>0</v>
      </c>
      <c r="P698" s="66">
        <f ca="1" t="shared" si="19"/>
        <v>64</v>
      </c>
      <c r="Q698" s="34" t="str">
        <f>VLOOKUP(B698,辅助信息!E:M,9,FALSE)</f>
        <v>ZTWM-CDGS-XS-2024-0181-五冶天府-国道542项目（二批次）</v>
      </c>
      <c r="R698" s="34"/>
    </row>
    <row r="699" hidden="1" spans="2:18">
      <c r="B699" s="47" t="s">
        <v>75</v>
      </c>
      <c r="C699" s="77">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9">
        <v>45716</v>
      </c>
      <c r="O699" s="66">
        <f ca="1" t="shared" si="18"/>
        <v>0</v>
      </c>
      <c r="P699" s="66">
        <f ca="1" t="shared" si="19"/>
        <v>62</v>
      </c>
      <c r="Q699" s="34" t="str">
        <f>VLOOKUP(B699,辅助信息!E:M,9,FALSE)</f>
        <v>ZTWM-CDGS-XS-2024-0181-五冶天府-国道542项目（二批次）</v>
      </c>
      <c r="R699" s="34"/>
    </row>
    <row r="700" hidden="1" spans="2:18">
      <c r="B700" s="47" t="s">
        <v>75</v>
      </c>
      <c r="C700" s="77">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9">
        <v>45716</v>
      </c>
      <c r="O700" s="66">
        <f ca="1" t="shared" si="18"/>
        <v>0</v>
      </c>
      <c r="P700" s="66">
        <f ca="1" t="shared" si="19"/>
        <v>62</v>
      </c>
      <c r="Q700" s="34" t="str">
        <f>VLOOKUP(B700,辅助信息!E:M,9,FALSE)</f>
        <v>ZTWM-CDGS-XS-2024-0181-五冶天府-国道542项目（二批次）</v>
      </c>
      <c r="R700" s="34"/>
    </row>
    <row r="701" hidden="1" spans="2:18">
      <c r="B701" s="91" t="s">
        <v>75</v>
      </c>
      <c r="C701" s="77">
        <v>45713</v>
      </c>
      <c r="D701" s="91" t="str">
        <f>VLOOKUP(B701,辅助信息!E:K,7,FALSE)</f>
        <v>JWDDCD2024102400111</v>
      </c>
      <c r="E701" s="91" t="str">
        <f>VLOOKUP(F701,辅助信息!A:B,2,FALSE)</f>
        <v>螺纹钢</v>
      </c>
      <c r="F701" s="91" t="s">
        <v>86</v>
      </c>
      <c r="G701" s="93">
        <v>30</v>
      </c>
      <c r="H701" s="93">
        <f>_xlfn._xlws.FILTER('[1]2025年已发货'!$E:$E,'[1]2025年已发货'!$F:$F&amp;'[1]2025年已发货'!$C:$C&amp;'[1]2025年已发货'!$G:$G&amp;'[1]2025年已发货'!$H:$H=C701&amp;F701&amp;I701&amp;J701,"未发货")</f>
        <v>30</v>
      </c>
      <c r="I701" s="91" t="str">
        <f>VLOOKUP(B701,辅助信息!E:I,3,FALSE)</f>
        <v>（五冶达州国道542项目-一工区桥梁一工段）四川省达州市四川省达州市达川区石桥镇武寨村</v>
      </c>
      <c r="J701" s="91" t="str">
        <f>VLOOKUP(B701,辅助信息!E:I,4,FALSE)</f>
        <v>杨勇</v>
      </c>
      <c r="K701" s="91">
        <f>VLOOKUP(J701,辅助信息!H:I,2,FALSE)</f>
        <v>18398563998</v>
      </c>
      <c r="M701" s="99">
        <v>45716</v>
      </c>
      <c r="O701" s="66">
        <f ca="1" t="shared" si="18"/>
        <v>0</v>
      </c>
      <c r="P701" s="66">
        <f ca="1" t="shared" si="19"/>
        <v>62</v>
      </c>
      <c r="Q701" s="34" t="str">
        <f>VLOOKUP(B701,辅助信息!E:M,9,FALSE)</f>
        <v>ZTWM-CDGS-XS-2024-0181-五冶天府-国道542项目（二批次）</v>
      </c>
      <c r="R701" s="34"/>
    </row>
    <row r="702" hidden="1" spans="1:18">
      <c r="A702" s="90" t="s">
        <v>96</v>
      </c>
      <c r="B702" s="47" t="s">
        <v>43</v>
      </c>
      <c r="C702" s="77">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4" t="str">
        <f>VLOOKUP(B702,辅助信息!E:J,6,FALSE)</f>
        <v>提前联系到场规格,一天到场车辆不低于2车</v>
      </c>
      <c r="M702" s="99">
        <v>45714</v>
      </c>
      <c r="O702" s="66">
        <f ca="1" t="shared" si="18"/>
        <v>0</v>
      </c>
      <c r="P702" s="66">
        <f ca="1" t="shared" si="19"/>
        <v>64</v>
      </c>
      <c r="Q702" s="34"/>
      <c r="R702" s="34"/>
    </row>
    <row r="703" hidden="1" spans="1:18">
      <c r="A703" s="85"/>
      <c r="B703" s="47" t="s">
        <v>43</v>
      </c>
      <c r="C703" s="77">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5"/>
      <c r="M703" s="99">
        <v>45714</v>
      </c>
      <c r="O703" s="66">
        <f ca="1" t="shared" si="18"/>
        <v>0</v>
      </c>
      <c r="P703" s="66">
        <f ca="1" t="shared" si="19"/>
        <v>64</v>
      </c>
      <c r="Q703" s="34"/>
      <c r="R703" s="34"/>
    </row>
    <row r="704" hidden="1" spans="1:18">
      <c r="A704" s="85"/>
      <c r="B704" s="47" t="s">
        <v>43</v>
      </c>
      <c r="C704" s="77">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5"/>
      <c r="M704" s="99">
        <v>45714</v>
      </c>
      <c r="O704" s="66">
        <f ca="1" t="shared" si="18"/>
        <v>0</v>
      </c>
      <c r="P704" s="66">
        <f ca="1" t="shared" si="19"/>
        <v>64</v>
      </c>
      <c r="Q704" s="34"/>
      <c r="R704" s="34"/>
    </row>
    <row r="705" hidden="1" spans="1:18">
      <c r="A705" s="85"/>
      <c r="B705" s="47" t="s">
        <v>104</v>
      </c>
      <c r="C705" s="77">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5"/>
      <c r="M705" s="99">
        <v>45714</v>
      </c>
      <c r="O705" s="66">
        <f ca="1" t="shared" si="18"/>
        <v>0</v>
      </c>
      <c r="P705" s="66">
        <f ca="1" t="shared" si="19"/>
        <v>64</v>
      </c>
      <c r="Q705" s="34"/>
      <c r="R705" s="34"/>
    </row>
    <row r="706" hidden="1" spans="1:18">
      <c r="A706" s="85"/>
      <c r="B706" s="47" t="s">
        <v>104</v>
      </c>
      <c r="C706" s="77">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5"/>
      <c r="M706" s="99">
        <v>45714</v>
      </c>
      <c r="O706" s="66">
        <f ca="1" t="shared" si="18"/>
        <v>0</v>
      </c>
      <c r="P706" s="66">
        <f ca="1" t="shared" si="19"/>
        <v>64</v>
      </c>
      <c r="Q706" s="34"/>
      <c r="R706" s="34"/>
    </row>
    <row r="707" hidden="1" spans="1:18">
      <c r="A707" s="83"/>
      <c r="B707" s="47" t="s">
        <v>104</v>
      </c>
      <c r="C707" s="77">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3"/>
      <c r="M707" s="99">
        <v>45714</v>
      </c>
      <c r="O707" s="66">
        <f ca="1" t="shared" si="18"/>
        <v>0</v>
      </c>
      <c r="P707" s="66">
        <f ca="1" t="shared" si="19"/>
        <v>64</v>
      </c>
      <c r="Q707" s="34"/>
      <c r="R707" s="34"/>
    </row>
    <row r="708" s="34" customFormat="1" hidden="1" spans="1:17">
      <c r="A708" s="106" t="s">
        <v>105</v>
      </c>
      <c r="B708" s="47" t="s">
        <v>99</v>
      </c>
      <c r="C708" s="77">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2">
        <v>45709</v>
      </c>
      <c r="O708" s="34">
        <f ca="1" t="shared" si="18"/>
        <v>0</v>
      </c>
      <c r="P708" s="34">
        <f ca="1" t="shared" si="19"/>
        <v>69</v>
      </c>
      <c r="Q708" s="34" t="str">
        <f>VLOOKUP(B708,辅助信息!E:M,9,FALSE)</f>
        <v>ZTWM-CDGS-XS-2024-0248-五冶钢构-南充市医学院项目</v>
      </c>
    </row>
    <row r="709" s="34" customFormat="1" hidden="1" spans="1:17">
      <c r="A709" s="85"/>
      <c r="B709" s="47" t="s">
        <v>99</v>
      </c>
      <c r="C709" s="77">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2">
        <v>45709</v>
      </c>
      <c r="O709" s="34">
        <f ca="1" t="shared" si="18"/>
        <v>0</v>
      </c>
      <c r="P709" s="34">
        <f ca="1" t="shared" si="19"/>
        <v>69</v>
      </c>
      <c r="Q709" s="34" t="str">
        <f>VLOOKUP(B709,辅助信息!E:M,9,FALSE)</f>
        <v>ZTWM-CDGS-XS-2024-0248-五冶钢构-南充市医学院项目</v>
      </c>
    </row>
    <row r="710" s="34" customFormat="1" hidden="1" spans="1:17">
      <c r="A710" s="85"/>
      <c r="B710" s="47" t="s">
        <v>99</v>
      </c>
      <c r="C710" s="77">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2">
        <v>45709</v>
      </c>
      <c r="O710" s="34">
        <f ca="1" t="shared" si="18"/>
        <v>0</v>
      </c>
      <c r="P710" s="34">
        <f ca="1" t="shared" si="19"/>
        <v>69</v>
      </c>
      <c r="Q710" s="34" t="str">
        <f>VLOOKUP(B710,辅助信息!E:M,9,FALSE)</f>
        <v>ZTWM-CDGS-XS-2024-0248-五冶钢构-南充市医学院项目</v>
      </c>
    </row>
    <row r="711" s="34" customFormat="1" hidden="1" spans="1:17">
      <c r="A711" s="85"/>
      <c r="B711" s="47" t="s">
        <v>99</v>
      </c>
      <c r="C711" s="77">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2">
        <v>45709</v>
      </c>
      <c r="O711" s="34">
        <f ca="1" t="shared" si="18"/>
        <v>0</v>
      </c>
      <c r="P711" s="34">
        <f ca="1" t="shared" si="19"/>
        <v>69</v>
      </c>
      <c r="Q711" s="34" t="str">
        <f>VLOOKUP(B711,辅助信息!E:M,9,FALSE)</f>
        <v>ZTWM-CDGS-XS-2024-0248-五冶钢构-南充市医学院项目</v>
      </c>
    </row>
    <row r="712" s="34" customFormat="1" hidden="1" spans="1:17">
      <c r="A712" s="83"/>
      <c r="B712" s="47" t="s">
        <v>99</v>
      </c>
      <c r="C712" s="77">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2">
        <v>45709</v>
      </c>
      <c r="O712" s="34">
        <f ca="1" t="shared" si="18"/>
        <v>0</v>
      </c>
      <c r="P712" s="34">
        <f ca="1" t="shared" si="19"/>
        <v>69</v>
      </c>
      <c r="Q712" s="34" t="str">
        <f>VLOOKUP(B712,辅助信息!E:M,9,FALSE)</f>
        <v>ZTWM-CDGS-XS-2024-0248-五冶钢构-南充市医学院项目</v>
      </c>
    </row>
    <row r="713" hidden="1" spans="2:18">
      <c r="B713" s="47" t="s">
        <v>79</v>
      </c>
      <c r="C713" s="77">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7">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7">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7">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91" t="s">
        <v>79</v>
      </c>
      <c r="C717" s="92">
        <v>45713</v>
      </c>
      <c r="D717" s="91" t="str">
        <f>VLOOKUP(B717,辅助信息!E:K,7,FALSE)</f>
        <v>JWDDCD2024102400111</v>
      </c>
      <c r="E717" s="91" t="str">
        <f>VLOOKUP(F717,辅助信息!A:B,2,FALSE)</f>
        <v>螺纹钢</v>
      </c>
      <c r="F717" s="91" t="s">
        <v>18</v>
      </c>
      <c r="G717" s="93">
        <v>45</v>
      </c>
      <c r="H717" s="91">
        <f>_xlfn._xlws.FILTER('[1]2025年已发货'!$E:$E,'[1]2025年已发货'!$F:$F&amp;'[1]2025年已发货'!$C:$C&amp;'[1]2025年已发货'!$G:$G&amp;'[1]2025年已发货'!$H:$H=C717&amp;F717&amp;I717&amp;J717,"未发货")</f>
        <v>45</v>
      </c>
      <c r="I717" s="91" t="str">
        <f>VLOOKUP(B717,辅助信息!E:I,3,FALSE)</f>
        <v>（五冶达州国道542项目-养护工区）四川省达州市达川区管村镇油房村</v>
      </c>
      <c r="J717" s="91" t="str">
        <f>VLOOKUP(B717,辅助信息!E:I,4,FALSE)</f>
        <v>侯自强</v>
      </c>
      <c r="K717" s="91">
        <f>VLOOKUP(J717,辅助信息!H:I,2,FALSE)</f>
        <v>13281725223</v>
      </c>
      <c r="M717" s="63"/>
      <c r="N717" s="63"/>
      <c r="O717" s="63"/>
      <c r="P717" s="63"/>
      <c r="Q717" s="34"/>
      <c r="R717" s="34"/>
    </row>
    <row r="718" hidden="1" spans="2:18">
      <c r="B718" s="47" t="s">
        <v>75</v>
      </c>
      <c r="C718" s="77">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4"/>
      <c r="M718" s="107">
        <v>45716</v>
      </c>
      <c r="N718" s="63"/>
      <c r="O718" s="63">
        <f ca="1" t="shared" ref="O718:O781" si="20">IF(OR(M718="",N718&lt;&gt;""),"",MAX(M718-TODAY(),0))</f>
        <v>0</v>
      </c>
      <c r="P718" s="63">
        <f ca="1" t="shared" ref="P718:P781" si="21">IF(M718="","",IF(N718&lt;&gt;"",MAX(N718-M718,0),IF(TODAY()&gt;M718,TODAY()-M718,0)))</f>
        <v>62</v>
      </c>
      <c r="Q718" s="34" t="str">
        <f>VLOOKUP(B718,辅助信息!E:M,9,FALSE)</f>
        <v>ZTWM-CDGS-XS-2024-0181-五冶天府-国道542项目（二批次）</v>
      </c>
      <c r="R718" s="34"/>
    </row>
    <row r="719" hidden="1" spans="2:18">
      <c r="B719" s="47" t="s">
        <v>106</v>
      </c>
      <c r="C719" s="77">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4" t="str">
        <f>VLOOKUP(B719,辅助信息!E:J,6,FALSE)</f>
        <v>提前联系到场规格</v>
      </c>
      <c r="M719" s="107">
        <v>45716</v>
      </c>
      <c r="N719" s="63"/>
      <c r="O719" s="63">
        <f ca="1" t="shared" si="20"/>
        <v>0</v>
      </c>
      <c r="P719" s="63">
        <f ca="1" t="shared" si="21"/>
        <v>62</v>
      </c>
      <c r="Q719" s="34" t="str">
        <f>VLOOKUP(B719,辅助信息!E:M,9,FALSE)</f>
        <v>ZTWM-CDGS-XS-2024-0169-中冶西部钢构-宜宾市南溪区幸福路东路,高县月江镇建设项目</v>
      </c>
      <c r="R719" s="34"/>
    </row>
    <row r="720" hidden="1" spans="2:18">
      <c r="B720" s="47" t="s">
        <v>106</v>
      </c>
      <c r="C720" s="77">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5"/>
      <c r="M720" s="107">
        <v>45716</v>
      </c>
      <c r="N720" s="63"/>
      <c r="O720" s="63">
        <f ca="1" t="shared" si="20"/>
        <v>0</v>
      </c>
      <c r="P720" s="63">
        <f ca="1" t="shared" si="21"/>
        <v>62</v>
      </c>
      <c r="Q720" s="34" t="str">
        <f>VLOOKUP(B720,辅助信息!E:M,9,FALSE)</f>
        <v>ZTWM-CDGS-XS-2024-0169-中冶西部钢构-宜宾市南溪区幸福路东路,高县月江镇建设项目</v>
      </c>
      <c r="R720" s="34"/>
    </row>
    <row r="721" hidden="1" spans="2:18">
      <c r="B721" s="47" t="s">
        <v>106</v>
      </c>
      <c r="C721" s="77">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5"/>
      <c r="M721" s="107">
        <v>45716</v>
      </c>
      <c r="N721" s="63"/>
      <c r="O721" s="63">
        <f ca="1" t="shared" si="20"/>
        <v>0</v>
      </c>
      <c r="P721" s="63">
        <f ca="1" t="shared" si="21"/>
        <v>62</v>
      </c>
      <c r="Q721" s="34" t="str">
        <f>VLOOKUP(B721,辅助信息!E:M,9,FALSE)</f>
        <v>ZTWM-CDGS-XS-2024-0169-中冶西部钢构-宜宾市南溪区幸福路东路,高县月江镇建设项目</v>
      </c>
      <c r="R721" s="34"/>
    </row>
    <row r="722" hidden="1" spans="2:18">
      <c r="B722" s="47" t="s">
        <v>106</v>
      </c>
      <c r="C722" s="77">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5"/>
      <c r="M722" s="107">
        <v>45716</v>
      </c>
      <c r="N722" s="63"/>
      <c r="O722" s="63">
        <f ca="1" t="shared" si="20"/>
        <v>0</v>
      </c>
      <c r="P722" s="63">
        <f ca="1" t="shared" si="21"/>
        <v>62</v>
      </c>
      <c r="Q722" s="34" t="str">
        <f>VLOOKUP(B722,辅助信息!E:M,9,FALSE)</f>
        <v>ZTWM-CDGS-XS-2024-0169-中冶西部钢构-宜宾市南溪区幸福路东路,高县月江镇建设项目</v>
      </c>
      <c r="R722" s="34"/>
    </row>
    <row r="723" hidden="1" spans="2:18">
      <c r="B723" s="47" t="s">
        <v>106</v>
      </c>
      <c r="C723" s="77">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5"/>
      <c r="M723" s="107">
        <v>45716</v>
      </c>
      <c r="N723" s="63"/>
      <c r="O723" s="63">
        <f ca="1" t="shared" si="20"/>
        <v>0</v>
      </c>
      <c r="P723" s="63">
        <f ca="1" t="shared" si="21"/>
        <v>62</v>
      </c>
      <c r="Q723" s="34" t="str">
        <f>VLOOKUP(B723,辅助信息!E:M,9,FALSE)</f>
        <v>ZTWM-CDGS-XS-2024-0169-中冶西部钢构-宜宾市南溪区幸福路东路,高县月江镇建设项目</v>
      </c>
      <c r="R723" s="34"/>
    </row>
    <row r="724" hidden="1" spans="2:18">
      <c r="B724" s="47" t="s">
        <v>106</v>
      </c>
      <c r="C724" s="77">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5"/>
      <c r="M724" s="107">
        <v>45716</v>
      </c>
      <c r="N724" s="63"/>
      <c r="O724" s="63">
        <f ca="1" t="shared" si="20"/>
        <v>0</v>
      </c>
      <c r="P724" s="63">
        <f ca="1" t="shared" si="21"/>
        <v>62</v>
      </c>
      <c r="Q724" s="34" t="str">
        <f>VLOOKUP(B724,辅助信息!E:M,9,FALSE)</f>
        <v>ZTWM-CDGS-XS-2024-0169-中冶西部钢构-宜宾市南溪区幸福路东路,高县月江镇建设项目</v>
      </c>
      <c r="R724" s="34"/>
    </row>
    <row r="725" hidden="1" spans="2:18">
      <c r="B725" s="47" t="s">
        <v>106</v>
      </c>
      <c r="C725" s="77">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3"/>
      <c r="M725" s="107">
        <v>45716</v>
      </c>
      <c r="N725" s="63"/>
      <c r="O725" s="63">
        <f ca="1" t="shared" si="20"/>
        <v>0</v>
      </c>
      <c r="P725" s="63">
        <f ca="1" t="shared" si="21"/>
        <v>62</v>
      </c>
      <c r="Q725" s="34" t="str">
        <f>VLOOKUP(B725,辅助信息!E:M,9,FALSE)</f>
        <v>ZTWM-CDGS-XS-2024-0169-中冶西部钢构-宜宾市南溪区幸福路东路,高县月江镇建设项目</v>
      </c>
      <c r="R725" s="34"/>
    </row>
    <row r="726" hidden="1" spans="2:18">
      <c r="B726" s="47" t="s">
        <v>107</v>
      </c>
      <c r="C726" s="77">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4" t="str">
        <f>VLOOKUP(B726,辅助信息!E:J,6,FALSE)</f>
        <v>送货单要求：送货单位：宜宾罗投资产管理有限公司,收货单位：中国五冶集团有限公司,装货前联系收货人核实到场规格</v>
      </c>
      <c r="M726" s="107">
        <v>45716</v>
      </c>
      <c r="N726" s="63"/>
      <c r="O726" s="63">
        <f ca="1" t="shared" si="20"/>
        <v>0</v>
      </c>
      <c r="P726" s="63">
        <f ca="1" t="shared" si="21"/>
        <v>62</v>
      </c>
      <c r="Q726" s="34" t="str">
        <f>VLOOKUP(B726,辅助信息!E:M,9,FALSE)</f>
        <v>ZTWM-CDGS-XS-2024-0169-中冶西部钢构-宜宾市南溪区幸福路东路,高县月江镇建设项目</v>
      </c>
      <c r="R726" s="34"/>
    </row>
    <row r="727" hidden="1" spans="2:18">
      <c r="B727" s="47" t="s">
        <v>107</v>
      </c>
      <c r="C727" s="77">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5"/>
      <c r="M727" s="107">
        <v>45716</v>
      </c>
      <c r="N727" s="63"/>
      <c r="O727" s="63">
        <f ca="1" t="shared" si="20"/>
        <v>0</v>
      </c>
      <c r="P727" s="63">
        <f ca="1" t="shared" si="21"/>
        <v>62</v>
      </c>
      <c r="Q727" s="34" t="str">
        <f>VLOOKUP(B727,辅助信息!E:M,9,FALSE)</f>
        <v>ZTWM-CDGS-XS-2024-0169-中冶西部钢构-宜宾市南溪区幸福路东路,高县月江镇建设项目</v>
      </c>
      <c r="R727" s="34"/>
    </row>
    <row r="728" hidden="1" spans="2:18">
      <c r="B728" s="47" t="s">
        <v>107</v>
      </c>
      <c r="C728" s="77">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5"/>
      <c r="M728" s="107">
        <v>45716</v>
      </c>
      <c r="N728" s="63"/>
      <c r="O728" s="63">
        <f ca="1" t="shared" si="20"/>
        <v>0</v>
      </c>
      <c r="P728" s="63">
        <f ca="1" t="shared" si="21"/>
        <v>62</v>
      </c>
      <c r="Q728" s="34" t="str">
        <f>VLOOKUP(B728,辅助信息!E:M,9,FALSE)</f>
        <v>ZTWM-CDGS-XS-2024-0169-中冶西部钢构-宜宾市南溪区幸福路东路,高县月江镇建设项目</v>
      </c>
      <c r="R728" s="34"/>
    </row>
    <row r="729" hidden="1" spans="2:18">
      <c r="B729" s="47" t="s">
        <v>107</v>
      </c>
      <c r="C729" s="77">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5"/>
      <c r="M729" s="107">
        <v>45716</v>
      </c>
      <c r="N729" s="63"/>
      <c r="O729" s="63">
        <f ca="1" t="shared" si="20"/>
        <v>0</v>
      </c>
      <c r="P729" s="63">
        <f ca="1" t="shared" si="21"/>
        <v>62</v>
      </c>
      <c r="Q729" s="34" t="str">
        <f>VLOOKUP(B729,辅助信息!E:M,9,FALSE)</f>
        <v>ZTWM-CDGS-XS-2024-0169-中冶西部钢构-宜宾市南溪区幸福路东路,高县月江镇建设项目</v>
      </c>
      <c r="R729" s="34"/>
    </row>
    <row r="730" hidden="1" spans="2:18">
      <c r="B730" s="47" t="s">
        <v>107</v>
      </c>
      <c r="C730" s="77">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5"/>
      <c r="M730" s="107">
        <v>45716</v>
      </c>
      <c r="N730" s="63"/>
      <c r="O730" s="63">
        <f ca="1" t="shared" si="20"/>
        <v>0</v>
      </c>
      <c r="P730" s="63">
        <f ca="1" t="shared" si="21"/>
        <v>62</v>
      </c>
      <c r="Q730" s="34" t="str">
        <f>VLOOKUP(B730,辅助信息!E:M,9,FALSE)</f>
        <v>ZTWM-CDGS-XS-2024-0169-中冶西部钢构-宜宾市南溪区幸福路东路,高县月江镇建设项目</v>
      </c>
      <c r="R730" s="34"/>
    </row>
    <row r="731" hidden="1" spans="2:18">
      <c r="B731" s="47" t="s">
        <v>107</v>
      </c>
      <c r="C731" s="77">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5"/>
      <c r="M731" s="107">
        <v>45716</v>
      </c>
      <c r="N731" s="63"/>
      <c r="O731" s="63">
        <f ca="1" t="shared" si="20"/>
        <v>0</v>
      </c>
      <c r="P731" s="63">
        <f ca="1" t="shared" si="21"/>
        <v>62</v>
      </c>
      <c r="Q731" s="34" t="str">
        <f>VLOOKUP(B731,辅助信息!E:M,9,FALSE)</f>
        <v>ZTWM-CDGS-XS-2024-0169-中冶西部钢构-宜宾市南溪区幸福路东路,高县月江镇建设项目</v>
      </c>
      <c r="R731" s="34"/>
    </row>
    <row r="732" hidden="1" spans="2:18">
      <c r="B732" s="47" t="s">
        <v>107</v>
      </c>
      <c r="C732" s="77">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3"/>
      <c r="M732" s="107">
        <v>45716</v>
      </c>
      <c r="N732" s="63"/>
      <c r="O732" s="63">
        <f ca="1" t="shared" si="20"/>
        <v>0</v>
      </c>
      <c r="P732" s="63">
        <f ca="1" t="shared" si="21"/>
        <v>62</v>
      </c>
      <c r="Q732" s="34" t="str">
        <f>VLOOKUP(B732,辅助信息!E:M,9,FALSE)</f>
        <v>ZTWM-CDGS-XS-2024-0169-中冶西部钢构-宜宾市南溪区幸福路东路,高县月江镇建设项目</v>
      </c>
      <c r="R732" s="34"/>
    </row>
    <row r="733" hidden="1" spans="2:18">
      <c r="B733" s="47" t="s">
        <v>108</v>
      </c>
      <c r="C733" s="77">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4" t="str">
        <f>VLOOKUP(B733,辅助信息!E:J,6,FALSE)</f>
        <v>五冶建设送货单,送货车型9.6米,装货前联系收货人核实到场规格,没提前告知进场规格现场不给予接收</v>
      </c>
      <c r="M733" s="107">
        <v>45717</v>
      </c>
      <c r="N733" s="63"/>
      <c r="O733" s="63">
        <f ca="1" t="shared" si="20"/>
        <v>0</v>
      </c>
      <c r="P733" s="63">
        <f ca="1" t="shared" si="21"/>
        <v>61</v>
      </c>
      <c r="Q733" s="34" t="str">
        <f>VLOOKUP(B733,辅助信息!E:M,9,FALSE)</f>
        <v>ZTWM-CDGS-XS-2024-0181-五冶天府-国道542项目（二批次）</v>
      </c>
      <c r="R733" s="34"/>
    </row>
    <row r="734" hidden="1" spans="2:18">
      <c r="B734" s="47" t="s">
        <v>108</v>
      </c>
      <c r="C734" s="77">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5"/>
      <c r="M734" s="107">
        <v>45717</v>
      </c>
      <c r="N734" s="63"/>
      <c r="O734" s="63">
        <f ca="1" t="shared" si="20"/>
        <v>0</v>
      </c>
      <c r="P734" s="63">
        <f ca="1" t="shared" si="21"/>
        <v>61</v>
      </c>
      <c r="Q734" s="34" t="str">
        <f>VLOOKUP(B734,辅助信息!E:M,9,FALSE)</f>
        <v>ZTWM-CDGS-XS-2024-0181-五冶天府-国道542项目（二批次）</v>
      </c>
      <c r="R734" s="34"/>
    </row>
    <row r="735" hidden="1" spans="2:18">
      <c r="B735" s="47" t="s">
        <v>108</v>
      </c>
      <c r="C735" s="77">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5"/>
      <c r="M735" s="107">
        <v>45717</v>
      </c>
      <c r="N735" s="63"/>
      <c r="O735" s="63">
        <f ca="1" t="shared" si="20"/>
        <v>0</v>
      </c>
      <c r="P735" s="63">
        <f ca="1" t="shared" si="21"/>
        <v>61</v>
      </c>
      <c r="Q735" s="34" t="str">
        <f>VLOOKUP(B735,辅助信息!E:M,9,FALSE)</f>
        <v>ZTWM-CDGS-XS-2024-0181-五冶天府-国道542项目（二批次）</v>
      </c>
      <c r="R735" s="34"/>
    </row>
    <row r="736" hidden="1" spans="2:18">
      <c r="B736" s="47" t="s">
        <v>108</v>
      </c>
      <c r="C736" s="77">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5"/>
      <c r="M736" s="107">
        <v>45717</v>
      </c>
      <c r="N736" s="63"/>
      <c r="O736" s="63">
        <f ca="1" t="shared" si="20"/>
        <v>0</v>
      </c>
      <c r="P736" s="63">
        <f ca="1" t="shared" si="21"/>
        <v>61</v>
      </c>
      <c r="Q736" s="34" t="str">
        <f>VLOOKUP(B736,辅助信息!E:M,9,FALSE)</f>
        <v>ZTWM-CDGS-XS-2024-0181-五冶天府-国道542项目（二批次）</v>
      </c>
      <c r="R736" s="34"/>
    </row>
    <row r="737" hidden="1" spans="2:18">
      <c r="B737" s="47" t="s">
        <v>108</v>
      </c>
      <c r="C737" s="77">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3"/>
      <c r="M737" s="107">
        <v>45717</v>
      </c>
      <c r="N737" s="63"/>
      <c r="O737" s="63">
        <f ca="1" t="shared" si="20"/>
        <v>0</v>
      </c>
      <c r="P737" s="63">
        <f ca="1" t="shared" si="21"/>
        <v>61</v>
      </c>
      <c r="Q737" s="34" t="str">
        <f>VLOOKUP(B737,辅助信息!E:M,9,FALSE)</f>
        <v>ZTWM-CDGS-XS-2024-0181-五冶天府-国道542项目（二批次）</v>
      </c>
      <c r="R737" s="34"/>
    </row>
    <row r="738" hidden="1" spans="2:18">
      <c r="B738" s="47" t="s">
        <v>69</v>
      </c>
      <c r="C738" s="77">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4" t="str">
        <f>VLOOKUP(B738,辅助信息!E:J,6,FALSE)</f>
        <v>控制炉批号尽量少,优先安排达钢,提前联系到场规格及数量</v>
      </c>
      <c r="M738" s="107">
        <v>45716</v>
      </c>
      <c r="N738" s="63"/>
      <c r="O738" s="63">
        <f ca="1" t="shared" si="20"/>
        <v>0</v>
      </c>
      <c r="P738" s="63">
        <f ca="1" t="shared" si="21"/>
        <v>62</v>
      </c>
      <c r="Q738" s="34" t="str">
        <f>VLOOKUP(B738,辅助信息!E:M,9,FALSE)</f>
        <v>ZTWM-CDGS-XS-2024-0134-商投建工达州中医药科技成果示范园项目</v>
      </c>
      <c r="R738" s="34"/>
    </row>
    <row r="739" hidden="1" spans="2:18">
      <c r="B739" s="47" t="s">
        <v>69</v>
      </c>
      <c r="C739" s="77">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3"/>
      <c r="M739" s="107">
        <v>45716</v>
      </c>
      <c r="N739" s="63"/>
      <c r="O739" s="63">
        <f ca="1" t="shared" si="20"/>
        <v>0</v>
      </c>
      <c r="P739" s="63">
        <f ca="1" t="shared" si="21"/>
        <v>62</v>
      </c>
      <c r="Q739" s="34" t="str">
        <f>VLOOKUP(B739,辅助信息!E:M,9,FALSE)</f>
        <v>ZTWM-CDGS-XS-2024-0134-商投建工达州中医药科技成果示范园项目</v>
      </c>
      <c r="R739" s="34"/>
    </row>
    <row r="740" hidden="1" spans="2:18">
      <c r="B740" s="47" t="s">
        <v>56</v>
      </c>
      <c r="C740" s="77">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4" t="str">
        <f>VLOOKUP(B740,辅助信息!E:J,6,FALSE)</f>
        <v>控制炉批号尽量少,优先安排达钢,提前联系到场规格及数量</v>
      </c>
      <c r="M740" s="107">
        <v>45716</v>
      </c>
      <c r="N740" s="63"/>
      <c r="O740" s="63">
        <f ca="1" t="shared" si="20"/>
        <v>0</v>
      </c>
      <c r="P740" s="63">
        <f ca="1" t="shared" si="21"/>
        <v>62</v>
      </c>
      <c r="Q740" s="34" t="str">
        <f>VLOOKUP(B740,辅助信息!E:M,9,FALSE)</f>
        <v>ZTWM-CDGS-XS-2024-0134-商投建工达州中医药科技成果示范园项目</v>
      </c>
      <c r="R740" s="34"/>
    </row>
    <row r="741" hidden="1" spans="2:18">
      <c r="B741" s="47" t="s">
        <v>56</v>
      </c>
      <c r="C741" s="77">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5"/>
      <c r="M741" s="107">
        <v>45716</v>
      </c>
      <c r="N741" s="63"/>
      <c r="O741" s="63">
        <f ca="1" t="shared" si="20"/>
        <v>0</v>
      </c>
      <c r="P741" s="63">
        <f ca="1" t="shared" si="21"/>
        <v>62</v>
      </c>
      <c r="Q741" s="34" t="str">
        <f>VLOOKUP(B741,辅助信息!E:M,9,FALSE)</f>
        <v>ZTWM-CDGS-XS-2024-0134-商投建工达州中医药科技成果示范园项目</v>
      </c>
      <c r="R741" s="34"/>
    </row>
    <row r="742" hidden="1" spans="2:18">
      <c r="B742" s="47" t="s">
        <v>56</v>
      </c>
      <c r="C742" s="77">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5"/>
      <c r="M742" s="107">
        <v>45716</v>
      </c>
      <c r="N742" s="63"/>
      <c r="O742" s="63">
        <f ca="1" t="shared" si="20"/>
        <v>0</v>
      </c>
      <c r="P742" s="63">
        <f ca="1" t="shared" si="21"/>
        <v>62</v>
      </c>
      <c r="Q742" s="34" t="str">
        <f>VLOOKUP(B742,辅助信息!E:M,9,FALSE)</f>
        <v>ZTWM-CDGS-XS-2024-0134-商投建工达州中医药科技成果示范园项目</v>
      </c>
      <c r="R742" s="34"/>
    </row>
    <row r="743" hidden="1" spans="2:18">
      <c r="B743" s="47" t="s">
        <v>56</v>
      </c>
      <c r="C743" s="77">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5"/>
      <c r="M743" s="107">
        <v>45716</v>
      </c>
      <c r="N743" s="63"/>
      <c r="O743" s="63">
        <f ca="1" t="shared" si="20"/>
        <v>0</v>
      </c>
      <c r="P743" s="63">
        <f ca="1" t="shared" si="21"/>
        <v>62</v>
      </c>
      <c r="Q743" s="34" t="str">
        <f>VLOOKUP(B743,辅助信息!E:M,9,FALSE)</f>
        <v>ZTWM-CDGS-XS-2024-0134-商投建工达州中医药科技成果示范园项目</v>
      </c>
      <c r="R743" s="34"/>
    </row>
    <row r="744" hidden="1" spans="2:18">
      <c r="B744" s="47" t="s">
        <v>56</v>
      </c>
      <c r="C744" s="77">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5"/>
      <c r="M744" s="107">
        <v>45716</v>
      </c>
      <c r="N744" s="63"/>
      <c r="O744" s="63">
        <f ca="1" t="shared" si="20"/>
        <v>0</v>
      </c>
      <c r="P744" s="63">
        <f ca="1" t="shared" si="21"/>
        <v>62</v>
      </c>
      <c r="Q744" s="34" t="str">
        <f>VLOOKUP(B744,辅助信息!E:M,9,FALSE)</f>
        <v>ZTWM-CDGS-XS-2024-0134-商投建工达州中医药科技成果示范园项目</v>
      </c>
      <c r="R744" s="34"/>
    </row>
    <row r="745" hidden="1" spans="2:18">
      <c r="B745" s="47" t="s">
        <v>56</v>
      </c>
      <c r="C745" s="77">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3"/>
      <c r="M745" s="107">
        <v>45716</v>
      </c>
      <c r="N745" s="63"/>
      <c r="O745" s="63">
        <f ca="1" t="shared" si="20"/>
        <v>0</v>
      </c>
      <c r="P745" s="63">
        <f ca="1" t="shared" si="21"/>
        <v>62</v>
      </c>
      <c r="Q745" s="34" t="str">
        <f>VLOOKUP(B745,辅助信息!E:M,9,FALSE)</f>
        <v>ZTWM-CDGS-XS-2024-0134-商投建工达州中医药科技成果示范园项目</v>
      </c>
      <c r="R745" s="34"/>
    </row>
    <row r="746" hidden="1" spans="2:18">
      <c r="B746" s="47" t="s">
        <v>20</v>
      </c>
      <c r="C746" s="77">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7">
        <v>45716</v>
      </c>
      <c r="N746" s="63"/>
      <c r="O746" s="63">
        <f ca="1" t="shared" si="20"/>
        <v>0</v>
      </c>
      <c r="P746" s="63">
        <f ca="1" t="shared" si="21"/>
        <v>62</v>
      </c>
      <c r="Q746" s="34" t="str">
        <f>VLOOKUP(B746,辅助信息!E:M,9,FALSE)</f>
        <v>ZTWM-CDGS-XS-2024-0248-五冶钢构-南充市医学院项目</v>
      </c>
      <c r="R746" s="34"/>
    </row>
    <row r="747" hidden="1" spans="2:18">
      <c r="B747" s="47" t="s">
        <v>20</v>
      </c>
      <c r="C747" s="77">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5"/>
      <c r="M747" s="107">
        <v>45716</v>
      </c>
      <c r="N747" s="63"/>
      <c r="O747" s="63">
        <f ca="1" t="shared" si="20"/>
        <v>0</v>
      </c>
      <c r="P747" s="63">
        <f ca="1" t="shared" si="21"/>
        <v>62</v>
      </c>
      <c r="Q747" s="34" t="str">
        <f>VLOOKUP(B747,辅助信息!E:M,9,FALSE)</f>
        <v>ZTWM-CDGS-XS-2024-0248-五冶钢构-南充市医学院项目</v>
      </c>
      <c r="R747" s="34"/>
    </row>
    <row r="748" hidden="1" spans="2:18">
      <c r="B748" s="47" t="s">
        <v>20</v>
      </c>
      <c r="C748" s="77">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5"/>
      <c r="M748" s="107">
        <v>45716</v>
      </c>
      <c r="N748" s="63"/>
      <c r="O748" s="63">
        <f ca="1" t="shared" si="20"/>
        <v>0</v>
      </c>
      <c r="P748" s="63">
        <f ca="1" t="shared" si="21"/>
        <v>62</v>
      </c>
      <c r="Q748" s="34" t="str">
        <f>VLOOKUP(B748,辅助信息!E:M,9,FALSE)</f>
        <v>ZTWM-CDGS-XS-2024-0248-五冶钢构-南充市医学院项目</v>
      </c>
      <c r="R748" s="34"/>
    </row>
    <row r="749" hidden="1" spans="2:18">
      <c r="B749" s="47" t="s">
        <v>20</v>
      </c>
      <c r="C749" s="77">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5"/>
      <c r="M749" s="107">
        <v>45716</v>
      </c>
      <c r="N749" s="63"/>
      <c r="O749" s="63">
        <f ca="1" t="shared" si="20"/>
        <v>0</v>
      </c>
      <c r="P749" s="63">
        <f ca="1" t="shared" si="21"/>
        <v>62</v>
      </c>
      <c r="Q749" s="34" t="str">
        <f>VLOOKUP(B749,辅助信息!E:M,9,FALSE)</f>
        <v>ZTWM-CDGS-XS-2024-0248-五冶钢构-南充市医学院项目</v>
      </c>
      <c r="R749" s="34"/>
    </row>
    <row r="750" hidden="1" spans="2:18">
      <c r="B750" s="47" t="s">
        <v>20</v>
      </c>
      <c r="C750" s="77">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5"/>
      <c r="M750" s="107">
        <v>45716</v>
      </c>
      <c r="N750" s="63"/>
      <c r="O750" s="63">
        <f ca="1" t="shared" si="20"/>
        <v>0</v>
      </c>
      <c r="P750" s="63">
        <f ca="1" t="shared" si="21"/>
        <v>62</v>
      </c>
      <c r="Q750" s="34" t="str">
        <f>VLOOKUP(B750,辅助信息!E:M,9,FALSE)</f>
        <v>ZTWM-CDGS-XS-2024-0248-五冶钢构-南充市医学院项目</v>
      </c>
      <c r="R750" s="34"/>
    </row>
    <row r="751" hidden="1" spans="2:18">
      <c r="B751" s="47" t="s">
        <v>20</v>
      </c>
      <c r="C751" s="77">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3"/>
      <c r="M751" s="107">
        <v>45716</v>
      </c>
      <c r="N751" s="63"/>
      <c r="O751" s="63">
        <f ca="1" t="shared" si="20"/>
        <v>0</v>
      </c>
      <c r="P751" s="66">
        <f ca="1" t="shared" si="21"/>
        <v>62</v>
      </c>
      <c r="Q751" s="34" t="str">
        <f>VLOOKUP(B751,辅助信息!E:M,9,FALSE)</f>
        <v>ZTWM-CDGS-XS-2024-0248-五冶钢构-南充市医学院项目</v>
      </c>
      <c r="R751" s="34"/>
    </row>
    <row r="752" hidden="1" spans="2:18">
      <c r="B752" s="47" t="s">
        <v>98</v>
      </c>
      <c r="C752" s="77">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7">
        <v>45716</v>
      </c>
      <c r="N752" s="63"/>
      <c r="O752" s="63">
        <f ca="1" t="shared" si="20"/>
        <v>0</v>
      </c>
      <c r="P752" s="66">
        <f ca="1" t="shared" si="21"/>
        <v>62</v>
      </c>
      <c r="Q752" s="34" t="str">
        <f>VLOOKUP(B752,辅助信息!E:M,9,FALSE)</f>
        <v>ZTWM-CDGS-XS-2024-0248-五冶钢构-南充市医学院项目</v>
      </c>
      <c r="R752" s="34"/>
    </row>
    <row r="753" hidden="1" spans="2:18">
      <c r="B753" s="47" t="s">
        <v>98</v>
      </c>
      <c r="C753" s="77">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5"/>
      <c r="M753" s="107">
        <v>45716</v>
      </c>
      <c r="N753" s="63"/>
      <c r="O753" s="63">
        <f ca="1" t="shared" si="20"/>
        <v>0</v>
      </c>
      <c r="P753" s="66">
        <f ca="1" t="shared" si="21"/>
        <v>62</v>
      </c>
      <c r="Q753" s="34" t="str">
        <f>VLOOKUP(B753,辅助信息!E:M,9,FALSE)</f>
        <v>ZTWM-CDGS-XS-2024-0248-五冶钢构-南充市医学院项目</v>
      </c>
      <c r="R753" s="34"/>
    </row>
    <row r="754" hidden="1" spans="2:18">
      <c r="B754" s="47" t="s">
        <v>98</v>
      </c>
      <c r="C754" s="77">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3"/>
      <c r="M754" s="107">
        <v>45716</v>
      </c>
      <c r="N754" s="63"/>
      <c r="O754" s="63">
        <f ca="1" t="shared" si="20"/>
        <v>0</v>
      </c>
      <c r="P754" s="66">
        <f ca="1" t="shared" si="21"/>
        <v>62</v>
      </c>
      <c r="Q754" s="34" t="str">
        <f>VLOOKUP(B754,辅助信息!E:M,9,FALSE)</f>
        <v>ZTWM-CDGS-XS-2024-0248-五冶钢构-南充市医学院项目</v>
      </c>
      <c r="R754" s="34"/>
    </row>
    <row r="755" hidden="1" spans="2:18">
      <c r="B755" s="47" t="s">
        <v>31</v>
      </c>
      <c r="C755" s="77">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7" t="str">
        <f>VLOOKUP(B755,辅助信息!E:J,6,FALSE)</f>
        <v>提前联系到场规格及数量</v>
      </c>
      <c r="M755" s="107">
        <v>45716</v>
      </c>
      <c r="N755" s="63"/>
      <c r="O755" s="63">
        <f ca="1" t="shared" si="20"/>
        <v>0</v>
      </c>
      <c r="P755" s="66">
        <f ca="1" t="shared" si="21"/>
        <v>62</v>
      </c>
      <c r="Q755" s="34" t="str">
        <f>VLOOKUP(B755,辅助信息!E:M,9,FALSE)</f>
        <v>ZTWM-CDGS-XS-2024-0179-四川商投-射洪城乡一体化建设项目</v>
      </c>
      <c r="R755" s="34"/>
    </row>
    <row r="756" hidden="1" spans="2:18">
      <c r="B756" s="47" t="s">
        <v>31</v>
      </c>
      <c r="C756" s="77">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7">
        <v>45716</v>
      </c>
      <c r="N756" s="63"/>
      <c r="O756" s="63">
        <f ca="1" t="shared" si="20"/>
        <v>0</v>
      </c>
      <c r="P756" s="66">
        <f ca="1" t="shared" si="21"/>
        <v>62</v>
      </c>
      <c r="Q756" s="34" t="str">
        <f>VLOOKUP(B756,辅助信息!E:M,9,FALSE)</f>
        <v>ZTWM-CDGS-XS-2024-0179-四川商投-射洪城乡一体化建设项目</v>
      </c>
      <c r="R756" s="34"/>
    </row>
    <row r="757" hidden="1" spans="2:18">
      <c r="B757" s="47" t="s">
        <v>31</v>
      </c>
      <c r="C757" s="77">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7">
        <v>45716</v>
      </c>
      <c r="N757" s="63"/>
      <c r="O757" s="63">
        <f ca="1" t="shared" si="20"/>
        <v>0</v>
      </c>
      <c r="P757" s="66">
        <f ca="1" t="shared" si="21"/>
        <v>62</v>
      </c>
      <c r="Q757" s="34" t="str">
        <f>VLOOKUP(B757,辅助信息!E:M,9,FALSE)</f>
        <v>ZTWM-CDGS-XS-2024-0179-四川商投-射洪城乡一体化建设项目</v>
      </c>
      <c r="R757" s="34"/>
    </row>
    <row r="758" hidden="1" spans="2:18">
      <c r="B758" s="47" t="s">
        <v>31</v>
      </c>
      <c r="C758" s="77">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7">
        <v>45716</v>
      </c>
      <c r="N758" s="63"/>
      <c r="O758" s="63">
        <f ca="1" t="shared" si="20"/>
        <v>0</v>
      </c>
      <c r="P758" s="66">
        <f ca="1" t="shared" si="21"/>
        <v>62</v>
      </c>
      <c r="Q758" s="34" t="str">
        <f>VLOOKUP(B758,辅助信息!E:M,9,FALSE)</f>
        <v>ZTWM-CDGS-XS-2024-0179-四川商投-射洪城乡一体化建设项目</v>
      </c>
      <c r="R758" s="34"/>
    </row>
    <row r="759" ht="45" hidden="1" customHeight="1" spans="2:18">
      <c r="B759" s="47" t="s">
        <v>75</v>
      </c>
      <c r="C759" s="77">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7">
        <v>45716</v>
      </c>
      <c r="N759" s="63"/>
      <c r="O759" s="63">
        <f ca="1" t="shared" si="20"/>
        <v>0</v>
      </c>
      <c r="P759" s="66">
        <f ca="1" t="shared" si="21"/>
        <v>62</v>
      </c>
      <c r="Q759" s="34" t="str">
        <f>VLOOKUP(B759,辅助信息!E:M,9,FALSE)</f>
        <v>ZTWM-CDGS-XS-2024-0181-五冶天府-国道542项目（二批次）</v>
      </c>
      <c r="R759" s="34"/>
    </row>
    <row r="760" hidden="1" spans="2:18">
      <c r="B760" s="47" t="s">
        <v>108</v>
      </c>
      <c r="C760" s="77">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7">
        <v>45717</v>
      </c>
      <c r="N760" s="63"/>
      <c r="O760" s="63">
        <f ca="1" t="shared" si="20"/>
        <v>0</v>
      </c>
      <c r="P760" s="66">
        <f ca="1" t="shared" si="21"/>
        <v>61</v>
      </c>
      <c r="Q760" s="34" t="str">
        <f>VLOOKUP(B760,辅助信息!E:M,9,FALSE)</f>
        <v>ZTWM-CDGS-XS-2024-0181-五冶天府-国道542项目（二批次）</v>
      </c>
      <c r="R760" s="34"/>
    </row>
    <row r="761" hidden="1" spans="2:18">
      <c r="B761" s="47" t="s">
        <v>108</v>
      </c>
      <c r="C761" s="77">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7">
        <v>45717</v>
      </c>
      <c r="N761" s="63"/>
      <c r="O761" s="63">
        <f ca="1" t="shared" si="20"/>
        <v>0</v>
      </c>
      <c r="P761" s="66">
        <f ca="1" t="shared" si="21"/>
        <v>61</v>
      </c>
      <c r="Q761" s="34" t="str">
        <f>VLOOKUP(B761,辅助信息!E:M,9,FALSE)</f>
        <v>ZTWM-CDGS-XS-2024-0181-五冶天府-国道542项目（二批次）</v>
      </c>
      <c r="R761" s="34"/>
    </row>
    <row r="762" hidden="1" spans="2:18">
      <c r="B762" s="47" t="s">
        <v>108</v>
      </c>
      <c r="C762" s="77">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7">
        <v>45717</v>
      </c>
      <c r="N762" s="63"/>
      <c r="O762" s="63">
        <f ca="1" t="shared" si="20"/>
        <v>0</v>
      </c>
      <c r="P762" s="66">
        <f ca="1" t="shared" si="21"/>
        <v>61</v>
      </c>
      <c r="Q762" s="34" t="str">
        <f>VLOOKUP(B762,辅助信息!E:M,9,FALSE)</f>
        <v>ZTWM-CDGS-XS-2024-0181-五冶天府-国道542项目（二批次）</v>
      </c>
      <c r="R762" s="34"/>
    </row>
    <row r="763" hidden="1" spans="2:18">
      <c r="B763" s="47" t="s">
        <v>108</v>
      </c>
      <c r="C763" s="77">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7">
        <v>45717</v>
      </c>
      <c r="N763" s="63"/>
      <c r="O763" s="63">
        <f ca="1" t="shared" si="20"/>
        <v>0</v>
      </c>
      <c r="P763" s="66">
        <f ca="1" t="shared" si="21"/>
        <v>61</v>
      </c>
      <c r="Q763" s="34" t="str">
        <f>VLOOKUP(B763,辅助信息!E:M,9,FALSE)</f>
        <v>ZTWM-CDGS-XS-2024-0181-五冶天府-国道542项目（二批次）</v>
      </c>
      <c r="R763" s="34"/>
    </row>
    <row r="764" hidden="1" spans="2:18">
      <c r="B764" s="47" t="s">
        <v>108</v>
      </c>
      <c r="C764" s="77">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7">
        <v>45717</v>
      </c>
      <c r="N764" s="63"/>
      <c r="O764" s="63">
        <f ca="1" t="shared" si="20"/>
        <v>0</v>
      </c>
      <c r="P764" s="66">
        <f ca="1" t="shared" si="21"/>
        <v>61</v>
      </c>
      <c r="Q764" s="34" t="str">
        <f>VLOOKUP(B764,辅助信息!E:M,9,FALSE)</f>
        <v>ZTWM-CDGS-XS-2024-0181-五冶天府-国道542项目（二批次）</v>
      </c>
      <c r="R764" s="34"/>
    </row>
    <row r="765" hidden="1" spans="2:18">
      <c r="B765" s="104" t="s">
        <v>69</v>
      </c>
      <c r="C765" s="77">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7">
        <v>45716</v>
      </c>
      <c r="N765" s="63"/>
      <c r="O765" s="63">
        <f ca="1" t="shared" si="20"/>
        <v>0</v>
      </c>
      <c r="P765" s="66">
        <f ca="1" t="shared" si="21"/>
        <v>62</v>
      </c>
      <c r="Q765" s="34" t="str">
        <f>VLOOKUP(B765,辅助信息!E:M,9,FALSE)</f>
        <v>ZTWM-CDGS-XS-2024-0134-商投建工达州中医药科技成果示范园项目</v>
      </c>
      <c r="R765" s="34"/>
    </row>
    <row r="766" hidden="1" spans="2:18">
      <c r="B766" s="104" t="s">
        <v>69</v>
      </c>
      <c r="C766" s="77">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7">
        <v>45716</v>
      </c>
      <c r="N766" s="63"/>
      <c r="O766" s="63">
        <f ca="1" t="shared" si="20"/>
        <v>0</v>
      </c>
      <c r="P766" s="66">
        <f ca="1" t="shared" si="21"/>
        <v>62</v>
      </c>
      <c r="Q766" s="34" t="str">
        <f>VLOOKUP(B766,辅助信息!E:M,9,FALSE)</f>
        <v>ZTWM-CDGS-XS-2024-0134-商投建工达州中医药科技成果示范园项目</v>
      </c>
      <c r="R766" s="34"/>
    </row>
    <row r="767" hidden="1" spans="2:18">
      <c r="B767" s="47" t="s">
        <v>56</v>
      </c>
      <c r="C767" s="77">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7">
        <v>45716</v>
      </c>
      <c r="N767" s="63"/>
      <c r="O767" s="63">
        <f ca="1" t="shared" si="20"/>
        <v>0</v>
      </c>
      <c r="P767" s="66">
        <f ca="1" t="shared" si="21"/>
        <v>62</v>
      </c>
      <c r="Q767" s="34" t="str">
        <f>VLOOKUP(B767,辅助信息!E:M,9,FALSE)</f>
        <v>ZTWM-CDGS-XS-2024-0134-商投建工达州中医药科技成果示范园项目</v>
      </c>
      <c r="R767" s="34"/>
    </row>
    <row r="768" hidden="1" spans="2:18">
      <c r="B768" s="47" t="s">
        <v>56</v>
      </c>
      <c r="C768" s="77">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7">
        <v>45716</v>
      </c>
      <c r="N768" s="63"/>
      <c r="O768" s="63">
        <f ca="1" t="shared" si="20"/>
        <v>0</v>
      </c>
      <c r="P768" s="66">
        <f ca="1" t="shared" si="21"/>
        <v>62</v>
      </c>
      <c r="Q768" s="34" t="str">
        <f>VLOOKUP(B768,辅助信息!E:M,9,FALSE)</f>
        <v>ZTWM-CDGS-XS-2024-0134-商投建工达州中医药科技成果示范园项目</v>
      </c>
      <c r="R768" s="34"/>
    </row>
    <row r="769" hidden="1" spans="2:18">
      <c r="B769" s="47" t="s">
        <v>56</v>
      </c>
      <c r="C769" s="77">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7">
        <v>45716</v>
      </c>
      <c r="N769" s="63"/>
      <c r="O769" s="63">
        <f ca="1" t="shared" si="20"/>
        <v>0</v>
      </c>
      <c r="P769" s="66">
        <f ca="1" t="shared" si="21"/>
        <v>62</v>
      </c>
      <c r="Q769" s="34" t="str">
        <f>VLOOKUP(B769,辅助信息!E:M,9,FALSE)</f>
        <v>ZTWM-CDGS-XS-2024-0134-商投建工达州中医药科技成果示范园项目</v>
      </c>
      <c r="R769" s="34"/>
    </row>
    <row r="770" hidden="1" spans="2:18">
      <c r="B770" s="47" t="s">
        <v>56</v>
      </c>
      <c r="C770" s="77">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7">
        <v>45716</v>
      </c>
      <c r="N770" s="63"/>
      <c r="O770" s="63">
        <f ca="1" t="shared" si="20"/>
        <v>0</v>
      </c>
      <c r="P770" s="66">
        <f ca="1" t="shared" si="21"/>
        <v>62</v>
      </c>
      <c r="Q770" s="34" t="str">
        <f>VLOOKUP(B770,辅助信息!E:M,9,FALSE)</f>
        <v>ZTWM-CDGS-XS-2024-0134-商投建工达州中医药科技成果示范园项目</v>
      </c>
      <c r="R770" s="34"/>
    </row>
    <row r="771" hidden="1" spans="2:18">
      <c r="B771" s="47" t="s">
        <v>56</v>
      </c>
      <c r="C771" s="77">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7">
        <v>45716</v>
      </c>
      <c r="N771" s="63"/>
      <c r="O771" s="63">
        <f ca="1" t="shared" si="20"/>
        <v>0</v>
      </c>
      <c r="P771" s="66">
        <f ca="1" t="shared" si="21"/>
        <v>62</v>
      </c>
      <c r="Q771" s="34" t="str">
        <f>VLOOKUP(B771,辅助信息!E:M,9,FALSE)</f>
        <v>ZTWM-CDGS-XS-2024-0134-商投建工达州中医药科技成果示范园项目</v>
      </c>
      <c r="R771" s="34"/>
    </row>
    <row r="772" hidden="1" spans="2:18">
      <c r="B772" s="91" t="s">
        <v>56</v>
      </c>
      <c r="C772" s="92">
        <v>45715</v>
      </c>
      <c r="D772" s="91" t="str">
        <f>VLOOKUP(B772,辅助信息!E:K,7,FALSE)</f>
        <v>JWDDCD2025011400164</v>
      </c>
      <c r="E772" s="91" t="str">
        <f>VLOOKUP(F772,辅助信息!A:B,2,FALSE)</f>
        <v>螺纹钢</v>
      </c>
      <c r="F772" s="91" t="s">
        <v>22</v>
      </c>
      <c r="G772" s="93">
        <v>12</v>
      </c>
      <c r="H772" s="93" t="str">
        <f>_xlfn._xlws.FILTER('[1]2025年已发货'!$E:$E,'[1]2025年已发货'!$F:$F&amp;'[1]2025年已发货'!$C:$C&amp;'[1]2025年已发货'!$G:$G&amp;'[1]2025年已发货'!$H:$H=C772&amp;F772&amp;I772&amp;J772,"未发货")</f>
        <v>未发货</v>
      </c>
      <c r="I772" s="91" t="str">
        <f>VLOOKUP(B772,辅助信息!E:I,3,FALSE)</f>
        <v>（商投建工达州中医药科技园-4工区-7号楼）达州市通川区达州中医药职业学院犀牛大道北段</v>
      </c>
      <c r="J772" s="91" t="str">
        <f>VLOOKUP(B772,辅助信息!E:I,4,FALSE)</f>
        <v>张扬</v>
      </c>
      <c r="K772" s="91">
        <f>VLOOKUP(J772,辅助信息!H:I,2,FALSE)</f>
        <v>18381904567</v>
      </c>
      <c r="M772" s="107">
        <v>45716</v>
      </c>
      <c r="N772" s="63"/>
      <c r="O772" s="63">
        <f ca="1" t="shared" si="20"/>
        <v>0</v>
      </c>
      <c r="P772" s="66">
        <f ca="1" t="shared" si="21"/>
        <v>62</v>
      </c>
      <c r="Q772" s="34" t="str">
        <f>VLOOKUP(B772,辅助信息!E:M,9,FALSE)</f>
        <v>ZTWM-CDGS-XS-2024-0134-商投建工达州中医药科技成果示范园项目</v>
      </c>
      <c r="R772" s="34"/>
    </row>
    <row r="773" ht="45" hidden="1" customHeight="1" spans="2:18">
      <c r="B773" s="47" t="s">
        <v>75</v>
      </c>
      <c r="C773" s="77">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4" t="str">
        <f>VLOOKUP(B773,辅助信息!E:J,6,FALSE)</f>
        <v>五冶建设送货单,送货车型13米,装货前联系收货人核实到场规格,没提前告知进场规格现场不给予接收</v>
      </c>
      <c r="M773" s="107">
        <v>45716</v>
      </c>
      <c r="N773" s="63"/>
      <c r="O773" s="63">
        <f ca="1" t="shared" si="20"/>
        <v>0</v>
      </c>
      <c r="P773" s="66">
        <f ca="1" t="shared" si="21"/>
        <v>62</v>
      </c>
      <c r="Q773" s="34" t="str">
        <f>VLOOKUP(B773,辅助信息!E:M,9,FALSE)</f>
        <v>ZTWM-CDGS-XS-2024-0181-五冶天府-国道542项目（二批次）</v>
      </c>
      <c r="R773" s="34"/>
    </row>
    <row r="774" hidden="1" spans="2:18">
      <c r="B774" s="47" t="s">
        <v>108</v>
      </c>
      <c r="C774" s="77">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4" t="str">
        <f>VLOOKUP(B774,辅助信息!E:J,6,FALSE)</f>
        <v>五冶建设送货单,送货车型9.6米,装货前联系收货人核实到场规格,没提前告知进场规格现场不给予接收</v>
      </c>
      <c r="M774" s="99">
        <v>45717</v>
      </c>
      <c r="O774" s="66">
        <f ca="1" t="shared" si="20"/>
        <v>0</v>
      </c>
      <c r="P774" s="66">
        <f ca="1" t="shared" si="21"/>
        <v>61</v>
      </c>
      <c r="Q774" s="34" t="str">
        <f>VLOOKUP(B774,辅助信息!E:M,9,FALSE)</f>
        <v>ZTWM-CDGS-XS-2024-0181-五冶天府-国道542项目（二批次）</v>
      </c>
      <c r="R774" s="34"/>
    </row>
    <row r="775" hidden="1" spans="2:18">
      <c r="B775" s="47" t="s">
        <v>108</v>
      </c>
      <c r="C775" s="77">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5"/>
      <c r="M775" s="99">
        <v>45717</v>
      </c>
      <c r="O775" s="66">
        <f ca="1" t="shared" si="20"/>
        <v>0</v>
      </c>
      <c r="P775" s="66">
        <f ca="1" t="shared" si="21"/>
        <v>61</v>
      </c>
      <c r="Q775" s="34" t="str">
        <f>VLOOKUP(B775,辅助信息!E:M,9,FALSE)</f>
        <v>ZTWM-CDGS-XS-2024-0181-五冶天府-国道542项目（二批次）</v>
      </c>
      <c r="R775" s="34"/>
    </row>
    <row r="776" hidden="1" spans="2:18">
      <c r="B776" s="47" t="s">
        <v>108</v>
      </c>
      <c r="C776" s="77">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5"/>
      <c r="M776" s="99">
        <v>45717</v>
      </c>
      <c r="O776" s="66">
        <f ca="1" t="shared" si="20"/>
        <v>0</v>
      </c>
      <c r="P776" s="66">
        <f ca="1" t="shared" si="21"/>
        <v>61</v>
      </c>
      <c r="Q776" s="34" t="str">
        <f>VLOOKUP(B776,辅助信息!E:M,9,FALSE)</f>
        <v>ZTWM-CDGS-XS-2024-0181-五冶天府-国道542项目（二批次）</v>
      </c>
      <c r="R776" s="34"/>
    </row>
    <row r="777" hidden="1" spans="2:18">
      <c r="B777" s="47" t="s">
        <v>108</v>
      </c>
      <c r="C777" s="77">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5"/>
      <c r="M777" s="99">
        <v>45717</v>
      </c>
      <c r="O777" s="66">
        <f ca="1" t="shared" si="20"/>
        <v>0</v>
      </c>
      <c r="P777" s="66">
        <f ca="1" t="shared" si="21"/>
        <v>61</v>
      </c>
      <c r="Q777" s="34" t="str">
        <f>VLOOKUP(B777,辅助信息!E:M,9,FALSE)</f>
        <v>ZTWM-CDGS-XS-2024-0181-五冶天府-国道542项目（二批次）</v>
      </c>
      <c r="R777" s="34"/>
    </row>
    <row r="778" hidden="1" spans="2:18">
      <c r="B778" s="47" t="s">
        <v>108</v>
      </c>
      <c r="C778" s="77">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3"/>
      <c r="M778" s="99">
        <v>45717</v>
      </c>
      <c r="O778" s="66">
        <f ca="1" t="shared" si="20"/>
        <v>0</v>
      </c>
      <c r="P778" s="66">
        <f ca="1" t="shared" si="21"/>
        <v>61</v>
      </c>
      <c r="Q778" s="34" t="str">
        <f>VLOOKUP(B778,辅助信息!E:M,9,FALSE)</f>
        <v>ZTWM-CDGS-XS-2024-0181-五冶天府-国道542项目（二批次）</v>
      </c>
      <c r="R778" s="34"/>
    </row>
    <row r="779" hidden="1" spans="2:18">
      <c r="B779" s="47" t="s">
        <v>56</v>
      </c>
      <c r="C779" s="77">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4" t="str">
        <f>VLOOKUP(B779,辅助信息!E:J,6,FALSE)</f>
        <v>控制炉批号尽量少,优先安排达钢,提前联系到场规格及数量</v>
      </c>
      <c r="M779" s="99">
        <v>45716</v>
      </c>
      <c r="O779" s="66">
        <f ca="1" t="shared" si="20"/>
        <v>0</v>
      </c>
      <c r="P779" s="66">
        <f ca="1" t="shared" si="21"/>
        <v>62</v>
      </c>
      <c r="Q779" s="34" t="str">
        <f>VLOOKUP(B779,辅助信息!E:M,9,FALSE)</f>
        <v>ZTWM-CDGS-XS-2024-0134-商投建工达州中医药科技成果示范园项目</v>
      </c>
      <c r="R779" s="34"/>
    </row>
    <row r="780" hidden="1" spans="2:18">
      <c r="B780" s="47" t="s">
        <v>56</v>
      </c>
      <c r="C780" s="77">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5"/>
      <c r="M780" s="99">
        <v>45716</v>
      </c>
      <c r="O780" s="66">
        <f ca="1" t="shared" si="20"/>
        <v>0</v>
      </c>
      <c r="P780" s="66">
        <f ca="1" t="shared" si="21"/>
        <v>62</v>
      </c>
      <c r="Q780" s="34" t="str">
        <f>VLOOKUP(B780,辅助信息!E:M,9,FALSE)</f>
        <v>ZTWM-CDGS-XS-2024-0134-商投建工达州中医药科技成果示范园项目</v>
      </c>
      <c r="R780" s="34"/>
    </row>
    <row r="781" hidden="1" spans="2:18">
      <c r="B781" s="47" t="s">
        <v>56</v>
      </c>
      <c r="C781" s="77">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5"/>
      <c r="M781" s="99">
        <v>45716</v>
      </c>
      <c r="O781" s="66">
        <f ca="1" t="shared" si="20"/>
        <v>0</v>
      </c>
      <c r="P781" s="66">
        <f ca="1" t="shared" si="21"/>
        <v>62</v>
      </c>
      <c r="Q781" s="34" t="str">
        <f>VLOOKUP(B781,辅助信息!E:M,9,FALSE)</f>
        <v>ZTWM-CDGS-XS-2024-0134-商投建工达州中医药科技成果示范园项目</v>
      </c>
      <c r="R781" s="34"/>
    </row>
    <row r="782" hidden="1" spans="2:18">
      <c r="B782" s="47" t="s">
        <v>56</v>
      </c>
      <c r="C782" s="77">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5"/>
      <c r="M782" s="99">
        <v>45716</v>
      </c>
      <c r="O782" s="66">
        <f ca="1" t="shared" ref="O782:O789" si="22">IF(OR(M782="",N782&lt;&gt;""),"",MAX(M782-TODAY(),0))</f>
        <v>0</v>
      </c>
      <c r="P782" s="66">
        <f ca="1" t="shared" ref="P782:P789" si="23">IF(M782="","",IF(N782&lt;&gt;"",MAX(N782-M782,0),IF(TODAY()&gt;M782,TODAY()-M782,0)))</f>
        <v>62</v>
      </c>
      <c r="Q782" s="34" t="str">
        <f>VLOOKUP(B782,辅助信息!E:M,9,FALSE)</f>
        <v>ZTWM-CDGS-XS-2024-0134-商投建工达州中医药科技成果示范园项目</v>
      </c>
      <c r="R782" s="34"/>
    </row>
    <row r="783" hidden="1" spans="2:18">
      <c r="B783" s="47" t="s">
        <v>56</v>
      </c>
      <c r="C783" s="77">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5"/>
      <c r="M783" s="99">
        <v>45716</v>
      </c>
      <c r="O783" s="66">
        <f ca="1" t="shared" si="22"/>
        <v>0</v>
      </c>
      <c r="P783" s="66">
        <f ca="1" t="shared" si="23"/>
        <v>62</v>
      </c>
      <c r="Q783" s="34" t="str">
        <f>VLOOKUP(B783,辅助信息!E:M,9,FALSE)</f>
        <v>ZTWM-CDGS-XS-2024-0134-商投建工达州中医药科技成果示范园项目</v>
      </c>
      <c r="R783" s="34"/>
    </row>
    <row r="784" hidden="1" spans="2:18">
      <c r="B784" s="47" t="s">
        <v>56</v>
      </c>
      <c r="C784" s="77">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3"/>
      <c r="M784" s="99">
        <v>45716</v>
      </c>
      <c r="O784" s="66">
        <f ca="1" t="shared" si="22"/>
        <v>0</v>
      </c>
      <c r="P784" s="66">
        <f ca="1" t="shared" si="23"/>
        <v>62</v>
      </c>
      <c r="Q784" s="34" t="str">
        <f>VLOOKUP(B784,辅助信息!E:M,9,FALSE)</f>
        <v>ZTWM-CDGS-XS-2024-0134-商投建工达州中医药科技成果示范园项目</v>
      </c>
      <c r="R784" s="34"/>
    </row>
    <row r="785" ht="45" hidden="1" customHeight="1" spans="2:18">
      <c r="B785" s="47" t="s">
        <v>63</v>
      </c>
      <c r="C785" s="77">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4" t="str">
        <f>VLOOKUP(B785,辅助信息!E:J,6,FALSE)</f>
        <v>五冶建设送货单,送货车型9.6米,装货前联系收货人核实到场规格,没提前告知进场规格现场不给予接收</v>
      </c>
      <c r="M785" s="99">
        <v>45717</v>
      </c>
      <c r="O785" s="66">
        <f ca="1" t="shared" si="22"/>
        <v>0</v>
      </c>
      <c r="P785" s="66">
        <f ca="1" t="shared" si="23"/>
        <v>61</v>
      </c>
      <c r="Q785" s="34" t="str">
        <f>VLOOKUP(B785,辅助信息!E:M,9,FALSE)</f>
        <v>ZTWM-CDGS-XS-2024-0181-五冶天府-国道542项目（二批次）</v>
      </c>
      <c r="R785" s="34"/>
    </row>
    <row r="786" hidden="1" spans="2:18">
      <c r="B786" s="47" t="s">
        <v>20</v>
      </c>
      <c r="C786" s="77">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9">
        <v>45718</v>
      </c>
      <c r="O786" s="66">
        <f ca="1" t="shared" si="22"/>
        <v>0</v>
      </c>
      <c r="P786" s="66">
        <f ca="1" t="shared" si="23"/>
        <v>60</v>
      </c>
      <c r="Q786" s="34" t="str">
        <f>VLOOKUP(B786,辅助信息!E:M,9,FALSE)</f>
        <v>ZTWM-CDGS-XS-2024-0248-五冶钢构-南充市医学院项目</v>
      </c>
      <c r="R786" s="34"/>
    </row>
    <row r="787" hidden="1" spans="2:18">
      <c r="B787" s="47" t="s">
        <v>20</v>
      </c>
      <c r="C787" s="77">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5"/>
      <c r="M787" s="99">
        <v>45718</v>
      </c>
      <c r="O787" s="66">
        <f ca="1" t="shared" si="22"/>
        <v>0</v>
      </c>
      <c r="P787" s="66">
        <f ca="1" t="shared" si="23"/>
        <v>60</v>
      </c>
      <c r="Q787" s="34" t="str">
        <f>VLOOKUP(B787,辅助信息!E:M,9,FALSE)</f>
        <v>ZTWM-CDGS-XS-2024-0248-五冶钢构-南充市医学院项目</v>
      </c>
      <c r="R787" s="34"/>
    </row>
    <row r="788" hidden="1" spans="2:18">
      <c r="B788" s="47" t="s">
        <v>20</v>
      </c>
      <c r="C788" s="77">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5"/>
      <c r="M788" s="99">
        <v>45718</v>
      </c>
      <c r="O788" s="66">
        <f ca="1" t="shared" si="22"/>
        <v>0</v>
      </c>
      <c r="P788" s="66">
        <f ca="1" t="shared" si="23"/>
        <v>60</v>
      </c>
      <c r="Q788" s="34" t="str">
        <f>VLOOKUP(B788,辅助信息!E:M,9,FALSE)</f>
        <v>ZTWM-CDGS-XS-2024-0248-五冶钢构-南充市医学院项目</v>
      </c>
      <c r="R788" s="34"/>
    </row>
    <row r="789" hidden="1" spans="2:18">
      <c r="B789" s="47" t="s">
        <v>89</v>
      </c>
      <c r="C789" s="77">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3"/>
      <c r="M789" s="99">
        <v>45718</v>
      </c>
      <c r="O789" s="66">
        <f ca="1" t="shared" si="22"/>
        <v>0</v>
      </c>
      <c r="P789" s="66">
        <f ca="1" t="shared" si="23"/>
        <v>60</v>
      </c>
      <c r="Q789" s="34" t="str">
        <f>VLOOKUP(B789,辅助信息!E:M,9,FALSE)</f>
        <v>ZTWM-CDGS-XS-2024-0248-五冶钢构-南充市医学院项目</v>
      </c>
      <c r="R789" s="34"/>
    </row>
    <row r="790" hidden="1" spans="2:18">
      <c r="B790" s="47" t="s">
        <v>20</v>
      </c>
      <c r="C790" s="77">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4"/>
      <c r="M790" s="99"/>
      <c r="Q790" s="34"/>
      <c r="R790" s="34"/>
    </row>
    <row r="791" hidden="1" spans="1:18">
      <c r="A791" s="108" t="s">
        <v>109</v>
      </c>
      <c r="B791" s="47" t="s">
        <v>47</v>
      </c>
      <c r="C791" s="77">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4" t="str">
        <f>VLOOKUP(B791,辅助信息!E:J,6,FALSE)</f>
        <v>控制炉批号尽量少,优先安排达钢,提前联系到场规格及数量</v>
      </c>
      <c r="M791" s="99">
        <v>45718</v>
      </c>
      <c r="O791" s="66">
        <f ca="1" t="shared" ref="O791:O797" si="24">IF(OR(M791="",N791&lt;&gt;""),"",MAX(M791-TODAY(),0))</f>
        <v>0</v>
      </c>
      <c r="P791" s="66">
        <f ca="1" t="shared" ref="P791:P797" si="25">IF(M791="","",IF(N791&lt;&gt;"",MAX(N791-M791,0),IF(TODAY()&gt;M791,TODAY()-M791,0)))</f>
        <v>60</v>
      </c>
      <c r="Q791" s="34" t="str">
        <f>VLOOKUP(B791,辅助信息!E:M,9,FALSE)</f>
        <v>ZTWM-CDGS-XS-2024-0134-商投建工达州中医药科技成果示范园项目</v>
      </c>
      <c r="R791" s="34"/>
    </row>
    <row r="792" hidden="1" spans="2:18">
      <c r="B792" s="47" t="s">
        <v>47</v>
      </c>
      <c r="C792" s="77">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3"/>
      <c r="M792" s="99">
        <v>45718</v>
      </c>
      <c r="O792" s="66">
        <f ca="1" t="shared" si="24"/>
        <v>0</v>
      </c>
      <c r="P792" s="66">
        <f ca="1" t="shared" si="25"/>
        <v>60</v>
      </c>
      <c r="Q792" s="34" t="str">
        <f>VLOOKUP(B792,辅助信息!E:M,9,FALSE)</f>
        <v>ZTWM-CDGS-XS-2024-0134-商投建工达州中医药科技成果示范园项目</v>
      </c>
      <c r="R792" s="34"/>
    </row>
    <row r="793" hidden="1" spans="2:18">
      <c r="B793" s="47" t="s">
        <v>68</v>
      </c>
      <c r="C793" s="77">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4" t="str">
        <f>VLOOKUP(B793,辅助信息!E:J,6,FALSE)</f>
        <v>控制炉批号尽量少,优先安排达钢,提前联系到场规格及数量</v>
      </c>
      <c r="M793" s="99">
        <v>45720</v>
      </c>
      <c r="O793" s="66">
        <f ca="1" t="shared" si="24"/>
        <v>0</v>
      </c>
      <c r="P793" s="66">
        <f ca="1" t="shared" si="25"/>
        <v>58</v>
      </c>
      <c r="Q793" s="34" t="str">
        <f>VLOOKUP(B793,辅助信息!E:M,9,FALSE)</f>
        <v>ZTWM-CDGS-XS-2024-0134-商投建工达州中医药科技成果示范园项目</v>
      </c>
      <c r="R793" s="34"/>
    </row>
    <row r="794" hidden="1" spans="2:18">
      <c r="B794" s="47" t="s">
        <v>68</v>
      </c>
      <c r="C794" s="77">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3"/>
      <c r="M794" s="99">
        <v>45720</v>
      </c>
      <c r="O794" s="66">
        <f ca="1" t="shared" si="24"/>
        <v>0</v>
      </c>
      <c r="P794" s="66">
        <f ca="1" t="shared" si="25"/>
        <v>58</v>
      </c>
      <c r="Q794" s="34" t="str">
        <f>VLOOKUP(B794,辅助信息!E:M,9,FALSE)</f>
        <v>ZTWM-CDGS-XS-2024-0134-商投建工达州中医药科技成果示范园项目</v>
      </c>
      <c r="R794" s="34"/>
    </row>
    <row r="795" hidden="1" spans="2:18">
      <c r="B795" s="47" t="s">
        <v>44</v>
      </c>
      <c r="C795" s="77">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4" t="str">
        <f>VLOOKUP(B795,辅助信息!E:J,6,FALSE)</f>
        <v>对方卸车</v>
      </c>
      <c r="M795" s="99">
        <v>45718</v>
      </c>
      <c r="O795" s="66">
        <f ca="1" t="shared" si="24"/>
        <v>0</v>
      </c>
      <c r="P795" s="66">
        <f ca="1" t="shared" si="25"/>
        <v>60</v>
      </c>
      <c r="Q795" s="34" t="str">
        <f>VLOOKUP(B795,辅助信息!E:M,9,FALSE)</f>
        <v>ZTWM-CDGS-XS-2024-0189-华西集采-酒城南项目</v>
      </c>
      <c r="R795" s="34"/>
    </row>
    <row r="796" hidden="1" spans="2:18">
      <c r="B796" s="47" t="s">
        <v>44</v>
      </c>
      <c r="C796" s="77">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5"/>
      <c r="M796" s="99">
        <v>45718</v>
      </c>
      <c r="O796" s="66">
        <f ca="1" t="shared" si="24"/>
        <v>0</v>
      </c>
      <c r="P796" s="66">
        <f ca="1" t="shared" si="25"/>
        <v>60</v>
      </c>
      <c r="Q796" s="34" t="str">
        <f>VLOOKUP(B796,辅助信息!E:M,9,FALSE)</f>
        <v>ZTWM-CDGS-XS-2024-0189-华西集采-酒城南项目</v>
      </c>
      <c r="R796" s="34"/>
    </row>
    <row r="797" hidden="1" spans="2:18">
      <c r="B797" s="47" t="s">
        <v>44</v>
      </c>
      <c r="C797" s="77">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3"/>
      <c r="M797" s="99">
        <v>45718</v>
      </c>
      <c r="O797" s="66">
        <f ca="1" t="shared" si="24"/>
        <v>0</v>
      </c>
      <c r="P797" s="66">
        <f ca="1" t="shared" si="25"/>
        <v>60</v>
      </c>
      <c r="Q797" s="34" t="str">
        <f>VLOOKUP(B797,辅助信息!E:M,9,FALSE)</f>
        <v>ZTWM-CDGS-XS-2024-0189-华西集采-酒城南项目</v>
      </c>
      <c r="R797" s="34"/>
    </row>
    <row r="798" hidden="1" spans="2:18">
      <c r="B798" s="47" t="s">
        <v>44</v>
      </c>
      <c r="C798" s="77">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4"/>
      <c r="M798" s="99"/>
      <c r="Q798" s="34"/>
      <c r="R798" s="34"/>
    </row>
    <row r="799" hidden="1" spans="2:18">
      <c r="B799" s="47" t="s">
        <v>87</v>
      </c>
      <c r="C799" s="77">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4" t="str">
        <f>VLOOKUP(B799,辅助信息!E:J,6,FALSE)</f>
        <v>五冶建设送货单,送货车型9.6米,装货前联系收货人核实到场规格,没提前告知进场规格现场不给予接收</v>
      </c>
      <c r="M799" s="99">
        <v>45719</v>
      </c>
      <c r="O799" s="66">
        <f ca="1" t="shared" ref="O799:O846" si="26">IF(OR(M799="",N799&lt;&gt;""),"",MAX(M799-TODAY(),0))</f>
        <v>0</v>
      </c>
      <c r="P799" s="66">
        <f ca="1" t="shared" ref="P799:P858" si="27">IF(M799="","",IF(N799&lt;&gt;"",MAX(N799-M799,0),IF(TODAY()&gt;M799,TODAY()-M799,0)))</f>
        <v>59</v>
      </c>
      <c r="Q799" s="34" t="str">
        <f>VLOOKUP(B799,辅助信息!E:M,9,FALSE)</f>
        <v>ZTWM-CDGS-XS-2024-0181-五冶天府-国道542项目（二批次）</v>
      </c>
      <c r="R799" s="34"/>
    </row>
    <row r="800" hidden="1" spans="2:18">
      <c r="B800" s="47" t="s">
        <v>87</v>
      </c>
      <c r="C800" s="77">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3"/>
      <c r="M800" s="99">
        <v>45719</v>
      </c>
      <c r="O800" s="66">
        <f ca="1" t="shared" si="26"/>
        <v>0</v>
      </c>
      <c r="P800" s="66">
        <f ca="1" t="shared" si="27"/>
        <v>59</v>
      </c>
      <c r="Q800" s="34" t="str">
        <f>VLOOKUP(B800,辅助信息!E:M,9,FALSE)</f>
        <v>ZTWM-CDGS-XS-2024-0181-五冶天府-国道542项目（二批次）</v>
      </c>
      <c r="R800" s="34"/>
    </row>
    <row r="801" hidden="1" spans="2:18">
      <c r="B801" s="47" t="s">
        <v>74</v>
      </c>
      <c r="C801" s="77">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4" t="str">
        <f>VLOOKUP(B801,辅助信息!E:J,6,FALSE)</f>
        <v>五冶建设送货单,送货车型13米,装货前联系收货人核实到场规格,没提前告知进场规格现场不给予接收</v>
      </c>
      <c r="M801" s="99">
        <v>45724</v>
      </c>
      <c r="O801" s="66">
        <f ca="1" t="shared" si="26"/>
        <v>0</v>
      </c>
      <c r="P801" s="66">
        <f ca="1" t="shared" si="27"/>
        <v>54</v>
      </c>
      <c r="Q801" s="34" t="str">
        <f>VLOOKUP(B801,辅助信息!E:M,9,FALSE)</f>
        <v>ZTWM-CDGS-XS-2024-0181-五冶天府-国道542项目（二批次）</v>
      </c>
      <c r="R801" s="34"/>
    </row>
    <row r="802" hidden="1" spans="2:18">
      <c r="B802" s="47" t="s">
        <v>74</v>
      </c>
      <c r="C802" s="77">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3"/>
      <c r="M802" s="99">
        <v>45724</v>
      </c>
      <c r="O802" s="66">
        <f ca="1" t="shared" si="26"/>
        <v>0</v>
      </c>
      <c r="P802" s="66">
        <f ca="1" t="shared" si="27"/>
        <v>54</v>
      </c>
      <c r="Q802" s="34" t="str">
        <f>VLOOKUP(B802,辅助信息!E:M,9,FALSE)</f>
        <v>ZTWM-CDGS-XS-2024-0181-五冶天府-国道542项目（二批次）</v>
      </c>
      <c r="R802" s="34"/>
    </row>
    <row r="803" hidden="1" spans="2:18">
      <c r="B803" s="47" t="s">
        <v>64</v>
      </c>
      <c r="C803" s="77">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4" t="str">
        <f>VLOOKUP(B803,辅助信息!E:J,6,FALSE)</f>
        <v>五冶建设送货单,送货车型9.6米,装货前联系收货人核实到场规格,没提前告知进场规格现场不给予接收</v>
      </c>
      <c r="M803" s="99">
        <v>45718</v>
      </c>
      <c r="O803" s="66">
        <f ca="1" t="shared" si="26"/>
        <v>0</v>
      </c>
      <c r="P803" s="66">
        <f ca="1" t="shared" si="27"/>
        <v>60</v>
      </c>
      <c r="Q803" s="34" t="str">
        <f>VLOOKUP(B803,辅助信息!E:M,9,FALSE)</f>
        <v>ZTWM-CDGS-XS-2024-0181-五冶天府-国道542项目（二批次）</v>
      </c>
      <c r="R803" s="34"/>
    </row>
    <row r="804" hidden="1" spans="2:18">
      <c r="B804" s="47" t="s">
        <v>64</v>
      </c>
      <c r="C804" s="77">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3"/>
      <c r="M804" s="99">
        <v>45718</v>
      </c>
      <c r="O804" s="66">
        <f ca="1" t="shared" si="26"/>
        <v>0</v>
      </c>
      <c r="P804" s="66">
        <f ca="1" t="shared" si="27"/>
        <v>60</v>
      </c>
      <c r="Q804" s="34" t="str">
        <f>VLOOKUP(B804,辅助信息!E:M,9,FALSE)</f>
        <v>ZTWM-CDGS-XS-2024-0181-五冶天府-国道542项目（二批次）</v>
      </c>
      <c r="R804" s="34"/>
    </row>
    <row r="805" hidden="1" spans="2:18">
      <c r="B805" s="47" t="s">
        <v>106</v>
      </c>
      <c r="C805" s="77">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6">
        <f>VLOOKUP(J805,辅助信息!H:I,2,FALSE)</f>
        <v>15228205853</v>
      </c>
      <c r="L805" s="87" t="str">
        <f>VLOOKUP(B805,辅助信息!E:J,6,FALSE)</f>
        <v>提前联系到场规格</v>
      </c>
      <c r="M805" s="99">
        <v>45719</v>
      </c>
      <c r="O805" s="66">
        <f ca="1" t="shared" si="26"/>
        <v>0</v>
      </c>
      <c r="P805" s="66">
        <f ca="1" t="shared" si="27"/>
        <v>59</v>
      </c>
      <c r="Q805" s="34" t="str">
        <f>VLOOKUP(B805,辅助信息!E:M,9,FALSE)</f>
        <v>ZTWM-CDGS-XS-2024-0169-中冶西部钢构-宜宾市南溪区幸福路东路,高县月江镇建设项目</v>
      </c>
      <c r="R805" s="34"/>
    </row>
    <row r="806" hidden="1" spans="2:18">
      <c r="B806" s="47" t="s">
        <v>106</v>
      </c>
      <c r="C806" s="77">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6">
        <f>VLOOKUP(J806,辅助信息!H:I,2,FALSE)</f>
        <v>15228205853</v>
      </c>
      <c r="M806" s="99">
        <v>45719</v>
      </c>
      <c r="O806" s="66">
        <f ca="1" t="shared" si="26"/>
        <v>0</v>
      </c>
      <c r="P806" s="66">
        <f ca="1" t="shared" si="27"/>
        <v>59</v>
      </c>
      <c r="Q806" s="34" t="str">
        <f>VLOOKUP(B806,辅助信息!E:M,9,FALSE)</f>
        <v>ZTWM-CDGS-XS-2024-0169-中冶西部钢构-宜宾市南溪区幸福路东路,高县月江镇建设项目</v>
      </c>
      <c r="R806" s="34"/>
    </row>
    <row r="807" hidden="1" spans="2:18">
      <c r="B807" s="47" t="s">
        <v>106</v>
      </c>
      <c r="C807" s="77">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6">
        <f>VLOOKUP(J807,辅助信息!H:I,2,FALSE)</f>
        <v>15228205853</v>
      </c>
      <c r="M807" s="99">
        <v>45719</v>
      </c>
      <c r="O807" s="66">
        <f ca="1" t="shared" si="26"/>
        <v>0</v>
      </c>
      <c r="P807" s="66">
        <f ca="1" t="shared" si="27"/>
        <v>59</v>
      </c>
      <c r="Q807" s="34" t="str">
        <f>VLOOKUP(B807,辅助信息!E:M,9,FALSE)</f>
        <v>ZTWM-CDGS-XS-2024-0169-中冶西部钢构-宜宾市南溪区幸福路东路,高县月江镇建设项目</v>
      </c>
      <c r="R807" s="34"/>
    </row>
    <row r="808" hidden="1" spans="2:18">
      <c r="B808" s="47" t="s">
        <v>106</v>
      </c>
      <c r="C808" s="77">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6">
        <f>VLOOKUP(J808,辅助信息!H:I,2,FALSE)</f>
        <v>15228205853</v>
      </c>
      <c r="M808" s="99">
        <v>45719</v>
      </c>
      <c r="O808" s="66">
        <f ca="1" t="shared" si="26"/>
        <v>0</v>
      </c>
      <c r="P808" s="66">
        <f ca="1" t="shared" si="27"/>
        <v>59</v>
      </c>
      <c r="Q808" s="34" t="str">
        <f>VLOOKUP(B808,辅助信息!E:M,9,FALSE)</f>
        <v>ZTWM-CDGS-XS-2024-0169-中冶西部钢构-宜宾市南溪区幸福路东路,高县月江镇建设项目</v>
      </c>
      <c r="R808" s="34"/>
    </row>
    <row r="809" hidden="1" spans="2:18">
      <c r="B809" s="47" t="s">
        <v>25</v>
      </c>
      <c r="C809" s="77">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9">
        <v>45719</v>
      </c>
      <c r="O809" s="66">
        <f ca="1" t="shared" si="26"/>
        <v>0</v>
      </c>
      <c r="P809" s="66">
        <f ca="1" t="shared" si="27"/>
        <v>59</v>
      </c>
      <c r="Q809" s="34" t="str">
        <f>VLOOKUP(B809,辅助信息!E:M,9,FALSE)</f>
        <v>ZTWM-CDGS-XS-2024-0181-五冶天府-国道542项目（二批次）</v>
      </c>
      <c r="R809" s="34"/>
    </row>
    <row r="810" hidden="1" spans="2:18">
      <c r="B810" s="47" t="s">
        <v>25</v>
      </c>
      <c r="C810" s="77">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6">
        <f>VLOOKUP(J810,辅助信息!H:I,2,FALSE)</f>
        <v>18281865966</v>
      </c>
      <c r="M810" s="99">
        <v>45719</v>
      </c>
      <c r="O810" s="66">
        <f ca="1" t="shared" si="26"/>
        <v>0</v>
      </c>
      <c r="P810" s="66">
        <f ca="1" t="shared" si="27"/>
        <v>59</v>
      </c>
      <c r="Q810" s="34" t="str">
        <f>VLOOKUP(B810,辅助信息!E:M,9,FALSE)</f>
        <v>ZTWM-CDGS-XS-2024-0181-五冶天府-国道542项目（二批次）</v>
      </c>
      <c r="R810" s="34"/>
    </row>
    <row r="811" hidden="1" spans="2:18">
      <c r="B811" s="91" t="s">
        <v>25</v>
      </c>
      <c r="C811" s="92">
        <v>45719</v>
      </c>
      <c r="D811" s="91" t="str">
        <f>VLOOKUP(B811,辅助信息!E:K,7,FALSE)</f>
        <v>JWDDCD2024102400111</v>
      </c>
      <c r="E811" s="91" t="str">
        <f>VLOOKUP(F811,辅助信息!A:B,2,FALSE)</f>
        <v>螺纹钢</v>
      </c>
      <c r="F811" s="91" t="s">
        <v>65</v>
      </c>
      <c r="G811" s="93">
        <v>26</v>
      </c>
      <c r="H811" s="93">
        <f>_xlfn._xlws.FILTER('[1]2025年已发货'!$E:$E,'[1]2025年已发货'!$F:$F&amp;'[1]2025年已发货'!$C:$C&amp;'[1]2025年已发货'!$G:$G&amp;'[1]2025年已发货'!$H:$H=C811&amp;F811&amp;I811&amp;J811,"未发货")</f>
        <v>26</v>
      </c>
      <c r="I811" s="91" t="str">
        <f>VLOOKUP(B811,辅助信息!E:I,3,FALSE)</f>
        <v>（五冶达州国道542项目-二工区路基五工段）四川省达州市达川区赵固镇黄家坡</v>
      </c>
      <c r="J811" s="91" t="str">
        <f>VLOOKUP(B811,辅助信息!E:I,4,FALSE)</f>
        <v>潘远林</v>
      </c>
      <c r="K811" s="109">
        <f>VLOOKUP(J811,辅助信息!H:I,2,FALSE)</f>
        <v>18281865966</v>
      </c>
      <c r="M811" s="99">
        <v>45719</v>
      </c>
      <c r="O811" s="66">
        <f ca="1" t="shared" si="26"/>
        <v>0</v>
      </c>
      <c r="P811" s="66">
        <f ca="1" t="shared" si="27"/>
        <v>59</v>
      </c>
      <c r="Q811" s="34" t="str">
        <f>VLOOKUP(B811,辅助信息!E:M,9,FALSE)</f>
        <v>ZTWM-CDGS-XS-2024-0181-五冶天府-国道542项目（二批次）</v>
      </c>
      <c r="R811" s="34"/>
    </row>
    <row r="812" hidden="1" spans="2:18">
      <c r="B812" s="47" t="s">
        <v>108</v>
      </c>
      <c r="C812" s="77">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4" t="str">
        <f>VLOOKUP(B812,辅助信息!E:J,6,FALSE)</f>
        <v>五冶建设送货单,送货车型9.6米,装货前联系收货人核实到场规格,没提前告知进场规格现场不给予接收</v>
      </c>
      <c r="M812" s="99">
        <v>45717</v>
      </c>
      <c r="O812" s="66">
        <f ca="1" t="shared" si="26"/>
        <v>0</v>
      </c>
      <c r="P812" s="66">
        <f ca="1" t="shared" si="27"/>
        <v>61</v>
      </c>
      <c r="Q812" s="34" t="str">
        <f>VLOOKUP(B812,辅助信息!E:M,9,FALSE)</f>
        <v>ZTWM-CDGS-XS-2024-0181-五冶天府-国道542项目（二批次）</v>
      </c>
      <c r="R812" s="34"/>
    </row>
    <row r="813" hidden="1" spans="2:18">
      <c r="B813" s="47" t="s">
        <v>108</v>
      </c>
      <c r="C813" s="77">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5"/>
      <c r="M813" s="99">
        <v>45717</v>
      </c>
      <c r="O813" s="66">
        <f ca="1" t="shared" si="26"/>
        <v>0</v>
      </c>
      <c r="P813" s="66">
        <f ca="1" t="shared" si="27"/>
        <v>61</v>
      </c>
      <c r="Q813" s="34" t="str">
        <f>VLOOKUP(B813,辅助信息!E:M,9,FALSE)</f>
        <v>ZTWM-CDGS-XS-2024-0181-五冶天府-国道542项目（二批次）</v>
      </c>
      <c r="R813" s="34"/>
    </row>
    <row r="814" hidden="1" spans="2:18">
      <c r="B814" s="47" t="s">
        <v>108</v>
      </c>
      <c r="C814" s="77">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3"/>
      <c r="M814" s="99">
        <v>45717</v>
      </c>
      <c r="O814" s="66">
        <f ca="1" t="shared" si="26"/>
        <v>0</v>
      </c>
      <c r="P814" s="66">
        <f ca="1" t="shared" si="27"/>
        <v>61</v>
      </c>
      <c r="Q814" s="34" t="str">
        <f>VLOOKUP(B814,辅助信息!E:M,9,FALSE)</f>
        <v>ZTWM-CDGS-XS-2024-0181-五冶天府-国道542项目（二批次）</v>
      </c>
      <c r="R814" s="34"/>
    </row>
    <row r="815" hidden="1" spans="2:18">
      <c r="B815" s="47" t="s">
        <v>56</v>
      </c>
      <c r="C815" s="77">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4" t="str">
        <f>VLOOKUP(B815,辅助信息!E:J,6,FALSE)</f>
        <v>控制炉批号尽量少,优先安排达钢,提前联系到场规格及数量</v>
      </c>
      <c r="M815" s="99">
        <v>45716</v>
      </c>
      <c r="O815" s="66">
        <f ca="1" t="shared" si="26"/>
        <v>0</v>
      </c>
      <c r="P815" s="66">
        <f ca="1" t="shared" si="27"/>
        <v>62</v>
      </c>
      <c r="Q815" s="34" t="str">
        <f>VLOOKUP(B815,辅助信息!E:M,9,FALSE)</f>
        <v>ZTWM-CDGS-XS-2024-0134-商投建工达州中医药科技成果示范园项目</v>
      </c>
      <c r="R815" s="34"/>
    </row>
    <row r="816" hidden="1" spans="2:18">
      <c r="B816" s="47" t="s">
        <v>56</v>
      </c>
      <c r="C816" s="77">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3"/>
      <c r="M816" s="99">
        <v>45716</v>
      </c>
      <c r="O816" s="66">
        <f ca="1" t="shared" si="26"/>
        <v>0</v>
      </c>
      <c r="P816" s="66">
        <f ca="1" t="shared" si="27"/>
        <v>62</v>
      </c>
      <c r="Q816" s="34" t="str">
        <f>VLOOKUP(B816,辅助信息!E:M,9,FALSE)</f>
        <v>ZTWM-CDGS-XS-2024-0134-商投建工达州中医药科技成果示范园项目</v>
      </c>
      <c r="R816" s="34"/>
    </row>
    <row r="817" ht="33.75" hidden="1" customHeight="1" spans="2:18">
      <c r="B817" s="47" t="s">
        <v>68</v>
      </c>
      <c r="C817" s="77">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4" t="str">
        <f>VLOOKUP(B817,辅助信息!E:J,6,FALSE)</f>
        <v>控制炉批号尽量少,优先安排达钢,提前联系到场规格及数量</v>
      </c>
      <c r="M817" s="99">
        <v>45720</v>
      </c>
      <c r="O817" s="66">
        <f ca="1" t="shared" si="26"/>
        <v>0</v>
      </c>
      <c r="P817" s="66">
        <f ca="1" t="shared" si="27"/>
        <v>58</v>
      </c>
      <c r="Q817" s="34" t="str">
        <f>VLOOKUP(B817,辅助信息!E:M,9,FALSE)</f>
        <v>ZTWM-CDGS-XS-2024-0134-商投建工达州中医药科技成果示范园项目</v>
      </c>
      <c r="R817" s="34"/>
    </row>
    <row r="818" hidden="1" spans="2:18">
      <c r="B818" s="47" t="s">
        <v>64</v>
      </c>
      <c r="C818" s="77">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4" t="str">
        <f>VLOOKUP(B818,辅助信息!E:J,6,FALSE)</f>
        <v>五冶建设送货单,送货车型9.6米,装货前联系收货人核实到场规格,没提前告知进场规格现场不给予接收</v>
      </c>
      <c r="M818" s="99">
        <v>45718</v>
      </c>
      <c r="O818" s="66">
        <f ca="1" t="shared" si="26"/>
        <v>0</v>
      </c>
      <c r="P818" s="66">
        <f ca="1" t="shared" si="27"/>
        <v>60</v>
      </c>
      <c r="Q818" s="34" t="str">
        <f>VLOOKUP(B818,辅助信息!E:M,9,FALSE)</f>
        <v>ZTWM-CDGS-XS-2024-0181-五冶天府-国道542项目（二批次）</v>
      </c>
      <c r="R818" s="34"/>
    </row>
    <row r="819" hidden="1" spans="2:18">
      <c r="B819" s="47" t="s">
        <v>64</v>
      </c>
      <c r="C819" s="77">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3"/>
      <c r="M819" s="99">
        <v>45718</v>
      </c>
      <c r="O819" s="66">
        <f ca="1" t="shared" si="26"/>
        <v>0</v>
      </c>
      <c r="P819" s="66">
        <f ca="1" t="shared" si="27"/>
        <v>60</v>
      </c>
      <c r="Q819" s="34" t="str">
        <f>VLOOKUP(B819,辅助信息!E:M,9,FALSE)</f>
        <v>ZTWM-CDGS-XS-2024-0181-五冶天府-国道542项目（二批次）</v>
      </c>
      <c r="R819" s="34"/>
    </row>
    <row r="820" hidden="1" spans="1:18">
      <c r="A820" s="78" t="s">
        <v>110</v>
      </c>
      <c r="B820" s="47" t="s">
        <v>84</v>
      </c>
      <c r="C820" s="77">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4" t="str">
        <f>VLOOKUP(B820,辅助信息!E:J,6,FALSE)</f>
        <v>五冶建设送货单,送货车型13米,装货前联系收货人核实到场规格,没提前告知进场规格现场不给予接收</v>
      </c>
      <c r="M820" s="99">
        <v>45722</v>
      </c>
      <c r="O820" s="66">
        <f ca="1" t="shared" si="26"/>
        <v>0</v>
      </c>
      <c r="P820" s="66">
        <f ca="1" t="shared" si="27"/>
        <v>56</v>
      </c>
      <c r="Q820" s="34" t="str">
        <f>VLOOKUP(B820,辅助信息!E:M,9,FALSE)</f>
        <v>ZTWM-CDGS-XS-2024-0181-五冶天府-国道542项目（二批次）</v>
      </c>
      <c r="R820" s="34"/>
    </row>
    <row r="821" hidden="1" spans="2:18">
      <c r="B821" s="47" t="s">
        <v>84</v>
      </c>
      <c r="C821" s="77">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5"/>
      <c r="M821" s="99">
        <v>45722</v>
      </c>
      <c r="O821" s="66">
        <f ca="1" t="shared" si="26"/>
        <v>0</v>
      </c>
      <c r="P821" s="66">
        <f ca="1" t="shared" si="27"/>
        <v>56</v>
      </c>
      <c r="Q821" s="34" t="str">
        <f>VLOOKUP(B821,辅助信息!E:M,9,FALSE)</f>
        <v>ZTWM-CDGS-XS-2024-0181-五冶天府-国道542项目（二批次）</v>
      </c>
      <c r="R821" s="34"/>
    </row>
    <row r="822" hidden="1" spans="2:18">
      <c r="B822" s="47" t="s">
        <v>84</v>
      </c>
      <c r="C822" s="77">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5"/>
      <c r="M822" s="99">
        <v>45722</v>
      </c>
      <c r="O822" s="66">
        <f ca="1" t="shared" si="26"/>
        <v>0</v>
      </c>
      <c r="P822" s="66">
        <f ca="1" t="shared" si="27"/>
        <v>56</v>
      </c>
      <c r="Q822" s="34" t="str">
        <f>VLOOKUP(B822,辅助信息!E:M,9,FALSE)</f>
        <v>ZTWM-CDGS-XS-2024-0181-五冶天府-国道542项目（二批次）</v>
      </c>
      <c r="R822" s="34"/>
    </row>
    <row r="823" hidden="1" spans="2:18">
      <c r="B823" s="47" t="s">
        <v>84</v>
      </c>
      <c r="C823" s="77">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5"/>
      <c r="M823" s="99">
        <v>45722</v>
      </c>
      <c r="O823" s="66">
        <f ca="1" t="shared" si="26"/>
        <v>0</v>
      </c>
      <c r="P823" s="66">
        <f ca="1" t="shared" si="27"/>
        <v>56</v>
      </c>
      <c r="Q823" s="34" t="str">
        <f>VLOOKUP(B823,辅助信息!E:M,9,FALSE)</f>
        <v>ZTWM-CDGS-XS-2024-0181-五冶天府-国道542项目（二批次）</v>
      </c>
      <c r="R823" s="34"/>
    </row>
    <row r="824" hidden="1" spans="2:18">
      <c r="B824" s="47" t="s">
        <v>84</v>
      </c>
      <c r="C824" s="77">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3"/>
      <c r="M824" s="99">
        <v>45722</v>
      </c>
      <c r="O824" s="66">
        <f ca="1" t="shared" si="26"/>
        <v>0</v>
      </c>
      <c r="P824" s="66">
        <f ca="1" t="shared" si="27"/>
        <v>56</v>
      </c>
      <c r="Q824" s="34" t="str">
        <f>VLOOKUP(B824,辅助信息!E:M,9,FALSE)</f>
        <v>ZTWM-CDGS-XS-2024-0181-五冶天府-国道542项目（二批次）</v>
      </c>
      <c r="R824" s="34"/>
    </row>
    <row r="825" hidden="1" spans="2:18">
      <c r="B825" s="47" t="s">
        <v>112</v>
      </c>
      <c r="C825" s="77">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4" t="str">
        <f>VLOOKUP(B825,辅助信息!E:J,6,FALSE)</f>
        <v>控制炉批号尽量少,优先安排达钢,提前联系到场规格及数量</v>
      </c>
      <c r="M825" s="99">
        <v>45723</v>
      </c>
      <c r="O825" s="66">
        <f ca="1" t="shared" si="26"/>
        <v>0</v>
      </c>
      <c r="P825" s="66">
        <f ca="1" t="shared" si="27"/>
        <v>55</v>
      </c>
      <c r="Q825" s="34" t="str">
        <f>VLOOKUP(B825,辅助信息!E:M,9,FALSE)</f>
        <v>ZTWM-CDGS-XS-2024-0134-商投建工达州中医药科技成果示范园项目</v>
      </c>
      <c r="R825" s="34"/>
    </row>
    <row r="826" hidden="1" spans="2:18">
      <c r="B826" s="47" t="s">
        <v>112</v>
      </c>
      <c r="C826" s="77">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3"/>
      <c r="M826" s="99">
        <v>45723</v>
      </c>
      <c r="O826" s="66">
        <f ca="1" t="shared" si="26"/>
        <v>0</v>
      </c>
      <c r="P826" s="66">
        <f ca="1" t="shared" si="27"/>
        <v>55</v>
      </c>
      <c r="Q826" s="34" t="str">
        <f>VLOOKUP(B826,辅助信息!E:M,9,FALSE)</f>
        <v>ZTWM-CDGS-XS-2024-0134-商投建工达州中医药科技成果示范园项目</v>
      </c>
      <c r="R826" s="34"/>
    </row>
    <row r="827" hidden="1" spans="2:18">
      <c r="B827" s="47" t="s">
        <v>113</v>
      </c>
      <c r="C827" s="77">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9">
        <v>45722</v>
      </c>
      <c r="O827" s="66">
        <f ca="1" t="shared" si="26"/>
        <v>0</v>
      </c>
      <c r="P827" s="66">
        <f ca="1" t="shared" si="27"/>
        <v>56</v>
      </c>
      <c r="Q827" s="34" t="str">
        <f>VLOOKUP(B827,辅助信息!E:M,9,FALSE)</f>
        <v>ZTWM-CDGS-XS-2024-0248-五冶钢构-南充市医学院项目</v>
      </c>
      <c r="R827" s="34"/>
    </row>
    <row r="828" hidden="1" spans="2:18">
      <c r="B828" s="47" t="s">
        <v>113</v>
      </c>
      <c r="C828" s="77">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5"/>
      <c r="M828" s="99">
        <v>45722</v>
      </c>
      <c r="O828" s="66">
        <f ca="1" t="shared" si="26"/>
        <v>0</v>
      </c>
      <c r="P828" s="66">
        <f ca="1" t="shared" si="27"/>
        <v>56</v>
      </c>
      <c r="Q828" s="34" t="str">
        <f>VLOOKUP(B828,辅助信息!E:M,9,FALSE)</f>
        <v>ZTWM-CDGS-XS-2024-0248-五冶钢构-南充市医学院项目</v>
      </c>
      <c r="R828" s="34"/>
    </row>
    <row r="829" hidden="1" spans="2:18">
      <c r="B829" s="47" t="s">
        <v>113</v>
      </c>
      <c r="C829" s="77">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5"/>
      <c r="M829" s="99">
        <v>45722</v>
      </c>
      <c r="O829" s="66">
        <f ca="1" t="shared" si="26"/>
        <v>0</v>
      </c>
      <c r="P829" s="66">
        <f ca="1" t="shared" si="27"/>
        <v>56</v>
      </c>
      <c r="Q829" s="34" t="str">
        <f>VLOOKUP(B829,辅助信息!E:M,9,FALSE)</f>
        <v>ZTWM-CDGS-XS-2024-0248-五冶钢构-南充市医学院项目</v>
      </c>
      <c r="R829" s="34"/>
    </row>
    <row r="830" hidden="1" spans="2:18">
      <c r="B830" s="47" t="s">
        <v>60</v>
      </c>
      <c r="C830" s="77">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5"/>
      <c r="M830" s="99">
        <v>45722</v>
      </c>
      <c r="O830" s="66">
        <f ca="1" t="shared" si="26"/>
        <v>0</v>
      </c>
      <c r="P830" s="66">
        <f ca="1" t="shared" si="27"/>
        <v>56</v>
      </c>
      <c r="Q830" s="34" t="str">
        <f>VLOOKUP(B830,辅助信息!E:M,9,FALSE)</f>
        <v>ZTWM-CDGS-XS-2024-0248-五冶钢构-南充市医学院项目</v>
      </c>
      <c r="R830" s="34"/>
    </row>
    <row r="831" hidden="1" spans="2:18">
      <c r="B831" s="47" t="s">
        <v>60</v>
      </c>
      <c r="C831" s="77">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5"/>
      <c r="M831" s="99">
        <v>45722</v>
      </c>
      <c r="O831" s="66">
        <f ca="1" t="shared" si="26"/>
        <v>0</v>
      </c>
      <c r="P831" s="66">
        <f ca="1" t="shared" si="27"/>
        <v>56</v>
      </c>
      <c r="Q831" s="34" t="str">
        <f>VLOOKUP(B831,辅助信息!E:M,9,FALSE)</f>
        <v>ZTWM-CDGS-XS-2024-0248-五冶钢构-南充市医学院项目</v>
      </c>
      <c r="R831" s="34"/>
    </row>
    <row r="832" hidden="1" spans="2:18">
      <c r="B832" s="47" t="s">
        <v>60</v>
      </c>
      <c r="C832" s="77">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5"/>
      <c r="M832" s="99">
        <v>45722</v>
      </c>
      <c r="O832" s="66">
        <f ca="1" t="shared" si="26"/>
        <v>0</v>
      </c>
      <c r="P832" s="66">
        <f ca="1" t="shared" si="27"/>
        <v>56</v>
      </c>
      <c r="Q832" s="34" t="str">
        <f>VLOOKUP(B832,辅助信息!E:M,9,FALSE)</f>
        <v>ZTWM-CDGS-XS-2024-0248-五冶钢构-南充市医学院项目</v>
      </c>
      <c r="R832" s="34"/>
    </row>
    <row r="833" hidden="1" spans="2:18">
      <c r="B833" s="47" t="s">
        <v>60</v>
      </c>
      <c r="C833" s="77">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3"/>
      <c r="M833" s="99">
        <v>45722</v>
      </c>
      <c r="O833" s="66">
        <f ca="1" t="shared" si="26"/>
        <v>0</v>
      </c>
      <c r="P833" s="66">
        <f ca="1" t="shared" si="27"/>
        <v>56</v>
      </c>
      <c r="Q833" s="34" t="str">
        <f>VLOOKUP(B833,辅助信息!E:M,9,FALSE)</f>
        <v>ZTWM-CDGS-XS-2024-0248-五冶钢构-南充市医学院项目</v>
      </c>
      <c r="R833" s="34"/>
    </row>
    <row r="834" hidden="1" spans="2:18">
      <c r="B834" s="47" t="s">
        <v>56</v>
      </c>
      <c r="C834" s="77">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4" t="str">
        <f>VLOOKUP(B834,辅助信息!E:J,6,FALSE)</f>
        <v>控制炉批号尽量少,优先安排达钢,提前联系到场规格及数量</v>
      </c>
      <c r="M834" s="99">
        <v>45716</v>
      </c>
      <c r="O834" s="66">
        <f ca="1" t="shared" si="26"/>
        <v>0</v>
      </c>
      <c r="P834" s="66">
        <f ca="1" t="shared" si="27"/>
        <v>62</v>
      </c>
      <c r="Q834" s="34" t="str">
        <f>VLOOKUP(B834,辅助信息!E:M,9,FALSE)</f>
        <v>ZTWM-CDGS-XS-2024-0134-商投建工达州中医药科技成果示范园项目</v>
      </c>
      <c r="R834" s="34"/>
    </row>
    <row r="835" hidden="1" spans="2:18">
      <c r="B835" s="47" t="s">
        <v>56</v>
      </c>
      <c r="C835" s="77">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3"/>
      <c r="M835" s="99">
        <v>45716</v>
      </c>
      <c r="O835" s="66">
        <f ca="1" t="shared" si="26"/>
        <v>0</v>
      </c>
      <c r="P835" s="66">
        <f ca="1" t="shared" si="27"/>
        <v>62</v>
      </c>
      <c r="Q835" s="34" t="str">
        <f>VLOOKUP(B835,辅助信息!E:M,9,FALSE)</f>
        <v>ZTWM-CDGS-XS-2024-0134-商投建工达州中医药科技成果示范园项目</v>
      </c>
      <c r="R835" s="34"/>
    </row>
    <row r="836" ht="33.75" hidden="1" customHeight="1" spans="2:18">
      <c r="B836" s="47" t="s">
        <v>68</v>
      </c>
      <c r="C836" s="77">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4" t="str">
        <f>VLOOKUP(B836,辅助信息!E:J,6,FALSE)</f>
        <v>控制炉批号尽量少,优先安排达钢,提前联系到场规格及数量</v>
      </c>
      <c r="M836" s="99">
        <v>45720</v>
      </c>
      <c r="O836" s="66">
        <f ca="1" t="shared" si="26"/>
        <v>0</v>
      </c>
      <c r="P836" s="66">
        <f ca="1" t="shared" si="27"/>
        <v>58</v>
      </c>
      <c r="Q836" s="34" t="str">
        <f>VLOOKUP(B836,辅助信息!E:M,9,FALSE)</f>
        <v>ZTWM-CDGS-XS-2024-0134-商投建工达州中医药科技成果示范园项目</v>
      </c>
      <c r="R836" s="34"/>
    </row>
    <row r="837" hidden="1" spans="2:18">
      <c r="B837" s="47" t="s">
        <v>64</v>
      </c>
      <c r="C837" s="77">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4" t="str">
        <f>VLOOKUP(B837,辅助信息!E:J,6,FALSE)</f>
        <v>五冶建设送货单,送货车型9.6米,装货前联系收货人核实到场规格,没提前告知进场规格现场不给予接收</v>
      </c>
      <c r="M837" s="99">
        <v>45718</v>
      </c>
      <c r="O837" s="66">
        <f ca="1" t="shared" si="26"/>
        <v>0</v>
      </c>
      <c r="P837" s="66">
        <f ca="1" t="shared" si="27"/>
        <v>60</v>
      </c>
      <c r="Q837" s="34" t="str">
        <f>VLOOKUP(B837,辅助信息!E:M,9,FALSE)</f>
        <v>ZTWM-CDGS-XS-2024-0181-五冶天府-国道542项目（二批次）</v>
      </c>
      <c r="R837" s="34"/>
    </row>
    <row r="838" hidden="1" spans="2:18">
      <c r="B838" s="47" t="s">
        <v>64</v>
      </c>
      <c r="C838" s="77">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3"/>
      <c r="M838" s="99">
        <v>45718</v>
      </c>
      <c r="O838" s="66">
        <f ca="1" t="shared" si="26"/>
        <v>0</v>
      </c>
      <c r="P838" s="66">
        <f ca="1" t="shared" si="27"/>
        <v>60</v>
      </c>
      <c r="Q838" s="34" t="str">
        <f>VLOOKUP(B838,辅助信息!E:M,9,FALSE)</f>
        <v>ZTWM-CDGS-XS-2024-0181-五冶天府-国道542项目（二批次）</v>
      </c>
      <c r="R838" s="34"/>
    </row>
    <row r="839" hidden="1" spans="1:18">
      <c r="A839" s="63" t="s">
        <v>110</v>
      </c>
      <c r="B839" s="47" t="s">
        <v>84</v>
      </c>
      <c r="C839" s="77">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4" t="str">
        <f>VLOOKUP(B839,辅助信息!E:J,6,FALSE)</f>
        <v>五冶建设送货单,送货车型13米,装货前联系收货人核实到场规格,没提前告知进场规格现场不给予接收</v>
      </c>
      <c r="M839" s="99">
        <v>45722</v>
      </c>
      <c r="O839" s="66">
        <f ca="1" t="shared" si="26"/>
        <v>0</v>
      </c>
      <c r="P839" s="66">
        <f ca="1" t="shared" si="27"/>
        <v>56</v>
      </c>
      <c r="Q839" s="34" t="str">
        <f>VLOOKUP(B839,辅助信息!E:M,9,FALSE)</f>
        <v>ZTWM-CDGS-XS-2024-0181-五冶天府-国道542项目（二批次）</v>
      </c>
      <c r="R839" s="34"/>
    </row>
    <row r="840" hidden="1" spans="2:18">
      <c r="B840" s="47" t="s">
        <v>84</v>
      </c>
      <c r="C840" s="77">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5"/>
      <c r="M840" s="99">
        <v>45722</v>
      </c>
      <c r="O840" s="66">
        <f ca="1" t="shared" si="26"/>
        <v>0</v>
      </c>
      <c r="P840" s="66">
        <f ca="1" t="shared" si="27"/>
        <v>56</v>
      </c>
      <c r="Q840" s="34" t="str">
        <f>VLOOKUP(B840,辅助信息!E:M,9,FALSE)</f>
        <v>ZTWM-CDGS-XS-2024-0181-五冶天府-国道542项目（二批次）</v>
      </c>
      <c r="R840" s="34"/>
    </row>
    <row r="841" hidden="1" spans="2:18">
      <c r="B841" s="47" t="s">
        <v>84</v>
      </c>
      <c r="C841" s="77">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5"/>
      <c r="M841" s="99">
        <v>45722</v>
      </c>
      <c r="O841" s="66">
        <f ca="1" t="shared" si="26"/>
        <v>0</v>
      </c>
      <c r="P841" s="66">
        <f ca="1" t="shared" si="27"/>
        <v>56</v>
      </c>
      <c r="Q841" s="34" t="str">
        <f>VLOOKUP(B841,辅助信息!E:M,9,FALSE)</f>
        <v>ZTWM-CDGS-XS-2024-0181-五冶天府-国道542项目（二批次）</v>
      </c>
      <c r="R841" s="34"/>
    </row>
    <row r="842" hidden="1" spans="2:18">
      <c r="B842" s="47" t="s">
        <v>84</v>
      </c>
      <c r="C842" s="77">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5"/>
      <c r="M842" s="99">
        <v>45722</v>
      </c>
      <c r="O842" s="66">
        <f ca="1" t="shared" si="26"/>
        <v>0</v>
      </c>
      <c r="P842" s="66">
        <f ca="1" t="shared" si="27"/>
        <v>56</v>
      </c>
      <c r="Q842" s="34" t="str">
        <f>VLOOKUP(B842,辅助信息!E:M,9,FALSE)</f>
        <v>ZTWM-CDGS-XS-2024-0181-五冶天府-国道542项目（二批次）</v>
      </c>
      <c r="R842" s="34"/>
    </row>
    <row r="843" hidden="1" spans="2:18">
      <c r="B843" s="47" t="s">
        <v>84</v>
      </c>
      <c r="C843" s="77">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3"/>
      <c r="M843" s="99">
        <v>45722</v>
      </c>
      <c r="O843" s="66">
        <f ca="1" t="shared" si="26"/>
        <v>0</v>
      </c>
      <c r="P843" s="66">
        <f ca="1" t="shared" si="27"/>
        <v>56</v>
      </c>
      <c r="Q843" s="34" t="str">
        <f>VLOOKUP(B843,辅助信息!E:M,9,FALSE)</f>
        <v>ZTWM-CDGS-XS-2024-0181-五冶天府-国道542项目（二批次）</v>
      </c>
      <c r="R843" s="34"/>
    </row>
    <row r="844" hidden="1" spans="2:18">
      <c r="B844" s="47" t="s">
        <v>113</v>
      </c>
      <c r="C844" s="77">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9">
        <v>45722</v>
      </c>
      <c r="O844" s="66">
        <f ca="1" t="shared" si="26"/>
        <v>0</v>
      </c>
      <c r="P844" s="66">
        <f ca="1" t="shared" si="27"/>
        <v>56</v>
      </c>
      <c r="Q844" s="34" t="str">
        <f>VLOOKUP(B844,辅助信息!E:M,9,FALSE)</f>
        <v>ZTWM-CDGS-XS-2024-0248-五冶钢构-南充市医学院项目</v>
      </c>
      <c r="R844" s="34"/>
    </row>
    <row r="845" hidden="1" spans="2:18">
      <c r="B845" s="47" t="s">
        <v>113</v>
      </c>
      <c r="C845" s="77">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5"/>
      <c r="M845" s="99">
        <v>45722</v>
      </c>
      <c r="O845" s="66">
        <f ca="1" t="shared" si="26"/>
        <v>0</v>
      </c>
      <c r="P845" s="66">
        <f ca="1" t="shared" si="27"/>
        <v>56</v>
      </c>
      <c r="Q845" s="34" t="str">
        <f>VLOOKUP(B845,辅助信息!E:M,9,FALSE)</f>
        <v>ZTWM-CDGS-XS-2024-0248-五冶钢构-南充市医学院项目</v>
      </c>
      <c r="R845" s="34"/>
    </row>
    <row r="846" hidden="1" spans="2:18">
      <c r="B846" s="47" t="s">
        <v>113</v>
      </c>
      <c r="C846" s="77">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3"/>
      <c r="M846" s="99">
        <v>45722</v>
      </c>
      <c r="O846" s="66">
        <f ca="1" t="shared" si="26"/>
        <v>0</v>
      </c>
      <c r="P846" s="66">
        <f ca="1" t="shared" si="27"/>
        <v>56</v>
      </c>
      <c r="Q846" s="34" t="str">
        <f>VLOOKUP(B846,辅助信息!E:M,9,FALSE)</f>
        <v>ZTWM-CDGS-XS-2024-0248-五冶钢构-南充市医学院项目</v>
      </c>
      <c r="R846" s="34"/>
    </row>
    <row r="847" hidden="1" spans="2:18">
      <c r="B847" s="47" t="s">
        <v>39</v>
      </c>
      <c r="C847" s="77">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4" t="str">
        <f>VLOOKUP(B847,辅助信息!E:J,6,FALSE)</f>
        <v>提前联系到场规格,一天到场车辆不低于2车</v>
      </c>
      <c r="M847" s="99">
        <v>45724</v>
      </c>
      <c r="P847" s="66">
        <f ca="1" t="shared" si="27"/>
        <v>54</v>
      </c>
      <c r="Q847" s="34" t="str">
        <f>VLOOKUP(B847,辅助信息!E:M,9,FALSE)</f>
        <v>ZTWM-CDGS-XS-2024-0205-五冶钢构-达州市通川区西外复兴镇及临近片区建设项目</v>
      </c>
      <c r="R847" s="34"/>
    </row>
    <row r="848" hidden="1" spans="2:18">
      <c r="B848" s="47" t="s">
        <v>39</v>
      </c>
      <c r="C848" s="77">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5"/>
      <c r="M848" s="99">
        <v>45724</v>
      </c>
      <c r="P848" s="66">
        <f ca="1" t="shared" si="27"/>
        <v>54</v>
      </c>
      <c r="Q848" s="34" t="str">
        <f>VLOOKUP(B848,辅助信息!E:M,9,FALSE)</f>
        <v>ZTWM-CDGS-XS-2024-0205-五冶钢构-达州市通川区西外复兴镇及临近片区建设项目</v>
      </c>
      <c r="R848" s="34"/>
    </row>
    <row r="849" hidden="1" spans="2:18">
      <c r="B849" s="47" t="s">
        <v>39</v>
      </c>
      <c r="C849" s="77">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5"/>
      <c r="M849" s="99">
        <v>45724</v>
      </c>
      <c r="P849" s="66">
        <f ca="1" t="shared" si="27"/>
        <v>54</v>
      </c>
      <c r="Q849" s="34" t="str">
        <f>VLOOKUP(B849,辅助信息!E:M,9,FALSE)</f>
        <v>ZTWM-CDGS-XS-2024-0205-五冶钢构-达州市通川区西外复兴镇及临近片区建设项目</v>
      </c>
      <c r="R849" s="34"/>
    </row>
    <row r="850" hidden="1" spans="2:18">
      <c r="B850" s="47" t="s">
        <v>39</v>
      </c>
      <c r="C850" s="77">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3"/>
      <c r="M850" s="99">
        <v>45724</v>
      </c>
      <c r="P850" s="66">
        <f ca="1" t="shared" si="27"/>
        <v>54</v>
      </c>
      <c r="Q850" s="34" t="str">
        <f>VLOOKUP(B850,辅助信息!E:M,9,FALSE)</f>
        <v>ZTWM-CDGS-XS-2024-0205-五冶钢构-达州市通川区西外复兴镇及临近片区建设项目</v>
      </c>
      <c r="R850" s="34"/>
    </row>
    <row r="851" hidden="1" spans="2:18">
      <c r="B851" s="47" t="s">
        <v>106</v>
      </c>
      <c r="C851" s="77">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4" t="str">
        <f>VLOOKUP(B851,辅助信息!E:J,6,FALSE)</f>
        <v>提前联系到场规格</v>
      </c>
      <c r="M851" s="99">
        <v>45723</v>
      </c>
      <c r="P851" s="66">
        <f ca="1" t="shared" si="27"/>
        <v>55</v>
      </c>
      <c r="Q851" s="34" t="str">
        <f>VLOOKUP(B851,辅助信息!E:M,9,FALSE)</f>
        <v>ZTWM-CDGS-XS-2024-0169-中冶西部钢构-宜宾市南溪区幸福路东路,高县月江镇建设项目</v>
      </c>
      <c r="R851" s="34"/>
    </row>
    <row r="852" hidden="1" spans="2:18">
      <c r="B852" s="47" t="s">
        <v>106</v>
      </c>
      <c r="C852" s="77">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5"/>
      <c r="M852" s="99">
        <v>45723</v>
      </c>
      <c r="P852" s="66">
        <f ca="1" t="shared" si="27"/>
        <v>55</v>
      </c>
      <c r="Q852" s="34" t="str">
        <f>VLOOKUP(B852,辅助信息!E:M,9,FALSE)</f>
        <v>ZTWM-CDGS-XS-2024-0169-中冶西部钢构-宜宾市南溪区幸福路东路,高县月江镇建设项目</v>
      </c>
      <c r="R852" s="34"/>
    </row>
    <row r="853" hidden="1" spans="2:18">
      <c r="B853" s="47" t="s">
        <v>106</v>
      </c>
      <c r="C853" s="77">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5"/>
      <c r="M853" s="99">
        <v>45723</v>
      </c>
      <c r="P853" s="66">
        <f ca="1" t="shared" si="27"/>
        <v>55</v>
      </c>
      <c r="Q853" s="34" t="str">
        <f>VLOOKUP(B853,辅助信息!E:M,9,FALSE)</f>
        <v>ZTWM-CDGS-XS-2024-0169-中冶西部钢构-宜宾市南溪区幸福路东路,高县月江镇建设项目</v>
      </c>
      <c r="R853" s="34"/>
    </row>
    <row r="854" hidden="1" spans="2:18">
      <c r="B854" s="47" t="s">
        <v>106</v>
      </c>
      <c r="C854" s="77">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5"/>
      <c r="M854" s="99">
        <v>45723</v>
      </c>
      <c r="P854" s="66">
        <f ca="1" t="shared" si="27"/>
        <v>55</v>
      </c>
      <c r="Q854" s="34" t="str">
        <f>VLOOKUP(B854,辅助信息!E:M,9,FALSE)</f>
        <v>ZTWM-CDGS-XS-2024-0169-中冶西部钢构-宜宾市南溪区幸福路东路,高县月江镇建设项目</v>
      </c>
      <c r="R854" s="34"/>
    </row>
    <row r="855" hidden="1" spans="2:18">
      <c r="B855" s="47" t="s">
        <v>106</v>
      </c>
      <c r="C855" s="77">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3"/>
      <c r="M855" s="99">
        <v>45723</v>
      </c>
      <c r="P855" s="66">
        <f ca="1" t="shared" si="27"/>
        <v>55</v>
      </c>
      <c r="Q855" s="34" t="str">
        <f>VLOOKUP(B855,辅助信息!E:M,9,FALSE)</f>
        <v>ZTWM-CDGS-XS-2024-0169-中冶西部钢构-宜宾市南溪区幸福路东路,高县月江镇建设项目</v>
      </c>
      <c r="R855" s="34"/>
    </row>
    <row r="856" ht="22.5" hidden="1" customHeight="1" spans="2:18">
      <c r="B856" s="47" t="s">
        <v>81</v>
      </c>
      <c r="C856" s="77">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4" t="str">
        <f>VLOOKUP(B856,辅助信息!E:J,6,FALSE)</f>
        <v>优先威钢发货,我方卸车,新老国标钢厂不加价可直发</v>
      </c>
      <c r="M856" s="99">
        <v>45723</v>
      </c>
      <c r="O856" s="66">
        <f ca="1">IF(OR(M856="",N856&lt;&gt;""),"",MAX(M856-TODAY(),0))</f>
        <v>0</v>
      </c>
      <c r="P856" s="66">
        <f ca="1" t="shared" si="27"/>
        <v>55</v>
      </c>
      <c r="Q856" s="34" t="str">
        <f>VLOOKUP(B856,辅助信息!E:M,9,FALSE)</f>
        <v>ZTWM-CDGS-XS-2024-0030-华西集采-简州大道</v>
      </c>
      <c r="R856" s="34"/>
    </row>
    <row r="857" hidden="1" spans="1:18">
      <c r="A857" s="78" t="s">
        <v>114</v>
      </c>
      <c r="B857" s="47" t="s">
        <v>56</v>
      </c>
      <c r="C857" s="77">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4" t="str">
        <f>VLOOKUP(B857,辅助信息!E:J,6,FALSE)</f>
        <v>控制炉批号尽量少,优先安排达钢,提前联系到场规格及数量</v>
      </c>
      <c r="M857" s="99">
        <v>45716</v>
      </c>
      <c r="O857" s="66">
        <f ca="1">IF(OR(M857="",N857&lt;&gt;""),"",MAX(M857-TODAY(),0))</f>
        <v>0</v>
      </c>
      <c r="P857" s="66">
        <f ca="1" t="shared" si="27"/>
        <v>62</v>
      </c>
      <c r="Q857" s="34" t="str">
        <f>VLOOKUP(B857,辅助信息!E:M,9,FALSE)</f>
        <v>ZTWM-CDGS-XS-2024-0134-商投建工达州中医药科技成果示范园项目</v>
      </c>
      <c r="R857" s="34"/>
    </row>
    <row r="858" hidden="1" spans="2:18">
      <c r="B858" s="47" t="s">
        <v>56</v>
      </c>
      <c r="C858" s="77">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3"/>
      <c r="M858" s="99">
        <v>45716</v>
      </c>
      <c r="O858" s="66">
        <f ca="1">IF(OR(M858="",N858&lt;&gt;""),"",MAX(M858-TODAY(),0))</f>
        <v>0</v>
      </c>
      <c r="P858" s="66">
        <f ca="1" t="shared" si="27"/>
        <v>62</v>
      </c>
      <c r="Q858" s="34" t="str">
        <f>VLOOKUP(B858,辅助信息!E:M,9,FALSE)</f>
        <v>ZTWM-CDGS-XS-2024-0134-商投建工达州中医药科技成果示范园项目</v>
      </c>
      <c r="R858" s="34"/>
    </row>
    <row r="859" hidden="1" spans="2:18">
      <c r="B859" s="47" t="s">
        <v>56</v>
      </c>
      <c r="C859" s="77">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7"/>
      <c r="M859" s="99"/>
      <c r="Q859" s="34"/>
      <c r="R859" s="34"/>
    </row>
    <row r="860" hidden="1" spans="2:18">
      <c r="B860" s="47" t="s">
        <v>56</v>
      </c>
      <c r="C860" s="77">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7"/>
      <c r="M860" s="99"/>
      <c r="Q860" s="34"/>
      <c r="R860" s="34"/>
    </row>
    <row r="861" hidden="1" spans="2:18">
      <c r="B861" s="47" t="s">
        <v>68</v>
      </c>
      <c r="C861" s="77">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7" t="str">
        <f>VLOOKUP(B864,辅助信息!E:J,6,FALSE)</f>
        <v>控制炉批号尽量少,优先安排达钢,提前联系到场规格及数量</v>
      </c>
      <c r="M861" s="99"/>
      <c r="Q861" s="34"/>
      <c r="R861" s="34"/>
    </row>
    <row r="862" hidden="1" spans="2:18">
      <c r="B862" s="47" t="s">
        <v>68</v>
      </c>
      <c r="C862" s="77">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5"/>
      <c r="M862" s="99"/>
      <c r="Q862" s="34"/>
      <c r="R862" s="34"/>
    </row>
    <row r="863" hidden="1" spans="2:18">
      <c r="B863" s="47" t="s">
        <v>68</v>
      </c>
      <c r="C863" s="77">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5"/>
      <c r="M863" s="99"/>
      <c r="Q863" s="34"/>
      <c r="R863" s="34"/>
    </row>
    <row r="864" hidden="1" spans="2:18">
      <c r="B864" s="47" t="s">
        <v>68</v>
      </c>
      <c r="C864" s="77">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5"/>
      <c r="M864" s="99">
        <v>45720</v>
      </c>
      <c r="O864" s="66">
        <f ca="1">IF(OR(M864="",N864&lt;&gt;""),"",MAX(M864-TODAY(),0))</f>
        <v>0</v>
      </c>
      <c r="P864" s="66">
        <f ca="1">IF(M864="","",IF(N864&lt;&gt;"",MAX(N864-M864,0),IF(TODAY()&gt;M864,TODAY()-M864,0)))</f>
        <v>58</v>
      </c>
      <c r="Q864" s="34" t="str">
        <f>VLOOKUP(B864,辅助信息!E:M,9,FALSE)</f>
        <v>ZTWM-CDGS-XS-2024-0134-商投建工达州中医药科技成果示范园项目</v>
      </c>
      <c r="R864" s="34"/>
    </row>
    <row r="865" hidden="1" spans="2:18">
      <c r="B865" s="47" t="s">
        <v>68</v>
      </c>
      <c r="C865" s="77">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5"/>
      <c r="M865" s="99"/>
      <c r="Q865" s="34"/>
      <c r="R865" s="34"/>
    </row>
    <row r="866" hidden="1" spans="2:18">
      <c r="B866" s="47" t="s">
        <v>64</v>
      </c>
      <c r="C866" s="77">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4" t="str">
        <f>VLOOKUP(B866,辅助信息!E:J,6,FALSE)</f>
        <v>五冶建设送货单,送货车型9.6米,装货前联系收货人核实到场规格,没提前告知进场规格现场不给予接收</v>
      </c>
      <c r="M866" s="99">
        <v>45726</v>
      </c>
      <c r="O866" s="66">
        <f ca="1" t="shared" ref="O866:O929" si="28">IF(OR(M866="",N866&lt;&gt;""),"",MAX(M866-TODAY(),0))</f>
        <v>0</v>
      </c>
      <c r="P866" s="66">
        <f ca="1" t="shared" ref="P866:P929" si="29">IF(M866="","",IF(N866&lt;&gt;"",MAX(N866-M866,0),IF(TODAY()&gt;M866,TODAY()-M866,0)))</f>
        <v>52</v>
      </c>
      <c r="Q866" s="34" t="str">
        <f>VLOOKUP(B866,辅助信息!E:M,9,FALSE)</f>
        <v>ZTWM-CDGS-XS-2024-0181-五冶天府-国道542项目（二批次）</v>
      </c>
      <c r="R866" s="34"/>
    </row>
    <row r="867" hidden="1" spans="2:18">
      <c r="B867" s="47" t="s">
        <v>64</v>
      </c>
      <c r="C867" s="77">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3"/>
      <c r="M867" s="99">
        <v>45726</v>
      </c>
      <c r="O867" s="66">
        <f ca="1" t="shared" si="28"/>
        <v>0</v>
      </c>
      <c r="P867" s="66">
        <f ca="1" t="shared" si="29"/>
        <v>52</v>
      </c>
      <c r="Q867" s="34"/>
      <c r="R867" s="34"/>
    </row>
    <row r="868" hidden="1" spans="1:18">
      <c r="A868" s="90" t="s">
        <v>110</v>
      </c>
      <c r="B868" s="47" t="s">
        <v>84</v>
      </c>
      <c r="C868" s="77">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4" t="str">
        <f>VLOOKUP(B868,辅助信息!E:J,6,FALSE)</f>
        <v>五冶建设送货单,送货车型13米,装货前联系收货人核实到场规格,没提前告知进场规格现场不给予接收</v>
      </c>
      <c r="M868" s="99">
        <v>45722</v>
      </c>
      <c r="O868" s="66">
        <f ca="1" t="shared" si="28"/>
        <v>0</v>
      </c>
      <c r="P868" s="66">
        <f ca="1" t="shared" si="29"/>
        <v>56</v>
      </c>
      <c r="Q868" s="34" t="str">
        <f>VLOOKUP(B868,辅助信息!E:M,9,FALSE)</f>
        <v>ZTWM-CDGS-XS-2024-0181-五冶天府-国道542项目（二批次）</v>
      </c>
      <c r="R868" s="34"/>
    </row>
    <row r="869" hidden="1" spans="1:18">
      <c r="A869" s="85"/>
      <c r="B869" s="47" t="s">
        <v>84</v>
      </c>
      <c r="C869" s="77">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5"/>
      <c r="M869" s="99">
        <v>45722</v>
      </c>
      <c r="O869" s="66">
        <f ca="1" t="shared" si="28"/>
        <v>0</v>
      </c>
      <c r="P869" s="66">
        <f ca="1" t="shared" si="29"/>
        <v>56</v>
      </c>
      <c r="Q869" s="34" t="str">
        <f>VLOOKUP(B869,辅助信息!E:M,9,FALSE)</f>
        <v>ZTWM-CDGS-XS-2024-0181-五冶天府-国道542项目（二批次）</v>
      </c>
      <c r="R869" s="34"/>
    </row>
    <row r="870" hidden="1" spans="1:18">
      <c r="A870" s="85"/>
      <c r="B870" s="47" t="s">
        <v>84</v>
      </c>
      <c r="C870" s="77">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5"/>
      <c r="M870" s="99">
        <v>45722</v>
      </c>
      <c r="O870" s="66">
        <f ca="1" t="shared" si="28"/>
        <v>0</v>
      </c>
      <c r="P870" s="66">
        <f ca="1" t="shared" si="29"/>
        <v>56</v>
      </c>
      <c r="Q870" s="34" t="str">
        <f>VLOOKUP(B870,辅助信息!E:M,9,FALSE)</f>
        <v>ZTWM-CDGS-XS-2024-0181-五冶天府-国道542项目（二批次）</v>
      </c>
      <c r="R870" s="34"/>
    </row>
    <row r="871" hidden="1" spans="1:18">
      <c r="A871" s="85"/>
      <c r="B871" s="47" t="s">
        <v>84</v>
      </c>
      <c r="C871" s="77">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5"/>
      <c r="M871" s="99">
        <v>45722</v>
      </c>
      <c r="O871" s="66">
        <f ca="1" t="shared" si="28"/>
        <v>0</v>
      </c>
      <c r="P871" s="66">
        <f ca="1" t="shared" si="29"/>
        <v>56</v>
      </c>
      <c r="Q871" s="34" t="str">
        <f>VLOOKUP(B871,辅助信息!E:M,9,FALSE)</f>
        <v>ZTWM-CDGS-XS-2024-0181-五冶天府-国道542项目（二批次）</v>
      </c>
      <c r="R871" s="34"/>
    </row>
    <row r="872" hidden="1" spans="1:18">
      <c r="A872" s="83"/>
      <c r="B872" s="47" t="s">
        <v>84</v>
      </c>
      <c r="C872" s="77">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3"/>
      <c r="M872" s="99">
        <v>45722</v>
      </c>
      <c r="O872" s="66">
        <f ca="1" t="shared" si="28"/>
        <v>0</v>
      </c>
      <c r="P872" s="66">
        <f ca="1" t="shared" si="29"/>
        <v>56</v>
      </c>
      <c r="Q872" s="34" t="str">
        <f>VLOOKUP(B872,辅助信息!E:M,9,FALSE)</f>
        <v>ZTWM-CDGS-XS-2024-0181-五冶天府-国道542项目（二批次）</v>
      </c>
      <c r="R872" s="34"/>
    </row>
    <row r="873" hidden="1" spans="2:18">
      <c r="B873" s="47" t="s">
        <v>113</v>
      </c>
      <c r="C873" s="77">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9">
        <v>45722</v>
      </c>
      <c r="O873" s="66">
        <f ca="1" t="shared" si="28"/>
        <v>0</v>
      </c>
      <c r="P873" s="66">
        <f ca="1" t="shared" si="29"/>
        <v>56</v>
      </c>
      <c r="Q873" s="34" t="str">
        <f>VLOOKUP(B873,辅助信息!E:M,9,FALSE)</f>
        <v>ZTWM-CDGS-XS-2024-0248-五冶钢构-南充市医学院项目</v>
      </c>
      <c r="R873" s="34"/>
    </row>
    <row r="874" hidden="1" spans="2:18">
      <c r="B874" s="47" t="s">
        <v>113</v>
      </c>
      <c r="C874" s="77">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5"/>
      <c r="M874" s="99">
        <v>45722</v>
      </c>
      <c r="O874" s="66">
        <f ca="1" t="shared" si="28"/>
        <v>0</v>
      </c>
      <c r="P874" s="66">
        <f ca="1" t="shared" si="29"/>
        <v>56</v>
      </c>
      <c r="Q874" s="34" t="str">
        <f>VLOOKUP(B874,辅助信息!E:M,9,FALSE)</f>
        <v>ZTWM-CDGS-XS-2024-0248-五冶钢构-南充市医学院项目</v>
      </c>
      <c r="R874" s="34"/>
    </row>
    <row r="875" hidden="1" spans="2:18">
      <c r="B875" s="47" t="s">
        <v>113</v>
      </c>
      <c r="C875" s="77">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3"/>
      <c r="M875" s="99">
        <v>45722</v>
      </c>
      <c r="O875" s="66">
        <f ca="1" t="shared" si="28"/>
        <v>0</v>
      </c>
      <c r="P875" s="66">
        <f ca="1" t="shared" si="29"/>
        <v>56</v>
      </c>
      <c r="Q875" s="34" t="str">
        <f>VLOOKUP(B875,辅助信息!E:M,9,FALSE)</f>
        <v>ZTWM-CDGS-XS-2024-0248-五冶钢构-南充市医学院项目</v>
      </c>
      <c r="R875" s="34"/>
    </row>
    <row r="876" hidden="1" spans="2:18">
      <c r="B876" s="47" t="s">
        <v>39</v>
      </c>
      <c r="C876" s="77">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4" t="str">
        <f>VLOOKUP(B876,辅助信息!E:J,6,FALSE)</f>
        <v>提前联系到场规格,一天到场车辆不低于2车</v>
      </c>
      <c r="M876" s="99">
        <v>45724</v>
      </c>
      <c r="O876" s="66">
        <f ca="1" t="shared" si="28"/>
        <v>0</v>
      </c>
      <c r="P876" s="66">
        <f ca="1" t="shared" si="29"/>
        <v>54</v>
      </c>
      <c r="Q876" s="34" t="str">
        <f>VLOOKUP(B876,辅助信息!E:M,9,FALSE)</f>
        <v>ZTWM-CDGS-XS-2024-0205-五冶钢构-达州市通川区西外复兴镇及临近片区建设项目</v>
      </c>
      <c r="R876" s="34"/>
    </row>
    <row r="877" hidden="1" spans="2:18">
      <c r="B877" s="47" t="s">
        <v>39</v>
      </c>
      <c r="C877" s="77">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5"/>
      <c r="M877" s="99">
        <v>45724</v>
      </c>
      <c r="O877" s="66">
        <f ca="1" t="shared" si="28"/>
        <v>0</v>
      </c>
      <c r="P877" s="66">
        <f ca="1" t="shared" si="29"/>
        <v>54</v>
      </c>
      <c r="Q877" s="34" t="str">
        <f>VLOOKUP(B877,辅助信息!E:M,9,FALSE)</f>
        <v>ZTWM-CDGS-XS-2024-0205-五冶钢构-达州市通川区西外复兴镇及临近片区建设项目</v>
      </c>
      <c r="R877" s="34"/>
    </row>
    <row r="878" hidden="1" spans="2:18">
      <c r="B878" s="47" t="s">
        <v>39</v>
      </c>
      <c r="C878" s="77">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5"/>
      <c r="M878" s="99">
        <v>45724</v>
      </c>
      <c r="O878" s="66">
        <f ca="1" t="shared" si="28"/>
        <v>0</v>
      </c>
      <c r="P878" s="66">
        <f ca="1" t="shared" si="29"/>
        <v>54</v>
      </c>
      <c r="Q878" s="34" t="str">
        <f>VLOOKUP(B878,辅助信息!E:M,9,FALSE)</f>
        <v>ZTWM-CDGS-XS-2024-0205-五冶钢构-达州市通川区西外复兴镇及临近片区建设项目</v>
      </c>
      <c r="R878" s="34"/>
    </row>
    <row r="879" hidden="1" spans="2:18">
      <c r="B879" s="47" t="s">
        <v>39</v>
      </c>
      <c r="C879" s="77">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3"/>
      <c r="M879" s="99">
        <v>45724</v>
      </c>
      <c r="O879" s="66">
        <f ca="1" t="shared" si="28"/>
        <v>0</v>
      </c>
      <c r="P879" s="66">
        <f ca="1" t="shared" si="29"/>
        <v>54</v>
      </c>
      <c r="Q879" s="34" t="str">
        <f>VLOOKUP(B879,辅助信息!E:M,9,FALSE)</f>
        <v>ZTWM-CDGS-XS-2024-0205-五冶钢构-达州市通川区西外复兴镇及临近片区建设项目</v>
      </c>
      <c r="R879" s="34"/>
    </row>
    <row r="880" ht="56.25" hidden="1" customHeight="1" spans="2:18">
      <c r="B880" s="47" t="s">
        <v>29</v>
      </c>
      <c r="C880" s="77">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4" t="str">
        <f>VLOOKUP(B880,辅助信息!E:J,6,FALSE)</f>
        <v>五冶建设送货单,4份材质书,送货车型9.6米,装货前联系收货人核实到场规格,没提前告知进场规格现场不给予接收</v>
      </c>
      <c r="M880" s="99">
        <v>45726</v>
      </c>
      <c r="O880" s="66">
        <f ca="1" t="shared" si="28"/>
        <v>0</v>
      </c>
      <c r="P880" s="66">
        <f ca="1" t="shared" si="29"/>
        <v>52</v>
      </c>
      <c r="Q880" s="34" t="str">
        <f>VLOOKUP(B880,辅助信息!E:M,9,FALSE)</f>
        <v>ZTWM-CDGS-XS-2024-0181-五冶天府-国道542项目（二批次）</v>
      </c>
      <c r="R880" s="34"/>
    </row>
    <row r="881" hidden="1" spans="2:18">
      <c r="B881" s="47" t="s">
        <v>54</v>
      </c>
      <c r="C881" s="77">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4" t="str">
        <f>VLOOKUP(B881,辅助信息!E:J,6,FALSE)</f>
        <v>五冶建设送货单,4份材质书,送货车型13米,装货前联系收货人核实到场规格,没提前告知进场规格现场不给予接收</v>
      </c>
      <c r="M881" s="99">
        <v>45728</v>
      </c>
      <c r="O881" s="66">
        <f ca="1" t="shared" si="28"/>
        <v>0</v>
      </c>
      <c r="P881" s="66">
        <f ca="1" t="shared" si="29"/>
        <v>50</v>
      </c>
      <c r="Q881" s="34" t="str">
        <f>VLOOKUP(B881,辅助信息!E:M,9,FALSE)</f>
        <v>ZTWM-CDGS-XS-2024-0181-五冶天府-国道542项目（二批次）</v>
      </c>
      <c r="R881" s="34"/>
    </row>
    <row r="882" hidden="1" spans="2:18">
      <c r="B882" s="47" t="s">
        <v>54</v>
      </c>
      <c r="C882" s="77">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3"/>
      <c r="M882" s="99">
        <v>45728</v>
      </c>
      <c r="O882" s="66">
        <f ca="1" t="shared" si="28"/>
        <v>0</v>
      </c>
      <c r="P882" s="66">
        <f ca="1" t="shared" si="29"/>
        <v>50</v>
      </c>
      <c r="Q882" s="34" t="str">
        <f>VLOOKUP(B882,辅助信息!E:M,9,FALSE)</f>
        <v>ZTWM-CDGS-XS-2024-0181-五冶天府-国道542项目（二批次）</v>
      </c>
      <c r="R882" s="34"/>
    </row>
    <row r="883" hidden="1" spans="2:18">
      <c r="B883" s="47" t="s">
        <v>47</v>
      </c>
      <c r="C883" s="77">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4" t="str">
        <f>VLOOKUP(B884,辅助信息!E:J,6,FALSE)</f>
        <v>控制炉批号尽量少,优先安排达钢,提前联系到场规格及数量</v>
      </c>
      <c r="M883" s="99">
        <v>45726</v>
      </c>
      <c r="O883" s="66">
        <f ca="1" t="shared" si="28"/>
        <v>0</v>
      </c>
      <c r="P883" s="66">
        <f ca="1" t="shared" si="29"/>
        <v>52</v>
      </c>
      <c r="Q883" s="34" t="str">
        <f>VLOOKUP(B883,辅助信息!E:M,9,FALSE)</f>
        <v>ZTWM-CDGS-XS-2024-0134-商投建工达州中医药科技成果示范园项目</v>
      </c>
      <c r="R883" s="34"/>
    </row>
    <row r="884" hidden="1" spans="2:18">
      <c r="B884" s="47" t="s">
        <v>47</v>
      </c>
      <c r="C884" s="77">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5"/>
      <c r="M884" s="99">
        <v>45726</v>
      </c>
      <c r="O884" s="66">
        <f ca="1" t="shared" si="28"/>
        <v>0</v>
      </c>
      <c r="P884" s="66">
        <f ca="1" t="shared" si="29"/>
        <v>52</v>
      </c>
      <c r="Q884" s="34" t="str">
        <f>VLOOKUP(B884,辅助信息!E:M,9,FALSE)</f>
        <v>ZTWM-CDGS-XS-2024-0134-商投建工达州中医药科技成果示范园项目</v>
      </c>
      <c r="R884" s="34"/>
    </row>
    <row r="885" hidden="1" spans="2:18">
      <c r="B885" s="47" t="s">
        <v>47</v>
      </c>
      <c r="C885" s="77">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5"/>
      <c r="M885" s="99">
        <v>45726</v>
      </c>
      <c r="O885" s="66">
        <f ca="1" t="shared" si="28"/>
        <v>0</v>
      </c>
      <c r="P885" s="66">
        <f ca="1" t="shared" si="29"/>
        <v>52</v>
      </c>
      <c r="Q885" s="34" t="str">
        <f>VLOOKUP(B885,辅助信息!E:M,9,FALSE)</f>
        <v>ZTWM-CDGS-XS-2024-0134-商投建工达州中医药科技成果示范园项目</v>
      </c>
      <c r="R885" s="34"/>
    </row>
    <row r="886" hidden="1" spans="2:18">
      <c r="B886" s="47" t="s">
        <v>47</v>
      </c>
      <c r="C886" s="77">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3"/>
      <c r="M886" s="99">
        <v>45726</v>
      </c>
      <c r="O886" s="66">
        <f ca="1" t="shared" si="28"/>
        <v>0</v>
      </c>
      <c r="P886" s="66">
        <f ca="1" t="shared" si="29"/>
        <v>52</v>
      </c>
      <c r="Q886" s="34" t="str">
        <f>VLOOKUP(B886,辅助信息!E:M,9,FALSE)</f>
        <v>ZTWM-CDGS-XS-2024-0134-商投建工达州中医药科技成果示范园项目</v>
      </c>
      <c r="R886" s="34"/>
    </row>
    <row r="887" hidden="1" spans="2:18">
      <c r="B887" s="47" t="s">
        <v>20</v>
      </c>
      <c r="C887" s="77">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9">
        <v>45727</v>
      </c>
      <c r="O887" s="66">
        <f ca="1" t="shared" si="28"/>
        <v>0</v>
      </c>
      <c r="P887" s="66">
        <f ca="1" t="shared" si="29"/>
        <v>51</v>
      </c>
      <c r="Q887" s="34" t="str">
        <f>VLOOKUP(B887,辅助信息!E:M,9,FALSE)</f>
        <v>ZTWM-CDGS-XS-2024-0248-五冶钢构-南充市医学院项目</v>
      </c>
      <c r="R887" s="34"/>
    </row>
    <row r="888" hidden="1" spans="2:18">
      <c r="B888" s="47" t="s">
        <v>20</v>
      </c>
      <c r="C888" s="77">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5"/>
      <c r="M888" s="99">
        <v>45727</v>
      </c>
      <c r="O888" s="66">
        <f ca="1" t="shared" si="28"/>
        <v>0</v>
      </c>
      <c r="P888" s="66">
        <f ca="1" t="shared" si="29"/>
        <v>51</v>
      </c>
      <c r="Q888" s="34" t="str">
        <f>VLOOKUP(B888,辅助信息!E:M,9,FALSE)</f>
        <v>ZTWM-CDGS-XS-2024-0248-五冶钢构-南充市医学院项目</v>
      </c>
      <c r="R888" s="34"/>
    </row>
    <row r="889" hidden="1" spans="2:18">
      <c r="B889" s="47" t="s">
        <v>20</v>
      </c>
      <c r="C889" s="77">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5"/>
      <c r="M889" s="99">
        <v>45727</v>
      </c>
      <c r="O889" s="66">
        <f ca="1" t="shared" si="28"/>
        <v>0</v>
      </c>
      <c r="P889" s="66">
        <f ca="1" t="shared" si="29"/>
        <v>51</v>
      </c>
      <c r="Q889" s="34" t="str">
        <f>VLOOKUP(B889,辅助信息!E:M,9,FALSE)</f>
        <v>ZTWM-CDGS-XS-2024-0248-五冶钢构-南充市医学院项目</v>
      </c>
      <c r="R889" s="34"/>
    </row>
    <row r="890" hidden="1" spans="2:18">
      <c r="B890" s="47" t="s">
        <v>20</v>
      </c>
      <c r="C890" s="77">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5"/>
      <c r="M890" s="99">
        <v>45727</v>
      </c>
      <c r="O890" s="66">
        <f ca="1" t="shared" si="28"/>
        <v>0</v>
      </c>
      <c r="P890" s="66">
        <f ca="1" t="shared" si="29"/>
        <v>51</v>
      </c>
      <c r="Q890" s="34" t="str">
        <f>VLOOKUP(B890,辅助信息!E:M,9,FALSE)</f>
        <v>ZTWM-CDGS-XS-2024-0248-五冶钢构-南充市医学院项目</v>
      </c>
      <c r="R890" s="34"/>
    </row>
    <row r="891" hidden="1" spans="2:18">
      <c r="B891" s="47" t="s">
        <v>20</v>
      </c>
      <c r="C891" s="77">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5"/>
      <c r="M891" s="99">
        <v>45727</v>
      </c>
      <c r="O891" s="66">
        <f ca="1" t="shared" si="28"/>
        <v>0</v>
      </c>
      <c r="P891" s="66">
        <f ca="1" t="shared" si="29"/>
        <v>51</v>
      </c>
      <c r="Q891" s="34" t="str">
        <f>VLOOKUP(B891,辅助信息!E:M,9,FALSE)</f>
        <v>ZTWM-CDGS-XS-2024-0248-五冶钢构-南充市医学院项目</v>
      </c>
      <c r="R891" s="34"/>
    </row>
    <row r="892" hidden="1" spans="2:18">
      <c r="B892" s="47" t="s">
        <v>117</v>
      </c>
      <c r="C892" s="77">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5"/>
      <c r="M892" s="99">
        <v>45727</v>
      </c>
      <c r="O892" s="66">
        <f ca="1" t="shared" si="28"/>
        <v>0</v>
      </c>
      <c r="P892" s="66">
        <f ca="1" t="shared" si="29"/>
        <v>51</v>
      </c>
      <c r="Q892" s="34" t="str">
        <f>VLOOKUP(B892,辅助信息!E:M,9,FALSE)</f>
        <v>ZTWM-CDGS-XS-2024-0248-五冶钢构-南充市医学院项目</v>
      </c>
      <c r="R892" s="34"/>
    </row>
    <row r="893" hidden="1" spans="2:18">
      <c r="B893" s="47" t="s">
        <v>117</v>
      </c>
      <c r="C893" s="77">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3"/>
      <c r="M893" s="99">
        <v>45727</v>
      </c>
      <c r="O893" s="66">
        <f ca="1" t="shared" si="28"/>
        <v>0</v>
      </c>
      <c r="P893" s="66">
        <f ca="1" t="shared" si="29"/>
        <v>51</v>
      </c>
      <c r="Q893" s="34" t="str">
        <f>VLOOKUP(B893,辅助信息!E:M,9,FALSE)</f>
        <v>ZTWM-CDGS-XS-2024-0248-五冶钢构-南充市医学院项目</v>
      </c>
      <c r="R893" s="34"/>
    </row>
    <row r="894" hidden="1" spans="2:18">
      <c r="B894" s="47" t="s">
        <v>72</v>
      </c>
      <c r="C894" s="77">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9">
        <v>45727</v>
      </c>
      <c r="O894" s="66">
        <f ca="1" t="shared" si="28"/>
        <v>0</v>
      </c>
      <c r="P894" s="66">
        <f ca="1" t="shared" si="29"/>
        <v>51</v>
      </c>
      <c r="Q894" s="34" t="str">
        <f>VLOOKUP(B894,辅助信息!E:M,9,FALSE)</f>
        <v>ZTWM-CDGS-XS-2024-0248-五冶钢构-南充市医学院项目</v>
      </c>
      <c r="R894" s="34"/>
    </row>
    <row r="895" hidden="1" spans="2:18">
      <c r="B895" s="47" t="s">
        <v>72</v>
      </c>
      <c r="C895" s="77">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5"/>
      <c r="M895" s="99">
        <v>45727</v>
      </c>
      <c r="O895" s="66">
        <f ca="1" t="shared" si="28"/>
        <v>0</v>
      </c>
      <c r="P895" s="66">
        <f ca="1" t="shared" si="29"/>
        <v>51</v>
      </c>
      <c r="Q895" s="34" t="str">
        <f>VLOOKUP(B895,辅助信息!E:M,9,FALSE)</f>
        <v>ZTWM-CDGS-XS-2024-0248-五冶钢构-南充市医学院项目</v>
      </c>
      <c r="R895" s="34"/>
    </row>
    <row r="896" hidden="1" spans="2:18">
      <c r="B896" s="47" t="s">
        <v>72</v>
      </c>
      <c r="C896" s="77">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5"/>
      <c r="M896" s="99">
        <v>45727</v>
      </c>
      <c r="O896" s="66">
        <f ca="1" t="shared" si="28"/>
        <v>0</v>
      </c>
      <c r="P896" s="66">
        <f ca="1" t="shared" si="29"/>
        <v>51</v>
      </c>
      <c r="Q896" s="34" t="str">
        <f>VLOOKUP(B896,辅助信息!E:M,9,FALSE)</f>
        <v>ZTWM-CDGS-XS-2024-0248-五冶钢构-南充市医学院项目</v>
      </c>
      <c r="R896" s="34"/>
    </row>
    <row r="897" hidden="1" spans="2:18">
      <c r="B897" s="47" t="s">
        <v>72</v>
      </c>
      <c r="C897" s="77">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5"/>
      <c r="M897" s="99">
        <v>45727</v>
      </c>
      <c r="O897" s="66">
        <f ca="1" t="shared" si="28"/>
        <v>0</v>
      </c>
      <c r="P897" s="66">
        <f ca="1" t="shared" si="29"/>
        <v>51</v>
      </c>
      <c r="Q897" s="34" t="str">
        <f>VLOOKUP(B897,辅助信息!E:M,9,FALSE)</f>
        <v>ZTWM-CDGS-XS-2024-0248-五冶钢构-南充市医学院项目</v>
      </c>
      <c r="R897" s="34"/>
    </row>
    <row r="898" hidden="1" spans="2:18">
      <c r="B898" s="47" t="s">
        <v>72</v>
      </c>
      <c r="C898" s="77">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5"/>
      <c r="M898" s="99">
        <v>45727</v>
      </c>
      <c r="O898" s="66">
        <f ca="1" t="shared" si="28"/>
        <v>0</v>
      </c>
      <c r="P898" s="66">
        <f ca="1" t="shared" si="29"/>
        <v>51</v>
      </c>
      <c r="Q898" s="34" t="str">
        <f>VLOOKUP(B898,辅助信息!E:M,9,FALSE)</f>
        <v>ZTWM-CDGS-XS-2024-0248-五冶钢构-南充市医学院项目</v>
      </c>
      <c r="R898" s="34"/>
    </row>
    <row r="899" hidden="1" spans="2:18">
      <c r="B899" s="47" t="s">
        <v>72</v>
      </c>
      <c r="C899" s="77">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5"/>
      <c r="M899" s="99">
        <v>45727</v>
      </c>
      <c r="O899" s="66">
        <f ca="1" t="shared" si="28"/>
        <v>0</v>
      </c>
      <c r="P899" s="66">
        <f ca="1" t="shared" si="29"/>
        <v>51</v>
      </c>
      <c r="Q899" s="34" t="str">
        <f>VLOOKUP(B899,辅助信息!E:M,9,FALSE)</f>
        <v>ZTWM-CDGS-XS-2024-0248-五冶钢构-南充市医学院项目</v>
      </c>
      <c r="R899" s="34"/>
    </row>
    <row r="900" hidden="1" spans="2:18">
      <c r="B900" s="47" t="s">
        <v>72</v>
      </c>
      <c r="C900" s="77">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3"/>
      <c r="M900" s="99">
        <v>45727</v>
      </c>
      <c r="O900" s="66">
        <f ca="1" t="shared" si="28"/>
        <v>0</v>
      </c>
      <c r="P900" s="66">
        <f ca="1" t="shared" si="29"/>
        <v>51</v>
      </c>
      <c r="Q900" s="34" t="str">
        <f>VLOOKUP(B900,辅助信息!E:M,9,FALSE)</f>
        <v>ZTWM-CDGS-XS-2024-0248-五冶钢构-南充市医学院项目</v>
      </c>
      <c r="R900" s="34"/>
    </row>
    <row r="901" hidden="1" spans="2:18">
      <c r="B901" s="47" t="s">
        <v>56</v>
      </c>
      <c r="C901" s="77">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4" t="str">
        <f>VLOOKUP(B902,辅助信息!E:J,6,FALSE)</f>
        <v>控制炉批号尽量少,优先安排达钢,提前联系到场规格及数量</v>
      </c>
      <c r="M901" s="99">
        <v>45728</v>
      </c>
      <c r="O901" s="66">
        <f ca="1" t="shared" si="28"/>
        <v>0</v>
      </c>
      <c r="P901" s="66">
        <f ca="1" t="shared" si="29"/>
        <v>50</v>
      </c>
      <c r="Q901" s="34" t="str">
        <f>VLOOKUP(B901,辅助信息!E:M,9,FALSE)</f>
        <v>ZTWM-CDGS-XS-2024-0134-商投建工达州中医药科技成果示范园项目</v>
      </c>
      <c r="R901" s="34"/>
    </row>
    <row r="902" hidden="1" spans="2:18">
      <c r="B902" s="47" t="s">
        <v>56</v>
      </c>
      <c r="C902" s="77">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5"/>
      <c r="M902" s="99">
        <v>45728</v>
      </c>
      <c r="O902" s="66">
        <f ca="1" t="shared" si="28"/>
        <v>0</v>
      </c>
      <c r="P902" s="66">
        <f ca="1" t="shared" si="29"/>
        <v>50</v>
      </c>
      <c r="Q902" s="34" t="str">
        <f>VLOOKUP(B902,辅助信息!E:M,9,FALSE)</f>
        <v>ZTWM-CDGS-XS-2024-0134-商投建工达州中医药科技成果示范园项目</v>
      </c>
      <c r="R902" s="34"/>
    </row>
    <row r="903" hidden="1" spans="2:18">
      <c r="B903" s="47" t="s">
        <v>56</v>
      </c>
      <c r="C903" s="77">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5"/>
      <c r="M903" s="99">
        <v>45728</v>
      </c>
      <c r="O903" s="66">
        <f ca="1" t="shared" si="28"/>
        <v>0</v>
      </c>
      <c r="P903" s="66">
        <f ca="1" t="shared" si="29"/>
        <v>50</v>
      </c>
      <c r="Q903" s="34" t="str">
        <f>VLOOKUP(B903,辅助信息!E:M,9,FALSE)</f>
        <v>ZTWM-CDGS-XS-2024-0134-商投建工达州中医药科技成果示范园项目</v>
      </c>
      <c r="R903" s="34"/>
    </row>
    <row r="904" hidden="1" spans="2:18">
      <c r="B904" s="47" t="s">
        <v>56</v>
      </c>
      <c r="C904" s="77">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3"/>
      <c r="M904" s="99">
        <v>45728</v>
      </c>
      <c r="O904" s="66">
        <f ca="1" t="shared" si="28"/>
        <v>0</v>
      </c>
      <c r="P904" s="66">
        <f ca="1" t="shared" si="29"/>
        <v>50</v>
      </c>
      <c r="Q904" s="34" t="str">
        <f>VLOOKUP(B904,辅助信息!E:M,9,FALSE)</f>
        <v>ZTWM-CDGS-XS-2024-0134-商投建工达州中医药科技成果示范园项目</v>
      </c>
      <c r="R904" s="34"/>
    </row>
    <row r="905" hidden="1" spans="2:18">
      <c r="B905" s="47" t="s">
        <v>75</v>
      </c>
      <c r="C905" s="77">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4" t="str">
        <f>VLOOKUP(B905,辅助信息!E:J,6,FALSE)</f>
        <v>五冶建设送货单,送货车型13米,装货前联系收货人核实到场规格,没提前告知进场规格现场不给予接收</v>
      </c>
      <c r="M905" s="99">
        <v>45731</v>
      </c>
      <c r="O905" s="66">
        <f ca="1" t="shared" si="28"/>
        <v>0</v>
      </c>
      <c r="P905" s="66">
        <f ca="1" t="shared" si="29"/>
        <v>47</v>
      </c>
      <c r="Q905" s="34" t="str">
        <f>VLOOKUP(B905,辅助信息!E:M,9,FALSE)</f>
        <v>ZTWM-CDGS-XS-2024-0181-五冶天府-国道542项目（二批次）</v>
      </c>
      <c r="R905" s="34"/>
    </row>
    <row r="906" hidden="1" spans="2:18">
      <c r="B906" s="47" t="s">
        <v>75</v>
      </c>
      <c r="C906" s="77">
        <v>45728</v>
      </c>
      <c r="D906" s="47" t="str">
        <f>VLOOKUP(B906,辅助信息!E:K,7,FALSE)</f>
        <v>JWDDCD2024102400111</v>
      </c>
      <c r="E906" s="47" t="str">
        <f>VLOOKUP(F906,辅助信息!A:B,2,FALSE)</f>
        <v>螺纹钢</v>
      </c>
      <c r="F906" s="47" t="s">
        <v>19</v>
      </c>
      <c r="G906" s="43">
        <v>15</v>
      </c>
      <c r="H906" s="95">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5"/>
      <c r="M906" s="99">
        <v>45731</v>
      </c>
      <c r="O906" s="66">
        <f ca="1" t="shared" si="28"/>
        <v>0</v>
      </c>
      <c r="P906" s="66">
        <f ca="1" t="shared" si="29"/>
        <v>47</v>
      </c>
      <c r="Q906" s="34" t="str">
        <f>VLOOKUP(B906,辅助信息!E:M,9,FALSE)</f>
        <v>ZTWM-CDGS-XS-2024-0181-五冶天府-国道542项目（二批次）</v>
      </c>
      <c r="R906" s="34"/>
    </row>
    <row r="907" hidden="1" spans="2:18">
      <c r="B907" s="47" t="s">
        <v>75</v>
      </c>
      <c r="C907" s="77">
        <v>45728</v>
      </c>
      <c r="D907" s="47" t="str">
        <f>VLOOKUP(B907,辅助信息!E:K,7,FALSE)</f>
        <v>JWDDCD2024102400111</v>
      </c>
      <c r="E907" s="47" t="str">
        <f>VLOOKUP(F907,辅助信息!A:B,2,FALSE)</f>
        <v>螺纹钢</v>
      </c>
      <c r="F907" s="47" t="s">
        <v>65</v>
      </c>
      <c r="G907" s="43">
        <v>60</v>
      </c>
      <c r="H907" s="95">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3"/>
      <c r="M907" s="99">
        <v>45731</v>
      </c>
      <c r="O907" s="66">
        <f ca="1" t="shared" si="28"/>
        <v>0</v>
      </c>
      <c r="P907" s="66">
        <f ca="1" t="shared" si="29"/>
        <v>47</v>
      </c>
      <c r="Q907" s="34" t="str">
        <f>VLOOKUP(B907,辅助信息!E:M,9,FALSE)</f>
        <v>ZTWM-CDGS-XS-2024-0181-五冶天府-国道542项目（二批次）</v>
      </c>
      <c r="R907" s="34"/>
    </row>
    <row r="908" hidden="1" spans="2:18">
      <c r="B908" s="47" t="s">
        <v>87</v>
      </c>
      <c r="C908" s="77">
        <v>45727</v>
      </c>
      <c r="D908" s="47" t="str">
        <f>VLOOKUP(B908,辅助信息!E:K,7,FALSE)</f>
        <v>JWDDCD2024102400111</v>
      </c>
      <c r="E908" s="47" t="str">
        <f>VLOOKUP(F908,辅助信息!A:B,2,FALSE)</f>
        <v>螺纹钢</v>
      </c>
      <c r="F908" s="47" t="s">
        <v>27</v>
      </c>
      <c r="G908" s="43">
        <v>8</v>
      </c>
      <c r="H908" s="95">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4" t="str">
        <f>VLOOKUP(B908,辅助信息!E:J,6,FALSE)</f>
        <v>五冶建设送货单,送货车型9.6米,装货前联系收货人核实到场规格,没提前告知进场规格现场不给予接收</v>
      </c>
      <c r="M908" s="99">
        <v>45728</v>
      </c>
      <c r="O908" s="66">
        <f ca="1" t="shared" si="28"/>
        <v>0</v>
      </c>
      <c r="P908" s="66">
        <f ca="1" t="shared" si="29"/>
        <v>50</v>
      </c>
      <c r="Q908" s="34" t="str">
        <f>VLOOKUP(B908,辅助信息!E:M,9,FALSE)</f>
        <v>ZTWM-CDGS-XS-2024-0181-五冶天府-国道542项目（二批次）</v>
      </c>
      <c r="R908" s="34"/>
    </row>
    <row r="909" hidden="1" spans="2:18">
      <c r="B909" s="47" t="s">
        <v>87</v>
      </c>
      <c r="C909" s="77">
        <v>45727</v>
      </c>
      <c r="D909" s="47" t="str">
        <f>VLOOKUP(B909,辅助信息!E:K,7,FALSE)</f>
        <v>JWDDCD2024102400111</v>
      </c>
      <c r="E909" s="47" t="str">
        <f>VLOOKUP(F909,辅助信息!A:B,2,FALSE)</f>
        <v>螺纹钢</v>
      </c>
      <c r="F909" s="47" t="s">
        <v>19</v>
      </c>
      <c r="G909" s="43">
        <v>8</v>
      </c>
      <c r="H909" s="95">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5"/>
      <c r="M909" s="99">
        <v>45728</v>
      </c>
      <c r="O909" s="66">
        <f ca="1" t="shared" si="28"/>
        <v>0</v>
      </c>
      <c r="P909" s="66">
        <f ca="1" t="shared" si="29"/>
        <v>50</v>
      </c>
      <c r="Q909" s="34" t="str">
        <f>VLOOKUP(B909,辅助信息!E:M,9,FALSE)</f>
        <v>ZTWM-CDGS-XS-2024-0181-五冶天府-国道542项目（二批次）</v>
      </c>
      <c r="R909" s="34"/>
    </row>
    <row r="910" hidden="1" spans="2:18">
      <c r="B910" s="47" t="s">
        <v>87</v>
      </c>
      <c r="C910" s="77">
        <v>45727</v>
      </c>
      <c r="D910" s="47" t="str">
        <f>VLOOKUP(B910,辅助信息!E:K,7,FALSE)</f>
        <v>JWDDCD2024102400111</v>
      </c>
      <c r="E910" s="47" t="str">
        <f>VLOOKUP(F910,辅助信息!A:B,2,FALSE)</f>
        <v>螺纹钢</v>
      </c>
      <c r="F910" s="47" t="s">
        <v>65</v>
      </c>
      <c r="G910" s="43">
        <v>19</v>
      </c>
      <c r="H910" s="95">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3"/>
      <c r="M910" s="99">
        <v>45728</v>
      </c>
      <c r="O910" s="66">
        <f ca="1" t="shared" si="28"/>
        <v>0</v>
      </c>
      <c r="P910" s="66">
        <f ca="1" t="shared" si="29"/>
        <v>50</v>
      </c>
      <c r="Q910" s="34" t="str">
        <f>VLOOKUP(B910,辅助信息!E:M,9,FALSE)</f>
        <v>ZTWM-CDGS-XS-2024-0181-五冶天府-国道542项目（二批次）</v>
      </c>
      <c r="R910" s="34"/>
    </row>
    <row r="911" hidden="1" spans="2:18">
      <c r="B911" s="47" t="s">
        <v>74</v>
      </c>
      <c r="C911" s="77">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4" t="str">
        <f>VLOOKUP(B912,辅助信息!E:J,6,FALSE)</f>
        <v>五冶建设送货单,送货车型13米,装货前联系收货人核实到场规格,没提前告知进场规格现场不给予接收</v>
      </c>
      <c r="M911" s="99">
        <v>45728</v>
      </c>
      <c r="O911" s="66">
        <f ca="1" t="shared" si="28"/>
        <v>0</v>
      </c>
      <c r="P911" s="66">
        <f ca="1" t="shared" si="29"/>
        <v>50</v>
      </c>
      <c r="Q911" s="34" t="str">
        <f>VLOOKUP(B911,辅助信息!E:M,9,FALSE)</f>
        <v>ZTWM-CDGS-XS-2024-0181-五冶天府-国道542项目（二批次）</v>
      </c>
      <c r="R911" s="34"/>
    </row>
    <row r="912" hidden="1" spans="2:18">
      <c r="B912" s="47" t="s">
        <v>74</v>
      </c>
      <c r="C912" s="77">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5"/>
      <c r="M912" s="99">
        <v>45728</v>
      </c>
      <c r="O912" s="66">
        <f ca="1" t="shared" si="28"/>
        <v>0</v>
      </c>
      <c r="P912" s="66">
        <f ca="1" t="shared" si="29"/>
        <v>50</v>
      </c>
      <c r="Q912" s="34" t="str">
        <f>VLOOKUP(B912,辅助信息!E:M,9,FALSE)</f>
        <v>ZTWM-CDGS-XS-2024-0181-五冶天府-国道542项目（二批次）</v>
      </c>
      <c r="R912" s="34"/>
    </row>
    <row r="913" hidden="1" spans="2:18">
      <c r="B913" s="47" t="s">
        <v>74</v>
      </c>
      <c r="C913" s="77">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5"/>
      <c r="M913" s="99">
        <v>45728</v>
      </c>
      <c r="O913" s="66">
        <f ca="1" t="shared" si="28"/>
        <v>0</v>
      </c>
      <c r="P913" s="66">
        <f ca="1" t="shared" si="29"/>
        <v>50</v>
      </c>
      <c r="Q913" s="34" t="str">
        <f>VLOOKUP(B913,辅助信息!E:M,9,FALSE)</f>
        <v>ZTWM-CDGS-XS-2024-0181-五冶天府-国道542项目（二批次）</v>
      </c>
      <c r="R913" s="34"/>
    </row>
    <row r="914" hidden="1" spans="2:18">
      <c r="B914" s="47" t="s">
        <v>74</v>
      </c>
      <c r="C914" s="77">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5"/>
      <c r="M914" s="99">
        <v>45728</v>
      </c>
      <c r="O914" s="66">
        <f ca="1" t="shared" si="28"/>
        <v>0</v>
      </c>
      <c r="P914" s="66">
        <f ca="1" t="shared" si="29"/>
        <v>50</v>
      </c>
      <c r="Q914" s="34" t="str">
        <f>VLOOKUP(B914,辅助信息!E:M,9,FALSE)</f>
        <v>ZTWM-CDGS-XS-2024-0181-五冶天府-国道542项目（二批次）</v>
      </c>
      <c r="R914" s="34"/>
    </row>
    <row r="915" hidden="1" spans="2:18">
      <c r="B915" s="47" t="s">
        <v>74</v>
      </c>
      <c r="C915" s="77">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5"/>
      <c r="M915" s="99">
        <v>45728</v>
      </c>
      <c r="O915" s="66">
        <f ca="1" t="shared" si="28"/>
        <v>0</v>
      </c>
      <c r="P915" s="66">
        <f ca="1" t="shared" si="29"/>
        <v>50</v>
      </c>
      <c r="Q915" s="34" t="str">
        <f>VLOOKUP(B915,辅助信息!E:M,9,FALSE)</f>
        <v>ZTWM-CDGS-XS-2024-0181-五冶天府-国道542项目（二批次）</v>
      </c>
      <c r="R915" s="34"/>
    </row>
    <row r="916" hidden="1" spans="2:18">
      <c r="B916" s="47" t="s">
        <v>74</v>
      </c>
      <c r="C916" s="77">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3"/>
      <c r="M916" s="99">
        <v>45728</v>
      </c>
      <c r="O916" s="66">
        <f ca="1" t="shared" si="28"/>
        <v>0</v>
      </c>
      <c r="P916" s="66">
        <f ca="1" t="shared" si="29"/>
        <v>50</v>
      </c>
      <c r="Q916" s="34" t="str">
        <f>VLOOKUP(B916,辅助信息!E:M,9,FALSE)</f>
        <v>ZTWM-CDGS-XS-2024-0181-五冶天府-国道542项目（二批次）</v>
      </c>
      <c r="R916" s="34"/>
    </row>
    <row r="917" ht="45" hidden="1" customHeight="1" spans="2:18">
      <c r="B917" s="47" t="s">
        <v>63</v>
      </c>
      <c r="C917" s="77">
        <v>45727</v>
      </c>
      <c r="D917" s="47" t="str">
        <f>VLOOKUP(B917,辅助信息!E:K,7,FALSE)</f>
        <v>JWDDCD2024102400111</v>
      </c>
      <c r="E917" s="47" t="str">
        <f>VLOOKUP(F917,辅助信息!A:B,2,FALSE)</f>
        <v>螺纹钢</v>
      </c>
      <c r="F917" s="47" t="s">
        <v>18</v>
      </c>
      <c r="G917" s="43">
        <v>36</v>
      </c>
      <c r="H917" s="95">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4" t="str">
        <f>VLOOKUP(B917,辅助信息!E:J,6,FALSE)</f>
        <v>五冶建设送货单,送货车型9.6米,装货前联系收货人核实到场规格,没提前告知进场规格现场不给予接收</v>
      </c>
      <c r="M917" s="99">
        <v>45728</v>
      </c>
      <c r="O917" s="66">
        <f ca="1" t="shared" si="28"/>
        <v>0</v>
      </c>
      <c r="P917" s="66">
        <f ca="1" t="shared" si="29"/>
        <v>50</v>
      </c>
      <c r="Q917" s="34" t="str">
        <f>VLOOKUP(B917,辅助信息!E:M,9,FALSE)</f>
        <v>ZTWM-CDGS-XS-2024-0181-五冶天府-国道542项目（二批次）</v>
      </c>
      <c r="R917" s="34"/>
    </row>
    <row r="918" hidden="1" spans="2:18">
      <c r="B918" s="47" t="s">
        <v>64</v>
      </c>
      <c r="C918" s="77">
        <v>45727</v>
      </c>
      <c r="D918" s="47" t="str">
        <f>VLOOKUP(B918,辅助信息!E:K,7,FALSE)</f>
        <v>JWDDCD2024102400111</v>
      </c>
      <c r="E918" s="47" t="str">
        <f>VLOOKUP(F918,辅助信息!A:B,2,FALSE)</f>
        <v>螺纹钢</v>
      </c>
      <c r="F918" s="47" t="s">
        <v>32</v>
      </c>
      <c r="G918" s="43">
        <v>6</v>
      </c>
      <c r="H918" s="95">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4" t="str">
        <f>VLOOKUP(B918,辅助信息!E:J,6,FALSE)</f>
        <v>五冶建设送货单,送货车型9.6米,装货前联系收货人核实到场规格,没提前告知进场规格现场不给予接收</v>
      </c>
      <c r="M918" s="99">
        <v>45728</v>
      </c>
      <c r="O918" s="66">
        <f ca="1" t="shared" si="28"/>
        <v>0</v>
      </c>
      <c r="P918" s="66">
        <f ca="1" t="shared" si="29"/>
        <v>50</v>
      </c>
      <c r="Q918" s="34" t="str">
        <f>VLOOKUP(B918,辅助信息!E:M,9,FALSE)</f>
        <v>ZTWM-CDGS-XS-2024-0181-五冶天府-国道542项目（二批次）</v>
      </c>
      <c r="R918" s="34"/>
    </row>
    <row r="919" hidden="1" spans="2:18">
      <c r="B919" s="47" t="s">
        <v>64</v>
      </c>
      <c r="C919" s="77">
        <v>45727</v>
      </c>
      <c r="D919" s="47" t="str">
        <f>VLOOKUP(B919,辅助信息!E:K,7,FALSE)</f>
        <v>JWDDCD2024102400111</v>
      </c>
      <c r="E919" s="47" t="str">
        <f>VLOOKUP(F919,辅助信息!A:B,2,FALSE)</f>
        <v>螺纹钢</v>
      </c>
      <c r="F919" s="47" t="s">
        <v>33</v>
      </c>
      <c r="G919" s="43">
        <v>6</v>
      </c>
      <c r="H919" s="95">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5"/>
      <c r="M919" s="99">
        <v>45728</v>
      </c>
      <c r="O919" s="66">
        <f ca="1" t="shared" si="28"/>
        <v>0</v>
      </c>
      <c r="P919" s="66">
        <f ca="1" t="shared" si="29"/>
        <v>50</v>
      </c>
      <c r="Q919" s="34" t="str">
        <f>VLOOKUP(B919,辅助信息!E:M,9,FALSE)</f>
        <v>ZTWM-CDGS-XS-2024-0181-五冶天府-国道542项目（二批次）</v>
      </c>
      <c r="R919" s="34"/>
    </row>
    <row r="920" hidden="1" spans="2:18">
      <c r="B920" s="47" t="s">
        <v>64</v>
      </c>
      <c r="C920" s="77">
        <v>45727</v>
      </c>
      <c r="D920" s="47" t="str">
        <f>VLOOKUP(B920,辅助信息!E:K,7,FALSE)</f>
        <v>JWDDCD2024102400111</v>
      </c>
      <c r="E920" s="47" t="str">
        <f>VLOOKUP(F920,辅助信息!A:B,2,FALSE)</f>
        <v>螺纹钢</v>
      </c>
      <c r="F920" s="47" t="s">
        <v>28</v>
      </c>
      <c r="G920" s="43">
        <v>9</v>
      </c>
      <c r="H920" s="95">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5"/>
      <c r="M920" s="99">
        <v>45728</v>
      </c>
      <c r="O920" s="66">
        <f ca="1" t="shared" si="28"/>
        <v>0</v>
      </c>
      <c r="P920" s="66">
        <f ca="1" t="shared" si="29"/>
        <v>50</v>
      </c>
      <c r="Q920" s="34" t="str">
        <f>VLOOKUP(B920,辅助信息!E:M,9,FALSE)</f>
        <v>ZTWM-CDGS-XS-2024-0181-五冶天府-国道542项目（二批次）</v>
      </c>
      <c r="R920" s="34"/>
    </row>
    <row r="921" hidden="1" spans="2:18">
      <c r="B921" s="47" t="s">
        <v>64</v>
      </c>
      <c r="C921" s="77">
        <v>45727</v>
      </c>
      <c r="D921" s="47" t="str">
        <f>VLOOKUP(B921,辅助信息!E:K,7,FALSE)</f>
        <v>JWDDCD2024102400111</v>
      </c>
      <c r="E921" s="47" t="str">
        <f>VLOOKUP(F921,辅助信息!A:B,2,FALSE)</f>
        <v>螺纹钢</v>
      </c>
      <c r="F921" s="47" t="s">
        <v>65</v>
      </c>
      <c r="G921" s="43">
        <f>42+12</f>
        <v>54</v>
      </c>
      <c r="H921" s="95">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5"/>
      <c r="M921" s="99">
        <v>45728</v>
      </c>
      <c r="O921" s="66">
        <f ca="1" t="shared" si="28"/>
        <v>0</v>
      </c>
      <c r="P921" s="66">
        <f ca="1" t="shared" si="29"/>
        <v>50</v>
      </c>
      <c r="Q921" s="34" t="str">
        <f>VLOOKUP(B921,辅助信息!E:M,9,FALSE)</f>
        <v>ZTWM-CDGS-XS-2024-0181-五冶天府-国道542项目（二批次）</v>
      </c>
      <c r="R921" s="34"/>
    </row>
    <row r="922" hidden="1" spans="2:18">
      <c r="B922" s="47" t="s">
        <v>64</v>
      </c>
      <c r="C922" s="77">
        <v>45727</v>
      </c>
      <c r="D922" s="47" t="str">
        <f>VLOOKUP(B922,辅助信息!E:K,7,FALSE)</f>
        <v>JWDDCD2024102400111</v>
      </c>
      <c r="E922" s="47" t="str">
        <f>VLOOKUP(F922,辅助信息!A:B,2,FALSE)</f>
        <v>螺纹钢</v>
      </c>
      <c r="F922" s="47" t="s">
        <v>52</v>
      </c>
      <c r="G922" s="43">
        <f>21+9</f>
        <v>30</v>
      </c>
      <c r="H922" s="95">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3"/>
      <c r="M922" s="99">
        <v>45728</v>
      </c>
      <c r="O922" s="66">
        <f ca="1" t="shared" si="28"/>
        <v>0</v>
      </c>
      <c r="P922" s="66">
        <f ca="1" t="shared" si="29"/>
        <v>50</v>
      </c>
      <c r="Q922" s="34" t="str">
        <f>VLOOKUP(B922,辅助信息!E:M,9,FALSE)</f>
        <v>ZTWM-CDGS-XS-2024-0181-五冶天府-国道542项目（二批次）</v>
      </c>
      <c r="R922" s="34"/>
    </row>
    <row r="923" hidden="1" spans="2:18">
      <c r="B923" s="47" t="s">
        <v>60</v>
      </c>
      <c r="C923" s="77">
        <v>45727</v>
      </c>
      <c r="D923" s="47" t="str">
        <f>VLOOKUP(B923,辅助信息!E:K,7,FALSE)</f>
        <v>JWDDCD2025021900064</v>
      </c>
      <c r="E923" s="47" t="str">
        <f>VLOOKUP(F923,辅助信息!A:B,2,FALSE)</f>
        <v>高线</v>
      </c>
      <c r="F923" s="47" t="s">
        <v>51</v>
      </c>
      <c r="G923" s="43">
        <v>9</v>
      </c>
      <c r="H923" s="95">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9">
        <v>45728</v>
      </c>
      <c r="O923" s="66">
        <f ca="1" t="shared" si="28"/>
        <v>0</v>
      </c>
      <c r="P923" s="66">
        <f ca="1" t="shared" si="29"/>
        <v>50</v>
      </c>
      <c r="Q923" s="34" t="str">
        <f>VLOOKUP(B923,辅助信息!E:M,9,FALSE)</f>
        <v>ZTWM-CDGS-XS-2024-0248-五冶钢构-南充市医学院项目</v>
      </c>
      <c r="R923" s="34"/>
    </row>
    <row r="924" hidden="1" spans="2:18">
      <c r="B924" s="47" t="s">
        <v>60</v>
      </c>
      <c r="C924" s="77">
        <v>45727</v>
      </c>
      <c r="D924" s="47" t="str">
        <f>VLOOKUP(B924,辅助信息!E:K,7,FALSE)</f>
        <v>JWDDCD2025021900064</v>
      </c>
      <c r="E924" s="47" t="str">
        <f>VLOOKUP(F924,辅助信息!A:B,2,FALSE)</f>
        <v>螺纹钢</v>
      </c>
      <c r="F924" s="47" t="s">
        <v>27</v>
      </c>
      <c r="G924" s="43">
        <v>16</v>
      </c>
      <c r="H924" s="95">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5"/>
      <c r="M924" s="99">
        <v>45728</v>
      </c>
      <c r="O924" s="66">
        <f ca="1" t="shared" si="28"/>
        <v>0</v>
      </c>
      <c r="P924" s="66">
        <f ca="1" t="shared" si="29"/>
        <v>50</v>
      </c>
      <c r="Q924" s="34" t="str">
        <f>VLOOKUP(B924,辅助信息!E:M,9,FALSE)</f>
        <v>ZTWM-CDGS-XS-2024-0248-五冶钢构-南充市医学院项目</v>
      </c>
      <c r="R924" s="34"/>
    </row>
    <row r="925" hidden="1" spans="2:18">
      <c r="B925" s="47" t="s">
        <v>60</v>
      </c>
      <c r="C925" s="77">
        <v>45727</v>
      </c>
      <c r="D925" s="47" t="str">
        <f>VLOOKUP(B925,辅助信息!E:K,7,FALSE)</f>
        <v>JWDDCD2025021900064</v>
      </c>
      <c r="E925" s="47" t="str">
        <f>VLOOKUP(F925,辅助信息!A:B,2,FALSE)</f>
        <v>螺纹钢</v>
      </c>
      <c r="F925" s="47" t="s">
        <v>19</v>
      </c>
      <c r="G925" s="43">
        <v>15</v>
      </c>
      <c r="H925" s="95">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5"/>
      <c r="M925" s="99">
        <v>45728</v>
      </c>
      <c r="O925" s="66">
        <f ca="1" t="shared" si="28"/>
        <v>0</v>
      </c>
      <c r="P925" s="66">
        <f ca="1" t="shared" si="29"/>
        <v>50</v>
      </c>
      <c r="Q925" s="34" t="str">
        <f>VLOOKUP(B925,辅助信息!E:M,9,FALSE)</f>
        <v>ZTWM-CDGS-XS-2024-0248-五冶钢构-南充市医学院项目</v>
      </c>
      <c r="R925" s="34"/>
    </row>
    <row r="926" hidden="1" spans="2:18">
      <c r="B926" s="47" t="s">
        <v>60</v>
      </c>
      <c r="C926" s="77">
        <v>45727</v>
      </c>
      <c r="D926" s="47" t="str">
        <f>VLOOKUP(B926,辅助信息!E:K,7,FALSE)</f>
        <v>JWDDCD2025021900064</v>
      </c>
      <c r="E926" s="47" t="str">
        <f>VLOOKUP(F926,辅助信息!A:B,2,FALSE)</f>
        <v>螺纹钢</v>
      </c>
      <c r="F926" s="47" t="s">
        <v>32</v>
      </c>
      <c r="G926" s="43">
        <v>10</v>
      </c>
      <c r="H926" s="95">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5"/>
      <c r="M926" s="99">
        <v>45728</v>
      </c>
      <c r="O926" s="66">
        <f ca="1" t="shared" si="28"/>
        <v>0</v>
      </c>
      <c r="P926" s="66">
        <f ca="1" t="shared" si="29"/>
        <v>50</v>
      </c>
      <c r="Q926" s="34" t="str">
        <f>VLOOKUP(B926,辅助信息!E:M,9,FALSE)</f>
        <v>ZTWM-CDGS-XS-2024-0248-五冶钢构-南充市医学院项目</v>
      </c>
      <c r="R926" s="34"/>
    </row>
    <row r="927" hidden="1" spans="2:18">
      <c r="B927" s="47" t="s">
        <v>60</v>
      </c>
      <c r="C927" s="77">
        <v>45727</v>
      </c>
      <c r="D927" s="47" t="str">
        <f>VLOOKUP(B927,辅助信息!E:K,7,FALSE)</f>
        <v>JWDDCD2025021900064</v>
      </c>
      <c r="E927" s="47" t="str">
        <f>VLOOKUP(F927,辅助信息!A:B,2,FALSE)</f>
        <v>螺纹钢</v>
      </c>
      <c r="F927" s="47" t="s">
        <v>18</v>
      </c>
      <c r="G927" s="43">
        <v>20</v>
      </c>
      <c r="H927" s="95">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3"/>
      <c r="M927" s="99">
        <v>45728</v>
      </c>
      <c r="O927" s="66">
        <f ca="1" t="shared" si="28"/>
        <v>0</v>
      </c>
      <c r="P927" s="66">
        <f ca="1" t="shared" si="29"/>
        <v>50</v>
      </c>
      <c r="Q927" s="34" t="str">
        <f>VLOOKUP(B927,辅助信息!E:M,9,FALSE)</f>
        <v>ZTWM-CDGS-XS-2024-0248-五冶钢构-南充市医学院项目</v>
      </c>
      <c r="R927" s="34"/>
    </row>
    <row r="928" hidden="1" spans="2:18">
      <c r="B928" s="47" t="s">
        <v>68</v>
      </c>
      <c r="C928" s="77">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4" t="str">
        <f>VLOOKUP(B931,辅助信息!E:J,6,FALSE)</f>
        <v>控制炉批号尽量少,优先安排达钢,提前联系到场规格及数量</v>
      </c>
      <c r="M928" s="99">
        <v>45726</v>
      </c>
      <c r="O928" s="66">
        <f ca="1" t="shared" si="28"/>
        <v>0</v>
      </c>
      <c r="P928" s="66">
        <f ca="1" t="shared" si="29"/>
        <v>52</v>
      </c>
      <c r="Q928" s="34" t="str">
        <f>VLOOKUP(B928,辅助信息!E:M,9,FALSE)</f>
        <v>ZTWM-CDGS-XS-2024-0134-商投建工达州中医药科技成果示范园项目</v>
      </c>
      <c r="R928" s="34"/>
    </row>
    <row r="929" hidden="1" spans="2:18">
      <c r="B929" s="47" t="s">
        <v>68</v>
      </c>
      <c r="C929" s="77">
        <v>45727</v>
      </c>
      <c r="D929" s="47" t="s">
        <v>115</v>
      </c>
      <c r="E929" s="47" t="s">
        <v>116</v>
      </c>
      <c r="F929" s="47" t="s">
        <v>32</v>
      </c>
      <c r="G929" s="43">
        <v>132</v>
      </c>
      <c r="H929" s="95">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5"/>
      <c r="M929" s="99">
        <v>45726</v>
      </c>
      <c r="O929" s="66">
        <f ca="1" t="shared" si="28"/>
        <v>0</v>
      </c>
      <c r="P929" s="66">
        <f ca="1" t="shared" si="29"/>
        <v>52</v>
      </c>
      <c r="Q929" s="34" t="str">
        <f>VLOOKUP(B929,辅助信息!E:M,9,FALSE)</f>
        <v>ZTWM-CDGS-XS-2024-0134-商投建工达州中医药科技成果示范园项目</v>
      </c>
      <c r="R929" s="34"/>
    </row>
    <row r="930" hidden="1" spans="2:18">
      <c r="B930" s="47" t="s">
        <v>68</v>
      </c>
      <c r="C930" s="77">
        <v>45727</v>
      </c>
      <c r="D930" s="47" t="s">
        <v>115</v>
      </c>
      <c r="E930" s="47" t="s">
        <v>116</v>
      </c>
      <c r="F930" s="47" t="s">
        <v>33</v>
      </c>
      <c r="G930" s="43">
        <v>19</v>
      </c>
      <c r="H930" s="95">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5"/>
      <c r="M930" s="99">
        <v>45726</v>
      </c>
      <c r="O930" s="66">
        <f ca="1" t="shared" ref="O930:O993" si="30">IF(OR(M930="",N930&lt;&gt;""),"",MAX(M930-TODAY(),0))</f>
        <v>0</v>
      </c>
      <c r="P930" s="66">
        <f ca="1" t="shared" ref="P930:P993" si="31">IF(M930="","",IF(N930&lt;&gt;"",MAX(N930-M930,0),IF(TODAY()&gt;M930,TODAY()-M930,0)))</f>
        <v>52</v>
      </c>
      <c r="Q930" s="34" t="str">
        <f>VLOOKUP(B930,辅助信息!E:M,9,FALSE)</f>
        <v>ZTWM-CDGS-XS-2024-0134-商投建工达州中医药科技成果示范园项目</v>
      </c>
      <c r="R930" s="34"/>
    </row>
    <row r="931" hidden="1" spans="2:18">
      <c r="B931" s="47" t="s">
        <v>68</v>
      </c>
      <c r="C931" s="77">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3"/>
      <c r="M931" s="99">
        <v>45726</v>
      </c>
      <c r="O931" s="66">
        <f ca="1" t="shared" si="30"/>
        <v>0</v>
      </c>
      <c r="P931" s="66">
        <f ca="1" t="shared" si="31"/>
        <v>52</v>
      </c>
      <c r="Q931" s="34" t="str">
        <f>VLOOKUP(B931,辅助信息!E:M,9,FALSE)</f>
        <v>ZTWM-CDGS-XS-2024-0134-商投建工达州中医药科技成果示范园项目</v>
      </c>
      <c r="R931" s="34"/>
    </row>
    <row r="932" hidden="1" spans="2:18">
      <c r="B932" s="47" t="s">
        <v>64</v>
      </c>
      <c r="C932" s="77">
        <v>45727</v>
      </c>
      <c r="D932" s="47" t="str">
        <f>VLOOKUP(B932,辅助信息!E:K,7,FALSE)</f>
        <v>JWDDCD2024102400111</v>
      </c>
      <c r="E932" s="47" t="str">
        <f>VLOOKUP(F932,辅助信息!A:B,2,FALSE)</f>
        <v>螺纹钢</v>
      </c>
      <c r="F932" s="47" t="s">
        <v>65</v>
      </c>
      <c r="G932" s="43">
        <v>12</v>
      </c>
      <c r="H932" s="95">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4" t="str">
        <f>VLOOKUP(B932,辅助信息!E:J,6,FALSE)</f>
        <v>五冶建设送货单,送货车型9.6米,装货前联系收货人核实到场规格,没提前告知进场规格现场不给予接收</v>
      </c>
      <c r="M932" s="99">
        <v>45726</v>
      </c>
      <c r="O932" s="66">
        <f ca="1" t="shared" si="30"/>
        <v>0</v>
      </c>
      <c r="P932" s="66">
        <f ca="1" t="shared" si="31"/>
        <v>52</v>
      </c>
      <c r="Q932" s="34" t="str">
        <f>VLOOKUP(B932,辅助信息!E:M,9,FALSE)</f>
        <v>ZTWM-CDGS-XS-2024-0181-五冶天府-国道542项目（二批次）</v>
      </c>
      <c r="R932" s="34"/>
    </row>
    <row r="933" hidden="1" spans="2:18">
      <c r="B933" s="47" t="s">
        <v>64</v>
      </c>
      <c r="C933" s="77">
        <v>45727</v>
      </c>
      <c r="D933" s="47" t="str">
        <f>VLOOKUP(B933,辅助信息!E:K,7,FALSE)</f>
        <v>JWDDCD2024102400111</v>
      </c>
      <c r="E933" s="47" t="str">
        <f>VLOOKUP(F933,辅助信息!A:B,2,FALSE)</f>
        <v>螺纹钢</v>
      </c>
      <c r="F933" s="47" t="s">
        <v>52</v>
      </c>
      <c r="G933" s="43">
        <v>8</v>
      </c>
      <c r="H933" s="95">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3"/>
      <c r="M933" s="99">
        <v>45726</v>
      </c>
      <c r="O933" s="66">
        <f ca="1" t="shared" si="30"/>
        <v>0</v>
      </c>
      <c r="P933" s="66">
        <f ca="1" t="shared" si="31"/>
        <v>52</v>
      </c>
      <c r="Q933" s="34" t="str">
        <f>VLOOKUP(B933,辅助信息!E:M,9,FALSE)</f>
        <v>ZTWM-CDGS-XS-2024-0181-五冶天府-国道542项目（二批次）</v>
      </c>
      <c r="R933" s="34"/>
    </row>
    <row r="934" ht="56.25" hidden="1" customHeight="1" spans="2:18">
      <c r="B934" s="47" t="s">
        <v>29</v>
      </c>
      <c r="C934" s="77">
        <v>45727</v>
      </c>
      <c r="D934" s="47" t="str">
        <f>VLOOKUP(B934,辅助信息!E:K,7,FALSE)</f>
        <v>JWDDCD2024102400111</v>
      </c>
      <c r="E934" s="47" t="str">
        <f>VLOOKUP(F934,辅助信息!A:B,2,FALSE)</f>
        <v>螺纹钢</v>
      </c>
      <c r="F934" s="47" t="s">
        <v>28</v>
      </c>
      <c r="G934" s="43">
        <v>70</v>
      </c>
      <c r="H934" s="95">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4" t="str">
        <f>VLOOKUP(B934,辅助信息!E:J,6,FALSE)</f>
        <v>五冶建设送货单,4份材质书,送货车型9.6米,装货前联系收货人核实到场规格,没提前告知进场规格现场不给予接收</v>
      </c>
      <c r="M934" s="99">
        <v>45726</v>
      </c>
      <c r="O934" s="66">
        <f ca="1" t="shared" si="30"/>
        <v>0</v>
      </c>
      <c r="P934" s="66">
        <f ca="1" t="shared" si="31"/>
        <v>52</v>
      </c>
      <c r="Q934" s="34" t="str">
        <f>VLOOKUP(B934,辅助信息!E:M,9,FALSE)</f>
        <v>ZTWM-CDGS-XS-2024-0181-五冶天府-国道542项目（二批次）</v>
      </c>
      <c r="R934" s="34"/>
    </row>
    <row r="935" hidden="1" spans="2:18">
      <c r="B935" s="47" t="s">
        <v>54</v>
      </c>
      <c r="C935" s="77">
        <v>45727</v>
      </c>
      <c r="D935" s="47" t="str">
        <f>VLOOKUP(B935,辅助信息!E:K,7,FALSE)</f>
        <v>JWDDCD2024102400111</v>
      </c>
      <c r="E935" s="47" t="str">
        <f>VLOOKUP(F935,辅助信息!A:B,2,FALSE)</f>
        <v>螺纹钢</v>
      </c>
      <c r="F935" s="47" t="s">
        <v>32</v>
      </c>
      <c r="G935" s="43">
        <f>46-27</f>
        <v>19</v>
      </c>
      <c r="H935" s="95">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4" t="str">
        <f>VLOOKUP(B935,辅助信息!E:J,6,FALSE)</f>
        <v>五冶建设送货单,4份材质书,送货车型13米,装货前联系收货人核实到场规格,没提前告知进场规格现场不给予接收</v>
      </c>
      <c r="M935" s="99">
        <v>45728</v>
      </c>
      <c r="O935" s="66">
        <f ca="1" t="shared" si="30"/>
        <v>0</v>
      </c>
      <c r="P935" s="66">
        <f ca="1" t="shared" si="31"/>
        <v>50</v>
      </c>
      <c r="Q935" s="34" t="str">
        <f>VLOOKUP(B935,辅助信息!E:M,9,FALSE)</f>
        <v>ZTWM-CDGS-XS-2024-0181-五冶天府-国道542项目（二批次）</v>
      </c>
      <c r="R935" s="34"/>
    </row>
    <row r="936" hidden="1" spans="2:18">
      <c r="B936" s="47" t="s">
        <v>54</v>
      </c>
      <c r="C936" s="77">
        <v>45727</v>
      </c>
      <c r="D936" s="47" t="str">
        <f>VLOOKUP(B936,辅助信息!E:K,7,FALSE)</f>
        <v>JWDDCD2024102400111</v>
      </c>
      <c r="E936" s="47" t="str">
        <f>VLOOKUP(F936,辅助信息!A:B,2,FALSE)</f>
        <v>螺纹钢</v>
      </c>
      <c r="F936" s="47" t="s">
        <v>52</v>
      </c>
      <c r="G936" s="43">
        <v>2</v>
      </c>
      <c r="H936" s="95">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3"/>
      <c r="M936" s="99">
        <v>45728</v>
      </c>
      <c r="O936" s="66">
        <f ca="1" t="shared" si="30"/>
        <v>0</v>
      </c>
      <c r="P936" s="66">
        <f ca="1" t="shared" si="31"/>
        <v>50</v>
      </c>
      <c r="Q936" s="34" t="str">
        <f>VLOOKUP(B936,辅助信息!E:M,9,FALSE)</f>
        <v>ZTWM-CDGS-XS-2024-0181-五冶天府-国道542项目（二批次）</v>
      </c>
      <c r="R936" s="34"/>
    </row>
    <row r="937" hidden="1" spans="2:18">
      <c r="B937" s="47" t="s">
        <v>20</v>
      </c>
      <c r="C937" s="77">
        <v>45728</v>
      </c>
      <c r="D937" s="47" t="str">
        <f>VLOOKUP(B937,辅助信息!E:K,7,FALSE)</f>
        <v>JWDDCD2025021900064</v>
      </c>
      <c r="E937" s="47" t="str">
        <f>VLOOKUP(F937,辅助信息!A:B,2,FALSE)</f>
        <v>盘螺</v>
      </c>
      <c r="F937" s="47" t="s">
        <v>49</v>
      </c>
      <c r="G937" s="43">
        <v>8</v>
      </c>
      <c r="H937" s="95">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9">
        <v>45727</v>
      </c>
      <c r="O937" s="66">
        <f ca="1" t="shared" si="30"/>
        <v>0</v>
      </c>
      <c r="P937" s="66">
        <f ca="1" t="shared" si="31"/>
        <v>51</v>
      </c>
      <c r="Q937" s="34" t="str">
        <f>VLOOKUP(B937,辅助信息!E:M,9,FALSE)</f>
        <v>ZTWM-CDGS-XS-2024-0248-五冶钢构-南充市医学院项目</v>
      </c>
      <c r="R937" s="34"/>
    </row>
    <row r="938" hidden="1" spans="2:18">
      <c r="B938" s="47" t="s">
        <v>20</v>
      </c>
      <c r="C938" s="77">
        <v>45728</v>
      </c>
      <c r="D938" s="47" t="str">
        <f>VLOOKUP(B938,辅助信息!E:K,7,FALSE)</f>
        <v>JWDDCD2025021900064</v>
      </c>
      <c r="E938" s="47" t="str">
        <f>VLOOKUP(F938,辅助信息!A:B,2,FALSE)</f>
        <v>盘螺</v>
      </c>
      <c r="F938" s="47" t="s">
        <v>40</v>
      </c>
      <c r="G938" s="43">
        <v>4</v>
      </c>
      <c r="H938" s="95">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5"/>
      <c r="M938" s="99">
        <v>45727</v>
      </c>
      <c r="O938" s="66">
        <f ca="1" t="shared" si="30"/>
        <v>0</v>
      </c>
      <c r="P938" s="66">
        <f ca="1" t="shared" si="31"/>
        <v>51</v>
      </c>
      <c r="Q938" s="34" t="str">
        <f>VLOOKUP(B938,辅助信息!E:M,9,FALSE)</f>
        <v>ZTWM-CDGS-XS-2024-0248-五冶钢构-南充市医学院项目</v>
      </c>
      <c r="R938" s="34"/>
    </row>
    <row r="939" hidden="1" spans="2:18">
      <c r="B939" s="47" t="s">
        <v>20</v>
      </c>
      <c r="C939" s="77">
        <v>45728</v>
      </c>
      <c r="D939" s="47" t="str">
        <f>VLOOKUP(B939,辅助信息!E:K,7,FALSE)</f>
        <v>JWDDCD2025021900064</v>
      </c>
      <c r="E939" s="47" t="str">
        <f>VLOOKUP(F939,辅助信息!A:B,2,FALSE)</f>
        <v>盘螺</v>
      </c>
      <c r="F939" s="47" t="s">
        <v>41</v>
      </c>
      <c r="G939" s="43">
        <v>6</v>
      </c>
      <c r="H939" s="95">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5"/>
      <c r="M939" s="99">
        <v>45727</v>
      </c>
      <c r="O939" s="66">
        <f ca="1" t="shared" si="30"/>
        <v>0</v>
      </c>
      <c r="P939" s="66">
        <f ca="1" t="shared" si="31"/>
        <v>51</v>
      </c>
      <c r="Q939" s="34" t="str">
        <f>VLOOKUP(B939,辅助信息!E:M,9,FALSE)</f>
        <v>ZTWM-CDGS-XS-2024-0248-五冶钢构-南充市医学院项目</v>
      </c>
      <c r="R939" s="34"/>
    </row>
    <row r="940" hidden="1" spans="2:18">
      <c r="B940" s="47" t="s">
        <v>20</v>
      </c>
      <c r="C940" s="77">
        <v>45728</v>
      </c>
      <c r="D940" s="47" t="str">
        <f>VLOOKUP(B940,辅助信息!E:K,7,FALSE)</f>
        <v>JWDDCD2025021900064</v>
      </c>
      <c r="E940" s="47" t="str">
        <f>VLOOKUP(F940,辅助信息!A:B,2,FALSE)</f>
        <v>盘螺</v>
      </c>
      <c r="F940" s="47" t="s">
        <v>26</v>
      </c>
      <c r="G940" s="43">
        <v>9</v>
      </c>
      <c r="H940" s="95">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5"/>
      <c r="M940" s="99">
        <v>45727</v>
      </c>
      <c r="O940" s="66">
        <f ca="1" t="shared" si="30"/>
        <v>0</v>
      </c>
      <c r="P940" s="66">
        <f ca="1" t="shared" si="31"/>
        <v>51</v>
      </c>
      <c r="Q940" s="34" t="str">
        <f>VLOOKUP(B940,辅助信息!E:M,9,FALSE)</f>
        <v>ZTWM-CDGS-XS-2024-0248-五冶钢构-南充市医学院项目</v>
      </c>
      <c r="R940" s="34"/>
    </row>
    <row r="941" hidden="1" spans="2:18">
      <c r="B941" s="47" t="s">
        <v>20</v>
      </c>
      <c r="C941" s="77">
        <v>45728</v>
      </c>
      <c r="D941" s="47" t="str">
        <f>VLOOKUP(B941,辅助信息!E:K,7,FALSE)</f>
        <v>JWDDCD2025021900064</v>
      </c>
      <c r="E941" s="47" t="str">
        <f>VLOOKUP(F941,辅助信息!A:B,2,FALSE)</f>
        <v>螺纹钢</v>
      </c>
      <c r="F941" s="47" t="s">
        <v>46</v>
      </c>
      <c r="G941" s="43">
        <v>8</v>
      </c>
      <c r="H941" s="95">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3"/>
      <c r="M941" s="99">
        <v>45727</v>
      </c>
      <c r="O941" s="66">
        <f ca="1" t="shared" si="30"/>
        <v>0</v>
      </c>
      <c r="P941" s="66">
        <f ca="1" t="shared" si="31"/>
        <v>51</v>
      </c>
      <c r="Q941" s="34" t="str">
        <f>VLOOKUP(B941,辅助信息!E:M,9,FALSE)</f>
        <v>ZTWM-CDGS-XS-2024-0248-五冶钢构-南充市医学院项目</v>
      </c>
      <c r="R941" s="34"/>
    </row>
    <row r="942" hidden="1" spans="2:18">
      <c r="B942" s="47" t="s">
        <v>74</v>
      </c>
      <c r="C942" s="77">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4" t="str">
        <f>VLOOKUP(B943,辅助信息!E:J,6,FALSE)</f>
        <v>五冶建设送货单,送货车型13米,装货前联系收货人核实到场规格,没提前告知进场规格现场不给予接收</v>
      </c>
      <c r="M942" s="99">
        <v>45728</v>
      </c>
      <c r="O942" s="66">
        <f ca="1" t="shared" si="30"/>
        <v>0</v>
      </c>
      <c r="P942" s="66">
        <f ca="1" t="shared" si="31"/>
        <v>50</v>
      </c>
      <c r="Q942" s="34" t="str">
        <f>VLOOKUP(B942,辅助信息!E:M,9,FALSE)</f>
        <v>ZTWM-CDGS-XS-2024-0181-五冶天府-国道542项目（二批次）</v>
      </c>
      <c r="R942" s="34"/>
    </row>
    <row r="943" hidden="1" spans="2:18">
      <c r="B943" s="47" t="s">
        <v>74</v>
      </c>
      <c r="C943" s="77">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5"/>
      <c r="M943" s="99">
        <v>45728</v>
      </c>
      <c r="O943" s="66">
        <f ca="1" t="shared" si="30"/>
        <v>0</v>
      </c>
      <c r="P943" s="66">
        <f ca="1" t="shared" si="31"/>
        <v>50</v>
      </c>
      <c r="Q943" s="34" t="str">
        <f>VLOOKUP(B943,辅助信息!E:M,9,FALSE)</f>
        <v>ZTWM-CDGS-XS-2024-0181-五冶天府-国道542项目（二批次）</v>
      </c>
      <c r="R943" s="34"/>
    </row>
    <row r="944" hidden="1" spans="2:18">
      <c r="B944" s="47" t="s">
        <v>74</v>
      </c>
      <c r="C944" s="77">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5"/>
      <c r="M944" s="99">
        <v>45728</v>
      </c>
      <c r="O944" s="66">
        <f ca="1" t="shared" si="30"/>
        <v>0</v>
      </c>
      <c r="P944" s="66">
        <f ca="1" t="shared" si="31"/>
        <v>50</v>
      </c>
      <c r="Q944" s="34" t="str">
        <f>VLOOKUP(B944,辅助信息!E:M,9,FALSE)</f>
        <v>ZTWM-CDGS-XS-2024-0181-五冶天府-国道542项目（二批次）</v>
      </c>
      <c r="R944" s="34"/>
    </row>
    <row r="945" hidden="1" spans="2:18">
      <c r="B945" s="47" t="s">
        <v>74</v>
      </c>
      <c r="C945" s="77">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5"/>
      <c r="M945" s="99">
        <v>45728</v>
      </c>
      <c r="O945" s="66">
        <f ca="1" t="shared" si="30"/>
        <v>0</v>
      </c>
      <c r="P945" s="66">
        <f ca="1" t="shared" si="31"/>
        <v>50</v>
      </c>
      <c r="Q945" s="34" t="str">
        <f>VLOOKUP(B945,辅助信息!E:M,9,FALSE)</f>
        <v>ZTWM-CDGS-XS-2024-0181-五冶天府-国道542项目（二批次）</v>
      </c>
      <c r="R945" s="34"/>
    </row>
    <row r="946" hidden="1" spans="2:18">
      <c r="B946" s="47" t="s">
        <v>74</v>
      </c>
      <c r="C946" s="77">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5"/>
      <c r="M946" s="99">
        <v>45728</v>
      </c>
      <c r="O946" s="66">
        <f ca="1" t="shared" si="30"/>
        <v>0</v>
      </c>
      <c r="P946" s="66">
        <f ca="1" t="shared" si="31"/>
        <v>50</v>
      </c>
      <c r="Q946" s="34" t="str">
        <f>VLOOKUP(B946,辅助信息!E:M,9,FALSE)</f>
        <v>ZTWM-CDGS-XS-2024-0181-五冶天府-国道542项目（二批次）</v>
      </c>
      <c r="R946" s="34"/>
    </row>
    <row r="947" hidden="1" spans="2:18">
      <c r="B947" s="47" t="s">
        <v>74</v>
      </c>
      <c r="C947" s="77">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3"/>
      <c r="M947" s="99">
        <v>45728</v>
      </c>
      <c r="O947" s="66">
        <f ca="1" t="shared" si="30"/>
        <v>0</v>
      </c>
      <c r="P947" s="66">
        <f ca="1" t="shared" si="31"/>
        <v>50</v>
      </c>
      <c r="Q947" s="34" t="str">
        <f>VLOOKUP(B947,辅助信息!E:M,9,FALSE)</f>
        <v>ZTWM-CDGS-XS-2024-0181-五冶天府-国道542项目（二批次）</v>
      </c>
      <c r="R947" s="34"/>
    </row>
    <row r="948" hidden="1" spans="2:18">
      <c r="B948" s="47" t="s">
        <v>68</v>
      </c>
      <c r="C948" s="77">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4" t="str">
        <f>VLOOKUP(B948,辅助信息!E:J,6,FALSE)</f>
        <v>控制炉批号尽量少,优先安排达钢,提前联系到场规格及数量</v>
      </c>
      <c r="M948" s="99">
        <v>45726</v>
      </c>
      <c r="O948" s="66">
        <f ca="1" t="shared" si="30"/>
        <v>0</v>
      </c>
      <c r="P948" s="66">
        <f ca="1" t="shared" si="31"/>
        <v>52</v>
      </c>
      <c r="Q948" s="34" t="str">
        <f>VLOOKUP(B948,辅助信息!E:M,9,FALSE)</f>
        <v>ZTWM-CDGS-XS-2024-0134-商投建工达州中医药科技成果示范园项目</v>
      </c>
      <c r="R948" s="34"/>
    </row>
    <row r="949" hidden="1" spans="2:18">
      <c r="B949" s="47" t="s">
        <v>68</v>
      </c>
      <c r="C949" s="77">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5"/>
      <c r="M949" s="99">
        <v>45726</v>
      </c>
      <c r="O949" s="66">
        <f ca="1" t="shared" si="30"/>
        <v>0</v>
      </c>
      <c r="P949" s="66">
        <f ca="1" t="shared" si="31"/>
        <v>52</v>
      </c>
      <c r="Q949" s="34" t="str">
        <f>VLOOKUP(B949,辅助信息!E:M,9,FALSE)</f>
        <v>ZTWM-CDGS-XS-2024-0134-商投建工达州中医药科技成果示范园项目</v>
      </c>
      <c r="R949" s="34"/>
    </row>
    <row r="950" hidden="1" spans="2:18">
      <c r="B950" s="47" t="s">
        <v>68</v>
      </c>
      <c r="C950" s="77">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3"/>
      <c r="M950" s="99">
        <v>45726</v>
      </c>
      <c r="O950" s="66">
        <f ca="1" t="shared" si="30"/>
        <v>0</v>
      </c>
      <c r="P950" s="66">
        <f ca="1" t="shared" si="31"/>
        <v>52</v>
      </c>
      <c r="Q950" s="34" t="str">
        <f>VLOOKUP(B950,辅助信息!E:M,9,FALSE)</f>
        <v>ZTWM-CDGS-XS-2024-0134-商投建工达州中医药科技成果示范园项目</v>
      </c>
      <c r="R950" s="34"/>
    </row>
    <row r="951" hidden="1" spans="2:18">
      <c r="B951" s="47" t="s">
        <v>69</v>
      </c>
      <c r="C951" s="77">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4" t="str">
        <f>VLOOKUP(B951,辅助信息!E:J,6,FALSE)</f>
        <v>控制炉批号尽量少,优先安排达钢,提前联系到场规格及数量</v>
      </c>
      <c r="M951" s="99">
        <v>45731</v>
      </c>
      <c r="O951" s="66">
        <f ca="1" t="shared" si="30"/>
        <v>0</v>
      </c>
      <c r="P951" s="66">
        <f ca="1" t="shared" si="31"/>
        <v>47</v>
      </c>
      <c r="Q951" s="34" t="str">
        <f>VLOOKUP(B951,辅助信息!E:M,9,FALSE)</f>
        <v>ZTWM-CDGS-XS-2024-0134-商投建工达州中医药科技成果示范园项目</v>
      </c>
      <c r="R951" s="34"/>
    </row>
    <row r="952" hidden="1" spans="2:18">
      <c r="B952" s="47" t="s">
        <v>69</v>
      </c>
      <c r="C952" s="77">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5"/>
      <c r="M952" s="99">
        <v>45731</v>
      </c>
      <c r="O952" s="66">
        <f ca="1" t="shared" si="30"/>
        <v>0</v>
      </c>
      <c r="P952" s="66">
        <f ca="1" t="shared" si="31"/>
        <v>47</v>
      </c>
      <c r="Q952" s="34" t="str">
        <f>VLOOKUP(B952,辅助信息!E:M,9,FALSE)</f>
        <v>ZTWM-CDGS-XS-2024-0134-商投建工达州中医药科技成果示范园项目</v>
      </c>
      <c r="R952" s="34"/>
    </row>
    <row r="953" hidden="1" spans="2:18">
      <c r="B953" s="47" t="s">
        <v>69</v>
      </c>
      <c r="C953" s="77">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5"/>
      <c r="M953" s="99">
        <v>45731</v>
      </c>
      <c r="O953" s="66">
        <f ca="1" t="shared" si="30"/>
        <v>0</v>
      </c>
      <c r="P953" s="66">
        <f ca="1" t="shared" si="31"/>
        <v>47</v>
      </c>
      <c r="Q953" s="34" t="str">
        <f>VLOOKUP(B953,辅助信息!E:M,9,FALSE)</f>
        <v>ZTWM-CDGS-XS-2024-0134-商投建工达州中医药科技成果示范园项目</v>
      </c>
      <c r="R953" s="34"/>
    </row>
    <row r="954" hidden="1" spans="2:18">
      <c r="B954" s="47" t="s">
        <v>69</v>
      </c>
      <c r="C954" s="77">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3"/>
      <c r="M954" s="99">
        <v>45731</v>
      </c>
      <c r="O954" s="66">
        <f ca="1" t="shared" si="30"/>
        <v>0</v>
      </c>
      <c r="P954" s="66">
        <f ca="1" t="shared" si="31"/>
        <v>47</v>
      </c>
      <c r="Q954" s="34" t="str">
        <f>VLOOKUP(B954,辅助信息!E:M,9,FALSE)</f>
        <v>ZTWM-CDGS-XS-2024-0134-商投建工达州中医药科技成果示范园项目</v>
      </c>
      <c r="R954" s="34"/>
    </row>
    <row r="955" hidden="1" spans="2:18">
      <c r="B955" s="47" t="s">
        <v>74</v>
      </c>
      <c r="C955" s="77">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4" t="str">
        <f>VLOOKUP(B955,辅助信息!E:J,6,FALSE)</f>
        <v>五冶建设送货单,送货车型13米,装货前联系收货人核实到场规格,没提前告知进场规格现场不给予接收</v>
      </c>
      <c r="M955" s="99">
        <v>45728</v>
      </c>
      <c r="O955" s="66">
        <f ca="1" t="shared" si="30"/>
        <v>0</v>
      </c>
      <c r="P955" s="66">
        <f ca="1" t="shared" si="31"/>
        <v>50</v>
      </c>
      <c r="Q955" s="34" t="str">
        <f>VLOOKUP(B955,辅助信息!E:M,9,FALSE)</f>
        <v>ZTWM-CDGS-XS-2024-0181-五冶天府-国道542项目（二批次）</v>
      </c>
      <c r="R955" s="34"/>
    </row>
    <row r="956" hidden="1" spans="2:18">
      <c r="B956" s="47" t="s">
        <v>74</v>
      </c>
      <c r="C956" s="77">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5"/>
      <c r="M956" s="99">
        <v>45728</v>
      </c>
      <c r="O956" s="66">
        <f ca="1" t="shared" si="30"/>
        <v>0</v>
      </c>
      <c r="P956" s="66">
        <f ca="1" t="shared" si="31"/>
        <v>50</v>
      </c>
      <c r="Q956" s="34" t="str">
        <f>VLOOKUP(B956,辅助信息!E:M,9,FALSE)</f>
        <v>ZTWM-CDGS-XS-2024-0181-五冶天府-国道542项目（二批次）</v>
      </c>
      <c r="R956" s="34"/>
    </row>
    <row r="957" hidden="1" spans="2:18">
      <c r="B957" s="47" t="s">
        <v>74</v>
      </c>
      <c r="C957" s="77">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5"/>
      <c r="M957" s="99">
        <v>45728</v>
      </c>
      <c r="O957" s="66">
        <f ca="1" t="shared" si="30"/>
        <v>0</v>
      </c>
      <c r="P957" s="66">
        <f ca="1" t="shared" si="31"/>
        <v>50</v>
      </c>
      <c r="Q957" s="34" t="str">
        <f>VLOOKUP(B957,辅助信息!E:M,9,FALSE)</f>
        <v>ZTWM-CDGS-XS-2024-0181-五冶天府-国道542项目（二批次）</v>
      </c>
      <c r="R957" s="34"/>
    </row>
    <row r="958" hidden="1" spans="2:18">
      <c r="B958" s="47" t="s">
        <v>74</v>
      </c>
      <c r="C958" s="77">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5"/>
      <c r="M958" s="99">
        <v>45728</v>
      </c>
      <c r="O958" s="66">
        <f ca="1" t="shared" si="30"/>
        <v>0</v>
      </c>
      <c r="P958" s="66">
        <f ca="1" t="shared" si="31"/>
        <v>50</v>
      </c>
      <c r="Q958" s="34" t="str">
        <f>VLOOKUP(B958,辅助信息!E:M,9,FALSE)</f>
        <v>ZTWM-CDGS-XS-2024-0181-五冶天府-国道542项目（二批次）</v>
      </c>
      <c r="R958" s="34"/>
    </row>
    <row r="959" hidden="1" spans="2:18">
      <c r="B959" s="47" t="s">
        <v>74</v>
      </c>
      <c r="C959" s="77">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5"/>
      <c r="M959" s="99">
        <v>45728</v>
      </c>
      <c r="O959" s="66">
        <f ca="1" t="shared" si="30"/>
        <v>0</v>
      </c>
      <c r="P959" s="66">
        <f ca="1" t="shared" si="31"/>
        <v>50</v>
      </c>
      <c r="Q959" s="34" t="str">
        <f>VLOOKUP(B959,辅助信息!E:M,9,FALSE)</f>
        <v>ZTWM-CDGS-XS-2024-0181-五冶天府-国道542项目（二批次）</v>
      </c>
      <c r="R959" s="34"/>
    </row>
    <row r="960" hidden="1" spans="2:18">
      <c r="B960" s="47" t="s">
        <v>74</v>
      </c>
      <c r="C960" s="77">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3"/>
      <c r="M960" s="99">
        <v>45728</v>
      </c>
      <c r="O960" s="66">
        <f ca="1" t="shared" si="30"/>
        <v>0</v>
      </c>
      <c r="P960" s="66">
        <f ca="1" t="shared" si="31"/>
        <v>50</v>
      </c>
      <c r="Q960" s="34" t="str">
        <f>VLOOKUP(B960,辅助信息!E:M,9,FALSE)</f>
        <v>ZTWM-CDGS-XS-2024-0181-五冶天府-国道542项目（二批次）</v>
      </c>
      <c r="R960" s="34"/>
    </row>
    <row r="961" hidden="1" spans="2:18">
      <c r="B961" s="47" t="s">
        <v>68</v>
      </c>
      <c r="C961" s="77">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4" t="str">
        <f>VLOOKUP(B961,辅助信息!E:J,6,FALSE)</f>
        <v>控制炉批号尽量少,优先安排达钢,提前联系到场规格及数量</v>
      </c>
      <c r="M961" s="99">
        <v>45726</v>
      </c>
      <c r="O961" s="66">
        <f ca="1" t="shared" si="30"/>
        <v>0</v>
      </c>
      <c r="P961" s="66">
        <f ca="1" t="shared" si="31"/>
        <v>52</v>
      </c>
      <c r="Q961" s="34" t="str">
        <f>VLOOKUP(B961,辅助信息!E:M,9,FALSE)</f>
        <v>ZTWM-CDGS-XS-2024-0134-商投建工达州中医药科技成果示范园项目</v>
      </c>
      <c r="R961" s="34"/>
    </row>
    <row r="962" hidden="1" spans="2:18">
      <c r="B962" s="47" t="s">
        <v>68</v>
      </c>
      <c r="C962" s="77">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5"/>
      <c r="M962" s="99">
        <v>45726</v>
      </c>
      <c r="O962" s="66">
        <f ca="1" t="shared" si="30"/>
        <v>0</v>
      </c>
      <c r="P962" s="66">
        <f ca="1" t="shared" si="31"/>
        <v>52</v>
      </c>
      <c r="Q962" s="34" t="str">
        <f>VLOOKUP(B962,辅助信息!E:M,9,FALSE)</f>
        <v>ZTWM-CDGS-XS-2024-0134-商投建工达州中医药科技成果示范园项目</v>
      </c>
      <c r="R962" s="34"/>
    </row>
    <row r="963" hidden="1" spans="2:18">
      <c r="B963" s="47" t="s">
        <v>68</v>
      </c>
      <c r="C963" s="77">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3"/>
      <c r="M963" s="99">
        <v>45726</v>
      </c>
      <c r="O963" s="66">
        <f ca="1" t="shared" si="30"/>
        <v>0</v>
      </c>
      <c r="P963" s="66">
        <f ca="1" t="shared" si="31"/>
        <v>52</v>
      </c>
      <c r="Q963" s="34" t="str">
        <f>VLOOKUP(B963,辅助信息!E:M,9,FALSE)</f>
        <v>ZTWM-CDGS-XS-2024-0134-商投建工达州中医药科技成果示范园项目</v>
      </c>
      <c r="R963" s="34"/>
    </row>
    <row r="964" hidden="1" spans="2:18">
      <c r="B964" s="47" t="s">
        <v>69</v>
      </c>
      <c r="C964" s="77">
        <v>45732</v>
      </c>
      <c r="D964" s="47" t="str">
        <f>VLOOKUP(B964,辅助信息!E:K,7,FALSE)</f>
        <v>JWDDCD2025011400164</v>
      </c>
      <c r="E964" s="47" t="str">
        <f>VLOOKUP(F964,辅助信息!A:B,2,FALSE)</f>
        <v>螺纹钢</v>
      </c>
      <c r="F964" s="47" t="s">
        <v>58</v>
      </c>
      <c r="G964" s="43">
        <v>24</v>
      </c>
      <c r="H964" s="95">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4" t="str">
        <f>VLOOKUP(B967,辅助信息!E:J,6,FALSE)</f>
        <v>控制炉批号尽量少,优先安排达钢,提前联系到场规格及数量</v>
      </c>
      <c r="M964" s="99">
        <v>45731</v>
      </c>
      <c r="O964" s="66">
        <f ca="1" t="shared" si="30"/>
        <v>0</v>
      </c>
      <c r="P964" s="66">
        <f ca="1" t="shared" si="31"/>
        <v>47</v>
      </c>
      <c r="Q964" s="34" t="str">
        <f>VLOOKUP(B964,辅助信息!E:M,9,FALSE)</f>
        <v>ZTWM-CDGS-XS-2024-0134-商投建工达州中医药科技成果示范园项目</v>
      </c>
      <c r="R964" s="34"/>
    </row>
    <row r="965" hidden="1" spans="2:18">
      <c r="B965" s="47" t="s">
        <v>69</v>
      </c>
      <c r="C965" s="77">
        <v>45732</v>
      </c>
      <c r="D965" s="47" t="str">
        <f>VLOOKUP(B965,辅助信息!E:K,7,FALSE)</f>
        <v>JWDDCD2025011400164</v>
      </c>
      <c r="E965" s="47" t="str">
        <f>VLOOKUP(F965,辅助信息!A:B,2,FALSE)</f>
        <v>螺纹钢</v>
      </c>
      <c r="F965" s="47" t="s">
        <v>22</v>
      </c>
      <c r="G965" s="43">
        <v>12</v>
      </c>
      <c r="H965" s="95">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5"/>
      <c r="M965" s="99">
        <v>45731</v>
      </c>
      <c r="O965" s="66">
        <f ca="1" t="shared" si="30"/>
        <v>0</v>
      </c>
      <c r="P965" s="66">
        <f ca="1" t="shared" si="31"/>
        <v>47</v>
      </c>
      <c r="Q965" s="34" t="str">
        <f>VLOOKUP(B965,辅助信息!E:M,9,FALSE)</f>
        <v>ZTWM-CDGS-XS-2024-0134-商投建工达州中医药科技成果示范园项目</v>
      </c>
      <c r="R965" s="34"/>
    </row>
    <row r="966" hidden="1" spans="2:18">
      <c r="B966" s="47" t="s">
        <v>69</v>
      </c>
      <c r="C966" s="77">
        <v>45732</v>
      </c>
      <c r="D966" s="47" t="str">
        <f>VLOOKUP(B966,辅助信息!E:K,7,FALSE)</f>
        <v>JWDDCD2025011400164</v>
      </c>
      <c r="E966" s="47" t="str">
        <f>VLOOKUP(F966,辅助信息!A:B,2,FALSE)</f>
        <v>盘螺</v>
      </c>
      <c r="F966" s="47" t="s">
        <v>40</v>
      </c>
      <c r="G966" s="43">
        <v>60</v>
      </c>
      <c r="H966" s="95">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5"/>
      <c r="M966" s="99">
        <v>45731</v>
      </c>
      <c r="O966" s="66">
        <f ca="1" t="shared" si="30"/>
        <v>0</v>
      </c>
      <c r="P966" s="66">
        <f ca="1" t="shared" si="31"/>
        <v>47</v>
      </c>
      <c r="Q966" s="34" t="str">
        <f>VLOOKUP(B966,辅助信息!E:M,9,FALSE)</f>
        <v>ZTWM-CDGS-XS-2024-0134-商投建工达州中医药科技成果示范园项目</v>
      </c>
      <c r="R966" s="34"/>
    </row>
    <row r="967" hidden="1" spans="2:18">
      <c r="B967" s="47" t="s">
        <v>69</v>
      </c>
      <c r="C967" s="77">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3"/>
      <c r="M967" s="111">
        <v>45731</v>
      </c>
      <c r="N967" s="50"/>
      <c r="O967" s="50">
        <f ca="1" t="shared" si="30"/>
        <v>0</v>
      </c>
      <c r="P967" s="50">
        <f ca="1" t="shared" si="31"/>
        <v>47</v>
      </c>
      <c r="Q967" s="47" t="str">
        <f>VLOOKUP(B967,辅助信息!E:M,9,FALSE)</f>
        <v>ZTWM-CDGS-XS-2024-0134-商投建工达州中医药科技成果示范园项目</v>
      </c>
      <c r="R967" s="34"/>
    </row>
    <row r="968" hidden="1" spans="2:18">
      <c r="B968" s="47" t="s">
        <v>44</v>
      </c>
      <c r="C968" s="77">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4" t="str">
        <f>VLOOKUP(B968,辅助信息!E:J,6,FALSE)</f>
        <v>对方卸车</v>
      </c>
      <c r="M968" s="111">
        <v>45733</v>
      </c>
      <c r="N968" s="50"/>
      <c r="O968" s="50">
        <f ca="1" t="shared" si="30"/>
        <v>0</v>
      </c>
      <c r="P968" s="50">
        <f ca="1" t="shared" si="31"/>
        <v>45</v>
      </c>
      <c r="Q968" s="47" t="str">
        <f>VLOOKUP(B968,辅助信息!E:M,9,FALSE)</f>
        <v>ZTWM-CDGS-XS-2024-0189-华西集采-酒城南项目</v>
      </c>
      <c r="R968" s="34"/>
    </row>
    <row r="969" hidden="1" spans="2:18">
      <c r="B969" s="47" t="s">
        <v>64</v>
      </c>
      <c r="C969" s="77">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4" t="str">
        <f>VLOOKUP(B969,辅助信息!E:J,6,FALSE)</f>
        <v>五冶建设送货单,送货车型9.6米,装货前联系收货人核实到场规格,没提前告知进场规格现场不给予接收</v>
      </c>
      <c r="M969" s="111">
        <v>45733</v>
      </c>
      <c r="N969" s="50"/>
      <c r="O969" s="50">
        <f ca="1" t="shared" si="30"/>
        <v>0</v>
      </c>
      <c r="P969" s="50">
        <f ca="1" t="shared" si="31"/>
        <v>45</v>
      </c>
      <c r="Q969" s="47" t="str">
        <f>VLOOKUP(B969,辅助信息!E:M,9,FALSE)</f>
        <v>ZTWM-CDGS-XS-2024-0181-五冶天府-国道542项目（二批次）</v>
      </c>
      <c r="R969" s="34"/>
    </row>
    <row r="970" hidden="1" spans="2:18">
      <c r="B970" s="47" t="s">
        <v>64</v>
      </c>
      <c r="C970" s="77">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5"/>
      <c r="M970" s="111">
        <v>45733</v>
      </c>
      <c r="N970" s="50"/>
      <c r="O970" s="50">
        <f ca="1" t="shared" si="30"/>
        <v>0</v>
      </c>
      <c r="P970" s="50">
        <f ca="1" t="shared" si="31"/>
        <v>45</v>
      </c>
      <c r="Q970" s="47" t="str">
        <f>VLOOKUP(B970,辅助信息!E:M,9,FALSE)</f>
        <v>ZTWM-CDGS-XS-2024-0181-五冶天府-国道542项目（二批次）</v>
      </c>
      <c r="R970" s="34"/>
    </row>
    <row r="971" hidden="1" spans="2:18">
      <c r="B971" s="47" t="s">
        <v>64</v>
      </c>
      <c r="C971" s="77">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3"/>
      <c r="M971" s="111">
        <v>45733</v>
      </c>
      <c r="N971" s="50"/>
      <c r="O971" s="50">
        <f ca="1" t="shared" si="30"/>
        <v>0</v>
      </c>
      <c r="P971" s="50">
        <f ca="1" t="shared" si="31"/>
        <v>45</v>
      </c>
      <c r="Q971" s="47" t="str">
        <f>VLOOKUP(B971,辅助信息!E:M,9,FALSE)</f>
        <v>ZTWM-CDGS-XS-2024-0181-五冶天府-国道542项目（二批次）</v>
      </c>
      <c r="R971" s="34"/>
    </row>
    <row r="972" hidden="1" spans="2:18">
      <c r="B972" s="47" t="s">
        <v>74</v>
      </c>
      <c r="C972" s="77">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4" t="str">
        <f>VLOOKUP(B972,辅助信息!E:J,6,FALSE)</f>
        <v>五冶建设送货单,送货车型13米,装货前联系收货人核实到场规格,没提前告知进场规格现场不给予接收</v>
      </c>
      <c r="M972" s="111">
        <v>45738</v>
      </c>
      <c r="N972" s="50"/>
      <c r="O972" s="50">
        <f ca="1" t="shared" si="30"/>
        <v>0</v>
      </c>
      <c r="P972" s="50">
        <f ca="1" t="shared" si="31"/>
        <v>40</v>
      </c>
      <c r="Q972" s="47" t="str">
        <f>VLOOKUP(B972,辅助信息!E:M,9,FALSE)</f>
        <v>ZTWM-CDGS-XS-2024-0181-五冶天府-国道542项目（二批次）</v>
      </c>
      <c r="R972" s="34"/>
    </row>
    <row r="973" hidden="1" spans="2:18">
      <c r="B973" s="47" t="s">
        <v>74</v>
      </c>
      <c r="C973" s="77">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5"/>
      <c r="M973" s="111">
        <v>45738</v>
      </c>
      <c r="N973" s="50"/>
      <c r="O973" s="50">
        <f ca="1" t="shared" si="30"/>
        <v>0</v>
      </c>
      <c r="P973" s="50">
        <f ca="1" t="shared" si="31"/>
        <v>40</v>
      </c>
      <c r="Q973" s="47" t="str">
        <f>VLOOKUP(B973,辅助信息!E:M,9,FALSE)</f>
        <v>ZTWM-CDGS-XS-2024-0181-五冶天府-国道542项目（二批次）</v>
      </c>
      <c r="R973" s="34"/>
    </row>
    <row r="974" hidden="1" spans="2:18">
      <c r="B974" s="47" t="s">
        <v>74</v>
      </c>
      <c r="C974" s="77">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5"/>
      <c r="M974" s="111">
        <v>45738</v>
      </c>
      <c r="N974" s="50"/>
      <c r="O974" s="50">
        <f ca="1" t="shared" si="30"/>
        <v>0</v>
      </c>
      <c r="P974" s="50">
        <f ca="1" t="shared" si="31"/>
        <v>40</v>
      </c>
      <c r="Q974" s="47" t="str">
        <f>VLOOKUP(B974,辅助信息!E:M,9,FALSE)</f>
        <v>ZTWM-CDGS-XS-2024-0181-五冶天府-国道542项目（二批次）</v>
      </c>
      <c r="R974" s="34"/>
    </row>
    <row r="975" hidden="1" spans="2:18">
      <c r="B975" s="47" t="s">
        <v>74</v>
      </c>
      <c r="C975" s="77">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3"/>
      <c r="M975" s="111">
        <v>45738</v>
      </c>
      <c r="N975" s="50"/>
      <c r="O975" s="50">
        <f ca="1" t="shared" si="30"/>
        <v>0</v>
      </c>
      <c r="P975" s="50">
        <f ca="1" t="shared" si="31"/>
        <v>40</v>
      </c>
      <c r="Q975" s="47" t="str">
        <f>VLOOKUP(B975,辅助信息!E:M,9,FALSE)</f>
        <v>ZTWM-CDGS-XS-2024-0181-五冶天府-国道542项目（二批次）</v>
      </c>
      <c r="R975" s="34"/>
    </row>
    <row r="976" hidden="1" spans="2:18">
      <c r="B976" s="47" t="s">
        <v>75</v>
      </c>
      <c r="C976" s="77">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4" t="str">
        <f>VLOOKUP(B976,辅助信息!E:J,6,FALSE)</f>
        <v>五冶建设送货单,送货车型13米,装货前联系收货人核实到场规格,没提前告知进场规格现场不给予接收</v>
      </c>
      <c r="M976" s="111">
        <v>45733</v>
      </c>
      <c r="N976" s="50"/>
      <c r="O976" s="50">
        <f ca="1" t="shared" si="30"/>
        <v>0</v>
      </c>
      <c r="P976" s="50">
        <f ca="1" t="shared" si="31"/>
        <v>45</v>
      </c>
      <c r="Q976" s="47" t="str">
        <f>VLOOKUP(B976,辅助信息!E:M,9,FALSE)</f>
        <v>ZTWM-CDGS-XS-2024-0181-五冶天府-国道542项目（二批次）</v>
      </c>
      <c r="R976" s="34"/>
    </row>
    <row r="977" hidden="1" spans="2:18">
      <c r="B977" s="47" t="s">
        <v>75</v>
      </c>
      <c r="C977" s="77">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5"/>
      <c r="M977" s="111">
        <v>45733</v>
      </c>
      <c r="N977" s="50"/>
      <c r="O977" s="50">
        <f ca="1" t="shared" si="30"/>
        <v>0</v>
      </c>
      <c r="P977" s="50">
        <f ca="1" t="shared" si="31"/>
        <v>45</v>
      </c>
      <c r="Q977" s="47" t="str">
        <f>VLOOKUP(B977,辅助信息!E:M,9,FALSE)</f>
        <v>ZTWM-CDGS-XS-2024-0181-五冶天府-国道542项目（二批次）</v>
      </c>
      <c r="R977" s="34"/>
    </row>
    <row r="978" hidden="1" spans="2:18">
      <c r="B978" s="47" t="s">
        <v>75</v>
      </c>
      <c r="C978" s="77">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5"/>
      <c r="M978" s="111">
        <v>45733</v>
      </c>
      <c r="N978" s="50"/>
      <c r="O978" s="50">
        <f ca="1" t="shared" si="30"/>
        <v>0</v>
      </c>
      <c r="P978" s="50">
        <f ca="1" t="shared" si="31"/>
        <v>45</v>
      </c>
      <c r="Q978" s="47" t="str">
        <f>VLOOKUP(B978,辅助信息!E:M,9,FALSE)</f>
        <v>ZTWM-CDGS-XS-2024-0181-五冶天府-国道542项目（二批次）</v>
      </c>
      <c r="R978" s="34"/>
    </row>
    <row r="979" hidden="1" spans="2:18">
      <c r="B979" s="47" t="s">
        <v>75</v>
      </c>
      <c r="C979" s="77">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5"/>
      <c r="M979" s="111">
        <v>45733</v>
      </c>
      <c r="N979" s="50"/>
      <c r="O979" s="50">
        <f ca="1" t="shared" si="30"/>
        <v>0</v>
      </c>
      <c r="P979" s="50">
        <f ca="1" t="shared" si="31"/>
        <v>45</v>
      </c>
      <c r="Q979" s="47" t="str">
        <f>VLOOKUP(B979,辅助信息!E:M,9,FALSE)</f>
        <v>ZTWM-CDGS-XS-2024-0181-五冶天府-国道542项目（二批次）</v>
      </c>
      <c r="R979" s="34"/>
    </row>
    <row r="980" hidden="1" spans="2:18">
      <c r="B980" s="47" t="s">
        <v>75</v>
      </c>
      <c r="C980" s="77">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3"/>
      <c r="M980" s="111">
        <v>45733</v>
      </c>
      <c r="N980" s="50"/>
      <c r="O980" s="50">
        <f ca="1" t="shared" si="30"/>
        <v>0</v>
      </c>
      <c r="P980" s="50">
        <f ca="1" t="shared" si="31"/>
        <v>45</v>
      </c>
      <c r="Q980" s="47" t="str">
        <f>VLOOKUP(B980,辅助信息!E:M,9,FALSE)</f>
        <v>ZTWM-CDGS-XS-2024-0181-五冶天府-国道542项目（二批次）</v>
      </c>
      <c r="R980" s="34"/>
    </row>
    <row r="981" hidden="1" spans="2:18">
      <c r="B981" s="47" t="s">
        <v>87</v>
      </c>
      <c r="C981" s="77">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4" t="str">
        <f>VLOOKUP(B981,辅助信息!E:J,6,FALSE)</f>
        <v>五冶建设送货单,送货车型9.6米,装货前联系收货人核实到场规格,没提前告知进场规格现场不给予接收</v>
      </c>
      <c r="M981" s="111">
        <v>45733</v>
      </c>
      <c r="N981" s="50"/>
      <c r="O981" s="50">
        <f ca="1" t="shared" si="30"/>
        <v>0</v>
      </c>
      <c r="P981" s="50">
        <f ca="1" t="shared" si="31"/>
        <v>45</v>
      </c>
      <c r="Q981" s="47" t="str">
        <f>VLOOKUP(B981,辅助信息!E:M,9,FALSE)</f>
        <v>ZTWM-CDGS-XS-2024-0181-五冶天府-国道542项目（二批次）</v>
      </c>
      <c r="R981" s="34"/>
    </row>
    <row r="982" hidden="1" spans="2:18">
      <c r="B982" s="47" t="s">
        <v>87</v>
      </c>
      <c r="C982" s="77">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5"/>
      <c r="M982" s="111">
        <v>45733</v>
      </c>
      <c r="N982" s="50"/>
      <c r="O982" s="50">
        <f ca="1" t="shared" si="30"/>
        <v>0</v>
      </c>
      <c r="P982" s="50">
        <f ca="1" t="shared" si="31"/>
        <v>45</v>
      </c>
      <c r="Q982" s="47" t="str">
        <f>VLOOKUP(B982,辅助信息!E:M,9,FALSE)</f>
        <v>ZTWM-CDGS-XS-2024-0181-五冶天府-国道542项目（二批次）</v>
      </c>
      <c r="R982" s="34"/>
    </row>
    <row r="983" hidden="1" spans="2:18">
      <c r="B983" s="47" t="s">
        <v>87</v>
      </c>
      <c r="C983" s="77">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5"/>
      <c r="M983" s="111">
        <v>45733</v>
      </c>
      <c r="N983" s="50"/>
      <c r="O983" s="50">
        <f ca="1" t="shared" si="30"/>
        <v>0</v>
      </c>
      <c r="P983" s="50">
        <f ca="1" t="shared" si="31"/>
        <v>45</v>
      </c>
      <c r="Q983" s="47" t="str">
        <f>VLOOKUP(B983,辅助信息!E:M,9,FALSE)</f>
        <v>ZTWM-CDGS-XS-2024-0181-五冶天府-国道542项目（二批次）</v>
      </c>
      <c r="R983" s="34"/>
    </row>
    <row r="984" hidden="1" spans="2:18">
      <c r="B984" s="47" t="s">
        <v>87</v>
      </c>
      <c r="C984" s="77">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5"/>
      <c r="M984" s="111">
        <v>45733</v>
      </c>
      <c r="N984" s="50"/>
      <c r="O984" s="50">
        <f ca="1" t="shared" si="30"/>
        <v>0</v>
      </c>
      <c r="P984" s="50">
        <f ca="1" t="shared" si="31"/>
        <v>45</v>
      </c>
      <c r="Q984" s="47" t="str">
        <f>VLOOKUP(B984,辅助信息!E:M,9,FALSE)</f>
        <v>ZTWM-CDGS-XS-2024-0181-五冶天府-国道542项目（二批次）</v>
      </c>
      <c r="R984" s="34"/>
    </row>
    <row r="985" hidden="1" spans="2:18">
      <c r="B985" s="47" t="s">
        <v>87</v>
      </c>
      <c r="C985" s="77">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5"/>
      <c r="M985" s="111">
        <v>45733</v>
      </c>
      <c r="N985" s="50"/>
      <c r="O985" s="50">
        <f ca="1" t="shared" si="30"/>
        <v>0</v>
      </c>
      <c r="P985" s="50">
        <f ca="1" t="shared" si="31"/>
        <v>45</v>
      </c>
      <c r="Q985" s="47" t="str">
        <f>VLOOKUP(B985,辅助信息!E:M,9,FALSE)</f>
        <v>ZTWM-CDGS-XS-2024-0181-五冶天府-国道542项目（二批次）</v>
      </c>
      <c r="R985" s="34"/>
    </row>
    <row r="986" hidden="1" spans="2:18">
      <c r="B986" s="47" t="s">
        <v>87</v>
      </c>
      <c r="C986" s="77">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3"/>
      <c r="M986" s="111">
        <v>45733</v>
      </c>
      <c r="N986" s="50"/>
      <c r="O986" s="50">
        <f ca="1" t="shared" si="30"/>
        <v>0</v>
      </c>
      <c r="P986" s="50">
        <f ca="1" t="shared" si="31"/>
        <v>45</v>
      </c>
      <c r="Q986" s="47" t="str">
        <f>VLOOKUP(B986,辅助信息!E:M,9,FALSE)</f>
        <v>ZTWM-CDGS-XS-2024-0181-五冶天府-国道542项目（二批次）</v>
      </c>
      <c r="R986" s="34"/>
    </row>
    <row r="987" hidden="1" spans="2:18">
      <c r="B987" s="47" t="s">
        <v>108</v>
      </c>
      <c r="C987" s="77">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4" t="str">
        <f>VLOOKUP(B987,辅助信息!E:J,6,FALSE)</f>
        <v>五冶建设送货单,送货车型9.6米,装货前联系收货人核实到场规格,没提前告知进场规格现场不给予接收</v>
      </c>
      <c r="M987" s="111">
        <v>45733</v>
      </c>
      <c r="N987" s="50"/>
      <c r="O987" s="50">
        <f ca="1" t="shared" si="30"/>
        <v>0</v>
      </c>
      <c r="P987" s="50">
        <f ca="1" t="shared" si="31"/>
        <v>45</v>
      </c>
      <c r="Q987" s="47" t="str">
        <f>VLOOKUP(B987,辅助信息!E:M,9,FALSE)</f>
        <v>ZTWM-CDGS-XS-2024-0181-五冶天府-国道542项目（二批次）</v>
      </c>
      <c r="R987" s="34"/>
    </row>
    <row r="988" hidden="1" spans="2:18">
      <c r="B988" s="47" t="s">
        <v>108</v>
      </c>
      <c r="C988" s="77">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5"/>
      <c r="M988" s="111">
        <v>45733</v>
      </c>
      <c r="N988" s="50"/>
      <c r="O988" s="50">
        <f ca="1" t="shared" si="30"/>
        <v>0</v>
      </c>
      <c r="P988" s="50">
        <f ca="1" t="shared" si="31"/>
        <v>45</v>
      </c>
      <c r="Q988" s="47" t="str">
        <f>VLOOKUP(B988,辅助信息!E:M,9,FALSE)</f>
        <v>ZTWM-CDGS-XS-2024-0181-五冶天府-国道542项目（二批次）</v>
      </c>
      <c r="R988" s="34"/>
    </row>
    <row r="989" hidden="1" spans="2:18">
      <c r="B989" s="47" t="s">
        <v>108</v>
      </c>
      <c r="C989" s="77">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5"/>
      <c r="M989" s="111">
        <v>45733</v>
      </c>
      <c r="N989" s="50"/>
      <c r="O989" s="50">
        <f ca="1" t="shared" si="30"/>
        <v>0</v>
      </c>
      <c r="P989" s="50">
        <f ca="1" t="shared" si="31"/>
        <v>45</v>
      </c>
      <c r="Q989" s="47" t="str">
        <f>VLOOKUP(B989,辅助信息!E:M,9,FALSE)</f>
        <v>ZTWM-CDGS-XS-2024-0181-五冶天府-国道542项目（二批次）</v>
      </c>
      <c r="R989" s="34"/>
    </row>
    <row r="990" hidden="1" spans="2:18">
      <c r="B990" s="47" t="s">
        <v>108</v>
      </c>
      <c r="C990" s="77">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3"/>
      <c r="M990" s="111">
        <v>45733</v>
      </c>
      <c r="N990" s="50"/>
      <c r="O990" s="50">
        <f ca="1" t="shared" si="30"/>
        <v>0</v>
      </c>
      <c r="P990" s="50">
        <f ca="1" t="shared" si="31"/>
        <v>45</v>
      </c>
      <c r="Q990" s="47" t="str">
        <f>VLOOKUP(B990,辅助信息!E:M,9,FALSE)</f>
        <v>ZTWM-CDGS-XS-2024-0181-五冶天府-国道542项目（二批次）</v>
      </c>
      <c r="R990" s="34"/>
    </row>
    <row r="991" hidden="1" spans="2:18">
      <c r="B991" s="47" t="s">
        <v>106</v>
      </c>
      <c r="C991" s="77">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4" t="str">
        <f>VLOOKUP(B991,辅助信息!E:J,6,FALSE)</f>
        <v>提前联系到场规格</v>
      </c>
      <c r="M991" s="111">
        <v>45733</v>
      </c>
      <c r="N991" s="50"/>
      <c r="O991" s="50">
        <f ca="1" t="shared" si="30"/>
        <v>0</v>
      </c>
      <c r="P991" s="50">
        <f ca="1" t="shared" si="31"/>
        <v>45</v>
      </c>
      <c r="Q991" s="47" t="str">
        <f>VLOOKUP(B991,辅助信息!E:M,9,FALSE)</f>
        <v>ZTWM-CDGS-XS-2024-0169-中冶西部钢构-宜宾市南溪区幸福路东路,高县月江镇建设项目</v>
      </c>
      <c r="R991" s="34"/>
    </row>
    <row r="992" hidden="1" spans="2:18">
      <c r="B992" s="47" t="s">
        <v>106</v>
      </c>
      <c r="C992" s="77">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5"/>
      <c r="M992" s="111">
        <v>45733</v>
      </c>
      <c r="N992" s="50"/>
      <c r="O992" s="50">
        <f ca="1" t="shared" si="30"/>
        <v>0</v>
      </c>
      <c r="P992" s="50">
        <f ca="1" t="shared" si="31"/>
        <v>45</v>
      </c>
      <c r="Q992" s="47" t="str">
        <f>VLOOKUP(B992,辅助信息!E:M,9,FALSE)</f>
        <v>ZTWM-CDGS-XS-2024-0169-中冶西部钢构-宜宾市南溪区幸福路东路,高县月江镇建设项目</v>
      </c>
      <c r="R992" s="34"/>
    </row>
    <row r="993" hidden="1" spans="2:18">
      <c r="B993" s="47" t="s">
        <v>106</v>
      </c>
      <c r="C993" s="77">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5"/>
      <c r="M993" s="111">
        <v>45733</v>
      </c>
      <c r="N993" s="50"/>
      <c r="O993" s="50">
        <f ca="1" t="shared" si="30"/>
        <v>0</v>
      </c>
      <c r="P993" s="50">
        <f ca="1" t="shared" si="31"/>
        <v>45</v>
      </c>
      <c r="Q993" s="47" t="str">
        <f>VLOOKUP(B993,辅助信息!E:M,9,FALSE)</f>
        <v>ZTWM-CDGS-XS-2024-0169-中冶西部钢构-宜宾市南溪区幸福路东路,高县月江镇建设项目</v>
      </c>
      <c r="R993" s="34"/>
    </row>
    <row r="994" hidden="1" spans="2:18">
      <c r="B994" s="47" t="s">
        <v>106</v>
      </c>
      <c r="C994" s="77">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3"/>
      <c r="M994" s="111">
        <v>45733</v>
      </c>
      <c r="N994" s="50"/>
      <c r="O994" s="50">
        <f ca="1" t="shared" ref="O994:O1000" si="32">IF(OR(M994="",N994&lt;&gt;""),"",MAX(M994-TODAY(),0))</f>
        <v>0</v>
      </c>
      <c r="P994" s="50">
        <f ca="1" t="shared" ref="P994:P1000" si="33">IF(M994="","",IF(N994&lt;&gt;"",MAX(N994-M994,0),IF(TODAY()&gt;M994,TODAY()-M994,0)))</f>
        <v>45</v>
      </c>
      <c r="Q994" s="47" t="str">
        <f>VLOOKUP(B994,辅助信息!E:M,9,FALSE)</f>
        <v>ZTWM-CDGS-XS-2024-0169-中冶西部钢构-宜宾市南溪区幸福路东路,高县月江镇建设项目</v>
      </c>
      <c r="R994" s="34"/>
    </row>
    <row r="995" ht="56.25" hidden="1" customHeight="1" spans="2:18">
      <c r="B995" s="47" t="s">
        <v>54</v>
      </c>
      <c r="C995" s="77">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4" t="str">
        <f>VLOOKUP(B995,辅助信息!E:J,6,FALSE)</f>
        <v>五冶建设送货单,4份材质书,送货车型13米,装货前联系收货人核实到场规格,没提前告知进场规格现场不给予接收</v>
      </c>
      <c r="M995" s="111">
        <v>45734</v>
      </c>
      <c r="N995" s="50"/>
      <c r="O995" s="50">
        <f ca="1" t="shared" si="32"/>
        <v>0</v>
      </c>
      <c r="P995" s="50">
        <f ca="1" t="shared" si="33"/>
        <v>44</v>
      </c>
      <c r="Q995" s="47" t="str">
        <f>VLOOKUP(B995,辅助信息!E:M,9,FALSE)</f>
        <v>ZTWM-CDGS-XS-2024-0181-五冶天府-国道542项目（二批次）</v>
      </c>
      <c r="R995" s="34"/>
    </row>
    <row r="996" hidden="1" spans="2:18">
      <c r="B996" s="47" t="s">
        <v>69</v>
      </c>
      <c r="C996" s="77">
        <v>45740</v>
      </c>
      <c r="D996" s="47" t="str">
        <f>VLOOKUP(B996,辅助信息!E:K,7,FALSE)</f>
        <v>JWDDCD2025011400164</v>
      </c>
      <c r="E996" s="47" t="str">
        <f>VLOOKUP(F996,辅助信息!A:B,2,FALSE)</f>
        <v>盘螺</v>
      </c>
      <c r="F996" s="47" t="s">
        <v>40</v>
      </c>
      <c r="G996" s="43">
        <v>30</v>
      </c>
      <c r="H996" s="110">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7" t="str">
        <f>VLOOKUP(B996,辅助信息!E:J,6,FALSE)</f>
        <v>控制炉批号尽量少,优先安排达钢,提前联系到场规格及数量</v>
      </c>
      <c r="M996" s="111"/>
      <c r="N996" s="50"/>
      <c r="O996" s="50" t="str">
        <f ca="1" t="shared" si="32"/>
        <v/>
      </c>
      <c r="P996" s="50" t="str">
        <f ca="1" t="shared" si="33"/>
        <v/>
      </c>
      <c r="Q996" s="47" t="str">
        <f>VLOOKUP(B996,辅助信息!E:M,9,FALSE)</f>
        <v>ZTWM-CDGS-XS-2024-0134-商投建工达州中医药科技成果示范园项目</v>
      </c>
      <c r="R996" s="34"/>
    </row>
    <row r="997" hidden="1" spans="1:18">
      <c r="A997" s="84"/>
      <c r="B997" s="47" t="s">
        <v>69</v>
      </c>
      <c r="C997" s="77">
        <v>45740</v>
      </c>
      <c r="D997" s="47" t="str">
        <f>VLOOKUP(B997,辅助信息!E:K,7,FALSE)</f>
        <v>JWDDCD2025011400164</v>
      </c>
      <c r="E997" s="47" t="str">
        <f>VLOOKUP(F997,辅助信息!A:B,2,FALSE)</f>
        <v>螺纹钢</v>
      </c>
      <c r="F997" s="47" t="s">
        <v>33</v>
      </c>
      <c r="G997" s="43">
        <v>9</v>
      </c>
      <c r="H997" s="110">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5"/>
      <c r="M997" s="111">
        <v>45731</v>
      </c>
      <c r="N997" s="50"/>
      <c r="O997" s="50">
        <f ca="1" t="shared" si="32"/>
        <v>0</v>
      </c>
      <c r="P997" s="50">
        <f ca="1" t="shared" si="33"/>
        <v>47</v>
      </c>
      <c r="Q997" s="47" t="str">
        <f>VLOOKUP(B997,辅助信息!E:M,9,FALSE)</f>
        <v>ZTWM-CDGS-XS-2024-0134-商投建工达州中医药科技成果示范园项目</v>
      </c>
      <c r="R997" s="34"/>
    </row>
    <row r="998" hidden="1" spans="1:18">
      <c r="A998" s="84"/>
      <c r="B998" s="47" t="s">
        <v>75</v>
      </c>
      <c r="C998" s="77">
        <v>45740</v>
      </c>
      <c r="D998" s="47" t="str">
        <f>VLOOKUP(B998,辅助信息!E:K,7,FALSE)</f>
        <v>JWDDCD2024102400111</v>
      </c>
      <c r="E998" s="47" t="str">
        <f>VLOOKUP(F998,辅助信息!A:B,2,FALSE)</f>
        <v>盘螺</v>
      </c>
      <c r="F998" s="47" t="s">
        <v>41</v>
      </c>
      <c r="G998" s="43">
        <v>2.5</v>
      </c>
      <c r="H998" s="110"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7" t="str">
        <f>VLOOKUP(B998,辅助信息!E:J,6,FALSE)</f>
        <v>五冶建设送货单,送货车型13米,装货前联系收货人核实到场规格,没提前告知进场规格现场不给予接收</v>
      </c>
      <c r="M998" s="111">
        <v>45733</v>
      </c>
      <c r="N998" s="50"/>
      <c r="O998" s="50">
        <f ca="1" t="shared" si="32"/>
        <v>0</v>
      </c>
      <c r="P998" s="50">
        <f ca="1" t="shared" si="33"/>
        <v>45</v>
      </c>
      <c r="Q998" s="47" t="str">
        <f>VLOOKUP(B998,辅助信息!E:M,9,FALSE)</f>
        <v>ZTWM-CDGS-XS-2024-0181-五冶天府-国道542项目（二批次）</v>
      </c>
      <c r="R998" s="34"/>
    </row>
    <row r="999" hidden="1" spans="1:18">
      <c r="A999" s="84"/>
      <c r="B999" s="47" t="s">
        <v>75</v>
      </c>
      <c r="C999" s="77">
        <v>45740</v>
      </c>
      <c r="D999" s="47" t="str">
        <f>VLOOKUP(B999,辅助信息!E:K,7,FALSE)</f>
        <v>JWDDCD2024102400111</v>
      </c>
      <c r="E999" s="47" t="str">
        <f>VLOOKUP(F999,辅助信息!A:B,2,FALSE)</f>
        <v>螺纹钢</v>
      </c>
      <c r="F999" s="47" t="s">
        <v>28</v>
      </c>
      <c r="G999" s="43">
        <v>9</v>
      </c>
      <c r="H999" s="110"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5"/>
      <c r="M999" s="111">
        <v>45733</v>
      </c>
      <c r="N999" s="50"/>
      <c r="O999" s="50">
        <f ca="1" t="shared" si="32"/>
        <v>0</v>
      </c>
      <c r="P999" s="50">
        <f ca="1" t="shared" si="33"/>
        <v>45</v>
      </c>
      <c r="Q999" s="47" t="str">
        <f>VLOOKUP(B999,辅助信息!E:M,9,FALSE)</f>
        <v>ZTWM-CDGS-XS-2024-0181-五冶天府-国道542项目（二批次）</v>
      </c>
      <c r="R999" s="34"/>
    </row>
    <row r="1000" ht="33.75" hidden="1" customHeight="1" spans="2:18">
      <c r="B1000" s="47" t="s">
        <v>68</v>
      </c>
      <c r="C1000" s="77">
        <v>45740</v>
      </c>
      <c r="D1000" s="47" t="str">
        <f>VLOOKUP(B1000,辅助信息!E:K,7,FALSE)</f>
        <v>JWDDCD2025011400164</v>
      </c>
      <c r="E1000" s="47" t="str">
        <f>VLOOKUP(F1000,辅助信息!A:B,2,FALSE)</f>
        <v>高线</v>
      </c>
      <c r="F1000" s="47" t="s">
        <v>51</v>
      </c>
      <c r="G1000" s="43">
        <v>3</v>
      </c>
      <c r="H1000" s="110"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4" t="str">
        <f>VLOOKUP(B1000,辅助信息!E:J,6,FALSE)</f>
        <v>控制炉批号尽量少,优先安排达钢,提前联系到场规格及数量</v>
      </c>
      <c r="M1000" s="112">
        <v>45736</v>
      </c>
      <c r="O1000" s="50">
        <f ca="1" t="shared" si="32"/>
        <v>0</v>
      </c>
      <c r="P1000" s="50">
        <f ca="1" t="shared" si="33"/>
        <v>42</v>
      </c>
      <c r="Q1000" s="47" t="str">
        <f>VLOOKUP(B1000,辅助信息!E:M,9,FALSE)</f>
        <v>ZTWM-CDGS-XS-2024-0134-商投建工达州中医药科技成果示范园项目</v>
      </c>
      <c r="R1000" s="34"/>
    </row>
    <row r="1001" hidden="1" spans="2:18">
      <c r="B1001" s="47" t="s">
        <v>73</v>
      </c>
      <c r="C1001" s="77">
        <v>45740</v>
      </c>
      <c r="D1001" s="47" t="s">
        <v>118</v>
      </c>
      <c r="E1001" s="47" t="s">
        <v>119</v>
      </c>
      <c r="F1001" s="47" t="s">
        <v>49</v>
      </c>
      <c r="G1001" s="43">
        <v>10</v>
      </c>
      <c r="H1001" s="110">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4"/>
      <c r="M1001" s="112"/>
      <c r="O1001" s="50"/>
      <c r="P1001" s="50"/>
      <c r="Q1001" s="47"/>
      <c r="R1001" s="34"/>
    </row>
    <row r="1002" hidden="1" spans="2:18">
      <c r="B1002" s="47" t="s">
        <v>73</v>
      </c>
      <c r="C1002" s="77">
        <v>45740</v>
      </c>
      <c r="D1002" s="47" t="str">
        <f>VLOOKUP(B1002,辅助信息!E:K,7,FALSE)</f>
        <v>JWDDCD2025021900064</v>
      </c>
      <c r="E1002" s="47" t="str">
        <f>VLOOKUP(F1002,辅助信息!A:B,2,FALSE)</f>
        <v>盘螺</v>
      </c>
      <c r="F1002" s="47" t="s">
        <v>26</v>
      </c>
      <c r="G1002" s="43">
        <v>17</v>
      </c>
      <c r="H1002" s="110">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2">
        <v>45738</v>
      </c>
      <c r="O1002" s="50">
        <f ca="1" t="shared" ref="O1002:O1010" si="34">IF(OR(M1002="",N1002&lt;&gt;""),"",MAX(M1002-TODAY(),0))</f>
        <v>0</v>
      </c>
      <c r="P1002" s="50">
        <f ca="1" t="shared" ref="P1002:P1010" si="35">IF(M1002="","",IF(N1002&lt;&gt;"",MAX(N1002-M1002,0),IF(TODAY()&gt;M1002,TODAY()-M1002,0)))</f>
        <v>40</v>
      </c>
      <c r="Q1002" s="47" t="str">
        <f>VLOOKUP(B1002,辅助信息!E:M,9,FALSE)</f>
        <v>ZTWM-CDGS-XS-2024-0248-五冶钢构-南充市医学院项目</v>
      </c>
      <c r="R1002" s="34"/>
    </row>
    <row r="1003" hidden="1" spans="2:18">
      <c r="B1003" s="47" t="s">
        <v>73</v>
      </c>
      <c r="C1003" s="77">
        <v>45740</v>
      </c>
      <c r="D1003" s="47" t="str">
        <f>VLOOKUP(B1003,辅助信息!E:K,7,FALSE)</f>
        <v>JWDDCD2025021900064</v>
      </c>
      <c r="E1003" s="47" t="str">
        <f>VLOOKUP(F1003,辅助信息!A:B,2,FALSE)</f>
        <v>盘螺</v>
      </c>
      <c r="F1003" s="47" t="s">
        <v>40</v>
      </c>
      <c r="G1003" s="43">
        <v>8</v>
      </c>
      <c r="H1003" s="110">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3"/>
      <c r="M1003" s="112">
        <v>45738</v>
      </c>
      <c r="O1003" s="50">
        <f ca="1" t="shared" si="34"/>
        <v>0</v>
      </c>
      <c r="P1003" s="50">
        <f ca="1" t="shared" si="35"/>
        <v>40</v>
      </c>
      <c r="Q1003" s="47" t="str">
        <f>VLOOKUP(B1003,辅助信息!E:M,9,FALSE)</f>
        <v>ZTWM-CDGS-XS-2024-0248-五冶钢构-南充市医学院项目</v>
      </c>
      <c r="R1003" s="34"/>
    </row>
    <row r="1004" hidden="1" spans="2:18">
      <c r="B1004" s="47" t="s">
        <v>113</v>
      </c>
      <c r="C1004" s="77">
        <v>45740</v>
      </c>
      <c r="D1004" s="47" t="str">
        <f>VLOOKUP(B1004,辅助信息!E:K,7,FALSE)</f>
        <v>JWDDCD2025021900064</v>
      </c>
      <c r="E1004" s="47" t="str">
        <f>VLOOKUP(F1004,辅助信息!A:B,2,FALSE)</f>
        <v>螺纹钢</v>
      </c>
      <c r="F1004" s="47" t="s">
        <v>32</v>
      </c>
      <c r="G1004" s="43">
        <v>10</v>
      </c>
      <c r="H1004" s="110">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2">
        <v>45738</v>
      </c>
      <c r="O1004" s="50">
        <f ca="1" t="shared" si="34"/>
        <v>0</v>
      </c>
      <c r="P1004" s="50">
        <f ca="1" t="shared" si="35"/>
        <v>40</v>
      </c>
      <c r="Q1004" s="47" t="str">
        <f>VLOOKUP(B1004,辅助信息!E:M,9,FALSE)</f>
        <v>ZTWM-CDGS-XS-2024-0248-五冶钢构-南充市医学院项目</v>
      </c>
      <c r="R1004" s="34"/>
    </row>
    <row r="1005" hidden="1" spans="2:18">
      <c r="B1005" s="47" t="s">
        <v>113</v>
      </c>
      <c r="C1005" s="77">
        <v>45740</v>
      </c>
      <c r="D1005" s="47" t="str">
        <f>VLOOKUP(B1005,辅助信息!E:K,7,FALSE)</f>
        <v>JWDDCD2025021900064</v>
      </c>
      <c r="E1005" s="47" t="str">
        <f>VLOOKUP(F1005,辅助信息!A:B,2,FALSE)</f>
        <v>螺纹钢</v>
      </c>
      <c r="F1005" s="47" t="s">
        <v>18</v>
      </c>
      <c r="G1005" s="43">
        <v>25</v>
      </c>
      <c r="H1005" s="110">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3"/>
      <c r="M1005" s="112">
        <v>45738</v>
      </c>
      <c r="O1005" s="50">
        <f ca="1" t="shared" si="34"/>
        <v>0</v>
      </c>
      <c r="P1005" s="50">
        <f ca="1" t="shared" si="35"/>
        <v>40</v>
      </c>
      <c r="Q1005" s="47" t="str">
        <f>VLOOKUP(B1005,辅助信息!E:M,9,FALSE)</f>
        <v>ZTWM-CDGS-XS-2024-0248-五冶钢构-南充市医学院项目</v>
      </c>
      <c r="R1005" s="34"/>
    </row>
    <row r="1006" hidden="1" spans="2:18">
      <c r="B1006" s="47" t="s">
        <v>29</v>
      </c>
      <c r="C1006" s="77">
        <v>45740</v>
      </c>
      <c r="D1006" s="47" t="str">
        <f>VLOOKUP(B1006,辅助信息!E:K,7,FALSE)</f>
        <v>JWDDCD2024102400111</v>
      </c>
      <c r="E1006" s="47" t="str">
        <f>VLOOKUP(F1006,辅助信息!A:B,2,FALSE)</f>
        <v>螺纹钢</v>
      </c>
      <c r="F1006" s="47" t="s">
        <v>27</v>
      </c>
      <c r="G1006" s="43">
        <v>20</v>
      </c>
      <c r="H1006" s="110">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4" t="str">
        <f>VLOOKUP(B1006,辅助信息!E:J,6,FALSE)</f>
        <v>五冶建设送货单,4份材质书,送货车型9.6米,装货前联系收货人核实到场规格,没提前告知进场规格现场不给予接收</v>
      </c>
      <c r="M1006" s="112">
        <v>45738</v>
      </c>
      <c r="O1006" s="50">
        <f ca="1" t="shared" si="34"/>
        <v>0</v>
      </c>
      <c r="P1006" s="50">
        <f ca="1" t="shared" si="35"/>
        <v>40</v>
      </c>
      <c r="Q1006" s="47" t="str">
        <f>VLOOKUP(B1006,辅助信息!E:M,9,FALSE)</f>
        <v>ZTWM-CDGS-XS-2024-0181-五冶天府-国道542项目（二批次）</v>
      </c>
      <c r="R1006" s="34"/>
    </row>
    <row r="1007" hidden="1" spans="2:18">
      <c r="B1007" s="47" t="s">
        <v>29</v>
      </c>
      <c r="C1007" s="77">
        <v>45740</v>
      </c>
      <c r="D1007" s="47" t="str">
        <f>VLOOKUP(B1007,辅助信息!E:K,7,FALSE)</f>
        <v>JWDDCD2024102400111</v>
      </c>
      <c r="E1007" s="47" t="str">
        <f>VLOOKUP(F1007,辅助信息!A:B,2,FALSE)</f>
        <v>螺纹钢</v>
      </c>
      <c r="F1007" s="47" t="s">
        <v>28</v>
      </c>
      <c r="G1007" s="43">
        <v>15</v>
      </c>
      <c r="H1007" s="110">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3"/>
      <c r="M1007" s="112">
        <v>45738</v>
      </c>
      <c r="O1007" s="50">
        <f ca="1" t="shared" si="34"/>
        <v>0</v>
      </c>
      <c r="P1007" s="50">
        <f ca="1" t="shared" si="35"/>
        <v>40</v>
      </c>
      <c r="Q1007" s="47" t="str">
        <f>VLOOKUP(B1007,辅助信息!E:M,9,FALSE)</f>
        <v>ZTWM-CDGS-XS-2024-0181-五冶天府-国道542项目（二批次）</v>
      </c>
      <c r="R1007" s="34"/>
    </row>
    <row r="1008" hidden="1" spans="2:18">
      <c r="B1008" s="47" t="s">
        <v>87</v>
      </c>
      <c r="C1008" s="77">
        <v>45740</v>
      </c>
      <c r="D1008" s="47" t="str">
        <f>VLOOKUP(B1008,辅助信息!E:K,7,FALSE)</f>
        <v>JWDDCD2024102400111</v>
      </c>
      <c r="E1008" s="47" t="str">
        <f>VLOOKUP(F1008,辅助信息!A:B,2,FALSE)</f>
        <v>螺纹钢</v>
      </c>
      <c r="F1008" s="47" t="s">
        <v>27</v>
      </c>
      <c r="G1008" s="43">
        <v>5</v>
      </c>
      <c r="H1008" s="110">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4" t="str">
        <f>VLOOKUP(B1008,辅助信息!E:J,6,FALSE)</f>
        <v>五冶建设送货单,送货车型9.6米,装货前联系收货人核实到场规格,没提前告知进场规格现场不给予接收</v>
      </c>
      <c r="M1008" s="112">
        <v>45738</v>
      </c>
      <c r="O1008" s="50">
        <f ca="1" t="shared" si="34"/>
        <v>0</v>
      </c>
      <c r="P1008" s="50">
        <f ca="1" t="shared" si="35"/>
        <v>40</v>
      </c>
      <c r="Q1008" s="47" t="str">
        <f>VLOOKUP(B1008,辅助信息!E:M,9,FALSE)</f>
        <v>ZTWM-CDGS-XS-2024-0181-五冶天府-国道542项目（二批次）</v>
      </c>
      <c r="R1008" s="34"/>
    </row>
    <row r="1009" hidden="1" spans="2:18">
      <c r="B1009" s="47" t="s">
        <v>87</v>
      </c>
      <c r="C1009" s="77">
        <v>45740</v>
      </c>
      <c r="D1009" s="47" t="str">
        <f>VLOOKUP(B1009,辅助信息!E:K,7,FALSE)</f>
        <v>JWDDCD2024102400111</v>
      </c>
      <c r="E1009" s="47" t="str">
        <f>VLOOKUP(F1009,辅助信息!A:B,2,FALSE)</f>
        <v>螺纹钢</v>
      </c>
      <c r="F1009" s="47" t="s">
        <v>19</v>
      </c>
      <c r="G1009" s="43">
        <v>8</v>
      </c>
      <c r="H1009" s="110">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5"/>
      <c r="M1009" s="112">
        <v>45738</v>
      </c>
      <c r="O1009" s="50">
        <f ca="1" t="shared" si="34"/>
        <v>0</v>
      </c>
      <c r="P1009" s="50">
        <f ca="1" t="shared" si="35"/>
        <v>40</v>
      </c>
      <c r="Q1009" s="47" t="str">
        <f>VLOOKUP(B1009,辅助信息!E:M,9,FALSE)</f>
        <v>ZTWM-CDGS-XS-2024-0181-五冶天府-国道542项目（二批次）</v>
      </c>
      <c r="R1009" s="34"/>
    </row>
    <row r="1010" hidden="1" spans="2:18">
      <c r="B1010" s="47" t="s">
        <v>87</v>
      </c>
      <c r="C1010" s="77">
        <v>45740</v>
      </c>
      <c r="D1010" s="47" t="str">
        <f>VLOOKUP(B1010,辅助信息!E:K,7,FALSE)</f>
        <v>JWDDCD2024102400111</v>
      </c>
      <c r="E1010" s="47" t="str">
        <f>VLOOKUP(F1010,辅助信息!A:B,2,FALSE)</f>
        <v>螺纹钢</v>
      </c>
      <c r="F1010" s="47" t="s">
        <v>52</v>
      </c>
      <c r="G1010" s="43">
        <v>22</v>
      </c>
      <c r="H1010" s="110">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3"/>
      <c r="M1010" s="112">
        <v>45738</v>
      </c>
      <c r="O1010" s="50">
        <f ca="1" t="shared" si="34"/>
        <v>0</v>
      </c>
      <c r="P1010" s="50">
        <f ca="1" t="shared" si="35"/>
        <v>40</v>
      </c>
      <c r="Q1010" s="47" t="str">
        <f>VLOOKUP(B1010,辅助信息!E:M,9,FALSE)</f>
        <v>ZTWM-CDGS-XS-2024-0181-五冶天府-国道542项目（二批次）</v>
      </c>
      <c r="R1010" s="34"/>
    </row>
    <row r="1011" hidden="1" spans="2:18">
      <c r="B1011" s="47" t="s">
        <v>87</v>
      </c>
      <c r="C1011" s="77">
        <v>45740</v>
      </c>
      <c r="D1011" s="47" t="str">
        <f>VLOOKUP(B1011,辅助信息!E:K,7,FALSE)</f>
        <v>JWDDCD2024102400111</v>
      </c>
      <c r="E1011" s="47" t="str">
        <f>VLOOKUP(F1011,辅助信息!A:B,2,FALSE)</f>
        <v>螺纹钢</v>
      </c>
      <c r="F1011" s="47" t="s">
        <v>65</v>
      </c>
      <c r="G1011" s="43">
        <v>10</v>
      </c>
      <c r="H1011" s="110">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4"/>
      <c r="M1011" s="112"/>
      <c r="O1011" s="50"/>
      <c r="P1011" s="50"/>
      <c r="Q1011" s="47"/>
      <c r="R1011" s="34"/>
    </row>
    <row r="1012" hidden="1" spans="2:18">
      <c r="B1012" s="47" t="s">
        <v>120</v>
      </c>
      <c r="C1012" s="77">
        <v>45740</v>
      </c>
      <c r="D1012" s="47" t="str">
        <f>VLOOKUP(B1012,辅助信息!E:K,7,FALSE)</f>
        <v>JWDDCD2024102400111</v>
      </c>
      <c r="E1012" s="47" t="str">
        <f>VLOOKUP(F1012,辅助信息!A:B,2,FALSE)</f>
        <v>高线</v>
      </c>
      <c r="F1012" s="47" t="s">
        <v>53</v>
      </c>
      <c r="G1012" s="43">
        <v>3</v>
      </c>
      <c r="H1012" s="110"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4" t="str">
        <f>VLOOKUP(B1012,辅助信息!E:J,6,FALSE)</f>
        <v>五冶建设送货单,送货车型9.6米,装货前联系收货人核实到场规格,没提前告知进场规格现场不给予接收</v>
      </c>
      <c r="M1012" s="112">
        <v>45738</v>
      </c>
      <c r="O1012" s="50">
        <f ca="1" t="shared" ref="O1012:O1019" si="36">IF(OR(M1012="",N1012&lt;&gt;""),"",MAX(M1012-TODAY(),0))</f>
        <v>0</v>
      </c>
      <c r="P1012" s="50">
        <f ca="1" t="shared" ref="P1012:P1075" si="37">IF(M1012="","",IF(N1012&lt;&gt;"",MAX(N1012-M1012,0),IF(TODAY()&gt;M1012,TODAY()-M1012,0)))</f>
        <v>40</v>
      </c>
      <c r="Q1012" s="47" t="str">
        <f>VLOOKUP(B1012,辅助信息!E:M,9,FALSE)</f>
        <v>ZTWM-CDGS-XS-2024-0181-五冶天府-国道542项目（二批次）</v>
      </c>
      <c r="R1012" s="34"/>
    </row>
    <row r="1013" hidden="1" spans="2:18">
      <c r="B1013" s="47" t="s">
        <v>120</v>
      </c>
      <c r="C1013" s="77">
        <v>45740</v>
      </c>
      <c r="D1013" s="47" t="str">
        <f>VLOOKUP(B1013,辅助信息!E:K,7,FALSE)</f>
        <v>JWDDCD2024102400111</v>
      </c>
      <c r="E1013" s="47" t="str">
        <f>VLOOKUP(F1013,辅助信息!A:B,2,FALSE)</f>
        <v>盘螺</v>
      </c>
      <c r="F1013" s="47" t="s">
        <v>41</v>
      </c>
      <c r="G1013" s="43">
        <v>6</v>
      </c>
      <c r="H1013" s="110"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5"/>
      <c r="M1013" s="112">
        <v>45738</v>
      </c>
      <c r="O1013" s="50">
        <f ca="1" t="shared" si="36"/>
        <v>0</v>
      </c>
      <c r="P1013" s="50">
        <f ca="1" t="shared" si="37"/>
        <v>40</v>
      </c>
      <c r="Q1013" s="47" t="str">
        <f>VLOOKUP(B1013,辅助信息!E:M,9,FALSE)</f>
        <v>ZTWM-CDGS-XS-2024-0181-五冶天府-国道542项目（二批次）</v>
      </c>
      <c r="R1013" s="34"/>
    </row>
    <row r="1014" hidden="1" spans="2:18">
      <c r="B1014" s="47" t="s">
        <v>120</v>
      </c>
      <c r="C1014" s="77">
        <v>45740</v>
      </c>
      <c r="D1014" s="47" t="str">
        <f>VLOOKUP(B1014,辅助信息!E:K,7,FALSE)</f>
        <v>JWDDCD2024102400111</v>
      </c>
      <c r="E1014" s="47" t="str">
        <f>VLOOKUP(F1014,辅助信息!A:B,2,FALSE)</f>
        <v>螺纹钢</v>
      </c>
      <c r="F1014" s="47" t="s">
        <v>27</v>
      </c>
      <c r="G1014" s="43">
        <v>6</v>
      </c>
      <c r="H1014" s="110"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5"/>
      <c r="M1014" s="112">
        <v>45738</v>
      </c>
      <c r="O1014" s="50">
        <f ca="1" t="shared" si="36"/>
        <v>0</v>
      </c>
      <c r="P1014" s="50">
        <f ca="1" t="shared" si="37"/>
        <v>40</v>
      </c>
      <c r="Q1014" s="47" t="str">
        <f>VLOOKUP(B1014,辅助信息!E:M,9,FALSE)</f>
        <v>ZTWM-CDGS-XS-2024-0181-五冶天府-国道542项目（二批次）</v>
      </c>
      <c r="R1014" s="34"/>
    </row>
    <row r="1015" hidden="1" spans="2:18">
      <c r="B1015" s="47" t="s">
        <v>120</v>
      </c>
      <c r="C1015" s="77">
        <v>45740</v>
      </c>
      <c r="D1015" s="47" t="str">
        <f>VLOOKUP(B1015,辅助信息!E:K,7,FALSE)</f>
        <v>JWDDCD2024102400111</v>
      </c>
      <c r="E1015" s="47" t="str">
        <f>VLOOKUP(F1015,辅助信息!A:B,2,FALSE)</f>
        <v>螺纹钢</v>
      </c>
      <c r="F1015" s="47" t="s">
        <v>32</v>
      </c>
      <c r="G1015" s="43">
        <v>3</v>
      </c>
      <c r="H1015" s="110"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5"/>
      <c r="M1015" s="112">
        <v>45738</v>
      </c>
      <c r="O1015" s="50">
        <f ca="1" t="shared" si="36"/>
        <v>0</v>
      </c>
      <c r="P1015" s="50">
        <f ca="1" t="shared" si="37"/>
        <v>40</v>
      </c>
      <c r="Q1015" s="47" t="str">
        <f>VLOOKUP(B1015,辅助信息!E:M,9,FALSE)</f>
        <v>ZTWM-CDGS-XS-2024-0181-五冶天府-国道542项目（二批次）</v>
      </c>
      <c r="R1015" s="34"/>
    </row>
    <row r="1016" hidden="1" spans="2:18">
      <c r="B1016" s="47" t="s">
        <v>120</v>
      </c>
      <c r="C1016" s="77">
        <v>45740</v>
      </c>
      <c r="D1016" s="47" t="str">
        <f>VLOOKUP(B1016,辅助信息!E:K,7,FALSE)</f>
        <v>JWDDCD2024102400111</v>
      </c>
      <c r="E1016" s="47" t="str">
        <f>VLOOKUP(F1016,辅助信息!A:B,2,FALSE)</f>
        <v>螺纹钢</v>
      </c>
      <c r="F1016" s="47" t="s">
        <v>52</v>
      </c>
      <c r="G1016" s="43">
        <v>15</v>
      </c>
      <c r="H1016" s="110"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3"/>
      <c r="M1016" s="112">
        <v>45738</v>
      </c>
      <c r="O1016" s="50">
        <f ca="1" t="shared" si="36"/>
        <v>0</v>
      </c>
      <c r="P1016" s="50">
        <f ca="1" t="shared" si="37"/>
        <v>40</v>
      </c>
      <c r="Q1016" s="47" t="str">
        <f>VLOOKUP(B1016,辅助信息!E:M,9,FALSE)</f>
        <v>ZTWM-CDGS-XS-2024-0181-五冶天府-国道542项目（二批次）</v>
      </c>
      <c r="R1016" s="34"/>
    </row>
    <row r="1017" hidden="1" spans="2:18">
      <c r="B1017" s="47" t="s">
        <v>64</v>
      </c>
      <c r="C1017" s="77">
        <v>45740</v>
      </c>
      <c r="D1017" s="47" t="str">
        <f>VLOOKUP(B1017,辅助信息!E:K,7,FALSE)</f>
        <v>JWDDCD2024102400111</v>
      </c>
      <c r="E1017" s="47" t="str">
        <f>VLOOKUP(F1017,辅助信息!A:B,2,FALSE)</f>
        <v>螺纹钢</v>
      </c>
      <c r="F1017" s="47" t="s">
        <v>19</v>
      </c>
      <c r="G1017" s="43">
        <v>10</v>
      </c>
      <c r="H1017" s="110">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4" t="str">
        <f>VLOOKUP(B1017,辅助信息!E:J,6,FALSE)</f>
        <v>五冶建设送货单,送货车型9.6米,装货前联系收货人核实到场规格,没提前告知进场规格现场不给予接收</v>
      </c>
      <c r="M1017" s="112">
        <v>45738</v>
      </c>
      <c r="O1017" s="50">
        <f ca="1" t="shared" si="36"/>
        <v>0</v>
      </c>
      <c r="P1017" s="50">
        <f ca="1" t="shared" si="37"/>
        <v>40</v>
      </c>
      <c r="Q1017" s="47" t="str">
        <f>VLOOKUP(B1017,辅助信息!E:M,9,FALSE)</f>
        <v>ZTWM-CDGS-XS-2024-0181-五冶天府-国道542项目（二批次）</v>
      </c>
      <c r="R1017" s="34"/>
    </row>
    <row r="1018" hidden="1" spans="2:18">
      <c r="B1018" s="47" t="s">
        <v>64</v>
      </c>
      <c r="C1018" s="77">
        <v>45740</v>
      </c>
      <c r="D1018" s="47" t="str">
        <f>VLOOKUP(B1018,辅助信息!E:K,7,FALSE)</f>
        <v>JWDDCD2024102400111</v>
      </c>
      <c r="E1018" s="47" t="str">
        <f>VLOOKUP(F1018,辅助信息!A:B,2,FALSE)</f>
        <v>螺纹钢</v>
      </c>
      <c r="F1018" s="47" t="s">
        <v>32</v>
      </c>
      <c r="G1018" s="43">
        <v>11</v>
      </c>
      <c r="H1018" s="110"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5"/>
      <c r="M1018" s="112">
        <v>45738</v>
      </c>
      <c r="O1018" s="50">
        <f ca="1" t="shared" si="36"/>
        <v>0</v>
      </c>
      <c r="P1018" s="50">
        <f ca="1" t="shared" si="37"/>
        <v>40</v>
      </c>
      <c r="Q1018" s="47" t="str">
        <f>VLOOKUP(B1018,辅助信息!E:M,9,FALSE)</f>
        <v>ZTWM-CDGS-XS-2024-0181-五冶天府-国道542项目（二批次）</v>
      </c>
      <c r="R1018" s="34"/>
    </row>
    <row r="1019" hidden="1" spans="2:18">
      <c r="B1019" s="47" t="s">
        <v>64</v>
      </c>
      <c r="C1019" s="77">
        <v>45740</v>
      </c>
      <c r="D1019" s="47" t="str">
        <f>VLOOKUP(B1019,辅助信息!E:K,7,FALSE)</f>
        <v>JWDDCD2024102400111</v>
      </c>
      <c r="E1019" s="47" t="str">
        <f>VLOOKUP(F1019,辅助信息!A:B,2,FALSE)</f>
        <v>螺纹钢</v>
      </c>
      <c r="F1019" s="47" t="s">
        <v>52</v>
      </c>
      <c r="G1019" s="43">
        <v>21</v>
      </c>
      <c r="H1019" s="110">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3"/>
      <c r="M1019" s="112">
        <v>45738</v>
      </c>
      <c r="O1019" s="50">
        <f ca="1" t="shared" si="36"/>
        <v>0</v>
      </c>
      <c r="P1019" s="50">
        <f ca="1" t="shared" si="37"/>
        <v>40</v>
      </c>
      <c r="Q1019" s="47" t="str">
        <f>VLOOKUP(B1019,辅助信息!E:M,9,FALSE)</f>
        <v>ZTWM-CDGS-XS-2024-0181-五冶天府-国道542项目（二批次）</v>
      </c>
      <c r="R1019" s="34"/>
    </row>
    <row r="1020" ht="13.5" hidden="1" customHeight="1" spans="2:18">
      <c r="B1020" s="47" t="s">
        <v>106</v>
      </c>
      <c r="C1020" s="77">
        <v>45740</v>
      </c>
      <c r="D1020" s="47" t="s">
        <v>121</v>
      </c>
      <c r="E1020" s="47" t="str">
        <f>VLOOKUP(F1020,辅助信息!A:B,2,FALSE)</f>
        <v>盘螺</v>
      </c>
      <c r="F1020" s="47" t="s">
        <v>40</v>
      </c>
      <c r="G1020" s="43">
        <v>10</v>
      </c>
      <c r="H1020" s="110" t="str">
        <f>_xlfn.XLOOKUP(C1020&amp;F1020&amp;I1020&amp;J1020,'[1]2025年已发货'!$F:$F&amp;'[1]2025年已发货'!$C:$C&amp;'[1]2025年已发货'!$G:$G&amp;'[1]2025年已发货'!$H:$H,'[1]2025年已发货'!$E:$E,"未发货")</f>
        <v>未发货</v>
      </c>
      <c r="I1020" s="47" t="s">
        <v>122</v>
      </c>
      <c r="J1020" s="47" t="s">
        <v>123</v>
      </c>
      <c r="K1020" s="47">
        <v>15228205853</v>
      </c>
      <c r="L1020" s="84" t="s">
        <v>124</v>
      </c>
      <c r="M1020" s="112">
        <v>45741</v>
      </c>
      <c r="O1020" s="50">
        <v>1</v>
      </c>
      <c r="P1020" s="50">
        <f ca="1" t="shared" si="37"/>
        <v>37</v>
      </c>
      <c r="Q1020" s="47" t="s">
        <v>125</v>
      </c>
      <c r="R1020" s="67"/>
    </row>
    <row r="1021" ht="13.5" hidden="1" customHeight="1" spans="2:18">
      <c r="B1021" s="47" t="s">
        <v>106</v>
      </c>
      <c r="C1021" s="77">
        <v>45740</v>
      </c>
      <c r="D1021" s="47" t="s">
        <v>121</v>
      </c>
      <c r="E1021" s="47" t="str">
        <f>VLOOKUP(F1021,辅助信息!A:B,2,FALSE)</f>
        <v>盘螺</v>
      </c>
      <c r="F1021" s="47" t="s">
        <v>41</v>
      </c>
      <c r="G1021" s="43">
        <v>15</v>
      </c>
      <c r="H1021" s="110" t="str">
        <f>_xlfn.XLOOKUP(C1021&amp;F1021&amp;I1021&amp;J1021,'[1]2025年已发货'!$F:$F&amp;'[1]2025年已发货'!$C:$C&amp;'[1]2025年已发货'!$G:$G&amp;'[1]2025年已发货'!$H:$H,'[1]2025年已发货'!$E:$E,"未发货")</f>
        <v>未发货</v>
      </c>
      <c r="I1021" s="47" t="s">
        <v>122</v>
      </c>
      <c r="J1021" s="47" t="s">
        <v>123</v>
      </c>
      <c r="K1021" s="47">
        <v>15228205853</v>
      </c>
      <c r="L1021" s="85"/>
      <c r="M1021" s="112">
        <v>45741</v>
      </c>
      <c r="O1021" s="50">
        <v>1</v>
      </c>
      <c r="P1021" s="50">
        <f ca="1" t="shared" si="37"/>
        <v>37</v>
      </c>
      <c r="Q1021" s="47" t="s">
        <v>125</v>
      </c>
      <c r="R1021" s="67"/>
    </row>
    <row r="1022" ht="13.5" hidden="1" customHeight="1" spans="2:18">
      <c r="B1022" s="47" t="s">
        <v>106</v>
      </c>
      <c r="C1022" s="77">
        <v>45740</v>
      </c>
      <c r="D1022" s="47" t="s">
        <v>121</v>
      </c>
      <c r="E1022" s="47" t="str">
        <f>VLOOKUP(F1022,辅助信息!A:B,2,FALSE)</f>
        <v>螺纹钢</v>
      </c>
      <c r="F1022" s="47" t="s">
        <v>18</v>
      </c>
      <c r="G1022" s="43">
        <v>9</v>
      </c>
      <c r="H1022" s="110" t="str">
        <f>_xlfn.XLOOKUP(C1022&amp;F1022&amp;I1022&amp;J1022,'[1]2025年已发货'!$F:$F&amp;'[1]2025年已发货'!$C:$C&amp;'[1]2025年已发货'!$G:$G&amp;'[1]2025年已发货'!$H:$H,'[1]2025年已发货'!$E:$E,"未发货")</f>
        <v>未发货</v>
      </c>
      <c r="I1022" s="47" t="s">
        <v>122</v>
      </c>
      <c r="J1022" s="47" t="s">
        <v>123</v>
      </c>
      <c r="K1022" s="47">
        <v>15228205853</v>
      </c>
      <c r="L1022" s="83"/>
      <c r="M1022" s="113">
        <v>45741</v>
      </c>
      <c r="O1022" s="105">
        <v>1</v>
      </c>
      <c r="P1022" s="105">
        <f ca="1" t="shared" si="37"/>
        <v>37</v>
      </c>
      <c r="Q1022" s="47" t="s">
        <v>125</v>
      </c>
      <c r="R1022" s="67"/>
    </row>
    <row r="1023" s="34" customFormat="1" hidden="1" spans="1:17">
      <c r="A1023" s="106" t="s">
        <v>126</v>
      </c>
      <c r="B1023" s="47" t="s">
        <v>120</v>
      </c>
      <c r="C1023" s="77">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9">
        <v>45738</v>
      </c>
      <c r="N1023" s="66"/>
      <c r="O1023" s="66">
        <f ca="1" t="shared" ref="O1023:O1086" si="38">IF(OR(M1023="",N1023&lt;&gt;""),"",MAX(M1023-TODAY(),0))</f>
        <v>0</v>
      </c>
      <c r="P1023" s="66">
        <f ca="1" t="shared" si="37"/>
        <v>40</v>
      </c>
      <c r="Q1023" s="34" t="str">
        <f>VLOOKUP(B1023,辅助信息!E:M,9,FALSE)</f>
        <v>ZTWM-CDGS-XS-2024-0181-五冶天府-国道542项目（二批次）</v>
      </c>
    </row>
    <row r="1024" s="34" customFormat="1" hidden="1" spans="1:17">
      <c r="A1024" s="85"/>
      <c r="B1024" s="47" t="s">
        <v>120</v>
      </c>
      <c r="C1024" s="77">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5"/>
      <c r="M1024" s="99">
        <v>45738</v>
      </c>
      <c r="N1024" s="66"/>
      <c r="O1024" s="66">
        <f ca="1" t="shared" si="38"/>
        <v>0</v>
      </c>
      <c r="P1024" s="66">
        <f ca="1" t="shared" si="37"/>
        <v>40</v>
      </c>
      <c r="Q1024" s="34" t="str">
        <f>VLOOKUP(B1024,辅助信息!E:M,9,FALSE)</f>
        <v>ZTWM-CDGS-XS-2024-0181-五冶天府-国道542项目（二批次）</v>
      </c>
    </row>
    <row r="1025" s="34" customFormat="1" hidden="1" spans="1:17">
      <c r="A1025" s="85"/>
      <c r="B1025" s="47" t="s">
        <v>120</v>
      </c>
      <c r="C1025" s="77">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5"/>
      <c r="M1025" s="99">
        <v>45738</v>
      </c>
      <c r="N1025" s="66"/>
      <c r="O1025" s="66">
        <f ca="1" t="shared" si="38"/>
        <v>0</v>
      </c>
      <c r="P1025" s="66">
        <f ca="1" t="shared" si="37"/>
        <v>40</v>
      </c>
      <c r="Q1025" s="34" t="str">
        <f>VLOOKUP(B1025,辅助信息!E:M,9,FALSE)</f>
        <v>ZTWM-CDGS-XS-2024-0181-五冶天府-国道542项目（二批次）</v>
      </c>
    </row>
    <row r="1026" s="34" customFormat="1" hidden="1" spans="1:17">
      <c r="A1026" s="85"/>
      <c r="B1026" s="47" t="s">
        <v>120</v>
      </c>
      <c r="C1026" s="77">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5"/>
      <c r="M1026" s="99">
        <v>45738</v>
      </c>
      <c r="N1026" s="66"/>
      <c r="O1026" s="66">
        <f ca="1" t="shared" si="38"/>
        <v>0</v>
      </c>
      <c r="P1026" s="66">
        <f ca="1" t="shared" si="37"/>
        <v>40</v>
      </c>
      <c r="Q1026" s="34" t="str">
        <f>VLOOKUP(B1026,辅助信息!E:M,9,FALSE)</f>
        <v>ZTWM-CDGS-XS-2024-0181-五冶天府-国道542项目（二批次）</v>
      </c>
    </row>
    <row r="1027" s="34" customFormat="1" hidden="1" spans="1:17">
      <c r="A1027" s="83"/>
      <c r="B1027" s="47" t="s">
        <v>120</v>
      </c>
      <c r="C1027" s="77">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3"/>
      <c r="M1027" s="99">
        <v>45738</v>
      </c>
      <c r="N1027" s="66"/>
      <c r="O1027" s="66">
        <f ca="1" t="shared" si="38"/>
        <v>0</v>
      </c>
      <c r="P1027" s="66">
        <f ca="1" t="shared" si="37"/>
        <v>40</v>
      </c>
      <c r="Q1027" s="34" t="str">
        <f>VLOOKUP(B1027,辅助信息!E:M,9,FALSE)</f>
        <v>ZTWM-CDGS-XS-2024-0181-五冶天府-国道542项目（二批次）</v>
      </c>
    </row>
    <row r="1028" hidden="1" spans="2:18">
      <c r="B1028" s="47" t="s">
        <v>74</v>
      </c>
      <c r="C1028" s="77">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9">
        <v>45752</v>
      </c>
      <c r="O1028" s="66">
        <f ca="1" t="shared" si="38"/>
        <v>0</v>
      </c>
      <c r="P1028" s="66">
        <f ca="1" t="shared" si="37"/>
        <v>26</v>
      </c>
      <c r="Q1028" s="34" t="str">
        <f>VLOOKUP(B1028,辅助信息!E:M,9,FALSE)</f>
        <v>ZTWM-CDGS-XS-2024-0181-五冶天府-国道542项目（二批次）</v>
      </c>
      <c r="R1028" s="34"/>
    </row>
    <row r="1029" hidden="1" spans="2:18">
      <c r="B1029" s="47" t="s">
        <v>74</v>
      </c>
      <c r="C1029" s="77">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5"/>
      <c r="M1029" s="99">
        <v>45752</v>
      </c>
      <c r="O1029" s="66">
        <f ca="1" t="shared" si="38"/>
        <v>0</v>
      </c>
      <c r="P1029" s="66">
        <f ca="1" t="shared" si="37"/>
        <v>26</v>
      </c>
      <c r="Q1029" s="34" t="str">
        <f>VLOOKUP(B1029,辅助信息!E:M,9,FALSE)</f>
        <v>ZTWM-CDGS-XS-2024-0181-五冶天府-国道542项目（二批次）</v>
      </c>
      <c r="R1029" s="34"/>
    </row>
    <row r="1030" hidden="1" spans="2:18">
      <c r="B1030" s="47" t="s">
        <v>74</v>
      </c>
      <c r="C1030" s="77">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5"/>
      <c r="M1030" s="99">
        <v>45752</v>
      </c>
      <c r="O1030" s="66">
        <f ca="1" t="shared" si="38"/>
        <v>0</v>
      </c>
      <c r="P1030" s="66">
        <f ca="1" t="shared" si="37"/>
        <v>26</v>
      </c>
      <c r="Q1030" s="34" t="str">
        <f>VLOOKUP(B1030,辅助信息!E:M,9,FALSE)</f>
        <v>ZTWM-CDGS-XS-2024-0181-五冶天府-国道542项目（二批次）</v>
      </c>
      <c r="R1030" s="34"/>
    </row>
    <row r="1031" hidden="1" spans="2:18">
      <c r="B1031" s="47" t="s">
        <v>74</v>
      </c>
      <c r="C1031" s="77">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3"/>
      <c r="M1031" s="99">
        <v>45752</v>
      </c>
      <c r="O1031" s="66">
        <f ca="1" t="shared" si="38"/>
        <v>0</v>
      </c>
      <c r="P1031" s="66">
        <f ca="1" t="shared" si="37"/>
        <v>26</v>
      </c>
      <c r="Q1031" s="34" t="str">
        <f>VLOOKUP(B1031,辅助信息!E:M,9,FALSE)</f>
        <v>ZTWM-CDGS-XS-2024-0181-五冶天府-国道542项目（二批次）</v>
      </c>
      <c r="R1031" s="34"/>
    </row>
    <row r="1032" hidden="1" spans="2:18">
      <c r="B1032" s="47" t="s">
        <v>64</v>
      </c>
      <c r="C1032" s="77">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9">
        <v>45746</v>
      </c>
      <c r="O1032" s="66">
        <f ca="1" t="shared" si="38"/>
        <v>0</v>
      </c>
      <c r="P1032" s="66">
        <f ca="1" t="shared" si="37"/>
        <v>32</v>
      </c>
      <c r="Q1032" s="34" t="str">
        <f>VLOOKUP(B1032,辅助信息!E:M,9,FALSE)</f>
        <v>ZTWM-CDGS-XS-2024-0181-五冶天府-国道542项目（二批次）</v>
      </c>
      <c r="R1032" s="34"/>
    </row>
    <row r="1033" hidden="1" spans="2:18">
      <c r="B1033" s="47" t="s">
        <v>64</v>
      </c>
      <c r="C1033" s="77">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3"/>
      <c r="M1033" s="99">
        <v>45746</v>
      </c>
      <c r="O1033" s="66">
        <f ca="1" t="shared" si="38"/>
        <v>0</v>
      </c>
      <c r="P1033" s="66">
        <f ca="1" t="shared" si="37"/>
        <v>32</v>
      </c>
      <c r="Q1033" s="34" t="str">
        <f>VLOOKUP(B1033,辅助信息!E:M,9,FALSE)</f>
        <v>ZTWM-CDGS-XS-2024-0181-五冶天府-国道542项目（二批次）</v>
      </c>
      <c r="R1033" s="34"/>
    </row>
    <row r="1034" hidden="1" spans="2:18">
      <c r="B1034" s="47" t="s">
        <v>87</v>
      </c>
      <c r="C1034" s="77">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9">
        <v>45747</v>
      </c>
      <c r="O1034" s="66">
        <f ca="1" t="shared" si="38"/>
        <v>0</v>
      </c>
      <c r="P1034" s="66">
        <f ca="1" t="shared" si="37"/>
        <v>31</v>
      </c>
      <c r="Q1034" s="34" t="str">
        <f>VLOOKUP(B1034,辅助信息!E:M,9,FALSE)</f>
        <v>ZTWM-CDGS-XS-2024-0181-五冶天府-国道542项目（二批次）</v>
      </c>
      <c r="R1034" s="34"/>
    </row>
    <row r="1035" hidden="1" spans="2:18">
      <c r="B1035" s="47" t="s">
        <v>87</v>
      </c>
      <c r="C1035" s="77">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5"/>
      <c r="M1035" s="99">
        <v>45747</v>
      </c>
      <c r="O1035" s="66">
        <f ca="1" t="shared" si="38"/>
        <v>0</v>
      </c>
      <c r="P1035" s="66">
        <f ca="1" t="shared" si="37"/>
        <v>31</v>
      </c>
      <c r="Q1035" s="34" t="str">
        <f>VLOOKUP(B1035,辅助信息!E:M,9,FALSE)</f>
        <v>ZTWM-CDGS-XS-2024-0181-五冶天府-国道542项目（二批次）</v>
      </c>
      <c r="R1035" s="34"/>
    </row>
    <row r="1036" hidden="1" spans="2:18">
      <c r="B1036" s="47" t="s">
        <v>87</v>
      </c>
      <c r="C1036" s="77">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5"/>
      <c r="M1036" s="99">
        <v>45747</v>
      </c>
      <c r="O1036" s="66">
        <f ca="1" t="shared" si="38"/>
        <v>0</v>
      </c>
      <c r="P1036" s="66">
        <f ca="1" t="shared" si="37"/>
        <v>31</v>
      </c>
      <c r="Q1036" s="34" t="str">
        <f>VLOOKUP(B1036,辅助信息!E:M,9,FALSE)</f>
        <v>ZTWM-CDGS-XS-2024-0181-五冶天府-国道542项目（二批次）</v>
      </c>
      <c r="R1036" s="34"/>
    </row>
    <row r="1037" hidden="1" spans="2:18">
      <c r="B1037" s="47" t="s">
        <v>87</v>
      </c>
      <c r="C1037" s="77">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5"/>
      <c r="M1037" s="99">
        <v>45747</v>
      </c>
      <c r="O1037" s="66">
        <f ca="1" t="shared" si="38"/>
        <v>0</v>
      </c>
      <c r="P1037" s="66">
        <f ca="1" t="shared" si="37"/>
        <v>31</v>
      </c>
      <c r="Q1037" s="34" t="str">
        <f>VLOOKUP(B1037,辅助信息!E:M,9,FALSE)</f>
        <v>ZTWM-CDGS-XS-2024-0181-五冶天府-国道542项目（二批次）</v>
      </c>
      <c r="R1037" s="34"/>
    </row>
    <row r="1038" hidden="1" spans="2:18">
      <c r="B1038" s="47" t="s">
        <v>87</v>
      </c>
      <c r="C1038" s="77">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5"/>
      <c r="M1038" s="99">
        <v>45747</v>
      </c>
      <c r="O1038" s="66">
        <f ca="1" t="shared" si="38"/>
        <v>0</v>
      </c>
      <c r="P1038" s="66">
        <f ca="1" t="shared" si="37"/>
        <v>31</v>
      </c>
      <c r="Q1038" s="34" t="str">
        <f>VLOOKUP(B1038,辅助信息!E:M,9,FALSE)</f>
        <v>ZTWM-CDGS-XS-2024-0181-五冶天府-国道542项目（二批次）</v>
      </c>
      <c r="R1038" s="34"/>
    </row>
    <row r="1039" hidden="1" spans="2:18">
      <c r="B1039" s="47" t="s">
        <v>87</v>
      </c>
      <c r="C1039" s="77">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5"/>
      <c r="M1039" s="99">
        <v>45747</v>
      </c>
      <c r="O1039" s="66">
        <f ca="1" t="shared" si="38"/>
        <v>0</v>
      </c>
      <c r="P1039" s="66">
        <f ca="1" t="shared" si="37"/>
        <v>31</v>
      </c>
      <c r="Q1039" s="34" t="str">
        <f>VLOOKUP(B1039,辅助信息!E:M,9,FALSE)</f>
        <v>ZTWM-CDGS-XS-2024-0181-五冶天府-国道542项目（二批次）</v>
      </c>
      <c r="R1039" s="34"/>
    </row>
    <row r="1040" hidden="1" spans="2:18">
      <c r="B1040" s="47" t="s">
        <v>87</v>
      </c>
      <c r="C1040" s="77">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3"/>
      <c r="M1040" s="99">
        <v>45747</v>
      </c>
      <c r="O1040" s="66">
        <f ca="1" t="shared" si="38"/>
        <v>0</v>
      </c>
      <c r="P1040" s="66">
        <f ca="1" t="shared" si="37"/>
        <v>31</v>
      </c>
      <c r="Q1040" s="34" t="str">
        <f>VLOOKUP(B1040,辅助信息!E:M,9,FALSE)</f>
        <v>ZTWM-CDGS-XS-2024-0181-五冶天府-国道542项目（二批次）</v>
      </c>
      <c r="R1040" s="34"/>
    </row>
    <row r="1041" hidden="1" spans="2:18">
      <c r="B1041" s="47" t="s">
        <v>75</v>
      </c>
      <c r="C1041" s="77">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9">
        <v>45750</v>
      </c>
      <c r="O1041" s="66">
        <f ca="1" t="shared" si="38"/>
        <v>0</v>
      </c>
      <c r="P1041" s="66">
        <f ca="1" t="shared" si="37"/>
        <v>28</v>
      </c>
      <c r="Q1041" s="34" t="str">
        <f>VLOOKUP(B1041,辅助信息!E:M,9,FALSE)</f>
        <v>ZTWM-CDGS-XS-2024-0181-五冶天府-国道542项目（二批次）</v>
      </c>
      <c r="R1041" s="34"/>
    </row>
    <row r="1042" hidden="1" spans="2:18">
      <c r="B1042" s="47" t="s">
        <v>75</v>
      </c>
      <c r="C1042" s="77">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5"/>
      <c r="M1042" s="99">
        <v>45750</v>
      </c>
      <c r="O1042" s="66">
        <f ca="1" t="shared" si="38"/>
        <v>0</v>
      </c>
      <c r="P1042" s="66">
        <f ca="1" t="shared" si="37"/>
        <v>28</v>
      </c>
      <c r="Q1042" s="34" t="str">
        <f>VLOOKUP(B1042,辅助信息!E:M,9,FALSE)</f>
        <v>ZTWM-CDGS-XS-2024-0181-五冶天府-国道542项目（二批次）</v>
      </c>
      <c r="R1042" s="34"/>
    </row>
    <row r="1043" hidden="1" spans="2:18">
      <c r="B1043" s="47" t="s">
        <v>75</v>
      </c>
      <c r="C1043" s="77">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5"/>
      <c r="M1043" s="99">
        <v>45750</v>
      </c>
      <c r="O1043" s="66">
        <f ca="1" t="shared" si="38"/>
        <v>0</v>
      </c>
      <c r="P1043" s="66">
        <f ca="1" t="shared" si="37"/>
        <v>28</v>
      </c>
      <c r="Q1043" s="34" t="str">
        <f>VLOOKUP(B1043,辅助信息!E:M,9,FALSE)</f>
        <v>ZTWM-CDGS-XS-2024-0181-五冶天府-国道542项目（二批次）</v>
      </c>
      <c r="R1043" s="34"/>
    </row>
    <row r="1044" hidden="1" spans="2:18">
      <c r="B1044" s="47" t="s">
        <v>75</v>
      </c>
      <c r="C1044" s="77">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3"/>
      <c r="M1044" s="99">
        <v>45750</v>
      </c>
      <c r="O1044" s="66">
        <f ca="1" t="shared" si="38"/>
        <v>0</v>
      </c>
      <c r="P1044" s="66">
        <f ca="1" t="shared" si="37"/>
        <v>28</v>
      </c>
      <c r="Q1044" s="34" t="str">
        <f>VLOOKUP(B1044,辅助信息!E:M,9,FALSE)</f>
        <v>ZTWM-CDGS-XS-2024-0181-五冶天府-国道542项目（二批次）</v>
      </c>
      <c r="R1044" s="34"/>
    </row>
    <row r="1045" hidden="1" spans="2:18">
      <c r="B1045" s="47" t="s">
        <v>120</v>
      </c>
      <c r="C1045" s="77">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9">
        <v>45750</v>
      </c>
      <c r="O1045" s="66">
        <f ca="1" t="shared" si="38"/>
        <v>0</v>
      </c>
      <c r="P1045" s="66">
        <f ca="1" t="shared" si="37"/>
        <v>28</v>
      </c>
      <c r="Q1045" s="34" t="str">
        <f>VLOOKUP(B1045,辅助信息!E:M,9,FALSE)</f>
        <v>ZTWM-CDGS-XS-2024-0181-五冶天府-国道542项目（二批次）</v>
      </c>
      <c r="R1045" s="34"/>
    </row>
    <row r="1046" hidden="1" spans="2:18">
      <c r="B1046" s="47" t="s">
        <v>120</v>
      </c>
      <c r="C1046" s="77">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5"/>
      <c r="M1046" s="99">
        <v>45750</v>
      </c>
      <c r="O1046" s="66">
        <f ca="1" t="shared" si="38"/>
        <v>0</v>
      </c>
      <c r="P1046" s="66">
        <f ca="1" t="shared" si="37"/>
        <v>28</v>
      </c>
      <c r="Q1046" s="34" t="str">
        <f>VLOOKUP(B1046,辅助信息!E:M,9,FALSE)</f>
        <v>ZTWM-CDGS-XS-2024-0181-五冶天府-国道542项目（二批次）</v>
      </c>
      <c r="R1046" s="34"/>
    </row>
    <row r="1047" hidden="1" spans="2:18">
      <c r="B1047" s="47" t="s">
        <v>120</v>
      </c>
      <c r="C1047" s="77">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5"/>
      <c r="M1047" s="99">
        <v>45750</v>
      </c>
      <c r="O1047" s="66">
        <f ca="1" t="shared" si="38"/>
        <v>0</v>
      </c>
      <c r="P1047" s="66">
        <f ca="1" t="shared" si="37"/>
        <v>28</v>
      </c>
      <c r="Q1047" s="34" t="str">
        <f>VLOOKUP(B1047,辅助信息!E:M,9,FALSE)</f>
        <v>ZTWM-CDGS-XS-2024-0181-五冶天府-国道542项目（二批次）</v>
      </c>
      <c r="R1047" s="34"/>
    </row>
    <row r="1048" hidden="1" spans="2:18">
      <c r="B1048" s="47" t="s">
        <v>120</v>
      </c>
      <c r="C1048" s="77">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5"/>
      <c r="M1048" s="99">
        <v>45750</v>
      </c>
      <c r="O1048" s="66">
        <f ca="1" t="shared" si="38"/>
        <v>0</v>
      </c>
      <c r="P1048" s="66">
        <f ca="1" t="shared" si="37"/>
        <v>28</v>
      </c>
      <c r="Q1048" s="34" t="str">
        <f>VLOOKUP(B1048,辅助信息!E:M,9,FALSE)</f>
        <v>ZTWM-CDGS-XS-2024-0181-五冶天府-国道542项目（二批次）</v>
      </c>
      <c r="R1048" s="34"/>
    </row>
    <row r="1049" hidden="1" spans="2:18">
      <c r="B1049" s="47" t="s">
        <v>120</v>
      </c>
      <c r="C1049" s="77">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3"/>
      <c r="M1049" s="99">
        <v>45750</v>
      </c>
      <c r="O1049" s="66">
        <f ca="1" t="shared" si="38"/>
        <v>0</v>
      </c>
      <c r="P1049" s="66">
        <f ca="1" t="shared" si="37"/>
        <v>28</v>
      </c>
      <c r="Q1049" s="34" t="str">
        <f>VLOOKUP(B1049,辅助信息!E:M,9,FALSE)</f>
        <v>ZTWM-CDGS-XS-2024-0181-五冶天府-国道542项目（二批次）</v>
      </c>
      <c r="R1049" s="34"/>
    </row>
    <row r="1050" hidden="1" spans="2:18">
      <c r="B1050" s="47" t="s">
        <v>25</v>
      </c>
      <c r="C1050" s="77">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9">
        <v>45749</v>
      </c>
      <c r="O1050" s="66">
        <f ca="1" t="shared" si="38"/>
        <v>0</v>
      </c>
      <c r="P1050" s="66">
        <f ca="1" t="shared" si="37"/>
        <v>29</v>
      </c>
      <c r="Q1050" s="34" t="str">
        <f>VLOOKUP(B1050,辅助信息!E:M,9,FALSE)</f>
        <v>ZTWM-CDGS-XS-2024-0181-五冶天府-国道542项目（二批次）</v>
      </c>
      <c r="R1050" s="34"/>
    </row>
    <row r="1051" hidden="1" spans="2:18">
      <c r="B1051" s="47" t="s">
        <v>25</v>
      </c>
      <c r="C1051" s="77">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5"/>
      <c r="M1051" s="99">
        <v>45749</v>
      </c>
      <c r="O1051" s="66">
        <f ca="1" t="shared" si="38"/>
        <v>0</v>
      </c>
      <c r="P1051" s="66">
        <f ca="1" t="shared" si="37"/>
        <v>29</v>
      </c>
      <c r="Q1051" s="34" t="str">
        <f>VLOOKUP(B1051,辅助信息!E:M,9,FALSE)</f>
        <v>ZTWM-CDGS-XS-2024-0181-五冶天府-国道542项目（二批次）</v>
      </c>
      <c r="R1051" s="34"/>
    </row>
    <row r="1052" hidden="1" spans="2:18">
      <c r="B1052" s="47" t="s">
        <v>25</v>
      </c>
      <c r="C1052" s="77">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5"/>
      <c r="M1052" s="99">
        <v>45749</v>
      </c>
      <c r="O1052" s="66">
        <f ca="1" t="shared" si="38"/>
        <v>0</v>
      </c>
      <c r="P1052" s="66">
        <f ca="1" t="shared" si="37"/>
        <v>29</v>
      </c>
      <c r="Q1052" s="34" t="str">
        <f>VLOOKUP(B1052,辅助信息!E:M,9,FALSE)</f>
        <v>ZTWM-CDGS-XS-2024-0181-五冶天府-国道542项目（二批次）</v>
      </c>
      <c r="R1052" s="34"/>
    </row>
    <row r="1053" hidden="1" spans="2:18">
      <c r="B1053" s="47" t="s">
        <v>25</v>
      </c>
      <c r="C1053" s="77">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3"/>
      <c r="M1053" s="99">
        <v>45749</v>
      </c>
      <c r="O1053" s="66">
        <f ca="1" t="shared" si="38"/>
        <v>0</v>
      </c>
      <c r="P1053" s="66">
        <f ca="1" t="shared" si="37"/>
        <v>29</v>
      </c>
      <c r="Q1053" s="34" t="str">
        <f>VLOOKUP(B1053,辅助信息!E:M,9,FALSE)</f>
        <v>ZTWM-CDGS-XS-2024-0181-五冶天府-国道542项目（二批次）</v>
      </c>
      <c r="R1053" s="34"/>
    </row>
    <row r="1054" hidden="1" spans="2:18">
      <c r="B1054" s="47" t="s">
        <v>29</v>
      </c>
      <c r="C1054" s="77">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9">
        <v>45750</v>
      </c>
      <c r="O1054" s="66">
        <f ca="1" t="shared" si="38"/>
        <v>0</v>
      </c>
      <c r="P1054" s="66">
        <f ca="1" t="shared" si="37"/>
        <v>28</v>
      </c>
      <c r="Q1054" s="34" t="str">
        <f>VLOOKUP(B1054,辅助信息!E:M,9,FALSE)</f>
        <v>ZTWM-CDGS-XS-2024-0181-五冶天府-国道542项目（二批次）</v>
      </c>
      <c r="R1054" s="34"/>
    </row>
    <row r="1055" hidden="1" spans="2:18">
      <c r="B1055" s="47" t="s">
        <v>29</v>
      </c>
      <c r="C1055" s="77">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3"/>
      <c r="M1055" s="99">
        <v>45750</v>
      </c>
      <c r="O1055" s="66">
        <f ca="1" t="shared" si="38"/>
        <v>0</v>
      </c>
      <c r="P1055" s="66">
        <f ca="1" t="shared" si="37"/>
        <v>28</v>
      </c>
      <c r="Q1055" s="34" t="str">
        <f>VLOOKUP(B1055,辅助信息!E:M,9,FALSE)</f>
        <v>ZTWM-CDGS-XS-2024-0181-五冶天府-国道542项目（二批次）</v>
      </c>
      <c r="R1055" s="34"/>
    </row>
    <row r="1056" hidden="1" spans="2:18">
      <c r="B1056" s="47" t="s">
        <v>78</v>
      </c>
      <c r="C1056" s="77">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9">
        <v>45747</v>
      </c>
      <c r="O1056" s="66">
        <f ca="1" t="shared" si="38"/>
        <v>0</v>
      </c>
      <c r="P1056" s="66">
        <f ca="1" t="shared" si="37"/>
        <v>31</v>
      </c>
      <c r="Q1056" s="34" t="str">
        <f>VLOOKUP(B1056,辅助信息!E:M,9,FALSE)</f>
        <v>ZTWM-CDGS-XS-2024-0181-五冶天府-国道542项目（二批次）</v>
      </c>
      <c r="R1056" s="34"/>
    </row>
    <row r="1057" hidden="1" spans="2:18">
      <c r="B1057" s="47" t="s">
        <v>78</v>
      </c>
      <c r="C1057" s="77">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5"/>
      <c r="M1057" s="99">
        <v>45747</v>
      </c>
      <c r="O1057" s="66">
        <f ca="1" t="shared" si="38"/>
        <v>0</v>
      </c>
      <c r="P1057" s="66">
        <f ca="1" t="shared" si="37"/>
        <v>31</v>
      </c>
      <c r="Q1057" s="34" t="str">
        <f>VLOOKUP(B1057,辅助信息!E:M,9,FALSE)</f>
        <v>ZTWM-CDGS-XS-2024-0181-五冶天府-国道542项目（二批次）</v>
      </c>
      <c r="R1057" s="34"/>
    </row>
    <row r="1058" hidden="1" spans="2:18">
      <c r="B1058" s="47" t="s">
        <v>78</v>
      </c>
      <c r="C1058" s="77">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3"/>
      <c r="M1058" s="99">
        <v>45747</v>
      </c>
      <c r="O1058" s="66">
        <f ca="1" t="shared" si="38"/>
        <v>0</v>
      </c>
      <c r="P1058" s="66">
        <f ca="1" t="shared" si="37"/>
        <v>31</v>
      </c>
      <c r="Q1058" s="34" t="str">
        <f>VLOOKUP(B1058,辅助信息!E:M,9,FALSE)</f>
        <v>ZTWM-CDGS-XS-2024-0181-五冶天府-国道542项目（二批次）</v>
      </c>
      <c r="R1058" s="34"/>
    </row>
    <row r="1059" hidden="1" spans="2:18">
      <c r="B1059" s="47" t="s">
        <v>54</v>
      </c>
      <c r="C1059" s="77">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9">
        <v>45747</v>
      </c>
      <c r="O1059" s="66">
        <f ca="1" t="shared" si="38"/>
        <v>0</v>
      </c>
      <c r="P1059" s="66">
        <f ca="1" t="shared" si="37"/>
        <v>31</v>
      </c>
      <c r="Q1059" s="34" t="str">
        <f>VLOOKUP(B1059,辅助信息!E:M,9,FALSE)</f>
        <v>ZTWM-CDGS-XS-2024-0181-五冶天府-国道542项目（二批次）</v>
      </c>
      <c r="R1059" s="34"/>
    </row>
    <row r="1060" hidden="1" spans="2:18">
      <c r="B1060" s="47" t="s">
        <v>54</v>
      </c>
      <c r="C1060" s="77">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5"/>
      <c r="M1060" s="99">
        <v>45747</v>
      </c>
      <c r="O1060" s="66">
        <f ca="1" t="shared" si="38"/>
        <v>0</v>
      </c>
      <c r="P1060" s="66">
        <f ca="1" t="shared" si="37"/>
        <v>31</v>
      </c>
      <c r="Q1060" s="34" t="str">
        <f>VLOOKUP(B1060,辅助信息!E:M,9,FALSE)</f>
        <v>ZTWM-CDGS-XS-2024-0181-五冶天府-国道542项目（二批次）</v>
      </c>
      <c r="R1060" s="34"/>
    </row>
    <row r="1061" hidden="1" spans="2:18">
      <c r="B1061" s="47" t="s">
        <v>54</v>
      </c>
      <c r="C1061" s="77">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3"/>
      <c r="M1061" s="99">
        <v>45747</v>
      </c>
      <c r="O1061" s="66">
        <f ca="1" t="shared" si="38"/>
        <v>0</v>
      </c>
      <c r="P1061" s="66">
        <f ca="1" t="shared" si="37"/>
        <v>31</v>
      </c>
      <c r="Q1061" s="34" t="str">
        <f>VLOOKUP(B1061,辅助信息!E:M,9,FALSE)</f>
        <v>ZTWM-CDGS-XS-2024-0181-五冶天府-国道542项目（二批次）</v>
      </c>
      <c r="R1061" s="34"/>
    </row>
    <row r="1062" hidden="1" spans="2:18">
      <c r="B1062" s="47" t="s">
        <v>89</v>
      </c>
      <c r="C1062" s="77">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9">
        <v>45747</v>
      </c>
      <c r="O1062" s="66">
        <f ca="1" t="shared" si="38"/>
        <v>0</v>
      </c>
      <c r="P1062" s="66">
        <f ca="1" t="shared" si="37"/>
        <v>31</v>
      </c>
      <c r="Q1062" s="34" t="str">
        <f>VLOOKUP(B1062,辅助信息!E:M,9,FALSE)</f>
        <v>ZTWM-CDGS-XS-2024-0248-五冶钢构-南充市医学院项目</v>
      </c>
      <c r="R1062" s="34"/>
    </row>
    <row r="1063" hidden="1" spans="2:18">
      <c r="B1063" s="47" t="s">
        <v>89</v>
      </c>
      <c r="C1063" s="77">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5"/>
      <c r="M1063" s="99">
        <v>45747</v>
      </c>
      <c r="O1063" s="66">
        <f ca="1" t="shared" si="38"/>
        <v>0</v>
      </c>
      <c r="P1063" s="66">
        <f ca="1" t="shared" si="37"/>
        <v>31</v>
      </c>
      <c r="Q1063" s="34" t="str">
        <f>VLOOKUP(B1063,辅助信息!E:M,9,FALSE)</f>
        <v>ZTWM-CDGS-XS-2024-0248-五冶钢构-南充市医学院项目</v>
      </c>
      <c r="R1063" s="34"/>
    </row>
    <row r="1064" hidden="1" spans="2:18">
      <c r="B1064" s="47" t="s">
        <v>89</v>
      </c>
      <c r="C1064" s="77">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5"/>
      <c r="M1064" s="99">
        <v>45747</v>
      </c>
      <c r="O1064" s="66">
        <f ca="1" t="shared" si="38"/>
        <v>0</v>
      </c>
      <c r="P1064" s="66">
        <f ca="1" t="shared" si="37"/>
        <v>31</v>
      </c>
      <c r="Q1064" s="34" t="str">
        <f>VLOOKUP(B1064,辅助信息!E:M,9,FALSE)</f>
        <v>ZTWM-CDGS-XS-2024-0248-五冶钢构-南充市医学院项目</v>
      </c>
      <c r="R1064" s="34"/>
    </row>
    <row r="1065" hidden="1" spans="2:18">
      <c r="B1065" s="47" t="s">
        <v>89</v>
      </c>
      <c r="C1065" s="77">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3"/>
      <c r="M1065" s="99">
        <v>45747</v>
      </c>
      <c r="O1065" s="66">
        <f ca="1" t="shared" si="38"/>
        <v>0</v>
      </c>
      <c r="P1065" s="66">
        <f ca="1" t="shared" si="37"/>
        <v>31</v>
      </c>
      <c r="Q1065" s="34" t="str">
        <f>VLOOKUP(B1065,辅助信息!E:M,9,FALSE)</f>
        <v>ZTWM-CDGS-XS-2024-0248-五冶钢构-南充市医学院项目</v>
      </c>
      <c r="R1065" s="34"/>
    </row>
    <row r="1066" hidden="1" spans="2:18">
      <c r="B1066" s="47" t="s">
        <v>127</v>
      </c>
      <c r="C1066" s="77">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9">
        <v>45747</v>
      </c>
      <c r="O1066" s="66">
        <f ca="1" t="shared" si="38"/>
        <v>0</v>
      </c>
      <c r="P1066" s="66">
        <f ca="1" t="shared" si="37"/>
        <v>31</v>
      </c>
      <c r="Q1066" s="34" t="str">
        <f>VLOOKUP(B1066,辅助信息!E:M,9,FALSE)</f>
        <v>ZTWM-CDGS-XS-2024-0248-五冶钢构-南充市医学院项目</v>
      </c>
      <c r="R1066" s="34"/>
    </row>
    <row r="1067" hidden="1" spans="2:18">
      <c r="B1067" s="47" t="s">
        <v>127</v>
      </c>
      <c r="C1067" s="77">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5"/>
      <c r="M1067" s="99">
        <v>45747</v>
      </c>
      <c r="O1067" s="66">
        <f ca="1" t="shared" si="38"/>
        <v>0</v>
      </c>
      <c r="P1067" s="66">
        <f ca="1" t="shared" si="37"/>
        <v>31</v>
      </c>
      <c r="Q1067" s="34" t="str">
        <f>VLOOKUP(B1067,辅助信息!E:M,9,FALSE)</f>
        <v>ZTWM-CDGS-XS-2024-0248-五冶钢构-南充市医学院项目</v>
      </c>
      <c r="R1067" s="34"/>
    </row>
    <row r="1068" hidden="1" spans="2:18">
      <c r="B1068" s="47" t="s">
        <v>127</v>
      </c>
      <c r="C1068" s="77">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3"/>
      <c r="M1068" s="99">
        <v>45747</v>
      </c>
      <c r="O1068" s="66">
        <f ca="1" t="shared" si="38"/>
        <v>0</v>
      </c>
      <c r="P1068" s="66">
        <f ca="1" t="shared" si="37"/>
        <v>31</v>
      </c>
      <c r="Q1068" s="34" t="str">
        <f>VLOOKUP(B1068,辅助信息!E:M,9,FALSE)</f>
        <v>ZTWM-CDGS-XS-2024-0248-五冶钢构-南充市医学院项目</v>
      </c>
      <c r="R1068" s="34"/>
    </row>
    <row r="1069" hidden="1" spans="2:18">
      <c r="B1069" s="47" t="s">
        <v>69</v>
      </c>
      <c r="C1069" s="77">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4" t="str">
        <f>VLOOKUP(B1069,辅助信息!E:J,6,FALSE)</f>
        <v>控制炉批号尽量少,优先安排达钢,提前联系到场规格及数量</v>
      </c>
      <c r="M1069" s="99">
        <v>45768</v>
      </c>
      <c r="O1069" s="66">
        <f ca="1" t="shared" si="38"/>
        <v>0</v>
      </c>
      <c r="P1069" s="66">
        <f ca="1" t="shared" si="37"/>
        <v>10</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7">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4" t="str">
        <f>VLOOKUP(B1070,辅助信息!E:J,6,FALSE)</f>
        <v>控制炉批号尽量少,优先安排达钢,提前联系到场规格及数量</v>
      </c>
      <c r="M1070" s="99">
        <v>45768</v>
      </c>
      <c r="O1070" s="66">
        <f ca="1" t="shared" si="38"/>
        <v>0</v>
      </c>
      <c r="P1070" s="66">
        <f ca="1" t="shared" si="37"/>
        <v>10</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7">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4" t="str">
        <f>VLOOKUP(B1071,辅助信息!E:J,6,FALSE)</f>
        <v>控制炉批号尽量少,优先安排达钢,提前联系到场规格及数量</v>
      </c>
      <c r="M1071" s="99">
        <v>45768</v>
      </c>
      <c r="O1071" s="66">
        <f ca="1" t="shared" si="38"/>
        <v>0</v>
      </c>
      <c r="P1071" s="66">
        <f ca="1" t="shared" si="37"/>
        <v>10</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7">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4" t="str">
        <f>VLOOKUP(B1072,辅助信息!E:J,6,FALSE)</f>
        <v>控制炉批号尽量少,优先安排达钢,提前联系到场规格及数量</v>
      </c>
      <c r="M1072" s="99">
        <v>45768</v>
      </c>
      <c r="O1072" s="66">
        <f ca="1" t="shared" si="38"/>
        <v>0</v>
      </c>
      <c r="P1072" s="66">
        <f ca="1" t="shared" si="37"/>
        <v>10</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7">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4" t="e">
        <f>VLOOKUP(B1073,辅助信息!E:J,6,FALSE)</f>
        <v>#N/A</v>
      </c>
      <c r="M1073" s="99">
        <v>45768</v>
      </c>
      <c r="O1073" s="66">
        <f ca="1" t="shared" si="38"/>
        <v>0</v>
      </c>
      <c r="P1073" s="66">
        <f ca="1" t="shared" si="37"/>
        <v>10</v>
      </c>
      <c r="Q1073" s="34" t="e">
        <f>VLOOKUP(B1073,辅助信息!E:M,9,FALSE)</f>
        <v>#N/A</v>
      </c>
      <c r="R1073" s="34" vm="1" t="e">
        <f>_xlfn._xlws.FILTER(辅助信息!D:D,辅助信息!E:E=B1073)</f>
        <v>#VALUE!</v>
      </c>
    </row>
    <row r="1074" hidden="1" spans="1:18">
      <c r="A1074" s="66">
        <f>G1074-H1074</f>
        <v>0</v>
      </c>
      <c r="B1074" s="47" t="s">
        <v>128</v>
      </c>
      <c r="C1074" s="77">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4" t="e">
        <f>VLOOKUP(B1074,辅助信息!E:J,6,FALSE)</f>
        <v>#N/A</v>
      </c>
      <c r="M1074" s="99">
        <v>45768</v>
      </c>
      <c r="O1074" s="66">
        <f ca="1" t="shared" si="38"/>
        <v>0</v>
      </c>
      <c r="P1074" s="66">
        <f ca="1" t="shared" si="37"/>
        <v>10</v>
      </c>
      <c r="Q1074" s="34" t="e">
        <f>VLOOKUP(B1074,辅助信息!E:M,9,FALSE)</f>
        <v>#N/A</v>
      </c>
      <c r="R1074" s="34" vm="1" t="e">
        <f>_xlfn._xlws.FILTER(辅助信息!D:D,辅助信息!E:E=B1074)</f>
        <v>#VALUE!</v>
      </c>
    </row>
    <row r="1075" hidden="1" spans="2:18">
      <c r="B1075" s="47" t="s">
        <v>64</v>
      </c>
      <c r="C1075" s="77">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4" t="str">
        <f>VLOOKUP(B1075,辅助信息!E:J,6,FALSE)</f>
        <v>五冶建设送货单,送货车型9.6米,装货前联系收货人核实到场规格,没提前告知进场规格现场不给予接收</v>
      </c>
      <c r="M1075" s="99">
        <v>45768</v>
      </c>
      <c r="O1075" s="66">
        <f ca="1" t="shared" si="38"/>
        <v>0</v>
      </c>
      <c r="P1075" s="66">
        <f ca="1" t="shared" si="37"/>
        <v>10</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7">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4" t="str">
        <f>VLOOKUP(B1076,辅助信息!E:J,6,FALSE)</f>
        <v>五冶建设送货单,送货车型9.6米,装货前联系收货人核实到场规格,没提前告知进场规格现场不给予接收</v>
      </c>
      <c r="M1076" s="99">
        <v>45768</v>
      </c>
      <c r="O1076" s="66">
        <f ca="1" t="shared" si="38"/>
        <v>0</v>
      </c>
      <c r="P1076" s="66">
        <f ca="1" t="shared" ref="P1076:P1139" si="39">IF(M1076="","",IF(N1076&lt;&gt;"",MAX(N1076-M1076,0),IF(TODAY()&gt;M1076,TODAY()-M1076,0)))</f>
        <v>10</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7">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4" t="str">
        <f>VLOOKUP(B1077,辅助信息!E:J,6,FALSE)</f>
        <v>五冶建设送货单,送货车型9.6米,装货前联系收货人核实到场规格,没提前告知进场规格现场不给予接收</v>
      </c>
      <c r="M1077" s="99">
        <v>45768</v>
      </c>
      <c r="O1077" s="66">
        <f ca="1" t="shared" si="38"/>
        <v>0</v>
      </c>
      <c r="P1077" s="66">
        <f ca="1" t="shared" si="39"/>
        <v>10</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7">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4" t="str">
        <f>VLOOKUP(B1078,辅助信息!E:J,6,FALSE)</f>
        <v>五冶建设送货单,送货车型9.6米,装货前联系收货人核实到场规格,没提前告知进场规格现场不给予接收</v>
      </c>
      <c r="M1078" s="99">
        <v>45768</v>
      </c>
      <c r="O1078" s="66">
        <f ca="1" t="shared" si="38"/>
        <v>0</v>
      </c>
      <c r="P1078" s="66">
        <f ca="1" t="shared" si="39"/>
        <v>10</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7">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4" t="str">
        <f>VLOOKUP(B1079,辅助信息!E:J,6,FALSE)</f>
        <v>五冶建设送货单,送货车型9.6米,装货前联系收货人核实到场规格,没提前告知进场规格现场不给予接收</v>
      </c>
      <c r="M1079" s="99">
        <v>45768</v>
      </c>
      <c r="O1079" s="66">
        <f ca="1" t="shared" si="38"/>
        <v>0</v>
      </c>
      <c r="P1079" s="66">
        <f ca="1" t="shared" si="39"/>
        <v>10</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7">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4" t="str">
        <f>VLOOKUP(B1080,辅助信息!E:J,6,FALSE)</f>
        <v>控制炉批号尽量少,优先安排达钢,提前联系到场规格及数量</v>
      </c>
      <c r="M1080" s="99">
        <v>45769</v>
      </c>
      <c r="O1080" s="66">
        <f ca="1" t="shared" si="38"/>
        <v>0</v>
      </c>
      <c r="P1080" s="66">
        <f ca="1" t="shared" si="39"/>
        <v>9</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7">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4" t="str">
        <f>VLOOKUP(B1081,辅助信息!E:J,6,FALSE)</f>
        <v>控制炉批号尽量少,优先安排达钢,提前联系到场规格及数量</v>
      </c>
      <c r="M1081" s="99">
        <v>45769</v>
      </c>
      <c r="O1081" s="66">
        <f ca="1" t="shared" si="38"/>
        <v>0</v>
      </c>
      <c r="P1081" s="66">
        <f ca="1" t="shared" si="39"/>
        <v>9</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7">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4" t="str">
        <f>VLOOKUP(B1082,辅助信息!E:J,6,FALSE)</f>
        <v>控制炉批号尽量少,优先安排达钢,提前联系到场规格及数量</v>
      </c>
      <c r="M1082" s="99">
        <v>45769</v>
      </c>
      <c r="O1082" s="66">
        <f ca="1" t="shared" si="38"/>
        <v>0</v>
      </c>
      <c r="P1082" s="66">
        <f ca="1" t="shared" si="39"/>
        <v>9</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7">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4" t="str">
        <f>VLOOKUP(B1083,辅助信息!E:J,6,FALSE)</f>
        <v>控制炉批号尽量少,优先安排达钢,提前联系到场规格及数量</v>
      </c>
      <c r="M1083" s="99">
        <v>45769</v>
      </c>
      <c r="O1083" s="66">
        <f ca="1" t="shared" si="38"/>
        <v>0</v>
      </c>
      <c r="P1083" s="66">
        <f ca="1" t="shared" si="39"/>
        <v>9</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7">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4" t="str">
        <f>VLOOKUP(B1084,辅助信息!E:J,6,FALSE)</f>
        <v>控制炉批号尽量少,优先安排达钢,提前联系到场规格及数量</v>
      </c>
      <c r="M1084" s="99">
        <v>45769</v>
      </c>
      <c r="O1084" s="66">
        <f ca="1" t="shared" si="38"/>
        <v>0</v>
      </c>
      <c r="P1084" s="66">
        <f ca="1" t="shared" si="39"/>
        <v>9</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7">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4" t="str">
        <f>VLOOKUP(B1085,辅助信息!E:J,6,FALSE)</f>
        <v>控制炉批号尽量少,优先安排达钢,提前联系到场规格及数量</v>
      </c>
      <c r="M1085" s="99">
        <v>45769</v>
      </c>
      <c r="O1085" s="66">
        <f ca="1" t="shared" si="38"/>
        <v>0</v>
      </c>
      <c r="P1085" s="66">
        <f ca="1" t="shared" si="39"/>
        <v>9</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7">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4" t="str">
        <f>VLOOKUP(B1086,辅助信息!E:J,6,FALSE)</f>
        <v>控制炉批号尽量少,优先安排达钢,提前联系到场规格及数量</v>
      </c>
      <c r="M1086" s="99">
        <v>45769</v>
      </c>
      <c r="O1086" s="66">
        <f ca="1" t="shared" si="38"/>
        <v>0</v>
      </c>
      <c r="P1086" s="66">
        <f ca="1" t="shared" si="39"/>
        <v>9</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7">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4" t="str">
        <f>VLOOKUP(B1087,辅助信息!E:J,6,FALSE)</f>
        <v>控制炉批号尽量少,优先安排达钢,提前联系到场规格及数量</v>
      </c>
      <c r="M1087" s="99">
        <v>45769</v>
      </c>
      <c r="O1087" s="66">
        <f ca="1" t="shared" ref="O1087:O1150" si="40">IF(OR(M1087="",N1087&lt;&gt;""),"",MAX(M1087-TODAY(),0))</f>
        <v>0</v>
      </c>
      <c r="P1087" s="66">
        <f ca="1" t="shared" si="39"/>
        <v>9</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7">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4" t="str">
        <f>VLOOKUP(B1088,辅助信息!E:J,6,FALSE)</f>
        <v>控制炉批号尽量少,优先安排达钢,提前联系到场规格及数量</v>
      </c>
      <c r="M1088" s="99">
        <v>45769</v>
      </c>
      <c r="O1088" s="66">
        <f ca="1" t="shared" si="40"/>
        <v>0</v>
      </c>
      <c r="P1088" s="66">
        <f ca="1" t="shared" si="39"/>
        <v>9</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7">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4" t="str">
        <f>VLOOKUP(B1089,辅助信息!E:J,6,FALSE)</f>
        <v>控制炉批号尽量少,优先安排达钢,提前联系到场规格及数量</v>
      </c>
      <c r="M1089" s="99">
        <v>45769</v>
      </c>
      <c r="O1089" s="66">
        <f ca="1" t="shared" si="40"/>
        <v>0</v>
      </c>
      <c r="P1089" s="66">
        <f ca="1" t="shared" si="39"/>
        <v>9</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7">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7" t="str">
        <f>VLOOKUP(B1090,辅助信息!E:J,6,FALSE)</f>
        <v>优先威钢发货,我方卸车,新老国标钢厂不加价可直发</v>
      </c>
      <c r="M1090" s="99">
        <v>45769</v>
      </c>
      <c r="O1090" s="66">
        <f ca="1" t="shared" si="40"/>
        <v>0</v>
      </c>
      <c r="P1090" s="66">
        <f ca="1" t="shared" si="39"/>
        <v>9</v>
      </c>
      <c r="Q1090" s="67" t="str">
        <f>VLOOKUP(B1090,辅助信息!E:M,9,FALSE)</f>
        <v>ZTWM-CDGS-XS-2024-0030-华西集采-简州大道</v>
      </c>
      <c r="R1090" s="67" t="str">
        <f>_xlfn._xlws.FILTER(辅助信息!D:D,辅助信息!E:E=B1090)</f>
        <v>华西简阳西城嘉苑</v>
      </c>
    </row>
    <row r="1091" hidden="1" spans="2:18">
      <c r="B1091" s="47" t="s">
        <v>81</v>
      </c>
      <c r="C1091" s="77">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7" t="str">
        <f>VLOOKUP(B1091,辅助信息!E:J,6,FALSE)</f>
        <v>优先威钢发货,我方卸车,新老国标钢厂不加价可直发</v>
      </c>
      <c r="M1091" s="99">
        <v>45769</v>
      </c>
      <c r="O1091" s="66">
        <f ca="1" t="shared" si="40"/>
        <v>0</v>
      </c>
      <c r="P1091" s="66">
        <f ca="1" t="shared" si="39"/>
        <v>9</v>
      </c>
      <c r="Q1091" s="67" t="str">
        <f>VLOOKUP(B1091,辅助信息!E:M,9,FALSE)</f>
        <v>ZTWM-CDGS-XS-2024-0030-华西集采-简州大道</v>
      </c>
      <c r="R1091" s="67" t="str">
        <f>_xlfn._xlws.FILTER(辅助信息!D:D,辅助信息!E:E=B1091)</f>
        <v>华西简阳西城嘉苑</v>
      </c>
    </row>
    <row r="1092" hidden="1" spans="2:18">
      <c r="B1092" s="47" t="s">
        <v>81</v>
      </c>
      <c r="C1092" s="77">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7" t="str">
        <f>VLOOKUP(B1092,辅助信息!E:J,6,FALSE)</f>
        <v>优先威钢发货,我方卸车,新老国标钢厂不加价可直发</v>
      </c>
      <c r="M1092" s="99">
        <v>45769</v>
      </c>
      <c r="O1092" s="66">
        <f ca="1" t="shared" si="40"/>
        <v>0</v>
      </c>
      <c r="P1092" s="66">
        <f ca="1" t="shared" si="39"/>
        <v>9</v>
      </c>
      <c r="Q1092" s="67" t="str">
        <f>VLOOKUP(B1092,辅助信息!E:M,9,FALSE)</f>
        <v>ZTWM-CDGS-XS-2024-0030-华西集采-简州大道</v>
      </c>
      <c r="R1092" s="67" t="str">
        <f>_xlfn._xlws.FILTER(辅助信息!D:D,辅助信息!E:E=B1092)</f>
        <v>华西简阳西城嘉苑</v>
      </c>
    </row>
    <row r="1093" hidden="1" spans="2:18">
      <c r="B1093" s="47" t="s">
        <v>81</v>
      </c>
      <c r="C1093" s="77">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7" t="str">
        <f>VLOOKUP(B1093,辅助信息!E:J,6,FALSE)</f>
        <v>优先威钢发货,我方卸车,新老国标钢厂不加价可直发</v>
      </c>
      <c r="M1093" s="99">
        <v>45769</v>
      </c>
      <c r="O1093" s="66">
        <f ca="1" t="shared" si="40"/>
        <v>0</v>
      </c>
      <c r="P1093" s="66">
        <f ca="1" t="shared" si="39"/>
        <v>9</v>
      </c>
      <c r="Q1093" s="67" t="str">
        <f>VLOOKUP(B1093,辅助信息!E:M,9,FALSE)</f>
        <v>ZTWM-CDGS-XS-2024-0030-华西集采-简州大道</v>
      </c>
      <c r="R1093" s="67" t="str">
        <f>_xlfn._xlws.FILTER(辅助信息!D:D,辅助信息!E:E=B1093)</f>
        <v>华西简阳西城嘉苑</v>
      </c>
    </row>
    <row r="1094" hidden="1" spans="2:18">
      <c r="B1094" s="47" t="s">
        <v>81</v>
      </c>
      <c r="C1094" s="77">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7" t="str">
        <f>VLOOKUP(B1094,辅助信息!E:J,6,FALSE)</f>
        <v>优先威钢发货,我方卸车,新老国标钢厂不加价可直发</v>
      </c>
      <c r="M1094" s="99">
        <v>45769</v>
      </c>
      <c r="O1094" s="66">
        <f ca="1" t="shared" si="40"/>
        <v>0</v>
      </c>
      <c r="P1094" s="66">
        <f ca="1" t="shared" si="39"/>
        <v>9</v>
      </c>
      <c r="Q1094" s="67" t="str">
        <f>VLOOKUP(B1094,辅助信息!E:M,9,FALSE)</f>
        <v>ZTWM-CDGS-XS-2024-0030-华西集采-简州大道</v>
      </c>
      <c r="R1094" s="67" t="str">
        <f>_xlfn._xlws.FILTER(辅助信息!D:D,辅助信息!E:E=B1094)</f>
        <v>华西简阳西城嘉苑</v>
      </c>
    </row>
    <row r="1095" hidden="1" spans="2:18">
      <c r="B1095" s="47" t="s">
        <v>81</v>
      </c>
      <c r="C1095" s="77">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7" t="str">
        <f>VLOOKUP(B1095,辅助信息!E:J,6,FALSE)</f>
        <v>优先威钢发货,我方卸车,新老国标钢厂不加价可直发</v>
      </c>
      <c r="M1095" s="99">
        <v>45769</v>
      </c>
      <c r="O1095" s="66">
        <f ca="1" t="shared" si="40"/>
        <v>0</v>
      </c>
      <c r="P1095" s="66">
        <f ca="1" t="shared" si="39"/>
        <v>9</v>
      </c>
      <c r="Q1095" s="67" t="str">
        <f>VLOOKUP(B1095,辅助信息!E:M,9,FALSE)</f>
        <v>ZTWM-CDGS-XS-2024-0030-华西集采-简州大道</v>
      </c>
      <c r="R1095" s="67" t="str">
        <f>_xlfn._xlws.FILTER(辅助信息!D:D,辅助信息!E:E=B1095)</f>
        <v>华西简阳西城嘉苑</v>
      </c>
    </row>
    <row r="1096" hidden="1" spans="2:18">
      <c r="B1096" s="47" t="s">
        <v>64</v>
      </c>
      <c r="C1096" s="77">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7" t="str">
        <f>VLOOKUP(B1096,辅助信息!E:J,6,FALSE)</f>
        <v>五冶建设送货单,送货车型9.6米,装货前联系收货人核实到场规格,没提前告知进场规格现场不给予接收</v>
      </c>
      <c r="M1096" s="99">
        <v>45768</v>
      </c>
      <c r="O1096" s="66">
        <f ca="1" t="shared" si="40"/>
        <v>0</v>
      </c>
      <c r="P1096" s="66">
        <f ca="1" t="shared" si="39"/>
        <v>10</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7">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7" t="str">
        <f>VLOOKUP(B1097,辅助信息!E:J,6,FALSE)</f>
        <v>控制炉批号尽量少,优先安排达钢,提前联系到场规格及数量</v>
      </c>
      <c r="M1097" s="99">
        <v>45769</v>
      </c>
      <c r="O1097" s="66">
        <f ca="1" t="shared" si="40"/>
        <v>0</v>
      </c>
      <c r="P1097" s="66">
        <f ca="1" t="shared" si="39"/>
        <v>9</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7">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7" t="str">
        <f>VLOOKUP(B1098,辅助信息!E:J,6,FALSE)</f>
        <v>控制炉批号尽量少,优先安排达钢,提前联系到场规格及数量</v>
      </c>
      <c r="M1098" s="99">
        <v>45769</v>
      </c>
      <c r="O1098" s="66">
        <f ca="1" t="shared" si="40"/>
        <v>0</v>
      </c>
      <c r="P1098" s="66">
        <f ca="1" t="shared" si="39"/>
        <v>9</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7">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7" t="str">
        <f>VLOOKUP(B1099,辅助信息!E:J,6,FALSE)</f>
        <v>控制炉批号尽量少,优先安排达钢,提前联系到场规格及数量</v>
      </c>
      <c r="M1099" s="99">
        <v>45769</v>
      </c>
      <c r="O1099" s="66">
        <f ca="1" t="shared" si="40"/>
        <v>0</v>
      </c>
      <c r="P1099" s="66">
        <f ca="1" t="shared" si="39"/>
        <v>9</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7">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7" t="str">
        <f>VLOOKUP(B1100,辅助信息!E:J,6,FALSE)</f>
        <v>控制炉批号尽量少,优先安排达钢,提前联系到场规格及数量</v>
      </c>
      <c r="M1100" s="99">
        <v>45769</v>
      </c>
      <c r="O1100" s="66">
        <f ca="1" t="shared" si="40"/>
        <v>0</v>
      </c>
      <c r="P1100" s="66">
        <f ca="1" t="shared" si="39"/>
        <v>9</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7">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7" t="str">
        <f>VLOOKUP(B1101,辅助信息!E:J,6,FALSE)</f>
        <v>控制炉批号尽量少,优先安排达钢,提前联系到场规格及数量</v>
      </c>
      <c r="M1101" s="99">
        <v>45769</v>
      </c>
      <c r="O1101" s="66">
        <f ca="1" t="shared" si="40"/>
        <v>0</v>
      </c>
      <c r="P1101" s="66">
        <f ca="1" t="shared" si="39"/>
        <v>9</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7">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7" t="str">
        <f>VLOOKUP(B1102,辅助信息!E:J,6,FALSE)</f>
        <v>控制炉批号尽量少,优先安排达钢,提前联系到场规格及数量</v>
      </c>
      <c r="M1102" s="99">
        <v>45769</v>
      </c>
      <c r="O1102" s="66">
        <f ca="1" t="shared" si="40"/>
        <v>0</v>
      </c>
      <c r="P1102" s="66">
        <f ca="1" t="shared" si="39"/>
        <v>9</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7">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7" t="str">
        <f>VLOOKUP(B1103,辅助信息!E:J,6,FALSE)</f>
        <v>五冶建设送货单,送货车型13米,装货前联系收货人核实到场规格,没提前告知进场规格现场不给予接收</v>
      </c>
      <c r="M1103" s="99">
        <v>45772</v>
      </c>
      <c r="O1103" s="66">
        <f ca="1" t="shared" si="40"/>
        <v>0</v>
      </c>
      <c r="P1103" s="66">
        <f ca="1" t="shared" si="39"/>
        <v>6</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7">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7" t="str">
        <f>VLOOKUP(B1104,辅助信息!E:J,6,FALSE)</f>
        <v>五冶建设送货单,送货车型13米,装货前联系收货人核实到场规格,没提前告知进场规格现场不给予接收</v>
      </c>
      <c r="M1104" s="99">
        <v>45772</v>
      </c>
      <c r="O1104" s="66">
        <f ca="1" t="shared" si="40"/>
        <v>0</v>
      </c>
      <c r="P1104" s="66">
        <f ca="1" t="shared" si="39"/>
        <v>6</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7">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7" t="str">
        <f>VLOOKUP(B1105,辅助信息!E:J,6,FALSE)</f>
        <v>五冶建设送货单,送货车型13米,装货前联系收货人核实到场规格,没提前告知进场规格现场不给予接收</v>
      </c>
      <c r="M1105" s="99">
        <v>45772</v>
      </c>
      <c r="O1105" s="66">
        <f ca="1" t="shared" si="40"/>
        <v>0</v>
      </c>
      <c r="P1105" s="66">
        <f ca="1" t="shared" si="39"/>
        <v>6</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7">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7" t="str">
        <f>VLOOKUP(B1106,辅助信息!E:J,6,FALSE)</f>
        <v>五冶建设送货单,送货车型13米,装货前联系收货人核实到场规格,没提前告知进场规格现场不给予接收</v>
      </c>
      <c r="M1106" s="99">
        <v>45772</v>
      </c>
      <c r="O1106" s="66">
        <f ca="1" t="shared" si="40"/>
        <v>0</v>
      </c>
      <c r="P1106" s="66">
        <f ca="1" t="shared" si="39"/>
        <v>6</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7">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7" t="str">
        <f>VLOOKUP(B1107,辅助信息!E:J,6,FALSE)</f>
        <v>五冶建设送货单,送货车型13米,装货前联系收货人核实到场规格,没提前告知进场规格现场不给予接收</v>
      </c>
      <c r="M1107" s="99">
        <v>45772</v>
      </c>
      <c r="O1107" s="66">
        <f ca="1" t="shared" si="40"/>
        <v>0</v>
      </c>
      <c r="P1107" s="66">
        <f ca="1" t="shared" si="39"/>
        <v>6</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7">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7" t="str">
        <f>VLOOKUP(B1108,辅助信息!E:J,6,FALSE)</f>
        <v>送货单：送货单位：南充思临新材料科技有限公司,收货单位：五冶集团川北(南充)建设有限公司,项目名称：南充医学科学产业园,送货车型13米,装货前联系收货人核实到场规格</v>
      </c>
      <c r="M1108" s="99">
        <v>45769</v>
      </c>
      <c r="O1108" s="66">
        <f ca="1" t="shared" si="40"/>
        <v>0</v>
      </c>
      <c r="P1108" s="66">
        <f ca="1" t="shared" si="39"/>
        <v>9</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7">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7" t="str">
        <f>VLOOKUP(B1109,辅助信息!E:J,6,FALSE)</f>
        <v>送货单：送货单位：南充思临新材料科技有限公司,收货单位：五冶集团川北(南充)建设有限公司,项目名称：南充医学科学产业园,送货车型13米,装货前联系收货人核实到场规格</v>
      </c>
      <c r="M1109" s="99">
        <v>45769</v>
      </c>
      <c r="O1109" s="66">
        <f ca="1" t="shared" si="40"/>
        <v>0</v>
      </c>
      <c r="P1109" s="66">
        <f ca="1" t="shared" si="39"/>
        <v>9</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7">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7" t="str">
        <f>VLOOKUP(B1110,辅助信息!E:J,6,FALSE)</f>
        <v>送货单：送货单位：南充思临新材料科技有限公司,收货单位：五冶集团川北(南充)建设有限公司,项目名称：南充医学科学产业园,送货车型13米,装货前联系收货人核实到场规格</v>
      </c>
      <c r="M1110" s="99">
        <v>45769</v>
      </c>
      <c r="O1110" s="66">
        <f ca="1" t="shared" si="40"/>
        <v>0</v>
      </c>
      <c r="P1110" s="66">
        <f ca="1" t="shared" si="39"/>
        <v>9</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7">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7" t="str">
        <f>VLOOKUP(B1111,辅助信息!E:J,6,FALSE)</f>
        <v>送货单：送货单位：南充思临新材料科技有限公司,收货单位：五冶集团川北(南充)建设有限公司,项目名称：南充医学科学产业园,送货车型13米,装货前联系收货人核实到场规格</v>
      </c>
      <c r="M1111" s="99">
        <v>45769</v>
      </c>
      <c r="O1111" s="66">
        <f ca="1" t="shared" si="40"/>
        <v>0</v>
      </c>
      <c r="P1111" s="66">
        <f ca="1" t="shared" si="39"/>
        <v>9</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7">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7" t="str">
        <f>VLOOKUP(B1112,辅助信息!E:J,6,FALSE)</f>
        <v>提前联系到场规格,一天到场车辆不低于2车</v>
      </c>
      <c r="M1112" s="99">
        <v>45769</v>
      </c>
      <c r="O1112" s="66">
        <f ca="1" t="shared" si="40"/>
        <v>0</v>
      </c>
      <c r="P1112" s="66">
        <f ca="1" t="shared" si="39"/>
        <v>9</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7">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7" t="str">
        <f>VLOOKUP(B1113,辅助信息!E:J,6,FALSE)</f>
        <v>提前联系到场规格,一天到场车辆不低于2车</v>
      </c>
      <c r="M1113" s="99">
        <v>45769</v>
      </c>
      <c r="O1113" s="66">
        <f ca="1" t="shared" si="40"/>
        <v>0</v>
      </c>
      <c r="P1113" s="66">
        <f ca="1" t="shared" si="39"/>
        <v>9</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7">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7" t="str">
        <f>VLOOKUP(B1114,辅助信息!E:J,6,FALSE)</f>
        <v>提前联系到场规格,一天到场车辆不低于2车</v>
      </c>
      <c r="M1114" s="99">
        <v>45769</v>
      </c>
      <c r="O1114" s="66">
        <f ca="1" t="shared" si="40"/>
        <v>0</v>
      </c>
      <c r="P1114" s="66">
        <f ca="1" t="shared" si="39"/>
        <v>9</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7">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7" t="str">
        <f>VLOOKUP(B1115,辅助信息!E:J,6,FALSE)</f>
        <v>提前联系到场规格,一天到场车辆不低于2车</v>
      </c>
      <c r="M1115" s="99">
        <v>45769</v>
      </c>
      <c r="O1115" s="66">
        <f ca="1" t="shared" si="40"/>
        <v>0</v>
      </c>
      <c r="P1115" s="66">
        <f ca="1" t="shared" si="39"/>
        <v>9</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7">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7" t="e">
        <f>VLOOKUP(B1116,辅助信息!E:J,6,FALSE)</f>
        <v>#N/A</v>
      </c>
      <c r="M1116" s="99">
        <v>45769</v>
      </c>
      <c r="O1116" s="66">
        <f ca="1" t="shared" si="40"/>
        <v>0</v>
      </c>
      <c r="P1116" s="66">
        <f ca="1" t="shared" si="39"/>
        <v>9</v>
      </c>
      <c r="Q1116" s="67" t="e">
        <f>VLOOKUP(B1116,辅助信息!E:M,9,FALSE)</f>
        <v>#N/A</v>
      </c>
      <c r="R1116" s="67" vm="1" t="e">
        <f>_xlfn._xlws.FILTER(辅助信息!D:D,辅助信息!E:E=B1116)</f>
        <v>#VALUE!</v>
      </c>
    </row>
    <row r="1117" hidden="1" spans="1:18">
      <c r="A1117" s="66">
        <f t="shared" si="41"/>
        <v>0</v>
      </c>
      <c r="B1117" s="47" t="s">
        <v>129</v>
      </c>
      <c r="C1117" s="77">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7" t="e">
        <f>VLOOKUP(B1117,辅助信息!E:J,6,FALSE)</f>
        <v>#N/A</v>
      </c>
      <c r="M1117" s="99">
        <v>45769</v>
      </c>
      <c r="O1117" s="66">
        <f ca="1" t="shared" si="40"/>
        <v>0</v>
      </c>
      <c r="P1117" s="66">
        <f ca="1" t="shared" si="39"/>
        <v>9</v>
      </c>
      <c r="Q1117" s="67" t="e">
        <f>VLOOKUP(B1117,辅助信息!E:M,9,FALSE)</f>
        <v>#N/A</v>
      </c>
      <c r="R1117" s="67" vm="1" t="e">
        <f>_xlfn._xlws.FILTER(辅助信息!D:D,辅助信息!E:E=B1117)</f>
        <v>#VALUE!</v>
      </c>
    </row>
    <row r="1118" hidden="1" spans="1:18">
      <c r="A1118" s="66">
        <f t="shared" si="41"/>
        <v>0</v>
      </c>
      <c r="B1118" s="47" t="s">
        <v>129</v>
      </c>
      <c r="C1118" s="77">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7" t="e">
        <f>VLOOKUP(B1118,辅助信息!E:J,6,FALSE)</f>
        <v>#N/A</v>
      </c>
      <c r="M1118" s="99">
        <v>45769</v>
      </c>
      <c r="O1118" s="66">
        <f ca="1" t="shared" si="40"/>
        <v>0</v>
      </c>
      <c r="P1118" s="66">
        <f ca="1" t="shared" si="39"/>
        <v>9</v>
      </c>
      <c r="Q1118" s="67" t="e">
        <f>VLOOKUP(B1118,辅助信息!E:M,9,FALSE)</f>
        <v>#N/A</v>
      </c>
      <c r="R1118" s="67" vm="1" t="e">
        <f>_xlfn._xlws.FILTER(辅助信息!D:D,辅助信息!E:E=B1118)</f>
        <v>#VALUE!</v>
      </c>
    </row>
    <row r="1119" hidden="1" spans="1:18">
      <c r="A1119" s="66">
        <f t="shared" si="41"/>
        <v>0</v>
      </c>
      <c r="B1119" s="47" t="s">
        <v>131</v>
      </c>
      <c r="C1119" s="77">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7" t="str">
        <f>VLOOKUP(B1119,辅助信息!E:J,6,FALSE)</f>
        <v>装货前联系收货人核实到场规格，货物最下面用方木垫下方便卸货</v>
      </c>
      <c r="M1119" s="99">
        <v>45769</v>
      </c>
      <c r="O1119" s="66">
        <f ca="1" t="shared" si="40"/>
        <v>0</v>
      </c>
      <c r="P1119" s="66">
        <f ca="1" t="shared" si="39"/>
        <v>9</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7">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7" t="str">
        <f>VLOOKUP(B1120,辅助信息!E:J,6,FALSE)</f>
        <v>装货前联系收货人核实到场规格，货物最下面用方木垫下方便卸货</v>
      </c>
      <c r="M1120" s="99">
        <v>45769</v>
      </c>
      <c r="O1120" s="66">
        <f ca="1" t="shared" si="40"/>
        <v>0</v>
      </c>
      <c r="P1120" s="66">
        <f ca="1" t="shared" si="39"/>
        <v>9</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7">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7" t="str">
        <f>VLOOKUP(B1121,辅助信息!E:J,6,FALSE)</f>
        <v>装货前联系收货人核实到场规格，货物最下面用方木垫下方便卸货</v>
      </c>
      <c r="M1121" s="99">
        <v>45769</v>
      </c>
      <c r="O1121" s="66">
        <f ca="1" t="shared" si="40"/>
        <v>0</v>
      </c>
      <c r="P1121" s="66">
        <f ca="1" t="shared" si="39"/>
        <v>9</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7">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7" t="str">
        <f>VLOOKUP(B1122,辅助信息!E:J,6,FALSE)</f>
        <v>装货前联系收货人核实到场规格，货物最下面用方木垫下方便卸货</v>
      </c>
      <c r="M1122" s="99">
        <v>45769</v>
      </c>
      <c r="O1122" s="66">
        <f ca="1" t="shared" si="40"/>
        <v>0</v>
      </c>
      <c r="P1122" s="66">
        <f ca="1" t="shared" si="39"/>
        <v>9</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7">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7" t="str">
        <f>VLOOKUP(B1123,辅助信息!E:J,6,FALSE)</f>
        <v>提前联系到场规格及数量</v>
      </c>
      <c r="M1123" s="99">
        <v>45769</v>
      </c>
      <c r="O1123" s="66">
        <f ca="1" t="shared" si="40"/>
        <v>0</v>
      </c>
      <c r="P1123" s="66">
        <f ca="1" t="shared" si="39"/>
        <v>9</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7">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7" t="str">
        <f>VLOOKUP(B1124,辅助信息!E:J,6,FALSE)</f>
        <v>提前联系到场规格及数量</v>
      </c>
      <c r="M1124" s="99">
        <v>45769</v>
      </c>
      <c r="O1124" s="66">
        <f ca="1" t="shared" si="40"/>
        <v>0</v>
      </c>
      <c r="P1124" s="66">
        <f ca="1" t="shared" si="39"/>
        <v>9</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7">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7" t="str">
        <f>VLOOKUP(B1125,辅助信息!E:J,6,FALSE)</f>
        <v>提前联系到场规格及数量</v>
      </c>
      <c r="M1125" s="99">
        <v>45769</v>
      </c>
      <c r="O1125" s="66">
        <f ca="1" t="shared" si="40"/>
        <v>0</v>
      </c>
      <c r="P1125" s="66">
        <f ca="1" t="shared" si="39"/>
        <v>9</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7">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7" t="str">
        <f>VLOOKUP(B1126,辅助信息!E:J,6,FALSE)</f>
        <v>提前联系到场规格及数量</v>
      </c>
      <c r="M1126" s="99">
        <v>45769</v>
      </c>
      <c r="O1126" s="66">
        <f ca="1" t="shared" si="40"/>
        <v>0</v>
      </c>
      <c r="P1126" s="66">
        <f ca="1" t="shared" si="39"/>
        <v>9</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7">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7" t="str">
        <f>VLOOKUP(B1127,辅助信息!E:J,6,FALSE)</f>
        <v>提前联系到场规格及数量</v>
      </c>
      <c r="M1127" s="99">
        <v>45769</v>
      </c>
      <c r="O1127" s="66">
        <f ca="1" t="shared" si="40"/>
        <v>0</v>
      </c>
      <c r="P1127" s="66">
        <f ca="1" t="shared" si="39"/>
        <v>9</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7">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7" t="str">
        <f>VLOOKUP(B1128,辅助信息!E:J,6,FALSE)</f>
        <v>控制炉批号尽量少,优先安排达钢,提前联系到场规格及数量</v>
      </c>
      <c r="M1128" s="99">
        <v>45763</v>
      </c>
      <c r="O1128" s="66">
        <f ca="1" t="shared" si="40"/>
        <v>0</v>
      </c>
      <c r="P1128" s="66">
        <f ca="1" t="shared" si="39"/>
        <v>15</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7">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7" t="str">
        <f>VLOOKUP(B1129,辅助信息!E:J,6,FALSE)</f>
        <v>控制炉批号尽量少,优先安排达钢,提前联系到场规格及数量</v>
      </c>
      <c r="M1129" s="99">
        <v>45763</v>
      </c>
      <c r="O1129" s="66">
        <f ca="1" t="shared" si="40"/>
        <v>0</v>
      </c>
      <c r="P1129" s="66">
        <f ca="1" t="shared" si="39"/>
        <v>15</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7">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7" t="str">
        <f>VLOOKUP(B1130,辅助信息!E:J,6,FALSE)</f>
        <v>控制炉批号尽量少,优先安排达钢,提前联系到场规格及数量</v>
      </c>
      <c r="M1130" s="99">
        <v>45763</v>
      </c>
      <c r="O1130" s="66">
        <f ca="1" t="shared" si="40"/>
        <v>0</v>
      </c>
      <c r="P1130" s="66">
        <f ca="1" t="shared" si="39"/>
        <v>15</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7">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7" t="str">
        <f>VLOOKUP(B1131,辅助信息!E:J,6,FALSE)</f>
        <v>控制炉批号尽量少,优先安排达钢,提前联系到场规格及数量</v>
      </c>
      <c r="M1131" s="99">
        <v>45763</v>
      </c>
      <c r="O1131" s="66">
        <f ca="1" t="shared" si="40"/>
        <v>0</v>
      </c>
      <c r="P1131" s="66">
        <f ca="1" t="shared" si="39"/>
        <v>15</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7">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7" t="str">
        <f>VLOOKUP(B1132,辅助信息!E:J,6,FALSE)</f>
        <v>控制炉批号尽量少,优先安排达钢,提前联系到场规格及数量</v>
      </c>
      <c r="M1132" s="99">
        <v>45772</v>
      </c>
      <c r="O1132" s="66">
        <f ca="1" t="shared" si="40"/>
        <v>0</v>
      </c>
      <c r="P1132" s="66">
        <f ca="1" t="shared" si="39"/>
        <v>6</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7">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7" t="str">
        <f>VLOOKUP(B1133,辅助信息!E:J,6,FALSE)</f>
        <v>控制炉批号尽量少,优先安排达钢,提前联系到场规格及数量</v>
      </c>
      <c r="M1133" s="99">
        <v>45772</v>
      </c>
      <c r="O1133" s="66">
        <f ca="1" t="shared" si="40"/>
        <v>0</v>
      </c>
      <c r="P1133" s="66">
        <f ca="1" t="shared" si="39"/>
        <v>6</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7">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7" t="str">
        <f>VLOOKUP(B1134,辅助信息!E:J,6,FALSE)</f>
        <v>五冶建设送货单,送货车型9.6米,装货前联系收货人核实到场规格,没提前告知进场规格现场不给予接收</v>
      </c>
      <c r="M1134" s="99">
        <v>45772</v>
      </c>
      <c r="O1134" s="66">
        <f ca="1" t="shared" si="40"/>
        <v>0</v>
      </c>
      <c r="P1134" s="66">
        <f ca="1" t="shared" si="39"/>
        <v>6</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7">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7" t="str">
        <f>VLOOKUP(B1135,辅助信息!E:J,6,FALSE)</f>
        <v>五冶建设送货单,送货车型9.6米,装货前联系收货人核实到场规格,没提前告知进场规格现场不给予接收</v>
      </c>
      <c r="M1135" s="99">
        <v>45772</v>
      </c>
      <c r="O1135" s="66">
        <f ca="1" t="shared" si="40"/>
        <v>0</v>
      </c>
      <c r="P1135" s="66">
        <f ca="1" t="shared" si="39"/>
        <v>6</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7">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7" t="str">
        <f>VLOOKUP(B1136,辅助信息!E:J,6,FALSE)</f>
        <v>五冶建设送货单,送货车型9.6米,装货前联系收货人核实到场规格,没提前告知进场规格现场不给予接收</v>
      </c>
      <c r="M1136" s="99">
        <v>45772</v>
      </c>
      <c r="O1136" s="66">
        <f ca="1" t="shared" si="40"/>
        <v>0</v>
      </c>
      <c r="P1136" s="66">
        <f ca="1" t="shared" si="39"/>
        <v>6</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7">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7" t="str">
        <f>VLOOKUP(B1137,辅助信息!E:J,6,FALSE)</f>
        <v>五冶建设送货单,送货车型9.6米,装货前联系收货人核实到场规格,没提前告知进场规格现场不给予接收</v>
      </c>
      <c r="M1137" s="99">
        <v>45772</v>
      </c>
      <c r="O1137" s="66">
        <f ca="1" t="shared" si="40"/>
        <v>0</v>
      </c>
      <c r="P1137" s="66">
        <f ca="1" t="shared" si="39"/>
        <v>6</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7">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9">
        <v>45769</v>
      </c>
      <c r="N1138" s="66"/>
      <c r="O1138" s="66">
        <f ca="1" t="shared" si="40"/>
        <v>0</v>
      </c>
      <c r="P1138" s="66">
        <f ca="1" t="shared" si="39"/>
        <v>9</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7">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9">
        <v>45769</v>
      </c>
      <c r="N1139" s="66"/>
      <c r="O1139" s="66">
        <f ca="1" t="shared" si="40"/>
        <v>0</v>
      </c>
      <c r="P1139" s="66">
        <f ca="1" t="shared" si="39"/>
        <v>9</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7">
        <v>45774</v>
      </c>
      <c r="D1140" s="47" t="str">
        <f>VLOOKUP(B1140,辅助信息!E:K,7,FALSE)</f>
        <v>JWDDCD2024102400111</v>
      </c>
      <c r="E1140" s="47" t="str">
        <f>VLOOKUP(F1140,辅助信息!A:B,2,FALSE)</f>
        <v>螺纹钢</v>
      </c>
      <c r="F1140" s="47" t="s">
        <v>65</v>
      </c>
      <c r="G1140" s="115">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9">
        <v>45768</v>
      </c>
      <c r="N1140" s="66"/>
      <c r="O1140" s="66">
        <f ca="1" t="shared" si="40"/>
        <v>0</v>
      </c>
      <c r="P1140" s="66">
        <f ca="1" t="shared" ref="P1140:P1159" si="42">IF(M1140="","",IF(N1140&lt;&gt;"",MAX(N1140-M1140,0),IF(TODAY()&gt;M1140,TODAY()-M1140,0)))</f>
        <v>10</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7">
        <v>45774</v>
      </c>
      <c r="D1141" s="47" t="str">
        <f>VLOOKUP(B1141,辅助信息!E:K,7,FALSE)</f>
        <v>JWDDCD2024102400111</v>
      </c>
      <c r="E1141" s="47" t="str">
        <f>VLOOKUP(F1141,辅助信息!A:B,2,FALSE)</f>
        <v>高线</v>
      </c>
      <c r="F1141" s="47" t="s">
        <v>53</v>
      </c>
      <c r="G1141" s="115">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9">
        <v>45772</v>
      </c>
      <c r="N1141" s="66"/>
      <c r="O1141" s="66">
        <f ca="1" t="shared" si="40"/>
        <v>0</v>
      </c>
      <c r="P1141" s="66">
        <f ca="1" t="shared" si="42"/>
        <v>6</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7">
        <v>45774</v>
      </c>
      <c r="D1142" s="47" t="str">
        <f>VLOOKUP(B1142,辅助信息!E:K,7,FALSE)</f>
        <v>JWDDCD2024102400111</v>
      </c>
      <c r="E1142" s="47" t="str">
        <f>VLOOKUP(F1142,辅助信息!A:B,2,FALSE)</f>
        <v>螺纹钢</v>
      </c>
      <c r="F1142" s="47" t="s">
        <v>27</v>
      </c>
      <c r="G1142" s="115">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9">
        <v>45772</v>
      </c>
      <c r="N1142" s="66"/>
      <c r="O1142" s="66">
        <f ca="1" t="shared" si="40"/>
        <v>0</v>
      </c>
      <c r="P1142" s="66">
        <f ca="1" t="shared" si="42"/>
        <v>6</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7">
        <v>45774</v>
      </c>
      <c r="D1143" s="47" t="str">
        <f>VLOOKUP(B1143,辅助信息!E:K,7,FALSE)</f>
        <v>JWDDCD2024102400111</v>
      </c>
      <c r="E1143" s="47" t="str">
        <f>VLOOKUP(F1143,辅助信息!A:B,2,FALSE)</f>
        <v>螺纹钢</v>
      </c>
      <c r="F1143" s="47" t="s">
        <v>19</v>
      </c>
      <c r="G1143" s="115">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9">
        <v>45772</v>
      </c>
      <c r="N1143" s="66"/>
      <c r="O1143" s="66">
        <f ca="1" t="shared" si="40"/>
        <v>0</v>
      </c>
      <c r="P1143" s="66">
        <f ca="1" t="shared" si="42"/>
        <v>6</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7">
        <v>45774</v>
      </c>
      <c r="D1144" s="47" t="str">
        <f>VLOOKUP(B1144,辅助信息!E:K,7,FALSE)</f>
        <v>JWDDCD2024102400111</v>
      </c>
      <c r="E1144" s="47" t="str">
        <f>VLOOKUP(F1144,辅助信息!A:B,2,FALSE)</f>
        <v>螺纹钢</v>
      </c>
      <c r="F1144" s="47" t="s">
        <v>32</v>
      </c>
      <c r="G1144" s="115">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9">
        <v>45772</v>
      </c>
      <c r="N1144" s="66"/>
      <c r="O1144" s="66">
        <f ca="1" t="shared" si="40"/>
        <v>0</v>
      </c>
      <c r="P1144" s="66">
        <f ca="1" t="shared" si="42"/>
        <v>6</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7">
        <v>45774</v>
      </c>
      <c r="D1145" s="47" t="str">
        <f>VLOOKUP(B1145,辅助信息!E:K,7,FALSE)</f>
        <v>JWDDCD2024102400111</v>
      </c>
      <c r="E1145" s="47" t="str">
        <f>VLOOKUP(F1145,辅助信息!A:B,2,FALSE)</f>
        <v>螺纹钢</v>
      </c>
      <c r="F1145" s="47" t="s">
        <v>30</v>
      </c>
      <c r="G1145" s="115">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9">
        <v>45772</v>
      </c>
      <c r="N1145" s="66"/>
      <c r="O1145" s="66">
        <f ca="1" t="shared" si="40"/>
        <v>0</v>
      </c>
      <c r="P1145" s="66">
        <f ca="1" t="shared" si="42"/>
        <v>6</v>
      </c>
      <c r="Q1145" s="67" t="str">
        <f>VLOOKUP(B1145,辅助信息!E:M,9,FALSE)</f>
        <v>ZTWM-CDGS-XS-2024-0181-五冶天府-国道542项目（二批次）</v>
      </c>
      <c r="R1145" s="67" t="str">
        <f>_xlfn._xlws.FILTER(辅助信息!D:D,辅助信息!E:E=B1145)</f>
        <v>五冶达州国道542项目</v>
      </c>
    </row>
    <row r="1146" s="34" customFormat="1" hidden="1" spans="1:18">
      <c r="A1146" s="116"/>
      <c r="B1146" s="74" t="s">
        <v>127</v>
      </c>
      <c r="C1146" s="75">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9">
        <v>45766</v>
      </c>
      <c r="N1146" s="66"/>
      <c r="O1146" s="66">
        <f ca="1" t="shared" si="40"/>
        <v>0</v>
      </c>
      <c r="P1146" s="66">
        <f ca="1" t="shared" si="42"/>
        <v>12</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6"/>
      <c r="B1147" s="47" t="s">
        <v>127</v>
      </c>
      <c r="C1147" s="77">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9">
        <v>45766</v>
      </c>
      <c r="N1147" s="66"/>
      <c r="O1147" s="66">
        <f ca="1" t="shared" si="40"/>
        <v>0</v>
      </c>
      <c r="P1147" s="66">
        <f ca="1" t="shared" si="42"/>
        <v>12</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6"/>
      <c r="B1148" s="47" t="s">
        <v>127</v>
      </c>
      <c r="C1148" s="77">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9">
        <v>45766</v>
      </c>
      <c r="N1148" s="66"/>
      <c r="O1148" s="66">
        <f ca="1" t="shared" si="40"/>
        <v>0</v>
      </c>
      <c r="P1148" s="66">
        <f ca="1" t="shared" si="42"/>
        <v>12</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6"/>
      <c r="B1149" s="47" t="s">
        <v>127</v>
      </c>
      <c r="C1149" s="77">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9">
        <v>45766</v>
      </c>
      <c r="N1149" s="66"/>
      <c r="O1149" s="66">
        <f ca="1" t="shared" si="40"/>
        <v>0</v>
      </c>
      <c r="P1149" s="66">
        <f ca="1" t="shared" si="42"/>
        <v>12</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6"/>
      <c r="B1150" s="47" t="s">
        <v>104</v>
      </c>
      <c r="C1150" s="77">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9">
        <v>45769</v>
      </c>
      <c r="N1150" s="66"/>
      <c r="O1150" s="66">
        <f ca="1" t="shared" si="40"/>
        <v>0</v>
      </c>
      <c r="P1150" s="66">
        <f ca="1" t="shared" si="42"/>
        <v>9</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6"/>
      <c r="B1151" s="47" t="s">
        <v>104</v>
      </c>
      <c r="C1151" s="77">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9">
        <v>45769</v>
      </c>
      <c r="N1151" s="66"/>
      <c r="O1151" s="66">
        <f ca="1" t="shared" ref="O1151:O1163" si="43">IF(OR(M1151="",N1151&lt;&gt;""),"",MAX(M1151-TODAY(),0))</f>
        <v>0</v>
      </c>
      <c r="P1151" s="66">
        <f ca="1" t="shared" si="42"/>
        <v>9</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6"/>
      <c r="B1152" s="47" t="s">
        <v>104</v>
      </c>
      <c r="C1152" s="77">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9">
        <v>45769</v>
      </c>
      <c r="N1152" s="66"/>
      <c r="O1152" s="66">
        <f ca="1" t="shared" si="43"/>
        <v>0</v>
      </c>
      <c r="P1152" s="66">
        <f ca="1" t="shared" si="42"/>
        <v>9</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6"/>
      <c r="B1153" s="47" t="s">
        <v>104</v>
      </c>
      <c r="C1153" s="77">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9">
        <v>45769</v>
      </c>
      <c r="N1153" s="66"/>
      <c r="O1153" s="66">
        <f ca="1" t="shared" si="43"/>
        <v>0</v>
      </c>
      <c r="P1153" s="66">
        <f ca="1" t="shared" si="42"/>
        <v>9</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6"/>
      <c r="B1154" s="47" t="s">
        <v>69</v>
      </c>
      <c r="C1154" s="77">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9">
        <v>45763</v>
      </c>
      <c r="N1154" s="66"/>
      <c r="O1154" s="66">
        <f ca="1" t="shared" si="43"/>
        <v>0</v>
      </c>
      <c r="P1154" s="66">
        <f ca="1" t="shared" si="42"/>
        <v>15</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6"/>
      <c r="B1155" s="47" t="s">
        <v>69</v>
      </c>
      <c r="C1155" s="77">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9">
        <v>45763</v>
      </c>
      <c r="N1155" s="66"/>
      <c r="O1155" s="66">
        <f ca="1" t="shared" si="43"/>
        <v>0</v>
      </c>
      <c r="P1155" s="66">
        <f ca="1" t="shared" si="42"/>
        <v>15</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6"/>
      <c r="B1156" s="47" t="s">
        <v>69</v>
      </c>
      <c r="C1156" s="77">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9">
        <v>45763</v>
      </c>
      <c r="N1156" s="66"/>
      <c r="O1156" s="66">
        <f ca="1" t="shared" si="43"/>
        <v>0</v>
      </c>
      <c r="P1156" s="66">
        <f ca="1" t="shared" si="42"/>
        <v>15</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6"/>
      <c r="B1157" s="47" t="s">
        <v>69</v>
      </c>
      <c r="C1157" s="77">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9">
        <v>45763</v>
      </c>
      <c r="N1157" s="66"/>
      <c r="O1157" s="66">
        <f ca="1" t="shared" si="43"/>
        <v>0</v>
      </c>
      <c r="P1157" s="66">
        <f ca="1" t="shared" si="42"/>
        <v>15</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6"/>
      <c r="B1158" s="47" t="s">
        <v>56</v>
      </c>
      <c r="C1158" s="77">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9">
        <v>45768</v>
      </c>
      <c r="N1158" s="66"/>
      <c r="O1158" s="66">
        <f ca="1" t="shared" si="43"/>
        <v>0</v>
      </c>
      <c r="P1158" s="66">
        <f ca="1" t="shared" si="42"/>
        <v>10</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6"/>
      <c r="B1159" s="91" t="s">
        <v>56</v>
      </c>
      <c r="C1159" s="92">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9">
        <v>45768</v>
      </c>
      <c r="N1159" s="66"/>
      <c r="O1159" s="66">
        <f ca="1" t="shared" si="43"/>
        <v>0</v>
      </c>
      <c r="P1159" s="66">
        <f ca="1" t="shared" si="42"/>
        <v>10</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7">
        <v>45774</v>
      </c>
      <c r="D1160" s="47" t="str">
        <f>VLOOKUP(B1160,辅助信息!E:K,7,FALSE)</f>
        <v>JWDDCD2024102400111</v>
      </c>
      <c r="E1160" s="47" t="str">
        <f>VLOOKUP(F1160,辅助信息!A:B,2,FALSE)</f>
        <v>螺纹钢</v>
      </c>
      <c r="F1160" s="47" t="s">
        <v>27</v>
      </c>
      <c r="G1160" s="115">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9">
        <v>45772</v>
      </c>
      <c r="N1160" s="66"/>
      <c r="O1160" s="66">
        <f ca="1" t="shared" si="43"/>
        <v>0</v>
      </c>
      <c r="P1160" s="66">
        <f ca="1" t="shared" ref="P1160:P1208" si="44">IF(M1160="","",IF(N1160&lt;&gt;"",MAX(N1160-M1160,0),IF(TODAY()&gt;M1160,TODAY()-M1160,0)))</f>
        <v>6</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7">
        <v>45774</v>
      </c>
      <c r="D1161" s="47" t="str">
        <f>VLOOKUP(B1161,辅助信息!E:K,7,FALSE)</f>
        <v>JWDDCD2024102400111</v>
      </c>
      <c r="E1161" s="47" t="str">
        <f>VLOOKUP(F1161,辅助信息!A:B,2,FALSE)</f>
        <v>螺纹钢</v>
      </c>
      <c r="F1161" s="47" t="s">
        <v>19</v>
      </c>
      <c r="G1161" s="115">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9">
        <v>45772</v>
      </c>
      <c r="N1161" s="66"/>
      <c r="O1161" s="66">
        <f ca="1" t="shared" si="43"/>
        <v>0</v>
      </c>
      <c r="P1161" s="66">
        <f ca="1" t="shared" si="44"/>
        <v>6</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7">
        <v>45774</v>
      </c>
      <c r="D1162" s="47" t="str">
        <f>VLOOKUP(B1162,辅助信息!E:K,7,FALSE)</f>
        <v>JWDDCD2024102400111</v>
      </c>
      <c r="E1162" s="47" t="str">
        <f>VLOOKUP(F1162,辅助信息!A:B,2,FALSE)</f>
        <v>螺纹钢</v>
      </c>
      <c r="F1162" s="47" t="s">
        <v>18</v>
      </c>
      <c r="G1162" s="115">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9">
        <v>45772</v>
      </c>
      <c r="N1162" s="66"/>
      <c r="O1162" s="66">
        <f ca="1" t="shared" si="43"/>
        <v>0</v>
      </c>
      <c r="P1162" s="66">
        <f ca="1" t="shared" si="44"/>
        <v>6</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7">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9">
        <v>45772</v>
      </c>
      <c r="O1163" s="66">
        <f ca="1" t="shared" ref="O1163:O1200" si="45">IF(OR(M1163="",N1163&lt;&gt;""),"",MAX(M1163-TODAY(),0))</f>
        <v>0</v>
      </c>
      <c r="P1163" s="66">
        <f ca="1" t="shared" si="44"/>
        <v>6</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7">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9">
        <v>45772</v>
      </c>
      <c r="O1164" s="66">
        <f ca="1" t="shared" si="45"/>
        <v>0</v>
      </c>
      <c r="P1164" s="66">
        <f ca="1" t="shared" si="44"/>
        <v>6</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7">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9">
        <v>45772</v>
      </c>
      <c r="O1165" s="66">
        <f ca="1" t="shared" si="45"/>
        <v>0</v>
      </c>
      <c r="P1165" s="66">
        <f ca="1" t="shared" si="44"/>
        <v>6</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7">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9">
        <v>45772</v>
      </c>
      <c r="O1166" s="66">
        <f ca="1" t="shared" si="45"/>
        <v>0</v>
      </c>
      <c r="P1166" s="66">
        <f ca="1" t="shared" si="44"/>
        <v>6</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7">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9">
        <v>45772</v>
      </c>
      <c r="O1167" s="66">
        <f ca="1" t="shared" si="45"/>
        <v>0</v>
      </c>
      <c r="P1167" s="66">
        <f ca="1" t="shared" si="44"/>
        <v>6</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7">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9">
        <v>45772</v>
      </c>
      <c r="O1168" s="66">
        <f ca="1" t="shared" si="45"/>
        <v>0</v>
      </c>
      <c r="P1168" s="66">
        <f ca="1" t="shared" si="44"/>
        <v>6</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7">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9">
        <v>45772</v>
      </c>
      <c r="O1169" s="66">
        <f ca="1" t="shared" si="45"/>
        <v>0</v>
      </c>
      <c r="P1169" s="66">
        <f ca="1" t="shared" si="44"/>
        <v>6</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7">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9">
        <v>45773</v>
      </c>
      <c r="O1170" s="66">
        <f ca="1" t="shared" si="45"/>
        <v>0</v>
      </c>
      <c r="P1170" s="66">
        <f ca="1" t="shared" si="44"/>
        <v>5</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7">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9">
        <v>45773</v>
      </c>
      <c r="O1171" s="66">
        <f ca="1" t="shared" si="45"/>
        <v>0</v>
      </c>
      <c r="P1171" s="66">
        <f ca="1" t="shared" si="44"/>
        <v>5</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7">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9">
        <v>45773</v>
      </c>
      <c r="O1172" s="66">
        <f ca="1" t="shared" si="45"/>
        <v>0</v>
      </c>
      <c r="P1172" s="66">
        <f ca="1" t="shared" si="44"/>
        <v>5</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7">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9">
        <v>45773</v>
      </c>
      <c r="O1173" s="66">
        <f ca="1" t="shared" si="45"/>
        <v>0</v>
      </c>
      <c r="P1173" s="66">
        <f ca="1" t="shared" si="44"/>
        <v>5</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7">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9">
        <v>45773</v>
      </c>
      <c r="O1174" s="66">
        <f ca="1" t="shared" si="45"/>
        <v>0</v>
      </c>
      <c r="P1174" s="66">
        <f ca="1" t="shared" si="44"/>
        <v>5</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7">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9">
        <v>45773</v>
      </c>
      <c r="O1175" s="66">
        <f ca="1" t="shared" si="45"/>
        <v>0</v>
      </c>
      <c r="P1175" s="66">
        <f ca="1" t="shared" si="44"/>
        <v>5</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7">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9">
        <v>45773</v>
      </c>
      <c r="O1176" s="66">
        <f ca="1" t="shared" si="45"/>
        <v>0</v>
      </c>
      <c r="P1176" s="66">
        <f ca="1" t="shared" si="44"/>
        <v>5</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7">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9">
        <v>45773</v>
      </c>
      <c r="O1177" s="66">
        <f ca="1" t="shared" si="45"/>
        <v>0</v>
      </c>
      <c r="P1177" s="66">
        <f ca="1" t="shared" si="44"/>
        <v>5</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7">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9">
        <v>45773</v>
      </c>
      <c r="O1178" s="66">
        <f ca="1" t="shared" si="45"/>
        <v>0</v>
      </c>
      <c r="P1178" s="66">
        <f ca="1" t="shared" si="44"/>
        <v>5</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7">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9">
        <v>45773</v>
      </c>
      <c r="O1179" s="66">
        <f ca="1" t="shared" si="45"/>
        <v>0</v>
      </c>
      <c r="P1179" s="66">
        <f ca="1" t="shared" si="44"/>
        <v>5</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7">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9">
        <v>45773</v>
      </c>
      <c r="O1180" s="66">
        <f ca="1" t="shared" si="45"/>
        <v>0</v>
      </c>
      <c r="P1180" s="66">
        <f ca="1" t="shared" si="44"/>
        <v>5</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7">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9">
        <v>45773</v>
      </c>
      <c r="O1181" s="66">
        <f ca="1" t="shared" si="45"/>
        <v>0</v>
      </c>
      <c r="P1181" s="66">
        <f ca="1" t="shared" si="44"/>
        <v>5</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7">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9">
        <v>45773</v>
      </c>
      <c r="O1182" s="66">
        <f ca="1" t="shared" si="45"/>
        <v>0</v>
      </c>
      <c r="P1182" s="66">
        <f ca="1" t="shared" si="44"/>
        <v>5</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7">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9">
        <v>45773</v>
      </c>
      <c r="O1183" s="66">
        <f ca="1" t="shared" si="45"/>
        <v>0</v>
      </c>
      <c r="P1183" s="66">
        <f ca="1" t="shared" si="44"/>
        <v>5</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7">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9">
        <v>45773</v>
      </c>
      <c r="O1184" s="66">
        <f ca="1" t="shared" si="45"/>
        <v>0</v>
      </c>
      <c r="P1184" s="66">
        <f ca="1" t="shared" si="44"/>
        <v>5</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7">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9">
        <v>45773</v>
      </c>
      <c r="O1185" s="66">
        <f ca="1" t="shared" si="45"/>
        <v>0</v>
      </c>
      <c r="P1185" s="66">
        <f ca="1" t="shared" si="44"/>
        <v>5</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7">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9">
        <v>45773</v>
      </c>
      <c r="O1186" s="66">
        <f ca="1" t="shared" si="45"/>
        <v>0</v>
      </c>
      <c r="P1186" s="66">
        <f ca="1" t="shared" si="44"/>
        <v>5</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7">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9">
        <v>45773</v>
      </c>
      <c r="O1187" s="66">
        <f ca="1" t="shared" si="45"/>
        <v>0</v>
      </c>
      <c r="P1187" s="66">
        <f ca="1" t="shared" si="44"/>
        <v>5</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7">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9">
        <v>45773</v>
      </c>
      <c r="O1188" s="66">
        <f ca="1" t="shared" si="45"/>
        <v>0</v>
      </c>
      <c r="P1188" s="66">
        <f ca="1" t="shared" si="44"/>
        <v>5</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7">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9">
        <v>45773</v>
      </c>
      <c r="O1189" s="66">
        <f ca="1" t="shared" si="45"/>
        <v>0</v>
      </c>
      <c r="P1189" s="66">
        <f ca="1" t="shared" si="44"/>
        <v>5</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7">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9">
        <v>45773</v>
      </c>
      <c r="O1190" s="66">
        <f ca="1" t="shared" si="45"/>
        <v>0</v>
      </c>
      <c r="P1190" s="66">
        <f ca="1" t="shared" si="44"/>
        <v>5</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7">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9">
        <v>45773</v>
      </c>
      <c r="O1191" s="66">
        <f ca="1" t="shared" si="45"/>
        <v>0</v>
      </c>
      <c r="P1191" s="66">
        <f ca="1" t="shared" si="44"/>
        <v>5</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7">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9">
        <v>45773</v>
      </c>
      <c r="O1192" s="66">
        <f ca="1" t="shared" si="45"/>
        <v>0</v>
      </c>
      <c r="P1192" s="66">
        <f ca="1" t="shared" si="44"/>
        <v>5</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7">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9">
        <v>45773</v>
      </c>
      <c r="O1193" s="66">
        <f ca="1" t="shared" si="45"/>
        <v>0</v>
      </c>
      <c r="P1193" s="66">
        <f ca="1" t="shared" si="44"/>
        <v>5</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7">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9">
        <v>45773</v>
      </c>
      <c r="O1194" s="66">
        <f ca="1" t="shared" ref="O1194:O1203" si="47">IF(OR(M1194="",N1194&lt;&gt;""),"",MAX(M1194-TODAY(),0))</f>
        <v>0</v>
      </c>
      <c r="P1194" s="66">
        <f ca="1" t="shared" si="44"/>
        <v>5</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7">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9">
        <v>45773</v>
      </c>
      <c r="O1195" s="66">
        <f ca="1" t="shared" si="47"/>
        <v>0</v>
      </c>
      <c r="P1195" s="66">
        <f ca="1" t="shared" si="44"/>
        <v>5</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7">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9">
        <v>45773</v>
      </c>
      <c r="O1196" s="66">
        <f ca="1" t="shared" si="47"/>
        <v>0</v>
      </c>
      <c r="P1196" s="66">
        <f ca="1" t="shared" si="44"/>
        <v>5</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7">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9">
        <v>45773</v>
      </c>
      <c r="O1197" s="66">
        <f ca="1" t="shared" si="47"/>
        <v>0</v>
      </c>
      <c r="P1197" s="66">
        <f ca="1" t="shared" si="44"/>
        <v>5</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7">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9">
        <v>45773</v>
      </c>
      <c r="O1198" s="66">
        <f ca="1" t="shared" si="47"/>
        <v>0</v>
      </c>
      <c r="P1198" s="66">
        <f ca="1" t="shared" si="44"/>
        <v>5</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7">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9">
        <v>45773</v>
      </c>
      <c r="O1199" s="66">
        <f ca="1" t="shared" si="47"/>
        <v>0</v>
      </c>
      <c r="P1199" s="66">
        <f ca="1" t="shared" si="44"/>
        <v>5</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7">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9">
        <v>45773</v>
      </c>
      <c r="O1200" s="66">
        <f ca="1" t="shared" si="47"/>
        <v>0</v>
      </c>
      <c r="P1200" s="66">
        <f ca="1" t="shared" si="44"/>
        <v>5</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7">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9">
        <v>45773</v>
      </c>
      <c r="O1201" s="66">
        <f ca="1" t="shared" si="47"/>
        <v>0</v>
      </c>
      <c r="P1201" s="66">
        <f ca="1" t="shared" si="44"/>
        <v>5</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7">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9">
        <v>45773</v>
      </c>
      <c r="O1202" s="66">
        <f ca="1" t="shared" si="47"/>
        <v>0</v>
      </c>
      <c r="P1202" s="66">
        <f ca="1" t="shared" si="44"/>
        <v>5</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7">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9">
        <v>45773</v>
      </c>
      <c r="O1203" s="66">
        <f ca="1" t="shared" si="47"/>
        <v>0</v>
      </c>
      <c r="P1203" s="66">
        <f ca="1" t="shared" si="44"/>
        <v>5</v>
      </c>
      <c r="Q1203" s="67" t="str">
        <f>VLOOKUP(B1203,辅助信息!E:M,9,FALSE)</f>
        <v>ZTWM-CDGS-XS-2024-0248-五冶钢构-南充市医学院项目</v>
      </c>
      <c r="R1203" s="67" t="str">
        <f>_xlfn._xlws.FILTER(辅助信息!D:D,辅助信息!E:E=B1203)</f>
        <v>五冶钢构南充医学科学产业园建设项目</v>
      </c>
    </row>
    <row r="1204" hidden="1" spans="1:18">
      <c r="A1204" s="66" t="e">
        <f t="shared" ref="A1204:A1206" si="48">G1204-H1204</f>
        <v>#VALUE!</v>
      </c>
      <c r="B1204" s="103" t="s">
        <v>132</v>
      </c>
      <c r="C1204" s="77">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c r="R1204" s="67"/>
    </row>
    <row r="1205" hidden="1" spans="1:18">
      <c r="A1205" s="66" t="e">
        <f t="shared" si="48"/>
        <v>#VALUE!</v>
      </c>
      <c r="B1205" s="103" t="s">
        <v>132</v>
      </c>
      <c r="C1205" s="77">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c r="R1205" s="67"/>
    </row>
    <row r="1206" hidden="1" spans="1:18">
      <c r="A1206" s="66" t="e">
        <f t="shared" si="48"/>
        <v>#VALUE!</v>
      </c>
      <c r="B1206" s="103" t="s">
        <v>132</v>
      </c>
      <c r="C1206" s="92">
        <v>45771</v>
      </c>
      <c r="D1206" s="91" t="str">
        <f>VLOOKUP(B1206,辅助信息!E:K,7,FALSE)</f>
        <v>JWDDCD2025042900072</v>
      </c>
      <c r="E1206" s="91" t="str">
        <f>VLOOKUP(F1206,辅助信息!A:B,2,FALSE)</f>
        <v>螺纹钢</v>
      </c>
      <c r="F1206" s="34" t="s">
        <v>142</v>
      </c>
      <c r="G1206" s="93">
        <v>35</v>
      </c>
      <c r="H1206" s="93" t="str">
        <f>_xlfn.XLOOKUP(C1206&amp;F1206&amp;I1206&amp;J1206,'[1]2025年已发货'!$F:$F&amp;'[1]2025年已发货'!$C:$C&amp;'[1]2025年已发货'!$G:$G&amp;'[1]2025年已发货'!$H:$H,'[1]2025年已发货'!$E:$E,"未发货")</f>
        <v>未发货</v>
      </c>
      <c r="I1206" s="91" t="str">
        <f>VLOOKUP(B1206,辅助信息!E:I,3,FALSE)</f>
        <v>(宜宾兴港三江新区长江工业园建设项目-9#厂房)宜宾市翠屏区宜宾汽车零部件配套产业基地(纬五路南)</v>
      </c>
      <c r="J1206" s="91" t="str">
        <f>VLOOKUP(B1206,辅助信息!E:I,4,FALSE)</f>
        <v>严石林</v>
      </c>
      <c r="K1206" s="91">
        <f>VLOOKUP(J1206,辅助信息!H:I,2,FALSE)</f>
        <v>15924731822</v>
      </c>
      <c r="L1206" s="120" t="str">
        <f>VLOOKUP(B1206,辅助信息!E:J,6,FALSE)</f>
        <v>装货前联系收货人核实到场规格，货物最下面用方木垫下方便卸货</v>
      </c>
      <c r="P1206" s="66" t="str">
        <f ca="1" t="shared" si="44"/>
        <v/>
      </c>
      <c r="R1206" s="67"/>
    </row>
    <row r="1207" s="62" customFormat="1" hidden="1" spans="1:18">
      <c r="A1207" s="66"/>
      <c r="B1207" s="118" t="s">
        <v>81</v>
      </c>
      <c r="C1207" s="77">
        <v>45774</v>
      </c>
      <c r="D1207" s="118" t="str">
        <f>VLOOKUP(B1207,辅助信息!E:K,7,FALSE)</f>
        <v>ZTWM-CDGS-YL-20240814-001</v>
      </c>
      <c r="E1207" s="118" t="str">
        <f>VLOOKUP(F1207,辅助信息!A:B,2,FALSE)</f>
        <v>盘螺</v>
      </c>
      <c r="F1207" s="118" t="s">
        <v>26</v>
      </c>
      <c r="G1207" s="118">
        <v>22</v>
      </c>
      <c r="H1207" s="118" t="str">
        <f>_xlfn.XLOOKUP(C1207&amp;F1207&amp;I1207&amp;J1207,'[1]2025年已发货'!$F:$F&amp;'[1]2025年已发货'!$C:$C&amp;'[1]2025年已发货'!$G:$G&amp;'[1]2025年已发货'!$H:$H,'[1]2025年已发货'!$E:$E,"未发货")</f>
        <v>未发货</v>
      </c>
      <c r="I1207" s="118" t="str">
        <f>VLOOKUP(B1207,辅助信息!E:I,3,FALSE)</f>
        <v>（华西简阳西城嘉苑）四川省成都市简阳市简城街道高屋村</v>
      </c>
      <c r="J1207" s="118" t="str">
        <f>VLOOKUP(B1207,辅助信息!E:I,4,FALSE)</f>
        <v>张瀚镭</v>
      </c>
      <c r="K1207" s="118">
        <f>VLOOKUP(J1207,辅助信息!H:I,2,FALSE)</f>
        <v>15884666220</v>
      </c>
      <c r="L1207" s="118" t="str">
        <f>VLOOKUP(B1207,辅助信息!E:J,6,FALSE)</f>
        <v>优先威钢发货,我方卸车,新老国标钢厂不加价可直发</v>
      </c>
      <c r="M1207" s="102">
        <v>45769</v>
      </c>
      <c r="O1207" s="62">
        <f ca="1">IF(OR(M1207="",N1207&lt;&gt;""),"",MAX(M1207-TODAY(),0))</f>
        <v>0</v>
      </c>
      <c r="P1207" s="66">
        <f ca="1" t="shared" si="44"/>
        <v>9</v>
      </c>
      <c r="Q1207" s="62" t="str">
        <f>VLOOKUP(B1207,辅助信息!E:M,9,FALSE)</f>
        <v>ZTWM-CDGS-XS-2024-0030-华西集采-简州大道</v>
      </c>
      <c r="R1207" s="62" t="str">
        <f>_xlfn._xlws.FILTER(辅助信息!D:D,辅助信息!E:E=B1207)</f>
        <v>华西简阳西城嘉苑</v>
      </c>
    </row>
    <row r="1208" s="62" customFormat="1" hidden="1" spans="1:18">
      <c r="A1208" s="66"/>
      <c r="B1208" s="118" t="s">
        <v>81</v>
      </c>
      <c r="C1208" s="77">
        <v>45774</v>
      </c>
      <c r="D1208" s="118" t="str">
        <f>VLOOKUP(B1208,辅助信息!E:K,7,FALSE)</f>
        <v>ZTWM-CDGS-YL-20240814-001</v>
      </c>
      <c r="E1208" s="118" t="str">
        <f>VLOOKUP(F1208,辅助信息!A:B,2,FALSE)</f>
        <v>螺纹钢</v>
      </c>
      <c r="F1208" s="118" t="s">
        <v>33</v>
      </c>
      <c r="G1208" s="118">
        <v>20</v>
      </c>
      <c r="H1208" s="118" t="str">
        <f>_xlfn.XLOOKUP(C1208&amp;F1208&amp;I1208&amp;J1208,'[1]2025年已发货'!$F:$F&amp;'[1]2025年已发货'!$C:$C&amp;'[1]2025年已发货'!$G:$G&amp;'[1]2025年已发货'!$H:$H,'[1]2025年已发货'!$E:$E,"未发货")</f>
        <v>未发货</v>
      </c>
      <c r="I1208" s="118" t="str">
        <f>VLOOKUP(B1208,辅助信息!E:I,3,FALSE)</f>
        <v>（华西简阳西城嘉苑）四川省成都市简阳市简城街道高屋村</v>
      </c>
      <c r="J1208" s="118" t="str">
        <f>VLOOKUP(B1208,辅助信息!E:I,4,FALSE)</f>
        <v>张瀚镭</v>
      </c>
      <c r="K1208" s="118">
        <f>VLOOKUP(J1208,辅助信息!H:I,2,FALSE)</f>
        <v>15884666220</v>
      </c>
      <c r="L1208" s="118" t="str">
        <f>VLOOKUP(B1208,辅助信息!E:J,6,FALSE)</f>
        <v>优先威钢发货,我方卸车,新老国标钢厂不加价可直发</v>
      </c>
      <c r="M1208" s="102">
        <v>45769</v>
      </c>
      <c r="O1208" s="62">
        <f ca="1">IF(OR(M1208="",N1208&lt;&gt;""),"",MAX(M1208-TODAY(),0))</f>
        <v>0</v>
      </c>
      <c r="P1208" s="66">
        <f ca="1" t="shared" si="44"/>
        <v>9</v>
      </c>
      <c r="Q1208" s="62" t="str">
        <f>VLOOKUP(B1208,辅助信息!E:M,9,FALSE)</f>
        <v>ZTWM-CDGS-XS-2024-0030-华西集采-简州大道</v>
      </c>
      <c r="R1208" s="62" t="str">
        <f>_xlfn._xlws.FILTER(辅助信息!D:D,辅助信息!E:E=B1208)</f>
        <v>华西简阳西城嘉苑</v>
      </c>
    </row>
    <row r="1209" s="62" customFormat="1" hidden="1" spans="2:18">
      <c r="B1209" s="118" t="s">
        <v>69</v>
      </c>
      <c r="C1209" s="77">
        <v>45772</v>
      </c>
      <c r="D1209" s="118" t="str">
        <f>VLOOKUP(B1209,辅助信息!E:K,7,FALSE)</f>
        <v>JWDDCD2025011400164</v>
      </c>
      <c r="E1209" s="118" t="str">
        <f>VLOOKUP(F1209,辅助信息!A:B,2,FALSE)</f>
        <v>螺纹钢</v>
      </c>
      <c r="F1209" s="118" t="s">
        <v>45</v>
      </c>
      <c r="G1209" s="118">
        <v>3</v>
      </c>
      <c r="H1209" s="118">
        <f>_xlfn.XLOOKUP(C1209&amp;F1209&amp;I1209&amp;J1209,'[1]2025年已发货'!$F:$F&amp;'[1]2025年已发货'!$C:$C&amp;'[1]2025年已发货'!$G:$G&amp;'[1]2025年已发货'!$H:$H,'[1]2025年已发货'!$E:$E,"未发货")</f>
        <v>3</v>
      </c>
      <c r="I1209" s="118" t="str">
        <f>VLOOKUP(B1209,辅助信息!E:I,3,FALSE)</f>
        <v>（商投建工达州中医药科技园-4工区-2号楼）达州市通川区达州中医药职业学院犀牛大道北段</v>
      </c>
      <c r="J1209" s="118" t="str">
        <f>VLOOKUP(B1209,辅助信息!E:I,4,FALSE)</f>
        <v>张扬</v>
      </c>
      <c r="K1209" s="118">
        <f>VLOOKUP(J1209,辅助信息!H:I,2,FALSE)</f>
        <v>18381904567</v>
      </c>
      <c r="L1209" s="118" t="str">
        <f>VLOOKUP(B1209,辅助信息!E:J,6,FALSE)</f>
        <v>控制炉批号尽量少,优先安排达钢,提前联系到场规格及数量</v>
      </c>
      <c r="M1209" s="102">
        <v>45763</v>
      </c>
      <c r="O1209" s="62">
        <f ca="1" t="shared" ref="O1209:O1230" si="49">IF(OR(M1209="",N1209&lt;&gt;""),"",MAX(M1209-TODAY(),0))</f>
        <v>0</v>
      </c>
      <c r="P1209" s="66">
        <f ca="1" t="shared" ref="P1209:P1230" si="50">IF(M1209="","",IF(N1209&lt;&gt;"",MAX(N1209-M1209,0),IF(TODAY()&gt;M1209,TODAY()-M1209,0)))</f>
        <v>15</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8" t="s">
        <v>69</v>
      </c>
      <c r="C1210" s="77">
        <v>45772</v>
      </c>
      <c r="D1210" s="118" t="str">
        <f>VLOOKUP(B1210,辅助信息!E:K,7,FALSE)</f>
        <v>JWDDCD2025011400164</v>
      </c>
      <c r="E1210" s="118" t="str">
        <f>VLOOKUP(F1210,辅助信息!A:B,2,FALSE)</f>
        <v>螺纹钢</v>
      </c>
      <c r="F1210" s="118" t="s">
        <v>21</v>
      </c>
      <c r="G1210" s="118">
        <v>12</v>
      </c>
      <c r="H1210" s="118">
        <f>_xlfn.XLOOKUP(C1210&amp;F1210&amp;I1210&amp;J1210,'[1]2025年已发货'!$F:$F&amp;'[1]2025年已发货'!$C:$C&amp;'[1]2025年已发货'!$G:$G&amp;'[1]2025年已发货'!$H:$H,'[1]2025年已发货'!$E:$E,"未发货")</f>
        <v>12</v>
      </c>
      <c r="I1210" s="118" t="str">
        <f>VLOOKUP(B1210,辅助信息!E:I,3,FALSE)</f>
        <v>（商投建工达州中医药科技园-4工区-2号楼）达州市通川区达州中医药职业学院犀牛大道北段</v>
      </c>
      <c r="J1210" s="118" t="str">
        <f>VLOOKUP(B1210,辅助信息!E:I,4,FALSE)</f>
        <v>张扬</v>
      </c>
      <c r="K1210" s="118">
        <f>VLOOKUP(J1210,辅助信息!H:I,2,FALSE)</f>
        <v>18381904567</v>
      </c>
      <c r="L1210" s="118" t="str">
        <f>VLOOKUP(B1210,辅助信息!E:J,6,FALSE)</f>
        <v>控制炉批号尽量少,优先安排达钢,提前联系到场规格及数量</v>
      </c>
      <c r="M1210" s="102">
        <v>45763</v>
      </c>
      <c r="O1210" s="62">
        <f ca="1" t="shared" si="49"/>
        <v>0</v>
      </c>
      <c r="P1210" s="66">
        <f ca="1" t="shared" si="50"/>
        <v>15</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8" t="s">
        <v>69</v>
      </c>
      <c r="C1211" s="77">
        <v>45772</v>
      </c>
      <c r="D1211" s="118" t="str">
        <f>VLOOKUP(B1211,辅助信息!E:K,7,FALSE)</f>
        <v>JWDDCD2025011400164</v>
      </c>
      <c r="E1211" s="118" t="str">
        <f>VLOOKUP(F1211,辅助信息!A:B,2,FALSE)</f>
        <v>螺纹钢</v>
      </c>
      <c r="F1211" s="118" t="s">
        <v>58</v>
      </c>
      <c r="G1211" s="118">
        <v>9</v>
      </c>
      <c r="H1211" s="118">
        <f>_xlfn.XLOOKUP(C1211&amp;F1211&amp;I1211&amp;J1211,'[1]2025年已发货'!$F:$F&amp;'[1]2025年已发货'!$C:$C&amp;'[1]2025年已发货'!$G:$G&amp;'[1]2025年已发货'!$H:$H,'[1]2025年已发货'!$E:$E,"未发货")</f>
        <v>9</v>
      </c>
      <c r="I1211" s="118" t="str">
        <f>VLOOKUP(B1211,辅助信息!E:I,3,FALSE)</f>
        <v>（商投建工达州中医药科技园-4工区-2号楼）达州市通川区达州中医药职业学院犀牛大道北段</v>
      </c>
      <c r="J1211" s="118" t="str">
        <f>VLOOKUP(B1211,辅助信息!E:I,4,FALSE)</f>
        <v>张扬</v>
      </c>
      <c r="K1211" s="118">
        <f>VLOOKUP(J1211,辅助信息!H:I,2,FALSE)</f>
        <v>18381904567</v>
      </c>
      <c r="L1211" s="118" t="str">
        <f>VLOOKUP(B1211,辅助信息!E:J,6,FALSE)</f>
        <v>控制炉批号尽量少,优先安排达钢,提前联系到场规格及数量</v>
      </c>
      <c r="M1211" s="102">
        <v>45763</v>
      </c>
      <c r="O1211" s="62">
        <f ca="1" t="shared" si="49"/>
        <v>0</v>
      </c>
      <c r="P1211" s="66">
        <f ca="1" t="shared" si="50"/>
        <v>15</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8" t="s">
        <v>69</v>
      </c>
      <c r="C1212" s="77">
        <v>45772</v>
      </c>
      <c r="D1212" s="118" t="str">
        <f>VLOOKUP(B1212,辅助信息!E:K,7,FALSE)</f>
        <v>JWDDCD2025011400164</v>
      </c>
      <c r="E1212" s="118" t="str">
        <f>VLOOKUP(F1212,辅助信息!A:B,2,FALSE)</f>
        <v>螺纹钢</v>
      </c>
      <c r="F1212" s="118" t="s">
        <v>46</v>
      </c>
      <c r="G1212" s="118">
        <v>9</v>
      </c>
      <c r="H1212" s="118">
        <f>_xlfn.XLOOKUP(C1212&amp;F1212&amp;I1212&amp;J1212,'[1]2025年已发货'!$F:$F&amp;'[1]2025年已发货'!$C:$C&amp;'[1]2025年已发货'!$G:$G&amp;'[1]2025年已发货'!$H:$H,'[1]2025年已发货'!$E:$E,"未发货")</f>
        <v>9</v>
      </c>
      <c r="I1212" s="118" t="str">
        <f>VLOOKUP(B1212,辅助信息!E:I,3,FALSE)</f>
        <v>（商投建工达州中医药科技园-4工区-2号楼）达州市通川区达州中医药职业学院犀牛大道北段</v>
      </c>
      <c r="J1212" s="118" t="str">
        <f>VLOOKUP(B1212,辅助信息!E:I,4,FALSE)</f>
        <v>张扬</v>
      </c>
      <c r="K1212" s="118">
        <f>VLOOKUP(J1212,辅助信息!H:I,2,FALSE)</f>
        <v>18381904567</v>
      </c>
      <c r="L1212" s="118" t="str">
        <f>VLOOKUP(B1212,辅助信息!E:J,6,FALSE)</f>
        <v>控制炉批号尽量少,优先安排达钢,提前联系到场规格及数量</v>
      </c>
      <c r="M1212" s="102">
        <v>45763</v>
      </c>
      <c r="O1212" s="62">
        <f ca="1" t="shared" si="49"/>
        <v>0</v>
      </c>
      <c r="P1212" s="66">
        <f ca="1" t="shared" si="50"/>
        <v>15</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8" t="s">
        <v>56</v>
      </c>
      <c r="C1213" s="77">
        <v>45772</v>
      </c>
      <c r="D1213" s="118" t="str">
        <f>VLOOKUP(B1213,辅助信息!E:K,7,FALSE)</f>
        <v>JWDDCD2025011400164</v>
      </c>
      <c r="E1213" s="118" t="str">
        <f>VLOOKUP(F1213,辅助信息!A:B,2,FALSE)</f>
        <v>螺纹钢</v>
      </c>
      <c r="F1213" s="118" t="s">
        <v>46</v>
      </c>
      <c r="G1213" s="118">
        <v>21</v>
      </c>
      <c r="H1213" s="118">
        <f>_xlfn.XLOOKUP(C1213&amp;F1213&amp;I1213&amp;J1213,'[1]2025年已发货'!$F:$F&amp;'[1]2025年已发货'!$C:$C&amp;'[1]2025年已发货'!$G:$G&amp;'[1]2025年已发货'!$H:$H,'[1]2025年已发货'!$E:$E,"未发货")</f>
        <v>21</v>
      </c>
      <c r="I1213" s="118" t="str">
        <f>VLOOKUP(B1213,辅助信息!E:I,3,FALSE)</f>
        <v>（商投建工达州中医药科技园-4工区-7号楼）达州市通川区达州中医药职业学院犀牛大道北段</v>
      </c>
      <c r="J1213" s="118" t="str">
        <f>VLOOKUP(B1213,辅助信息!E:I,4,FALSE)</f>
        <v>张扬</v>
      </c>
      <c r="K1213" s="118">
        <f>VLOOKUP(J1213,辅助信息!H:I,2,FALSE)</f>
        <v>18381904567</v>
      </c>
      <c r="L1213" s="118" t="str">
        <f>VLOOKUP(B1213,辅助信息!E:J,6,FALSE)</f>
        <v>控制炉批号尽量少,优先安排达钢,提前联系到场规格及数量</v>
      </c>
      <c r="M1213" s="102">
        <v>45768</v>
      </c>
      <c r="O1213" s="62">
        <f ca="1" t="shared" si="49"/>
        <v>0</v>
      </c>
      <c r="P1213" s="66">
        <f ca="1" t="shared" si="50"/>
        <v>10</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8" t="s">
        <v>56</v>
      </c>
      <c r="C1214" s="77">
        <v>45772</v>
      </c>
      <c r="D1214" s="118" t="str">
        <f>VLOOKUP(B1214,辅助信息!E:K,7,FALSE)</f>
        <v>JWDDCD2025011400164</v>
      </c>
      <c r="E1214" s="118" t="str">
        <f>VLOOKUP(F1214,辅助信息!A:B,2,FALSE)</f>
        <v>螺纹钢</v>
      </c>
      <c r="F1214" s="118" t="s">
        <v>22</v>
      </c>
      <c r="G1214" s="118">
        <v>30</v>
      </c>
      <c r="H1214" s="118">
        <f>_xlfn.XLOOKUP(C1214&amp;F1214&amp;I1214&amp;J1214,'[1]2025年已发货'!$F:$F&amp;'[1]2025年已发货'!$C:$C&amp;'[1]2025年已发货'!$G:$G&amp;'[1]2025年已发货'!$H:$H,'[1]2025年已发货'!$E:$E,"未发货")</f>
        <v>30</v>
      </c>
      <c r="I1214" s="118" t="str">
        <f>VLOOKUP(B1214,辅助信息!E:I,3,FALSE)</f>
        <v>（商投建工达州中医药科技园-4工区-7号楼）达州市通川区达州中医药职业学院犀牛大道北段</v>
      </c>
      <c r="J1214" s="118" t="str">
        <f>VLOOKUP(B1214,辅助信息!E:I,4,FALSE)</f>
        <v>张扬</v>
      </c>
      <c r="K1214" s="118">
        <f>VLOOKUP(J1214,辅助信息!H:I,2,FALSE)</f>
        <v>18381904567</v>
      </c>
      <c r="L1214" s="118" t="str">
        <f>VLOOKUP(B1214,辅助信息!E:J,6,FALSE)</f>
        <v>控制炉批号尽量少,优先安排达钢,提前联系到场规格及数量</v>
      </c>
      <c r="M1214" s="102">
        <v>45768</v>
      </c>
      <c r="O1214" s="62">
        <f ca="1" t="shared" si="49"/>
        <v>0</v>
      </c>
      <c r="P1214" s="66">
        <f ca="1" t="shared" si="50"/>
        <v>10</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8" t="s">
        <v>68</v>
      </c>
      <c r="C1215" s="77">
        <v>45772</v>
      </c>
      <c r="D1215" s="118" t="str">
        <f>VLOOKUP(B1215,辅助信息!E:K,7,FALSE)</f>
        <v>JWDDCD2025011400164</v>
      </c>
      <c r="E1215" s="118" t="str">
        <f>VLOOKUP(F1215,辅助信息!A:B,2,FALSE)</f>
        <v>高线</v>
      </c>
      <c r="F1215" s="118" t="s">
        <v>51</v>
      </c>
      <c r="G1215" s="119">
        <v>3</v>
      </c>
      <c r="H1215" s="119">
        <f>_xlfn.XLOOKUP(C1215&amp;F1215&amp;I1215&amp;J1215,'[1]2025年已发货'!$F:$F&amp;'[1]2025年已发货'!$C:$C&amp;'[1]2025年已发货'!$G:$G&amp;'[1]2025年已发货'!$H:$H,'[1]2025年已发货'!$E:$E,"未发货")</f>
        <v>3</v>
      </c>
      <c r="I1215" s="118" t="str">
        <f>VLOOKUP(B1215,辅助信息!E:I,3,FALSE)</f>
        <v>（商投建工达州中医药科技园-2工区-景观桥）达州市通川区达州中医药职业学院犀牛大道北段</v>
      </c>
      <c r="J1215" s="118" t="str">
        <f>VLOOKUP(B1215,辅助信息!E:I,4,FALSE)</f>
        <v>李波</v>
      </c>
      <c r="K1215" s="118">
        <f>VLOOKUP(J1215,辅助信息!H:I,2,FALSE)</f>
        <v>18381899787</v>
      </c>
      <c r="L1215" s="118" t="str">
        <f>VLOOKUP(B1215,辅助信息!E:J,6,FALSE)</f>
        <v>控制炉批号尽量少,优先安排达钢,提前联系到场规格及数量</v>
      </c>
      <c r="M1215" s="99">
        <v>45772</v>
      </c>
      <c r="N1215" s="66"/>
      <c r="O1215" s="66">
        <f ca="1" t="shared" si="49"/>
        <v>0</v>
      </c>
      <c r="P1215" s="66">
        <f ca="1" t="shared" si="50"/>
        <v>6</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8" t="s">
        <v>68</v>
      </c>
      <c r="C1216" s="77">
        <v>45772</v>
      </c>
      <c r="D1216" s="118" t="str">
        <f>VLOOKUP(B1216,辅助信息!E:K,7,FALSE)</f>
        <v>JWDDCD2025011400164</v>
      </c>
      <c r="E1216" s="118" t="str">
        <f>VLOOKUP(F1216,辅助信息!A:B,2,FALSE)</f>
        <v>盘螺</v>
      </c>
      <c r="F1216" s="118" t="s">
        <v>41</v>
      </c>
      <c r="G1216" s="119">
        <v>3</v>
      </c>
      <c r="H1216" s="119">
        <f>_xlfn.XLOOKUP(C1216&amp;F1216&amp;I1216&amp;J1216,'[1]2025年已发货'!$F:$F&amp;'[1]2025年已发货'!$C:$C&amp;'[1]2025年已发货'!$G:$G&amp;'[1]2025年已发货'!$H:$H,'[1]2025年已发货'!$E:$E,"未发货")</f>
        <v>3</v>
      </c>
      <c r="I1216" s="118" t="str">
        <f>VLOOKUP(B1216,辅助信息!E:I,3,FALSE)</f>
        <v>（商投建工达州中医药科技园-2工区-景观桥）达州市通川区达州中医药职业学院犀牛大道北段</v>
      </c>
      <c r="J1216" s="118" t="str">
        <f>VLOOKUP(B1216,辅助信息!E:I,4,FALSE)</f>
        <v>李波</v>
      </c>
      <c r="K1216" s="118">
        <f>VLOOKUP(J1216,辅助信息!H:I,2,FALSE)</f>
        <v>18381899787</v>
      </c>
      <c r="L1216" s="118" t="str">
        <f>VLOOKUP(B1216,辅助信息!E:J,6,FALSE)</f>
        <v>控制炉批号尽量少,优先安排达钢,提前联系到场规格及数量</v>
      </c>
      <c r="M1216" s="99">
        <v>45772</v>
      </c>
      <c r="N1216" s="66"/>
      <c r="O1216" s="66">
        <f ca="1" t="shared" si="49"/>
        <v>0</v>
      </c>
      <c r="P1216" s="66">
        <f ca="1" t="shared" si="50"/>
        <v>6</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8" t="s">
        <v>68</v>
      </c>
      <c r="C1217" s="77">
        <v>45772</v>
      </c>
      <c r="D1217" s="118" t="str">
        <f>VLOOKUP(B1217,辅助信息!E:K,7,FALSE)</f>
        <v>JWDDCD2025011400164</v>
      </c>
      <c r="E1217" s="118" t="str">
        <f>VLOOKUP(F1217,辅助信息!A:B,2,FALSE)</f>
        <v>螺纹钢</v>
      </c>
      <c r="F1217" s="118" t="s">
        <v>32</v>
      </c>
      <c r="G1217" s="119">
        <v>17</v>
      </c>
      <c r="H1217" s="119">
        <f>_xlfn.XLOOKUP(C1217&amp;F1217&amp;I1217&amp;J1217,'[1]2025年已发货'!$F:$F&amp;'[1]2025年已发货'!$C:$C&amp;'[1]2025年已发货'!$G:$G&amp;'[1]2025年已发货'!$H:$H,'[1]2025年已发货'!$E:$E,"未发货")</f>
        <v>17</v>
      </c>
      <c r="I1217" s="118" t="str">
        <f>VLOOKUP(B1217,辅助信息!E:I,3,FALSE)</f>
        <v>（商投建工达州中医药科技园-2工区-景观桥）达州市通川区达州中医药职业学院犀牛大道北段</v>
      </c>
      <c r="J1217" s="118" t="str">
        <f>VLOOKUP(B1217,辅助信息!E:I,4,FALSE)</f>
        <v>李波</v>
      </c>
      <c r="K1217" s="118">
        <f>VLOOKUP(J1217,辅助信息!H:I,2,FALSE)</f>
        <v>18381899787</v>
      </c>
      <c r="L1217" s="118" t="str">
        <f>VLOOKUP(B1217,辅助信息!E:J,6,FALSE)</f>
        <v>控制炉批号尽量少,优先安排达钢,提前联系到场规格及数量</v>
      </c>
      <c r="M1217" s="99">
        <v>45772</v>
      </c>
      <c r="N1217" s="66"/>
      <c r="O1217" s="66">
        <f ca="1" t="shared" si="49"/>
        <v>0</v>
      </c>
      <c r="P1217" s="66">
        <f ca="1" t="shared" si="50"/>
        <v>6</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8" t="s">
        <v>68</v>
      </c>
      <c r="C1218" s="77">
        <v>45772</v>
      </c>
      <c r="D1218" s="118" t="str">
        <f>VLOOKUP(B1218,辅助信息!E:K,7,FALSE)</f>
        <v>JWDDCD2025011400164</v>
      </c>
      <c r="E1218" s="118" t="str">
        <f>VLOOKUP(F1218,辅助信息!A:B,2,FALSE)</f>
        <v>螺纹钢</v>
      </c>
      <c r="F1218" s="118" t="s">
        <v>18</v>
      </c>
      <c r="G1218" s="119">
        <v>12</v>
      </c>
      <c r="H1218" s="119">
        <f>_xlfn.XLOOKUP(C1218&amp;F1218&amp;I1218&amp;J1218,'[1]2025年已发货'!$F:$F&amp;'[1]2025年已发货'!$C:$C&amp;'[1]2025年已发货'!$G:$G&amp;'[1]2025年已发货'!$H:$H,'[1]2025年已发货'!$E:$E,"未发货")</f>
        <v>12</v>
      </c>
      <c r="I1218" s="118" t="str">
        <f>VLOOKUP(B1218,辅助信息!E:I,3,FALSE)</f>
        <v>（商投建工达州中医药科技园-2工区-景观桥）达州市通川区达州中医药职业学院犀牛大道北段</v>
      </c>
      <c r="J1218" s="118" t="str">
        <f>VLOOKUP(B1218,辅助信息!E:I,4,FALSE)</f>
        <v>李波</v>
      </c>
      <c r="K1218" s="118">
        <f>VLOOKUP(J1218,辅助信息!H:I,2,FALSE)</f>
        <v>18381899787</v>
      </c>
      <c r="L1218" s="118" t="str">
        <f>VLOOKUP(B1218,辅助信息!E:J,6,FALSE)</f>
        <v>控制炉批号尽量少,优先安排达钢,提前联系到场规格及数量</v>
      </c>
      <c r="M1218" s="99">
        <v>45772</v>
      </c>
      <c r="N1218" s="66"/>
      <c r="O1218" s="66">
        <f ca="1" t="shared" si="49"/>
        <v>0</v>
      </c>
      <c r="P1218" s="66">
        <f ca="1" t="shared" si="50"/>
        <v>6</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8" t="s">
        <v>68</v>
      </c>
      <c r="C1219" s="77">
        <v>45774</v>
      </c>
      <c r="D1219" s="118" t="str">
        <f>VLOOKUP(B1219,辅助信息!E:K,7,FALSE)</f>
        <v>JWDDCD2025011400164</v>
      </c>
      <c r="E1219" s="118" t="str">
        <f>VLOOKUP(F1219,辅助信息!A:B,2,FALSE)</f>
        <v>螺纹钢</v>
      </c>
      <c r="F1219" s="118" t="s">
        <v>52</v>
      </c>
      <c r="G1219" s="121">
        <v>15</v>
      </c>
      <c r="H1219" s="119" t="str">
        <f>_xlfn.XLOOKUP(C1219&amp;F1219&amp;I1219&amp;J1219,'[1]2025年已发货'!$F:$F&amp;'[1]2025年已发货'!$C:$C&amp;'[1]2025年已发货'!$G:$G&amp;'[1]2025年已发货'!$H:$H,'[1]2025年已发货'!$E:$E,"未发货")</f>
        <v>未发货</v>
      </c>
      <c r="I1219" s="118" t="str">
        <f>VLOOKUP(B1219,辅助信息!E:I,3,FALSE)</f>
        <v>（商投建工达州中医药科技园-2工区-景观桥）达州市通川区达州中医药职业学院犀牛大道北段</v>
      </c>
      <c r="J1219" s="118" t="str">
        <f>VLOOKUP(B1219,辅助信息!E:I,4,FALSE)</f>
        <v>李波</v>
      </c>
      <c r="K1219" s="118">
        <f>VLOOKUP(J1219,辅助信息!H:I,2,FALSE)</f>
        <v>18381899787</v>
      </c>
      <c r="L1219" s="118" t="str">
        <f>VLOOKUP(B1219,辅助信息!E:J,6,FALSE)</f>
        <v>控制炉批号尽量少,优先安排达钢,提前联系到场规格及数量</v>
      </c>
      <c r="M1219" s="99">
        <v>45772</v>
      </c>
      <c r="N1219" s="66"/>
      <c r="O1219" s="66">
        <f ca="1" t="shared" si="49"/>
        <v>0</v>
      </c>
      <c r="P1219" s="66">
        <f ca="1" t="shared" si="50"/>
        <v>6</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8" t="s">
        <v>136</v>
      </c>
      <c r="C1220" s="77">
        <v>45774</v>
      </c>
      <c r="D1220" s="118" t="str">
        <f>VLOOKUP(B1220,辅助信息!E:K,7,FALSE)</f>
        <v>JWDDCD2025042900072</v>
      </c>
      <c r="E1220" s="118" t="str">
        <f>VLOOKUP(F1220,辅助信息!A:B,2,FALSE)</f>
        <v>螺纹钢</v>
      </c>
      <c r="F1220" s="118" t="s">
        <v>90</v>
      </c>
      <c r="G1220" s="121">
        <v>70</v>
      </c>
      <c r="H1220" s="119">
        <f>_xlfn.XLOOKUP(C1220&amp;F1220&amp;I1220&amp;J1220,'[1]2025年已发货'!$F:$F&amp;'[1]2025年已发货'!$C:$C&amp;'[1]2025年已发货'!$G:$G&amp;'[1]2025年已发货'!$H:$H,'[1]2025年已发货'!$E:$E,"未发货")</f>
        <v>70</v>
      </c>
      <c r="I1220" s="118" t="str">
        <f>VLOOKUP(B1220,辅助信息!E:I,3,FALSE)</f>
        <v>(宜宾兴港三江新区长江工业园建设项目-M2-00-04桩)宜宾市翠屏区宜宾汽车零部件配套产业基地(纬五路南)</v>
      </c>
      <c r="J1220" s="118" t="str">
        <f>VLOOKUP(B1220,辅助信息!E:I,4,FALSE)</f>
        <v>王涛</v>
      </c>
      <c r="K1220" s="118">
        <f>VLOOKUP(J1220,辅助信息!H:I,2,FALSE)</f>
        <v>18381110677</v>
      </c>
      <c r="L1220" s="118" t="str">
        <f>VLOOKUP(B1220,辅助信息!E:J,6,FALSE)</f>
        <v>装货前联系收货人核实到场规格，货物最下面用方木垫下方便卸货</v>
      </c>
      <c r="M1220" s="99">
        <v>45773</v>
      </c>
      <c r="N1220" s="66"/>
      <c r="O1220" s="66">
        <f ca="1" t="shared" si="49"/>
        <v>0</v>
      </c>
      <c r="P1220" s="66">
        <f ca="1" t="shared" si="50"/>
        <v>5</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8" t="s">
        <v>139</v>
      </c>
      <c r="C1221" s="77">
        <v>45774</v>
      </c>
      <c r="D1221" s="118" t="str">
        <f>VLOOKUP(B1221,辅助信息!E:K,7,FALSE)</f>
        <v>JWDDCD2025042900072</v>
      </c>
      <c r="E1221" s="118" t="str">
        <f>VLOOKUP(F1221,辅助信息!A:B,2,FALSE)</f>
        <v>盘螺</v>
      </c>
      <c r="F1221" s="118" t="s">
        <v>41</v>
      </c>
      <c r="G1221" s="121">
        <v>25</v>
      </c>
      <c r="H1221" s="119">
        <f>_xlfn.XLOOKUP(C1221&amp;F1221&amp;I1221&amp;J1221,'[1]2025年已发货'!$F:$F&amp;'[1]2025年已发货'!$C:$C&amp;'[1]2025年已发货'!$G:$G&amp;'[1]2025年已发货'!$H:$H,'[1]2025年已发货'!$E:$E,"未发货")</f>
        <v>15</v>
      </c>
      <c r="I1221" s="118" t="str">
        <f>VLOOKUP(B1221,辅助信息!E:I,3,FALSE)</f>
        <v>(宜宾兴港三江新区长江工业园建设项目-M2-7#厂房)宜宾市翠屏区宜宾汽车零部件配套产业基地(纬五路南)</v>
      </c>
      <c r="J1221" s="118" t="str">
        <f>VLOOKUP(B1221,辅助信息!E:I,4,FALSE)</f>
        <v>王涛</v>
      </c>
      <c r="K1221" s="118">
        <f>VLOOKUP(J1221,辅助信息!H:I,2,FALSE)</f>
        <v>18381110677</v>
      </c>
      <c r="L1221" s="118" t="str">
        <f>VLOOKUP(B1221,辅助信息!E:J,6,FALSE)</f>
        <v>装货前联系收货人核实到场规格，货物最下面用方木垫下方便卸货</v>
      </c>
      <c r="M1221" s="99">
        <v>45773</v>
      </c>
      <c r="N1221" s="66"/>
      <c r="O1221" s="66">
        <f ca="1" t="shared" si="49"/>
        <v>0</v>
      </c>
      <c r="P1221" s="66">
        <f ca="1" t="shared" si="50"/>
        <v>5</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8" t="s">
        <v>139</v>
      </c>
      <c r="C1222" s="77">
        <v>45774</v>
      </c>
      <c r="D1222" s="118" t="str">
        <f>VLOOKUP(B1222,辅助信息!E:K,7,FALSE)</f>
        <v>JWDDCD2025042900072</v>
      </c>
      <c r="E1222" s="118" t="str">
        <f>VLOOKUP(F1222,辅助信息!A:B,2,FALSE)</f>
        <v>螺纹钢</v>
      </c>
      <c r="F1222" s="118" t="s">
        <v>133</v>
      </c>
      <c r="G1222" s="121">
        <v>30</v>
      </c>
      <c r="H1222" s="119">
        <f>_xlfn.XLOOKUP(C1222&amp;F1222&amp;I1222&amp;J1222,'[1]2025年已发货'!$F:$F&amp;'[1]2025年已发货'!$C:$C&amp;'[1]2025年已发货'!$G:$G&amp;'[1]2025年已发货'!$H:$H,'[1]2025年已发货'!$E:$E,"未发货")</f>
        <v>20</v>
      </c>
      <c r="I1222" s="118" t="str">
        <f>VLOOKUP(B1222,辅助信息!E:I,3,FALSE)</f>
        <v>(宜宾兴港三江新区长江工业园建设项目-M2-7#厂房)宜宾市翠屏区宜宾汽车零部件配套产业基地(纬五路南)</v>
      </c>
      <c r="J1222" s="118" t="str">
        <f>VLOOKUP(B1222,辅助信息!E:I,4,FALSE)</f>
        <v>王涛</v>
      </c>
      <c r="K1222" s="118">
        <f>VLOOKUP(J1222,辅助信息!H:I,2,FALSE)</f>
        <v>18381110677</v>
      </c>
      <c r="L1222" s="118" t="str">
        <f>VLOOKUP(B1222,辅助信息!E:J,6,FALSE)</f>
        <v>装货前联系收货人核实到场规格，货物最下面用方木垫下方便卸货</v>
      </c>
      <c r="M1222" s="99">
        <v>45773</v>
      </c>
      <c r="N1222" s="66"/>
      <c r="O1222" s="66">
        <f ca="1" t="shared" si="49"/>
        <v>0</v>
      </c>
      <c r="P1222" s="66">
        <f ca="1" t="shared" si="50"/>
        <v>5</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7">
        <v>45772</v>
      </c>
      <c r="D1223" s="118" t="str">
        <f>VLOOKUP(B1223,辅助信息!E:K,7,FALSE)</f>
        <v>JWDDCD2025042900072</v>
      </c>
      <c r="E1223" s="118" t="e">
        <f>VLOOKUP(F1223,辅助信息!A:B,2,FALSE)</f>
        <v>#N/A</v>
      </c>
      <c r="F1223" s="47" t="s">
        <v>143</v>
      </c>
      <c r="G1223" s="121">
        <v>12</v>
      </c>
      <c r="H1223" s="119">
        <f>_xlfn.XLOOKUP(C1223&amp;F1223&amp;I1223&amp;J1223,'[1]2025年已发货'!$F:$F&amp;'[1]2025年已发货'!$C:$C&amp;'[1]2025年已发货'!$G:$G&amp;'[1]2025年已发货'!$H:$H,'[1]2025年已发货'!$E:$E,"未发货")</f>
        <v>12</v>
      </c>
      <c r="I1223" s="118" t="str">
        <f>VLOOKUP(B1223,辅助信息!E:I,3,FALSE)</f>
        <v>(宜宾兴港三江新区长江工业园建设项目-9#厂房)宜宾市翠屏区宜宾汽车零部件配套产业基地(纬五路南)</v>
      </c>
      <c r="J1223" s="118" t="str">
        <f>VLOOKUP(B1223,辅助信息!E:I,4,FALSE)</f>
        <v>严石林</v>
      </c>
      <c r="K1223" s="118">
        <f>VLOOKUP(J1223,辅助信息!H:I,2,FALSE)</f>
        <v>15924731822</v>
      </c>
      <c r="L1223" s="118" t="str">
        <f>VLOOKUP(B1223,辅助信息!E:J,6,FALSE)</f>
        <v>装货前联系收货人核实到场规格，货物最下面用方木垫下方便卸货</v>
      </c>
      <c r="M1223" s="99">
        <v>45773</v>
      </c>
      <c r="N1223" s="66"/>
      <c r="O1223" s="66">
        <f ca="1" t="shared" si="49"/>
        <v>0</v>
      </c>
      <c r="P1223" s="66">
        <f ca="1" t="shared" si="50"/>
        <v>5</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7">
        <v>45772</v>
      </c>
      <c r="D1224" s="118" t="str">
        <f>VLOOKUP(B1224,辅助信息!E:K,7,FALSE)</f>
        <v>JWDDCD2025042900072</v>
      </c>
      <c r="E1224" s="118" t="str">
        <f>VLOOKUP(F1224,辅助信息!A:B,2,FALSE)</f>
        <v>螺纹钢</v>
      </c>
      <c r="F1224" s="47" t="s">
        <v>141</v>
      </c>
      <c r="G1224" s="121">
        <v>75</v>
      </c>
      <c r="H1224" s="119">
        <f>_xlfn.XLOOKUP(C1224&amp;F1224&amp;I1224&amp;J1224,'[1]2025年已发货'!$F:$F&amp;'[1]2025年已发货'!$C:$C&amp;'[1]2025年已发货'!$G:$G&amp;'[1]2025年已发货'!$H:$H,'[1]2025年已发货'!$E:$E,"未发货")</f>
        <v>75</v>
      </c>
      <c r="I1224" s="118" t="str">
        <f>VLOOKUP(B1224,辅助信息!E:I,3,FALSE)</f>
        <v>(宜宾兴港三江新区长江工业园建设项目-9#厂房)宜宾市翠屏区宜宾汽车零部件配套产业基地(纬五路南)</v>
      </c>
      <c r="J1224" s="118" t="str">
        <f>VLOOKUP(B1224,辅助信息!E:I,4,FALSE)</f>
        <v>严石林</v>
      </c>
      <c r="K1224" s="118">
        <f>VLOOKUP(J1224,辅助信息!H:I,2,FALSE)</f>
        <v>15924731822</v>
      </c>
      <c r="L1224" s="118" t="str">
        <f>VLOOKUP(B1224,辅助信息!E:J,6,FALSE)</f>
        <v>装货前联系收货人核实到场规格，货物最下面用方木垫下方便卸货</v>
      </c>
      <c r="M1224" s="99">
        <v>45773</v>
      </c>
      <c r="N1224" s="66"/>
      <c r="O1224" s="66">
        <f ca="1" t="shared" si="49"/>
        <v>0</v>
      </c>
      <c r="P1224" s="66">
        <f ca="1" t="shared" si="50"/>
        <v>5</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7">
        <v>45772</v>
      </c>
      <c r="D1225" s="118" t="str">
        <f>VLOOKUP(B1225,辅助信息!E:K,7,FALSE)</f>
        <v>JWDDCD2025042900072</v>
      </c>
      <c r="E1225" s="118" t="str">
        <f>VLOOKUP(F1225,辅助信息!A:B,2,FALSE)</f>
        <v>螺纹钢</v>
      </c>
      <c r="F1225" s="47" t="s">
        <v>142</v>
      </c>
      <c r="G1225" s="121">
        <v>18</v>
      </c>
      <c r="H1225" s="119">
        <f>_xlfn.XLOOKUP(C1225&amp;F1225&amp;I1225&amp;J1225,'[1]2025年已发货'!$F:$F&amp;'[1]2025年已发货'!$C:$C&amp;'[1]2025年已发货'!$G:$G&amp;'[1]2025年已发货'!$H:$H,'[1]2025年已发货'!$E:$E,"未发货")</f>
        <v>18</v>
      </c>
      <c r="I1225" s="118" t="str">
        <f>VLOOKUP(B1225,辅助信息!E:I,3,FALSE)</f>
        <v>(宜宾兴港三江新区长江工业园建设项目-9#厂房)宜宾市翠屏区宜宾汽车零部件配套产业基地(纬五路南)</v>
      </c>
      <c r="J1225" s="118" t="str">
        <f>VLOOKUP(B1225,辅助信息!E:I,4,FALSE)</f>
        <v>严石林</v>
      </c>
      <c r="K1225" s="118">
        <f>VLOOKUP(J1225,辅助信息!H:I,2,FALSE)</f>
        <v>15924731822</v>
      </c>
      <c r="L1225" s="118" t="str">
        <f>VLOOKUP(B1225,辅助信息!E:J,6,FALSE)</f>
        <v>装货前联系收货人核实到场规格，货物最下面用方木垫下方便卸货</v>
      </c>
      <c r="M1225" s="99">
        <v>45773</v>
      </c>
      <c r="N1225" s="66"/>
      <c r="O1225" s="66">
        <f ca="1" t="shared" si="49"/>
        <v>0</v>
      </c>
      <c r="P1225" s="66">
        <f ca="1" t="shared" si="50"/>
        <v>5</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7">
        <v>45774</v>
      </c>
      <c r="D1226" s="118" t="str">
        <f>VLOOKUP(B1226,辅助信息!E:K,7,FALSE)</f>
        <v>JWDDCD2025011400164</v>
      </c>
      <c r="E1226" s="118" t="str">
        <f>VLOOKUP(F1226,辅助信息!A:B,2,FALSE)</f>
        <v>盘螺</v>
      </c>
      <c r="F1226" s="47" t="s">
        <v>49</v>
      </c>
      <c r="G1226" s="43">
        <v>6</v>
      </c>
      <c r="H1226" s="119">
        <f>_xlfn.XLOOKUP(C1226&amp;F1226&amp;I1226&amp;J1226,'[1]2025年已发货'!$F:$F&amp;'[1]2025年已发货'!$C:$C&amp;'[1]2025年已发货'!$G:$G&amp;'[1]2025年已发货'!$H:$H,'[1]2025年已发货'!$E:$E,"未发货")</f>
        <v>6</v>
      </c>
      <c r="I1226" s="118" t="str">
        <f>VLOOKUP(B1226,辅助信息!E:I,3,FALSE)</f>
        <v>（商投建工达州中医药科技园-1工区）达州市通川区达州中医药职业学院犀牛大道北段</v>
      </c>
      <c r="J1226" s="118" t="str">
        <f>VLOOKUP(B1226,辅助信息!E:I,4,FALSE)</f>
        <v>程黄刚</v>
      </c>
      <c r="K1226" s="118">
        <f>VLOOKUP(J1226,辅助信息!H:I,2,FALSE)</f>
        <v>15108211617</v>
      </c>
      <c r="L1226" s="118" t="str">
        <f>VLOOKUP(B1226,辅助信息!E:J,6,FALSE)</f>
        <v>控制炉批号尽量少,优先安排达钢,提前联系到场规格及数量</v>
      </c>
      <c r="M1226" s="99">
        <v>45779</v>
      </c>
      <c r="O1226" s="66">
        <f ca="1" t="shared" ref="O1226:O1234" si="51">IF(OR(M1226="",N1226&lt;&gt;""),"",MAX(M1226-TODAY(),0))</f>
        <v>1</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7">
        <v>45774</v>
      </c>
      <c r="D1227" s="118" t="str">
        <f>VLOOKUP(B1227,辅助信息!E:K,7,FALSE)</f>
        <v>JWDDCD2025011400164</v>
      </c>
      <c r="E1227" s="118" t="str">
        <f>VLOOKUP(F1227,辅助信息!A:B,2,FALSE)</f>
        <v>盘螺</v>
      </c>
      <c r="F1227" s="47" t="s">
        <v>40</v>
      </c>
      <c r="G1227" s="43">
        <v>15</v>
      </c>
      <c r="H1227" s="119">
        <f>_xlfn.XLOOKUP(C1227&amp;F1227&amp;I1227&amp;J1227,'[1]2025年已发货'!$F:$F&amp;'[1]2025年已发货'!$C:$C&amp;'[1]2025年已发货'!$G:$G&amp;'[1]2025年已发货'!$H:$H,'[1]2025年已发货'!$E:$E,"未发货")</f>
        <v>15</v>
      </c>
      <c r="I1227" s="118" t="str">
        <f>VLOOKUP(B1227,辅助信息!E:I,3,FALSE)</f>
        <v>（商投建工达州中医药科技园-1工区）达州市通川区达州中医药职业学院犀牛大道北段</v>
      </c>
      <c r="J1227" s="118" t="str">
        <f>VLOOKUP(B1227,辅助信息!E:I,4,FALSE)</f>
        <v>程黄刚</v>
      </c>
      <c r="K1227" s="118">
        <f>VLOOKUP(J1227,辅助信息!H:I,2,FALSE)</f>
        <v>15108211617</v>
      </c>
      <c r="L1227" s="118" t="str">
        <f>VLOOKUP(B1227,辅助信息!E:J,6,FALSE)</f>
        <v>控制炉批号尽量少,优先安排达钢,提前联系到场规格及数量</v>
      </c>
      <c r="M1227" s="99">
        <v>45779</v>
      </c>
      <c r="O1227" s="66">
        <f ca="1" t="shared" si="51"/>
        <v>1</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7">
        <v>45774</v>
      </c>
      <c r="D1228" s="118" t="str">
        <f>VLOOKUP(B1228,辅助信息!E:K,7,FALSE)</f>
        <v>JWDDCD2025011400164</v>
      </c>
      <c r="E1228" s="118" t="str">
        <f>VLOOKUP(F1228,辅助信息!A:B,2,FALSE)</f>
        <v>盘螺</v>
      </c>
      <c r="F1228" s="47" t="s">
        <v>41</v>
      </c>
      <c r="G1228" s="43">
        <v>3</v>
      </c>
      <c r="H1228" s="119">
        <f>_xlfn.XLOOKUP(C1228&amp;F1228&amp;I1228&amp;J1228,'[1]2025年已发货'!$F:$F&amp;'[1]2025年已发货'!$C:$C&amp;'[1]2025年已发货'!$G:$G&amp;'[1]2025年已发货'!$H:$H,'[1]2025年已发货'!$E:$E,"未发货")</f>
        <v>3</v>
      </c>
      <c r="I1228" s="118" t="str">
        <f>VLOOKUP(B1228,辅助信息!E:I,3,FALSE)</f>
        <v>（商投建工达州中医药科技园-1工区）达州市通川区达州中医药职业学院犀牛大道北段</v>
      </c>
      <c r="J1228" s="118" t="str">
        <f>VLOOKUP(B1228,辅助信息!E:I,4,FALSE)</f>
        <v>程黄刚</v>
      </c>
      <c r="K1228" s="118">
        <f>VLOOKUP(J1228,辅助信息!H:I,2,FALSE)</f>
        <v>15108211617</v>
      </c>
      <c r="L1228" s="118" t="str">
        <f>VLOOKUP(B1228,辅助信息!E:J,6,FALSE)</f>
        <v>控制炉批号尽量少,优先安排达钢,提前联系到场规格及数量</v>
      </c>
      <c r="M1228" s="99">
        <v>45779</v>
      </c>
      <c r="O1228" s="66">
        <f ca="1" t="shared" si="51"/>
        <v>1</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7">
        <v>45774</v>
      </c>
      <c r="D1229" s="118" t="str">
        <f>VLOOKUP(B1229,辅助信息!E:K,7,FALSE)</f>
        <v>JWDDCD2025011400164</v>
      </c>
      <c r="E1229" s="118" t="str">
        <f>VLOOKUP(F1229,辅助信息!A:B,2,FALSE)</f>
        <v>螺纹钢</v>
      </c>
      <c r="F1229" s="47" t="s">
        <v>27</v>
      </c>
      <c r="G1229" s="43">
        <v>21</v>
      </c>
      <c r="H1229" s="119">
        <f>_xlfn.XLOOKUP(C1229&amp;F1229&amp;I1229&amp;J1229,'[1]2025年已发货'!$F:$F&amp;'[1]2025年已发货'!$C:$C&amp;'[1]2025年已发货'!$G:$G&amp;'[1]2025年已发货'!$H:$H,'[1]2025年已发货'!$E:$E,"未发货")</f>
        <v>21</v>
      </c>
      <c r="I1229" s="118" t="str">
        <f>VLOOKUP(B1229,辅助信息!E:I,3,FALSE)</f>
        <v>（商投建工达州中医药科技园-1工区）达州市通川区达州中医药职业学院犀牛大道北段</v>
      </c>
      <c r="J1229" s="118" t="str">
        <f>VLOOKUP(B1229,辅助信息!E:I,4,FALSE)</f>
        <v>程黄刚</v>
      </c>
      <c r="K1229" s="118">
        <f>VLOOKUP(J1229,辅助信息!H:I,2,FALSE)</f>
        <v>15108211617</v>
      </c>
      <c r="L1229" s="118" t="str">
        <f>VLOOKUP(B1229,辅助信息!E:J,6,FALSE)</f>
        <v>控制炉批号尽量少,优先安排达钢,提前联系到场规格及数量</v>
      </c>
      <c r="M1229" s="99">
        <v>45779</v>
      </c>
      <c r="O1229" s="66">
        <f ca="1" t="shared" si="51"/>
        <v>1</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7">
        <v>45774</v>
      </c>
      <c r="D1230" s="118" t="str">
        <f>VLOOKUP(B1230,辅助信息!E:K,7,FALSE)</f>
        <v>JWDDCD2025011400164</v>
      </c>
      <c r="E1230" s="118" t="str">
        <f>VLOOKUP(F1230,辅助信息!A:B,2,FALSE)</f>
        <v>螺纹钢</v>
      </c>
      <c r="F1230" s="47" t="s">
        <v>32</v>
      </c>
      <c r="G1230" s="43">
        <v>18</v>
      </c>
      <c r="H1230" s="119">
        <f>_xlfn.XLOOKUP(C1230&amp;F1230&amp;I1230&amp;J1230,'[1]2025年已发货'!$F:$F&amp;'[1]2025年已发货'!$C:$C&amp;'[1]2025年已发货'!$G:$G&amp;'[1]2025年已发货'!$H:$H,'[1]2025年已发货'!$E:$E,"未发货")</f>
        <v>13</v>
      </c>
      <c r="I1230" s="118" t="str">
        <f>VLOOKUP(B1230,辅助信息!E:I,3,FALSE)</f>
        <v>（商投建工达州中医药科技园-1工区）达州市通川区达州中医药职业学院犀牛大道北段</v>
      </c>
      <c r="J1230" s="118" t="str">
        <f>VLOOKUP(B1230,辅助信息!E:I,4,FALSE)</f>
        <v>程黄刚</v>
      </c>
      <c r="K1230" s="118">
        <f>VLOOKUP(J1230,辅助信息!H:I,2,FALSE)</f>
        <v>15108211617</v>
      </c>
      <c r="L1230" s="118" t="str">
        <f>VLOOKUP(B1230,辅助信息!E:J,6,FALSE)</f>
        <v>控制炉批号尽量少,优先安排达钢,提前联系到场规格及数量</v>
      </c>
      <c r="M1230" s="99">
        <v>45779</v>
      </c>
      <c r="O1230" s="66">
        <f ca="1" t="shared" si="51"/>
        <v>1</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7">
        <v>45774</v>
      </c>
      <c r="D1231" s="118" t="str">
        <f>VLOOKUP(B1231,辅助信息!E:K,7,FALSE)</f>
        <v>JWDDCD2025011400164</v>
      </c>
      <c r="E1231" s="118" t="str">
        <f>VLOOKUP(F1231,辅助信息!A:B,2,FALSE)</f>
        <v>螺纹钢</v>
      </c>
      <c r="F1231" s="47" t="s">
        <v>130</v>
      </c>
      <c r="G1231" s="43">
        <v>3</v>
      </c>
      <c r="H1231" s="119">
        <f>_xlfn.XLOOKUP(C1231&amp;F1231&amp;I1231&amp;J1231,'[1]2025年已发货'!$F:$F&amp;'[1]2025年已发货'!$C:$C&amp;'[1]2025年已发货'!$G:$G&amp;'[1]2025年已发货'!$H:$H,'[1]2025年已发货'!$E:$E,"未发货")</f>
        <v>3</v>
      </c>
      <c r="I1231" s="118" t="str">
        <f>VLOOKUP(B1231,辅助信息!E:I,3,FALSE)</f>
        <v>（商投建工达州中医药科技园-1工区）达州市通川区达州中医药职业学院犀牛大道北段</v>
      </c>
      <c r="J1231" s="118" t="str">
        <f>VLOOKUP(B1231,辅助信息!E:I,4,FALSE)</f>
        <v>程黄刚</v>
      </c>
      <c r="K1231" s="118">
        <f>VLOOKUP(J1231,辅助信息!H:I,2,FALSE)</f>
        <v>15108211617</v>
      </c>
      <c r="L1231" s="118" t="str">
        <f>VLOOKUP(B1231,辅助信息!E:J,6,FALSE)</f>
        <v>控制炉批号尽量少,优先安排达钢,提前联系到场规格及数量</v>
      </c>
      <c r="M1231" s="99">
        <v>45779</v>
      </c>
      <c r="O1231" s="66">
        <f ca="1" t="shared" si="51"/>
        <v>1</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7">
        <v>45774</v>
      </c>
      <c r="D1232" s="118" t="str">
        <f>VLOOKUP(B1232,辅助信息!E:K,7,FALSE)</f>
        <v>JWDDCD2025011400164</v>
      </c>
      <c r="E1232" s="118" t="str">
        <f>VLOOKUP(F1232,辅助信息!A:B,2,FALSE)</f>
        <v>螺纹钢</v>
      </c>
      <c r="F1232" s="47" t="s">
        <v>33</v>
      </c>
      <c r="G1232" s="43">
        <v>15</v>
      </c>
      <c r="H1232" s="119">
        <f>_xlfn.XLOOKUP(C1232&amp;F1232&amp;I1232&amp;J1232,'[1]2025年已发货'!$F:$F&amp;'[1]2025年已发货'!$C:$C&amp;'[1]2025年已发货'!$G:$G&amp;'[1]2025年已发货'!$H:$H,'[1]2025年已发货'!$E:$E,"未发货")</f>
        <v>13</v>
      </c>
      <c r="I1232" s="118" t="str">
        <f>VLOOKUP(B1232,辅助信息!E:I,3,FALSE)</f>
        <v>（商投建工达州中医药科技园-1工区）达州市通川区达州中医药职业学院犀牛大道北段</v>
      </c>
      <c r="J1232" s="118" t="str">
        <f>VLOOKUP(B1232,辅助信息!E:I,4,FALSE)</f>
        <v>程黄刚</v>
      </c>
      <c r="K1232" s="118">
        <f>VLOOKUP(J1232,辅助信息!H:I,2,FALSE)</f>
        <v>15108211617</v>
      </c>
      <c r="L1232" s="118" t="str">
        <f>VLOOKUP(B1232,辅助信息!E:J,6,FALSE)</f>
        <v>控制炉批号尽量少,优先安排达钢,提前联系到场规格及数量</v>
      </c>
      <c r="M1232" s="99">
        <v>45779</v>
      </c>
      <c r="O1232" s="66">
        <f ca="1" t="shared" si="51"/>
        <v>1</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7">
        <v>45774</v>
      </c>
      <c r="D1233" s="118" t="str">
        <f>VLOOKUP(B1233,辅助信息!E:K,7,FALSE)</f>
        <v>JWDDCD2025011400164</v>
      </c>
      <c r="E1233" s="118" t="str">
        <f>VLOOKUP(F1233,辅助信息!A:B,2,FALSE)</f>
        <v>螺纹钢</v>
      </c>
      <c r="F1233" s="47" t="s">
        <v>28</v>
      </c>
      <c r="G1233" s="43">
        <v>9</v>
      </c>
      <c r="H1233" s="119">
        <f>_xlfn.XLOOKUP(C1233&amp;F1233&amp;I1233&amp;J1233,'[1]2025年已发货'!$F:$F&amp;'[1]2025年已发货'!$C:$C&amp;'[1]2025年已发货'!$G:$G&amp;'[1]2025年已发货'!$H:$H,'[1]2025年已发货'!$E:$E,"未发货")</f>
        <v>9</v>
      </c>
      <c r="I1233" s="118" t="str">
        <f>VLOOKUP(B1233,辅助信息!E:I,3,FALSE)</f>
        <v>（商投建工达州中医药科技园-1工区）达州市通川区达州中医药职业学院犀牛大道北段</v>
      </c>
      <c r="J1233" s="118" t="str">
        <f>VLOOKUP(B1233,辅助信息!E:I,4,FALSE)</f>
        <v>程黄刚</v>
      </c>
      <c r="K1233" s="118">
        <f>VLOOKUP(J1233,辅助信息!H:I,2,FALSE)</f>
        <v>15108211617</v>
      </c>
      <c r="L1233" s="118" t="str">
        <f>VLOOKUP(B1233,辅助信息!E:J,6,FALSE)</f>
        <v>控制炉批号尽量少,优先安排达钢,提前联系到场规格及数量</v>
      </c>
      <c r="M1233" s="99">
        <v>45779</v>
      </c>
      <c r="O1233" s="66">
        <f ca="1" t="shared" si="51"/>
        <v>1</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91" t="s">
        <v>47</v>
      </c>
      <c r="C1234" s="92">
        <v>45774</v>
      </c>
      <c r="D1234" s="122" t="str">
        <f>VLOOKUP(B1234,辅助信息!E:K,7,FALSE)</f>
        <v>JWDDCD2025011400164</v>
      </c>
      <c r="E1234" s="122" t="str">
        <f>VLOOKUP(F1234,辅助信息!A:B,2,FALSE)</f>
        <v>螺纹钢</v>
      </c>
      <c r="F1234" s="91" t="s">
        <v>18</v>
      </c>
      <c r="G1234" s="93">
        <v>9</v>
      </c>
      <c r="H1234" s="119" t="str">
        <f>_xlfn.XLOOKUP(C1234&amp;F1234&amp;I1234&amp;J1234,'[1]2025年已发货'!$F:$F&amp;'[1]2025年已发货'!$C:$C&amp;'[1]2025年已发货'!$G:$G&amp;'[1]2025年已发货'!$H:$H,'[1]2025年已发货'!$E:$E,"未发货")</f>
        <v>未发货</v>
      </c>
      <c r="I1234" s="118" t="str">
        <f>VLOOKUP(B1234,辅助信息!E:I,3,FALSE)</f>
        <v>（商投建工达州中医药科技园-1工区）达州市通川区达州中医药职业学院犀牛大道北段</v>
      </c>
      <c r="J1234" s="118" t="str">
        <f>VLOOKUP(B1234,辅助信息!E:I,4,FALSE)</f>
        <v>程黄刚</v>
      </c>
      <c r="K1234" s="118">
        <f>VLOOKUP(J1234,辅助信息!H:I,2,FALSE)</f>
        <v>15108211617</v>
      </c>
      <c r="L1234" s="118" t="str">
        <f>VLOOKUP(B1234,辅助信息!E:J,6,FALSE)</f>
        <v>控制炉批号尽量少,优先安排达钢,提前联系到场规格及数量</v>
      </c>
      <c r="M1234" s="99">
        <v>45779</v>
      </c>
      <c r="O1234" s="66">
        <f ca="1" t="shared" si="51"/>
        <v>1</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4"/>
      <c r="B1235" s="47" t="s">
        <v>64</v>
      </c>
      <c r="C1235" s="77">
        <v>45773</v>
      </c>
      <c r="D1235" s="123" t="str">
        <f>VLOOKUP(B1235,辅助信息!E:K,7,FALSE)</f>
        <v>JWDDCD2024102400111</v>
      </c>
      <c r="E1235" s="118" t="str">
        <f>VLOOKUP(F1235,辅助信息!A:B,2,FALSE)</f>
        <v>盘螺</v>
      </c>
      <c r="F1235" s="47" t="s">
        <v>26</v>
      </c>
      <c r="G1235" s="43">
        <v>9</v>
      </c>
      <c r="H1235" s="124" t="str">
        <f>_xlfn.XLOOKUP(C1235&amp;F1235&amp;I1235&amp;J1235,'[1]2025年已发货'!$F:$F&amp;'[1]2025年已发货'!$C:$C&amp;'[1]2025年已发货'!$G:$G&amp;'[1]2025年已发货'!$H:$H,'[1]2025年已发货'!$E:$E,"未发货")</f>
        <v>未发货</v>
      </c>
      <c r="I1235" s="118" t="str">
        <f>VLOOKUP(B1235,辅助信息!E:I,3,FALSE)</f>
        <v>（五冶达州国道542项目-三工区桥梁3工段）四川省达州市达川区赵固镇水文村原村委会下300米</v>
      </c>
      <c r="J1235" s="118" t="str">
        <f>VLOOKUP(B1235,辅助信息!E:I,4,FALSE)</f>
        <v>李代茂</v>
      </c>
      <c r="K1235" s="118">
        <f>VLOOKUP(J1235,辅助信息!H:I,2,FALSE)</f>
        <v>18302833536</v>
      </c>
      <c r="L1235" s="46" t="str">
        <f>VLOOKUP(B1235,辅助信息!E:J,6,FALSE)</f>
        <v>五冶建设送货单,送货车型9.6米,装货前联系收货人核实到场规格,没提前告知进场规格现场不给予接收</v>
      </c>
      <c r="M1235" s="99">
        <v>45773</v>
      </c>
      <c r="O1235" s="66">
        <f ca="1" t="shared" ref="O1235:O1272" si="53">IF(OR(M1235="",N1235&lt;&gt;""),"",MAX(M1235-TODAY(),0))</f>
        <v>0</v>
      </c>
      <c r="P1235" s="66">
        <f ca="1" t="shared" ref="P1235:P1298" si="54">IF(M1235="","",IF(N1235&lt;&gt;"",MAX(N1235-M1235,0),IF(TODAY()&gt;M1235,TODAY()-M1235,0)))</f>
        <v>5</v>
      </c>
      <c r="Q1235" s="67" t="str">
        <f>VLOOKUP(B1235,辅助信息!E:M,9,FALSE)</f>
        <v>ZTWM-CDGS-XS-2024-0181-五冶天府-国道542项目（二批次）</v>
      </c>
      <c r="R1235" s="67" t="str">
        <f>_xlfn._xlws.FILTER(辅助信息!D:D,辅助信息!E:E=B1235)</f>
        <v>五冶达州国道542项目</v>
      </c>
    </row>
    <row r="1236" hidden="1" spans="1:18">
      <c r="A1236" s="94"/>
      <c r="B1236" s="47" t="s">
        <v>64</v>
      </c>
      <c r="C1236" s="77">
        <v>45773</v>
      </c>
      <c r="D1236" s="125" t="str">
        <f>VLOOKUP(B1236,辅助信息!E:K,7,FALSE)</f>
        <v>JWDDCD2024102400111</v>
      </c>
      <c r="E1236" s="118" t="str">
        <f>VLOOKUP(F1236,辅助信息!A:B,2,FALSE)</f>
        <v>螺纹钢</v>
      </c>
      <c r="F1236" s="47" t="s">
        <v>27</v>
      </c>
      <c r="G1236" s="43">
        <v>6</v>
      </c>
      <c r="H1236" s="124" t="str">
        <f>_xlfn.XLOOKUP(C1236&amp;F1236&amp;I1236&amp;J1236,'[1]2025年已发货'!$F:$F&amp;'[1]2025年已发货'!$C:$C&amp;'[1]2025年已发货'!$G:$G&amp;'[1]2025年已发货'!$H:$H,'[1]2025年已发货'!$E:$E,"未发货")</f>
        <v>未发货</v>
      </c>
      <c r="I1236" s="118" t="str">
        <f>VLOOKUP(B1236,辅助信息!E:I,3,FALSE)</f>
        <v>（五冶达州国道542项目-三工区桥梁3工段）四川省达州市达川区赵固镇水文村原村委会下300米</v>
      </c>
      <c r="J1236" s="118" t="str">
        <f>VLOOKUP(B1236,辅助信息!E:I,4,FALSE)</f>
        <v>李代茂</v>
      </c>
      <c r="K1236" s="118">
        <f>VLOOKUP(J1236,辅助信息!H:I,2,FALSE)</f>
        <v>18302833536</v>
      </c>
      <c r="L1236" s="46" t="str">
        <f>VLOOKUP(B1236,辅助信息!E:J,6,FALSE)</f>
        <v>五冶建设送货单,送货车型9.6米,装货前联系收货人核实到场规格,没提前告知进场规格现场不给予接收</v>
      </c>
      <c r="M1236" s="99">
        <v>45773</v>
      </c>
      <c r="O1236" s="66">
        <f ca="1" t="shared" si="53"/>
        <v>0</v>
      </c>
      <c r="P1236" s="66">
        <f ca="1" t="shared" si="54"/>
        <v>5</v>
      </c>
      <c r="Q1236" s="67" t="str">
        <f>VLOOKUP(B1236,辅助信息!E:M,9,FALSE)</f>
        <v>ZTWM-CDGS-XS-2024-0181-五冶天府-国道542项目（二批次）</v>
      </c>
      <c r="R1236" s="67" t="str">
        <f>_xlfn._xlws.FILTER(辅助信息!D:D,辅助信息!E:E=B1236)</f>
        <v>五冶达州国道542项目</v>
      </c>
    </row>
    <row r="1237" hidden="1" spans="1:18">
      <c r="A1237" s="94"/>
      <c r="B1237" s="47" t="s">
        <v>64</v>
      </c>
      <c r="C1237" s="77">
        <v>45773</v>
      </c>
      <c r="D1237" s="125" t="str">
        <f>VLOOKUP(B1237,辅助信息!E:K,7,FALSE)</f>
        <v>JWDDCD2024102400111</v>
      </c>
      <c r="E1237" s="118" t="str">
        <f>VLOOKUP(F1237,辅助信息!A:B,2,FALSE)</f>
        <v>螺纹钢</v>
      </c>
      <c r="F1237" s="47" t="s">
        <v>19</v>
      </c>
      <c r="G1237" s="43">
        <v>21</v>
      </c>
      <c r="H1237" s="124" t="str">
        <f>_xlfn.XLOOKUP(C1237&amp;F1237&amp;I1237&amp;J1237,'[1]2025年已发货'!$F:$F&amp;'[1]2025年已发货'!$C:$C&amp;'[1]2025年已发货'!$G:$G&amp;'[1]2025年已发货'!$H:$H,'[1]2025年已发货'!$E:$E,"未发货")</f>
        <v>未发货</v>
      </c>
      <c r="I1237" s="118" t="str">
        <f>VLOOKUP(B1237,辅助信息!E:I,3,FALSE)</f>
        <v>（五冶达州国道542项目-三工区桥梁3工段）四川省达州市达川区赵固镇水文村原村委会下300米</v>
      </c>
      <c r="J1237" s="118" t="str">
        <f>VLOOKUP(B1237,辅助信息!E:I,4,FALSE)</f>
        <v>李代茂</v>
      </c>
      <c r="K1237" s="118">
        <f>VLOOKUP(J1237,辅助信息!H:I,2,FALSE)</f>
        <v>18302833536</v>
      </c>
      <c r="L1237" s="46" t="str">
        <f>VLOOKUP(B1237,辅助信息!E:J,6,FALSE)</f>
        <v>五冶建设送货单,送货车型9.6米,装货前联系收货人核实到场规格,没提前告知进场规格现场不给予接收</v>
      </c>
      <c r="M1237" s="99">
        <v>45773</v>
      </c>
      <c r="O1237" s="66">
        <f ca="1" t="shared" si="53"/>
        <v>0</v>
      </c>
      <c r="P1237" s="66">
        <f ca="1" t="shared" si="54"/>
        <v>5</v>
      </c>
      <c r="Q1237" s="67" t="str">
        <f>VLOOKUP(B1237,辅助信息!E:M,9,FALSE)</f>
        <v>ZTWM-CDGS-XS-2024-0181-五冶天府-国道542项目（二批次）</v>
      </c>
      <c r="R1237" s="67" t="str">
        <f>_xlfn._xlws.FILTER(辅助信息!D:D,辅助信息!E:E=B1237)</f>
        <v>五冶达州国道542项目</v>
      </c>
    </row>
    <row r="1238" hidden="1" spans="1:18">
      <c r="A1238" s="94"/>
      <c r="B1238" s="47" t="s">
        <v>64</v>
      </c>
      <c r="C1238" s="77">
        <v>45773</v>
      </c>
      <c r="D1238" s="125" t="str">
        <f>VLOOKUP(B1238,辅助信息!E:K,7,FALSE)</f>
        <v>JWDDCD2024102400111</v>
      </c>
      <c r="E1238" s="118" t="str">
        <f>VLOOKUP(F1238,辅助信息!A:B,2,FALSE)</f>
        <v>螺纹钢</v>
      </c>
      <c r="F1238" s="47" t="s">
        <v>65</v>
      </c>
      <c r="G1238" s="43">
        <v>12</v>
      </c>
      <c r="H1238" s="124" t="str">
        <f>_xlfn.XLOOKUP(C1238&amp;F1238&amp;I1238&amp;J1238,'[1]2025年已发货'!$F:$F&amp;'[1]2025年已发货'!$C:$C&amp;'[1]2025年已发货'!$G:$G&amp;'[1]2025年已发货'!$H:$H,'[1]2025年已发货'!$E:$E,"未发货")</f>
        <v>未发货</v>
      </c>
      <c r="I1238" s="118" t="str">
        <f>VLOOKUP(B1238,辅助信息!E:I,3,FALSE)</f>
        <v>（五冶达州国道542项目-三工区桥梁3工段）四川省达州市达川区赵固镇水文村原村委会下300米</v>
      </c>
      <c r="J1238" s="118" t="str">
        <f>VLOOKUP(B1238,辅助信息!E:I,4,FALSE)</f>
        <v>李代茂</v>
      </c>
      <c r="K1238" s="118">
        <f>VLOOKUP(J1238,辅助信息!H:I,2,FALSE)</f>
        <v>18302833536</v>
      </c>
      <c r="L1238" s="46" t="str">
        <f>VLOOKUP(B1238,辅助信息!E:J,6,FALSE)</f>
        <v>五冶建设送货单,送货车型9.6米,装货前联系收货人核实到场规格,没提前告知进场规格现场不给予接收</v>
      </c>
      <c r="M1238" s="99">
        <v>45773</v>
      </c>
      <c r="O1238" s="66">
        <f ca="1" t="shared" si="53"/>
        <v>0</v>
      </c>
      <c r="P1238" s="66">
        <f ca="1" t="shared" si="54"/>
        <v>5</v>
      </c>
      <c r="Q1238" s="67" t="str">
        <f>VLOOKUP(B1238,辅助信息!E:M,9,FALSE)</f>
        <v>ZTWM-CDGS-XS-2024-0181-五冶天府-国道542项目（二批次）</v>
      </c>
      <c r="R1238" s="67" t="str">
        <f>_xlfn._xlws.FILTER(辅助信息!D:D,辅助信息!E:E=B1238)</f>
        <v>五冶达州国道542项目</v>
      </c>
    </row>
    <row r="1239" hidden="1" spans="1:18">
      <c r="A1239" s="94"/>
      <c r="B1239" s="47" t="s">
        <v>64</v>
      </c>
      <c r="C1239" s="77">
        <v>45773</v>
      </c>
      <c r="D1239" s="125" t="str">
        <f>VLOOKUP(B1239,辅助信息!E:K,7,FALSE)</f>
        <v>JWDDCD2024102400111</v>
      </c>
      <c r="E1239" s="118" t="str">
        <f>VLOOKUP(F1239,辅助信息!A:B,2,FALSE)</f>
        <v>螺纹钢</v>
      </c>
      <c r="F1239" s="47" t="s">
        <v>52</v>
      </c>
      <c r="G1239" s="43">
        <v>15</v>
      </c>
      <c r="H1239" s="124" t="str">
        <f>_xlfn.XLOOKUP(C1239&amp;F1239&amp;I1239&amp;J1239,'[1]2025年已发货'!$F:$F&amp;'[1]2025年已发货'!$C:$C&amp;'[1]2025年已发货'!$G:$G&amp;'[1]2025年已发货'!$H:$H,'[1]2025年已发货'!$E:$E,"未发货")</f>
        <v>未发货</v>
      </c>
      <c r="I1239" s="118" t="str">
        <f>VLOOKUP(B1239,辅助信息!E:I,3,FALSE)</f>
        <v>（五冶达州国道542项目-三工区桥梁3工段）四川省达州市达川区赵固镇水文村原村委会下300米</v>
      </c>
      <c r="J1239" s="118" t="str">
        <f>VLOOKUP(B1239,辅助信息!E:I,4,FALSE)</f>
        <v>李代茂</v>
      </c>
      <c r="K1239" s="118">
        <f>VLOOKUP(J1239,辅助信息!H:I,2,FALSE)</f>
        <v>18302833536</v>
      </c>
      <c r="L1239" s="46" t="str">
        <f>VLOOKUP(B1239,辅助信息!E:J,6,FALSE)</f>
        <v>五冶建设送货单,送货车型9.6米,装货前联系收货人核实到场规格,没提前告知进场规格现场不给予接收</v>
      </c>
      <c r="M1239" s="99">
        <v>45773</v>
      </c>
      <c r="O1239" s="66">
        <f ca="1" t="shared" si="53"/>
        <v>0</v>
      </c>
      <c r="P1239" s="66">
        <f ca="1" t="shared" si="54"/>
        <v>5</v>
      </c>
      <c r="Q1239" s="67" t="str">
        <f>VLOOKUP(B1239,辅助信息!E:M,9,FALSE)</f>
        <v>ZTWM-CDGS-XS-2024-0181-五冶天府-国道542项目（二批次）</v>
      </c>
      <c r="R1239" s="67" t="str">
        <f>_xlfn._xlws.FILTER(辅助信息!D:D,辅助信息!E:E=B1239)</f>
        <v>五冶达州国道542项目</v>
      </c>
    </row>
    <row r="1240" hidden="1" spans="1:18">
      <c r="A1240" s="94"/>
      <c r="B1240" s="47" t="s">
        <v>70</v>
      </c>
      <c r="C1240" s="77">
        <v>45773</v>
      </c>
      <c r="D1240" s="125" t="str">
        <f>VLOOKUP(B1240,辅助信息!E:K,7,FALSE)</f>
        <v>JWDDCD2024102400111</v>
      </c>
      <c r="E1240" s="118" t="str">
        <f>VLOOKUP(F1240,辅助信息!A:B,2,FALSE)</f>
        <v>螺纹钢</v>
      </c>
      <c r="F1240" s="47" t="s">
        <v>27</v>
      </c>
      <c r="G1240" s="43">
        <v>8</v>
      </c>
      <c r="H1240" s="124" t="str">
        <f>_xlfn.XLOOKUP(C1240&amp;F1240&amp;I1240&amp;J1240,'[1]2025年已发货'!$F:$F&amp;'[1]2025年已发货'!$C:$C&amp;'[1]2025年已发货'!$G:$G&amp;'[1]2025年已发货'!$H:$H,'[1]2025年已发货'!$E:$E,"未发货")</f>
        <v>未发货</v>
      </c>
      <c r="I1240" s="118" t="str">
        <f>VLOOKUP(B1240,辅助信息!E:I,3,FALSE)</f>
        <v>（五冶达州国道542项目-一工区路基二工段）四川省达州市达川区石桥镇列宁街熊家营</v>
      </c>
      <c r="J1240" s="118" t="str">
        <f>VLOOKUP(B1240,辅助信息!E:I,4,FALSE)</f>
        <v>黄纯益</v>
      </c>
      <c r="K1240" s="118">
        <f>VLOOKUP(J1240,辅助信息!H:I,2,FALSE)</f>
        <v>13518257339</v>
      </c>
      <c r="L1240" s="46" t="str">
        <f>VLOOKUP(B1240,辅助信息!E:J,6,FALSE)</f>
        <v>五冶建设送货单,送货车型13米(不要高栏车),装货前联系收货人核实到场规格,没提前告知进场规格现场不给予接收</v>
      </c>
      <c r="M1240" s="99">
        <v>45773</v>
      </c>
      <c r="O1240" s="66">
        <f ca="1" t="shared" si="53"/>
        <v>0</v>
      </c>
      <c r="P1240" s="66">
        <f ca="1" t="shared" si="54"/>
        <v>5</v>
      </c>
      <c r="Q1240" s="67" t="str">
        <f>VLOOKUP(B1240,辅助信息!E:M,9,FALSE)</f>
        <v>ZTWM-CDGS-XS-2024-0181-五冶天府-国道542项目（二批次）</v>
      </c>
      <c r="R1240" s="67" t="str">
        <f>_xlfn._xlws.FILTER(辅助信息!D:D,辅助信息!E:E=B1240)</f>
        <v>五冶达州国道542项目</v>
      </c>
    </row>
    <row r="1241" hidden="1" spans="1:18">
      <c r="A1241" s="94"/>
      <c r="B1241" s="47" t="s">
        <v>87</v>
      </c>
      <c r="C1241" s="77">
        <v>45773</v>
      </c>
      <c r="D1241" s="125" t="str">
        <f>VLOOKUP(B1241,辅助信息!E:K,7,FALSE)</f>
        <v>JWDDCD2024102400111</v>
      </c>
      <c r="E1241" s="118" t="str">
        <f>VLOOKUP(F1241,辅助信息!A:B,2,FALSE)</f>
        <v>螺纹钢</v>
      </c>
      <c r="F1241" s="47" t="s">
        <v>27</v>
      </c>
      <c r="G1241" s="43">
        <v>24</v>
      </c>
      <c r="H1241" s="124" t="str">
        <f>_xlfn.XLOOKUP(C1241&amp;F1241&amp;I1241&amp;J1241,'[1]2025年已发货'!$F:$F&amp;'[1]2025年已发货'!$C:$C&amp;'[1]2025年已发货'!$G:$G&amp;'[1]2025年已发货'!$H:$H,'[1]2025年已发货'!$E:$E,"未发货")</f>
        <v>未发货</v>
      </c>
      <c r="I1241" s="118" t="str">
        <f>VLOOKUP(B1241,辅助信息!E:I,3,FALSE)</f>
        <v>（五冶达州国道542项目-一工区桥梁二工段）四川省达州市达川区达川区石梯镇石成村</v>
      </c>
      <c r="J1241" s="118" t="str">
        <f>VLOOKUP(B1241,辅助信息!E:I,4,FALSE)</f>
        <v>夏树彬</v>
      </c>
      <c r="K1241" s="118">
        <f>VLOOKUP(J1241,辅助信息!H:I,2,FALSE)</f>
        <v>13518183653</v>
      </c>
      <c r="L1241" s="46" t="str">
        <f>VLOOKUP(B1241,辅助信息!E:J,6,FALSE)</f>
        <v>五冶建设送货单,送货车型9.6米,装货前联系收货人核实到场规格,没提前告知进场规格现场不给予接收</v>
      </c>
      <c r="M1241" s="99">
        <v>45773</v>
      </c>
      <c r="O1241" s="66">
        <f ca="1" t="shared" si="53"/>
        <v>0</v>
      </c>
      <c r="P1241" s="66">
        <f ca="1" t="shared" si="54"/>
        <v>5</v>
      </c>
      <c r="Q1241" s="67" t="str">
        <f>VLOOKUP(B1241,辅助信息!E:M,9,FALSE)</f>
        <v>ZTWM-CDGS-XS-2024-0181-五冶天府-国道542项目（二批次）</v>
      </c>
      <c r="R1241" s="67" t="str">
        <f>_xlfn._xlws.FILTER(辅助信息!D:D,辅助信息!E:E=B1241)</f>
        <v>五冶达州国道542项目</v>
      </c>
    </row>
    <row r="1242" hidden="1" spans="1:18">
      <c r="A1242" s="94"/>
      <c r="B1242" s="47" t="s">
        <v>87</v>
      </c>
      <c r="C1242" s="77">
        <v>45773</v>
      </c>
      <c r="D1242" s="125" t="str">
        <f>VLOOKUP(B1242,辅助信息!E:K,7,FALSE)</f>
        <v>JWDDCD2024102400111</v>
      </c>
      <c r="E1242" s="118" t="str">
        <f>VLOOKUP(F1242,辅助信息!A:B,2,FALSE)</f>
        <v>螺纹钢</v>
      </c>
      <c r="F1242" s="47" t="s">
        <v>19</v>
      </c>
      <c r="G1242" s="43">
        <v>12</v>
      </c>
      <c r="H1242" s="124" t="str">
        <f>_xlfn.XLOOKUP(C1242&amp;F1242&amp;I1242&amp;J1242,'[1]2025年已发货'!$F:$F&amp;'[1]2025年已发货'!$C:$C&amp;'[1]2025年已发货'!$G:$G&amp;'[1]2025年已发货'!$H:$H,'[1]2025年已发货'!$E:$E,"未发货")</f>
        <v>未发货</v>
      </c>
      <c r="I1242" s="118" t="str">
        <f>VLOOKUP(B1242,辅助信息!E:I,3,FALSE)</f>
        <v>（五冶达州国道542项目-一工区桥梁二工段）四川省达州市达川区达川区石梯镇石成村</v>
      </c>
      <c r="J1242" s="118" t="str">
        <f>VLOOKUP(B1242,辅助信息!E:I,4,FALSE)</f>
        <v>夏树彬</v>
      </c>
      <c r="K1242" s="118">
        <f>VLOOKUP(J1242,辅助信息!H:I,2,FALSE)</f>
        <v>13518183653</v>
      </c>
      <c r="L1242" s="46" t="str">
        <f>VLOOKUP(B1242,辅助信息!E:J,6,FALSE)</f>
        <v>五冶建设送货单,送货车型9.6米,装货前联系收货人核实到场规格,没提前告知进场规格现场不给予接收</v>
      </c>
      <c r="M1242" s="99">
        <v>45773</v>
      </c>
      <c r="O1242" s="66">
        <f ca="1" t="shared" si="53"/>
        <v>0</v>
      </c>
      <c r="P1242" s="66">
        <f ca="1" t="shared" si="54"/>
        <v>5</v>
      </c>
      <c r="Q1242" s="67" t="str">
        <f>VLOOKUP(B1242,辅助信息!E:M,9,FALSE)</f>
        <v>ZTWM-CDGS-XS-2024-0181-五冶天府-国道542项目（二批次）</v>
      </c>
      <c r="R1242" s="67" t="str">
        <f>_xlfn._xlws.FILTER(辅助信息!D:D,辅助信息!E:E=B1242)</f>
        <v>五冶达州国道542项目</v>
      </c>
    </row>
    <row r="1243" hidden="1" spans="1:18">
      <c r="A1243" s="94"/>
      <c r="B1243" s="47" t="s">
        <v>29</v>
      </c>
      <c r="C1243" s="77">
        <v>45773</v>
      </c>
      <c r="D1243" s="125" t="str">
        <f>VLOOKUP(B1243,辅助信息!E:K,7,FALSE)</f>
        <v>JWDDCD2024102400111</v>
      </c>
      <c r="E1243" s="118" t="str">
        <f>VLOOKUP(F1243,辅助信息!A:B,2,FALSE)</f>
        <v>螺纹钢</v>
      </c>
      <c r="F1243" s="47" t="s">
        <v>28</v>
      </c>
      <c r="G1243" s="43">
        <v>27</v>
      </c>
      <c r="H1243" s="124" t="str">
        <f>_xlfn.XLOOKUP(C1243&amp;F1243&amp;I1243&amp;J1243,'[1]2025年已发货'!$F:$F&amp;'[1]2025年已发货'!$C:$C&amp;'[1]2025年已发货'!$G:$G&amp;'[1]2025年已发货'!$H:$H,'[1]2025年已发货'!$E:$E,"未发货")</f>
        <v>未发货</v>
      </c>
      <c r="I1243" s="118" t="str">
        <f>VLOOKUP(B1243,辅助信息!E:I,3,FALSE)</f>
        <v>（五冶达州国道542项目-二工区黄家湾隧道工段）四川省达州市达川区赵固镇黄家坡</v>
      </c>
      <c r="J1243" s="118" t="str">
        <f>VLOOKUP(B1243,辅助信息!E:I,4,FALSE)</f>
        <v>罗永方</v>
      </c>
      <c r="K1243" s="118">
        <f>VLOOKUP(J1243,辅助信息!H:I,2,FALSE)</f>
        <v>13551450899</v>
      </c>
      <c r="L1243" s="46" t="str">
        <f>VLOOKUP(B1243,辅助信息!E:J,6,FALSE)</f>
        <v>五冶建设送货单,4份材质书,送货车型9.6米,装货前联系收货人核实到场规格,没提前告知进场规格现场不给予接收</v>
      </c>
      <c r="M1243" s="99">
        <v>45773</v>
      </c>
      <c r="O1243" s="66">
        <f ca="1" t="shared" si="53"/>
        <v>0</v>
      </c>
      <c r="P1243" s="66">
        <f ca="1" t="shared" si="54"/>
        <v>5</v>
      </c>
      <c r="Q1243" s="67" t="str">
        <f>VLOOKUP(B1243,辅助信息!E:M,9,FALSE)</f>
        <v>ZTWM-CDGS-XS-2024-0181-五冶天府-国道542项目（二批次）</v>
      </c>
      <c r="R1243" s="67" t="str">
        <f>_xlfn._xlws.FILTER(辅助信息!D:D,辅助信息!E:E=B1243)</f>
        <v>五冶达州国道542项目</v>
      </c>
    </row>
    <row r="1244" hidden="1" spans="1:18">
      <c r="A1244" s="94"/>
      <c r="B1244" s="47" t="s">
        <v>78</v>
      </c>
      <c r="C1244" s="77">
        <v>45773</v>
      </c>
      <c r="D1244" s="125" t="str">
        <f>VLOOKUP(B1244,辅助信息!E:K,7,FALSE)</f>
        <v>JWDDCD2024102400111</v>
      </c>
      <c r="E1244" s="118" t="str">
        <f>VLOOKUP(F1244,辅助信息!A:B,2,FALSE)</f>
        <v>螺纹钢</v>
      </c>
      <c r="F1244" s="47" t="s">
        <v>27</v>
      </c>
      <c r="G1244" s="43">
        <v>3</v>
      </c>
      <c r="H1244" s="124" t="str">
        <f>_xlfn.XLOOKUP(C1244&amp;F1244&amp;I1244&amp;J1244,'[1]2025年已发货'!$F:$F&amp;'[1]2025年已发货'!$C:$C&amp;'[1]2025年已发货'!$G:$G&amp;'[1]2025年已发货'!$H:$H,'[1]2025年已发货'!$E:$E,"未发货")</f>
        <v>未发货</v>
      </c>
      <c r="I1244" s="118" t="str">
        <f>VLOOKUP(B1244,辅助信息!E:I,3,FALSE)</f>
        <v>（五冶达州国道542项目-二工区巴河特大桥工段-4号墩）达州市达川区桥湾镇陈余村</v>
      </c>
      <c r="J1244" s="118" t="str">
        <f>VLOOKUP(B1244,辅助信息!E:I,4,FALSE)</f>
        <v>谭福中</v>
      </c>
      <c r="K1244" s="118">
        <f>VLOOKUP(J1244,辅助信息!H:I,2,FALSE)</f>
        <v>15828538619</v>
      </c>
      <c r="L1244" s="46" t="str">
        <f>VLOOKUP(B1244,辅助信息!E:J,6,FALSE)</f>
        <v>五冶建设送货单,4份材质书,送货车型9.6米,装货前联系收货人核实到场规格,没提前告知进场规格现场不给予接收</v>
      </c>
      <c r="M1244" s="99">
        <v>45773</v>
      </c>
      <c r="O1244" s="66">
        <f ca="1" t="shared" si="53"/>
        <v>0</v>
      </c>
      <c r="P1244" s="66">
        <f ca="1" t="shared" si="54"/>
        <v>5</v>
      </c>
      <c r="Q1244" s="67" t="str">
        <f>VLOOKUP(B1244,辅助信息!E:M,9,FALSE)</f>
        <v>ZTWM-CDGS-XS-2024-0181-五冶天府-国道542项目（二批次）</v>
      </c>
      <c r="R1244" s="67" t="str">
        <f>_xlfn._xlws.FILTER(辅助信息!D:D,辅助信息!E:E=B1244)</f>
        <v>五冶达州国道542项目</v>
      </c>
    </row>
    <row r="1245" hidden="1" spans="1:18">
      <c r="A1245" s="94"/>
      <c r="B1245" s="47" t="s">
        <v>78</v>
      </c>
      <c r="C1245" s="77">
        <v>45773</v>
      </c>
      <c r="D1245" s="125" t="str">
        <f>VLOOKUP(B1245,辅助信息!E:K,7,FALSE)</f>
        <v>JWDDCD2024102400111</v>
      </c>
      <c r="E1245" s="118" t="str">
        <f>VLOOKUP(F1245,辅助信息!A:B,2,FALSE)</f>
        <v>螺纹钢</v>
      </c>
      <c r="F1245" s="47" t="s">
        <v>33</v>
      </c>
      <c r="G1245" s="43">
        <v>30</v>
      </c>
      <c r="H1245" s="124" t="str">
        <f>_xlfn.XLOOKUP(C1245&amp;F1245&amp;I1245&amp;J1245,'[1]2025年已发货'!$F:$F&amp;'[1]2025年已发货'!$C:$C&amp;'[1]2025年已发货'!$G:$G&amp;'[1]2025年已发货'!$H:$H,'[1]2025年已发货'!$E:$E,"未发货")</f>
        <v>未发货</v>
      </c>
      <c r="I1245" s="118" t="str">
        <f>VLOOKUP(B1245,辅助信息!E:I,3,FALSE)</f>
        <v>（五冶达州国道542项目-二工区巴河特大桥工段-4号墩）达州市达川区桥湾镇陈余村</v>
      </c>
      <c r="J1245" s="118" t="str">
        <f>VLOOKUP(B1245,辅助信息!E:I,4,FALSE)</f>
        <v>谭福中</v>
      </c>
      <c r="K1245" s="118">
        <f>VLOOKUP(J1245,辅助信息!H:I,2,FALSE)</f>
        <v>15828538619</v>
      </c>
      <c r="L1245" s="46" t="str">
        <f>VLOOKUP(B1245,辅助信息!E:J,6,FALSE)</f>
        <v>五冶建设送货单,4份材质书,送货车型9.6米,装货前联系收货人核实到场规格,没提前告知进场规格现场不给予接收</v>
      </c>
      <c r="M1245" s="99">
        <v>45773</v>
      </c>
      <c r="O1245" s="66">
        <f ca="1" t="shared" si="53"/>
        <v>0</v>
      </c>
      <c r="P1245" s="66">
        <f ca="1" t="shared" si="54"/>
        <v>5</v>
      </c>
      <c r="Q1245" s="67" t="str">
        <f>VLOOKUP(B1245,辅助信息!E:M,9,FALSE)</f>
        <v>ZTWM-CDGS-XS-2024-0181-五冶天府-国道542项目（二批次）</v>
      </c>
      <c r="R1245" s="67" t="str">
        <f>_xlfn._xlws.FILTER(辅助信息!D:D,辅助信息!E:E=B1245)</f>
        <v>五冶达州国道542项目</v>
      </c>
    </row>
    <row r="1246" hidden="1" spans="1:18">
      <c r="A1246" s="84"/>
      <c r="B1246" s="47" t="s">
        <v>78</v>
      </c>
      <c r="C1246" s="77">
        <v>45773</v>
      </c>
      <c r="D1246" s="125" t="str">
        <f>VLOOKUP(B1246,辅助信息!E:K,7,FALSE)</f>
        <v>JWDDCD2024102400111</v>
      </c>
      <c r="E1246" s="118" t="str">
        <f>VLOOKUP(F1246,辅助信息!A:B,2,FALSE)</f>
        <v>螺纹钢</v>
      </c>
      <c r="F1246" s="47" t="s">
        <v>28</v>
      </c>
      <c r="G1246" s="43">
        <v>3</v>
      </c>
      <c r="H1246" s="124" t="str">
        <f>_xlfn.XLOOKUP(C1246&amp;F1246&amp;I1246&amp;J1246,'[1]2025年已发货'!$F:$F&amp;'[1]2025年已发货'!$C:$C&amp;'[1]2025年已发货'!$G:$G&amp;'[1]2025年已发货'!$H:$H,'[1]2025年已发货'!$E:$E,"未发货")</f>
        <v>未发货</v>
      </c>
      <c r="I1246" s="118" t="str">
        <f>VLOOKUP(B1246,辅助信息!E:I,3,FALSE)</f>
        <v>（五冶达州国道542项目-二工区巴河特大桥工段-4号墩）达州市达川区桥湾镇陈余村</v>
      </c>
      <c r="J1246" s="118" t="str">
        <f>VLOOKUP(B1246,辅助信息!E:I,4,FALSE)</f>
        <v>谭福中</v>
      </c>
      <c r="K1246" s="118">
        <f>VLOOKUP(J1246,辅助信息!H:I,2,FALSE)</f>
        <v>15828538619</v>
      </c>
      <c r="L1246" s="46" t="str">
        <f>VLOOKUP(B1246,辅助信息!E:J,6,FALSE)</f>
        <v>五冶建设送货单,4份材质书,送货车型9.6米,装货前联系收货人核实到场规格,没提前告知进场规格现场不给予接收</v>
      </c>
      <c r="M1246" s="99">
        <v>45773</v>
      </c>
      <c r="O1246" s="66">
        <f ca="1" t="shared" si="53"/>
        <v>0</v>
      </c>
      <c r="P1246" s="66">
        <f ca="1" t="shared" si="54"/>
        <v>5</v>
      </c>
      <c r="Q1246" s="67" t="str">
        <f>VLOOKUP(B1246,辅助信息!E:M,9,FALSE)</f>
        <v>ZTWM-CDGS-XS-2024-0181-五冶天府-国道542项目（二批次）</v>
      </c>
      <c r="R1246" s="67" t="str">
        <f>_xlfn._xlws.FILTER(辅助信息!D:D,辅助信息!E:E=B1246)</f>
        <v>五冶达州国道542项目</v>
      </c>
    </row>
    <row r="1247" hidden="1" spans="1:18">
      <c r="A1247" s="84"/>
      <c r="B1247" s="47" t="s">
        <v>54</v>
      </c>
      <c r="C1247" s="77">
        <v>45773</v>
      </c>
      <c r="D1247" s="125" t="str">
        <f>VLOOKUP(B1247,辅助信息!E:K,7,FALSE)</f>
        <v>JWDDCD2024102400111</v>
      </c>
      <c r="E1247" s="118" t="str">
        <f>VLOOKUP(F1247,辅助信息!A:B,2,FALSE)</f>
        <v>螺纹钢</v>
      </c>
      <c r="F1247" s="47" t="s">
        <v>27</v>
      </c>
      <c r="G1247" s="43">
        <v>26</v>
      </c>
      <c r="H1247" s="124" t="str">
        <f>_xlfn.XLOOKUP(C1247&amp;F1247&amp;I1247&amp;J1247,'[1]2025年已发货'!$F:$F&amp;'[1]2025年已发货'!$C:$C&amp;'[1]2025年已发货'!$G:$G&amp;'[1]2025年已发货'!$H:$H,'[1]2025年已发货'!$E:$E,"未发货")</f>
        <v>未发货</v>
      </c>
      <c r="I1247" s="118" t="str">
        <f>VLOOKUP(B1247,辅助信息!E:I,3,FALSE)</f>
        <v>（五冶达州国道542项目-二工区巴河特大桥工段-5号墩）四川省达州市达川区石梯镇固家村村民委员会</v>
      </c>
      <c r="J1247" s="118" t="str">
        <f>VLOOKUP(B1247,辅助信息!E:I,4,FALSE)</f>
        <v>谭福中</v>
      </c>
      <c r="K1247" s="118">
        <f>VLOOKUP(J1247,辅助信息!H:I,2,FALSE)</f>
        <v>15828538619</v>
      </c>
      <c r="L1247" s="46" t="str">
        <f>VLOOKUP(B1247,辅助信息!E:J,6,FALSE)</f>
        <v>五冶建设送货单,4份材质书,送货车型13米,装货前联系收货人核实到场规格,没提前告知进场规格现场不给予接收</v>
      </c>
      <c r="M1247" s="99">
        <v>45773</v>
      </c>
      <c r="O1247" s="66">
        <f ca="1" t="shared" si="53"/>
        <v>0</v>
      </c>
      <c r="P1247" s="66">
        <f ca="1" t="shared" si="54"/>
        <v>5</v>
      </c>
      <c r="Q1247" s="67" t="str">
        <f>VLOOKUP(B1247,辅助信息!E:M,9,FALSE)</f>
        <v>ZTWM-CDGS-XS-2024-0181-五冶天府-国道542项目（二批次）</v>
      </c>
      <c r="R1247" s="67" t="str">
        <f>_xlfn._xlws.FILTER(辅助信息!D:D,辅助信息!E:E=B1247)</f>
        <v>五冶达州国道542项目</v>
      </c>
    </row>
    <row r="1248" hidden="1" spans="1:18">
      <c r="A1248" s="84"/>
      <c r="B1248" s="47" t="s">
        <v>54</v>
      </c>
      <c r="C1248" s="77">
        <v>45773</v>
      </c>
      <c r="D1248" s="125" t="str">
        <f>VLOOKUP(B1248,辅助信息!E:K,7,FALSE)</f>
        <v>JWDDCD2024102400111</v>
      </c>
      <c r="E1248" s="118" t="str">
        <f>VLOOKUP(F1248,辅助信息!A:B,2,FALSE)</f>
        <v>螺纹钢</v>
      </c>
      <c r="F1248" s="47" t="s">
        <v>32</v>
      </c>
      <c r="G1248" s="43">
        <v>33</v>
      </c>
      <c r="H1248" s="124" t="str">
        <f>_xlfn.XLOOKUP(C1248&amp;F1248&amp;I1248&amp;J1248,'[1]2025年已发货'!$F:$F&amp;'[1]2025年已发货'!$C:$C&amp;'[1]2025年已发货'!$G:$G&amp;'[1]2025年已发货'!$H:$H,'[1]2025年已发货'!$E:$E,"未发货")</f>
        <v>未发货</v>
      </c>
      <c r="I1248" s="118" t="str">
        <f>VLOOKUP(B1248,辅助信息!E:I,3,FALSE)</f>
        <v>（五冶达州国道542项目-二工区巴河特大桥工段-5号墩）四川省达州市达川区石梯镇固家村村民委员会</v>
      </c>
      <c r="J1248" s="118" t="str">
        <f>VLOOKUP(B1248,辅助信息!E:I,4,FALSE)</f>
        <v>谭福中</v>
      </c>
      <c r="K1248" s="118">
        <f>VLOOKUP(J1248,辅助信息!H:I,2,FALSE)</f>
        <v>15828538619</v>
      </c>
      <c r="L1248" s="46" t="str">
        <f>VLOOKUP(B1248,辅助信息!E:J,6,FALSE)</f>
        <v>五冶建设送货单,4份材质书,送货车型13米,装货前联系收货人核实到场规格,没提前告知进场规格现场不给予接收</v>
      </c>
      <c r="M1248" s="99">
        <v>45773</v>
      </c>
      <c r="O1248" s="66">
        <f ca="1" t="shared" si="53"/>
        <v>0</v>
      </c>
      <c r="P1248" s="66">
        <f ca="1" t="shared" si="54"/>
        <v>5</v>
      </c>
      <c r="Q1248" s="67" t="str">
        <f>VLOOKUP(B1248,辅助信息!E:M,9,FALSE)</f>
        <v>ZTWM-CDGS-XS-2024-0181-五冶天府-国道542项目（二批次）</v>
      </c>
      <c r="R1248" s="67" t="str">
        <f>_xlfn._xlws.FILTER(辅助信息!D:D,辅助信息!E:E=B1248)</f>
        <v>五冶达州国道542项目</v>
      </c>
    </row>
    <row r="1249" hidden="1" spans="1:18">
      <c r="A1249" s="84"/>
      <c r="B1249" s="47" t="s">
        <v>54</v>
      </c>
      <c r="C1249" s="77">
        <v>45773</v>
      </c>
      <c r="D1249" s="125" t="str">
        <f>VLOOKUP(B1249,辅助信息!E:K,7,FALSE)</f>
        <v>JWDDCD2024102400111</v>
      </c>
      <c r="E1249" s="118" t="str">
        <f>VLOOKUP(F1249,辅助信息!A:B,2,FALSE)</f>
        <v>螺纹钢</v>
      </c>
      <c r="F1249" s="47" t="s">
        <v>33</v>
      </c>
      <c r="G1249" s="43">
        <v>70</v>
      </c>
      <c r="H1249" s="124" t="str">
        <f>_xlfn.XLOOKUP(C1249&amp;F1249&amp;I1249&amp;J1249,'[1]2025年已发货'!$F:$F&amp;'[1]2025年已发货'!$C:$C&amp;'[1]2025年已发货'!$G:$G&amp;'[1]2025年已发货'!$H:$H,'[1]2025年已发货'!$E:$E,"未发货")</f>
        <v>未发货</v>
      </c>
      <c r="I1249" s="118" t="str">
        <f>VLOOKUP(B1249,辅助信息!E:I,3,FALSE)</f>
        <v>（五冶达州国道542项目-二工区巴河特大桥工段-5号墩）四川省达州市达川区石梯镇固家村村民委员会</v>
      </c>
      <c r="J1249" s="118" t="str">
        <f>VLOOKUP(B1249,辅助信息!E:I,4,FALSE)</f>
        <v>谭福中</v>
      </c>
      <c r="K1249" s="118">
        <f>VLOOKUP(J1249,辅助信息!H:I,2,FALSE)</f>
        <v>15828538619</v>
      </c>
      <c r="L1249" s="46" t="str">
        <f>VLOOKUP(B1249,辅助信息!E:J,6,FALSE)</f>
        <v>五冶建设送货单,4份材质书,送货车型13米,装货前联系收货人核实到场规格,没提前告知进场规格现场不给予接收</v>
      </c>
      <c r="M1249" s="99">
        <v>45773</v>
      </c>
      <c r="O1249" s="66">
        <f ca="1" t="shared" si="53"/>
        <v>0</v>
      </c>
      <c r="P1249" s="66">
        <f ca="1" t="shared" si="54"/>
        <v>5</v>
      </c>
      <c r="Q1249" s="67" t="str">
        <f>VLOOKUP(B1249,辅助信息!E:M,9,FALSE)</f>
        <v>ZTWM-CDGS-XS-2024-0181-五冶天府-国道542项目（二批次）</v>
      </c>
      <c r="R1249" s="67" t="str">
        <f>_xlfn._xlws.FILTER(辅助信息!D:D,辅助信息!E:E=B1249)</f>
        <v>五冶达州国道542项目</v>
      </c>
    </row>
    <row r="1250" hidden="1" spans="1:18">
      <c r="A1250" s="84"/>
      <c r="B1250" s="47" t="s">
        <v>54</v>
      </c>
      <c r="C1250" s="77">
        <v>45773</v>
      </c>
      <c r="D1250" s="125" t="str">
        <f>VLOOKUP(B1250,辅助信息!E:K,7,FALSE)</f>
        <v>JWDDCD2024102400111</v>
      </c>
      <c r="E1250" s="118" t="str">
        <f>VLOOKUP(F1250,辅助信息!A:B,2,FALSE)</f>
        <v>螺纹钢</v>
      </c>
      <c r="F1250" s="47" t="s">
        <v>28</v>
      </c>
      <c r="G1250" s="43">
        <v>33</v>
      </c>
      <c r="H1250" s="124" t="str">
        <f>_xlfn.XLOOKUP(C1250&amp;F1250&amp;I1250&amp;J1250,'[1]2025年已发货'!$F:$F&amp;'[1]2025年已发货'!$C:$C&amp;'[1]2025年已发货'!$G:$G&amp;'[1]2025年已发货'!$H:$H,'[1]2025年已发货'!$E:$E,"未发货")</f>
        <v>未发货</v>
      </c>
      <c r="I1250" s="118" t="str">
        <f>VLOOKUP(B1250,辅助信息!E:I,3,FALSE)</f>
        <v>（五冶达州国道542项目-二工区巴河特大桥工段-5号墩）四川省达州市达川区石梯镇固家村村民委员会</v>
      </c>
      <c r="J1250" s="118" t="str">
        <f>VLOOKUP(B1250,辅助信息!E:I,4,FALSE)</f>
        <v>谭福中</v>
      </c>
      <c r="K1250" s="118">
        <f>VLOOKUP(J1250,辅助信息!H:I,2,FALSE)</f>
        <v>15828538619</v>
      </c>
      <c r="L1250" s="46" t="str">
        <f>VLOOKUP(B1250,辅助信息!E:J,6,FALSE)</f>
        <v>五冶建设送货单,4份材质书,送货车型13米,装货前联系收货人核实到场规格,没提前告知进场规格现场不给予接收</v>
      </c>
      <c r="M1250" s="99">
        <v>45773</v>
      </c>
      <c r="O1250" s="66">
        <f ca="1" t="shared" si="53"/>
        <v>0</v>
      </c>
      <c r="P1250" s="66">
        <f ca="1" t="shared" si="54"/>
        <v>5</v>
      </c>
      <c r="Q1250" s="67" t="str">
        <f>VLOOKUP(B1250,辅助信息!E:M,9,FALSE)</f>
        <v>ZTWM-CDGS-XS-2024-0181-五冶天府-国道542项目（二批次）</v>
      </c>
      <c r="R1250" s="67" t="str">
        <f>_xlfn._xlws.FILTER(辅助信息!D:D,辅助信息!E:E=B1250)</f>
        <v>五冶达州国道542项目</v>
      </c>
    </row>
    <row r="1251" hidden="1" spans="1:18">
      <c r="A1251" s="84"/>
      <c r="B1251" s="47" t="s">
        <v>54</v>
      </c>
      <c r="C1251" s="77">
        <v>45773</v>
      </c>
      <c r="D1251" s="125" t="str">
        <f>VLOOKUP(B1251,辅助信息!E:K,7,FALSE)</f>
        <v>JWDDCD2024102400111</v>
      </c>
      <c r="E1251" s="118" t="str">
        <f>VLOOKUP(F1251,辅助信息!A:B,2,FALSE)</f>
        <v>螺纹钢</v>
      </c>
      <c r="F1251" s="47" t="s">
        <v>18</v>
      </c>
      <c r="G1251" s="43">
        <v>3</v>
      </c>
      <c r="H1251" s="124" t="str">
        <f>_xlfn.XLOOKUP(C1251&amp;F1251&amp;I1251&amp;J1251,'[1]2025年已发货'!$F:$F&amp;'[1]2025年已发货'!$C:$C&amp;'[1]2025年已发货'!$G:$G&amp;'[1]2025年已发货'!$H:$H,'[1]2025年已发货'!$E:$E,"未发货")</f>
        <v>未发货</v>
      </c>
      <c r="I1251" s="118" t="str">
        <f>VLOOKUP(B1251,辅助信息!E:I,3,FALSE)</f>
        <v>（五冶达州国道542项目-二工区巴河特大桥工段-5号墩）四川省达州市达川区石梯镇固家村村民委员会</v>
      </c>
      <c r="J1251" s="118" t="str">
        <f>VLOOKUP(B1251,辅助信息!E:I,4,FALSE)</f>
        <v>谭福中</v>
      </c>
      <c r="K1251" s="118">
        <f>VLOOKUP(J1251,辅助信息!H:I,2,FALSE)</f>
        <v>15828538619</v>
      </c>
      <c r="L1251" s="46" t="str">
        <f>VLOOKUP(B1251,辅助信息!E:J,6,FALSE)</f>
        <v>五冶建设送货单,4份材质书,送货车型13米,装货前联系收货人核实到场规格,没提前告知进场规格现场不给予接收</v>
      </c>
      <c r="M1251" s="99">
        <v>45773</v>
      </c>
      <c r="O1251" s="66">
        <f ca="1" t="shared" si="53"/>
        <v>0</v>
      </c>
      <c r="P1251" s="66">
        <f ca="1" t="shared" si="54"/>
        <v>5</v>
      </c>
      <c r="Q1251" s="67" t="str">
        <f>VLOOKUP(B1251,辅助信息!E:M,9,FALSE)</f>
        <v>ZTWM-CDGS-XS-2024-0181-五冶天府-国道542项目（二批次）</v>
      </c>
      <c r="R1251" s="67" t="str">
        <f>_xlfn._xlws.FILTER(辅助信息!D:D,辅助信息!E:E=B1251)</f>
        <v>五冶达州国道542项目</v>
      </c>
    </row>
    <row r="1252" hidden="1" spans="1:18">
      <c r="A1252" s="126"/>
      <c r="B1252" s="47" t="s">
        <v>54</v>
      </c>
      <c r="C1252" s="77">
        <v>45773</v>
      </c>
      <c r="D1252" s="125" t="str">
        <f>VLOOKUP(B1252,辅助信息!E:K,7,FALSE)</f>
        <v>JWDDCD2024102400111</v>
      </c>
      <c r="E1252" s="118" t="str">
        <f>VLOOKUP(F1252,辅助信息!A:B,2,FALSE)</f>
        <v>螺纹钢</v>
      </c>
      <c r="F1252" s="47" t="s">
        <v>65</v>
      </c>
      <c r="G1252" s="43">
        <v>18.8</v>
      </c>
      <c r="H1252" s="119" t="str">
        <f>_xlfn.XLOOKUP(C1252&amp;F1252&amp;I1252&amp;J1252,'[1]2025年已发货'!$F:$F&amp;'[1]2025年已发货'!$C:$C&amp;'[1]2025年已发货'!$G:$G&amp;'[1]2025年已发货'!$H:$H,'[1]2025年已发货'!$E:$E,"未发货")</f>
        <v>未发货</v>
      </c>
      <c r="I1252" s="118" t="str">
        <f>VLOOKUP(B1252,辅助信息!E:I,3,FALSE)</f>
        <v>（五冶达州国道542项目-二工区巴河特大桥工段-5号墩）四川省达州市达川区石梯镇固家村村民委员会</v>
      </c>
      <c r="J1252" s="118" t="str">
        <f>VLOOKUP(B1252,辅助信息!E:I,4,FALSE)</f>
        <v>谭福中</v>
      </c>
      <c r="K1252" s="118">
        <f>VLOOKUP(J1252,辅助信息!H:I,2,FALSE)</f>
        <v>15828538619</v>
      </c>
      <c r="L1252" s="46" t="str">
        <f>VLOOKUP(B1252,辅助信息!E:J,6,FALSE)</f>
        <v>五冶建设送货单,4份材质书,送货车型13米,装货前联系收货人核实到场规格,没提前告知进场规格现场不给予接收</v>
      </c>
      <c r="M1252" s="99">
        <v>45773</v>
      </c>
      <c r="O1252" s="66">
        <f ca="1" t="shared" si="53"/>
        <v>0</v>
      </c>
      <c r="P1252" s="66">
        <f ca="1" t="shared" si="54"/>
        <v>5</v>
      </c>
      <c r="Q1252" s="67" t="str">
        <f>VLOOKUP(B1252,辅助信息!E:M,9,FALSE)</f>
        <v>ZTWM-CDGS-XS-2024-0181-五冶天府-国道542项目（二批次）</v>
      </c>
      <c r="R1252" s="67" t="str">
        <f>_xlfn._xlws.FILTER(辅助信息!D:D,辅助信息!E:E=B1252)</f>
        <v>五冶达州国道542项目</v>
      </c>
    </row>
    <row r="1253" hidden="1" spans="1:18">
      <c r="A1253" s="126"/>
      <c r="B1253" s="47" t="s">
        <v>74</v>
      </c>
      <c r="C1253" s="77">
        <v>45773</v>
      </c>
      <c r="D1253" s="125" t="str">
        <f>VLOOKUP(B1253,辅助信息!E:K,7,FALSE)</f>
        <v>JWDDCD2024102400111</v>
      </c>
      <c r="E1253" s="118" t="str">
        <f>VLOOKUP(F1253,辅助信息!A:B,2,FALSE)</f>
        <v>螺纹钢</v>
      </c>
      <c r="F1253" s="47" t="s">
        <v>19</v>
      </c>
      <c r="G1253" s="43">
        <v>20</v>
      </c>
      <c r="H1253" s="119" t="str">
        <f>_xlfn.XLOOKUP(C1253&amp;F1253&amp;I1253&amp;J1253,'[1]2025年已发货'!$F:$F&amp;'[1]2025年已发货'!$C:$C&amp;'[1]2025年已发货'!$G:$G&amp;'[1]2025年已发货'!$H:$H,'[1]2025年已发货'!$E:$E,"未发货")</f>
        <v>未发货</v>
      </c>
      <c r="I1253" s="118" t="str">
        <f>VLOOKUP(B1253,辅助信息!E:I,3,FALSE)</f>
        <v>（五冶达州国道542项目-桥梁4标）四川省达州市达川区大堰镇双井村</v>
      </c>
      <c r="J1253" s="118" t="str">
        <f>VLOOKUP(B1253,辅助信息!E:I,4,FALSE)</f>
        <v>吴志强</v>
      </c>
      <c r="K1253" s="118">
        <f>VLOOKUP(J1253,辅助信息!H:I,2,FALSE)</f>
        <v>18820030907</v>
      </c>
      <c r="L1253" s="46" t="str">
        <f>VLOOKUP(B1253,辅助信息!E:J,6,FALSE)</f>
        <v>五冶建设送货单,送货车型13米,装货前联系收货人核实到场规格,没提前告知进场规格现场不给予接收</v>
      </c>
      <c r="M1253" s="99">
        <v>45773</v>
      </c>
      <c r="O1253" s="66">
        <f ca="1" t="shared" si="53"/>
        <v>0</v>
      </c>
      <c r="P1253" s="66">
        <f ca="1" t="shared" si="54"/>
        <v>5</v>
      </c>
      <c r="Q1253" s="67" t="str">
        <f>VLOOKUP(B1253,辅助信息!E:M,9,FALSE)</f>
        <v>ZTWM-CDGS-XS-2024-0181-五冶天府-国道542项目（二批次）</v>
      </c>
      <c r="R1253" s="67" t="str">
        <f>_xlfn._xlws.FILTER(辅助信息!D:D,辅助信息!E:E=B1253)</f>
        <v>五冶达州国道542项目</v>
      </c>
    </row>
    <row r="1254" hidden="1" spans="1:18">
      <c r="A1254" s="126"/>
      <c r="B1254" s="47" t="s">
        <v>74</v>
      </c>
      <c r="C1254" s="77">
        <v>45773</v>
      </c>
      <c r="D1254" s="125" t="str">
        <f>VLOOKUP(B1254,辅助信息!E:K,7,FALSE)</f>
        <v>JWDDCD2024102400111</v>
      </c>
      <c r="E1254" s="118" t="str">
        <f>VLOOKUP(F1254,辅助信息!A:B,2,FALSE)</f>
        <v>螺纹钢</v>
      </c>
      <c r="F1254" s="47" t="s">
        <v>65</v>
      </c>
      <c r="G1254" s="43">
        <v>30</v>
      </c>
      <c r="H1254" s="119" t="str">
        <f>_xlfn.XLOOKUP(C1254&amp;F1254&amp;I1254&amp;J1254,'[1]2025年已发货'!$F:$F&amp;'[1]2025年已发货'!$C:$C&amp;'[1]2025年已发货'!$G:$G&amp;'[1]2025年已发货'!$H:$H,'[1]2025年已发货'!$E:$E,"未发货")</f>
        <v>未发货</v>
      </c>
      <c r="I1254" s="118" t="str">
        <f>VLOOKUP(B1254,辅助信息!E:I,3,FALSE)</f>
        <v>（五冶达州国道542项目-桥梁4标）四川省达州市达川区大堰镇双井村</v>
      </c>
      <c r="J1254" s="118" t="str">
        <f>VLOOKUP(B1254,辅助信息!E:I,4,FALSE)</f>
        <v>吴志强</v>
      </c>
      <c r="K1254" s="118">
        <f>VLOOKUP(J1254,辅助信息!H:I,2,FALSE)</f>
        <v>18820030907</v>
      </c>
      <c r="L1254" s="46" t="str">
        <f>VLOOKUP(B1254,辅助信息!E:J,6,FALSE)</f>
        <v>五冶建设送货单,送货车型13米,装货前联系收货人核实到场规格,没提前告知进场规格现场不给予接收</v>
      </c>
      <c r="M1254" s="99">
        <v>45773</v>
      </c>
      <c r="O1254" s="66">
        <f ca="1" t="shared" si="53"/>
        <v>0</v>
      </c>
      <c r="P1254" s="66">
        <f ca="1" t="shared" si="54"/>
        <v>5</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7">
        <v>45774</v>
      </c>
      <c r="D1255" s="118" t="str">
        <f>VLOOKUP(B1255,辅助信息!E:K,7,FALSE)</f>
        <v>ZTWM-CDGS-YL-20240814-001</v>
      </c>
      <c r="E1255" s="118" t="str">
        <f>VLOOKUP(F1255,辅助信息!A:B,2,FALSE)</f>
        <v>螺纹钢</v>
      </c>
      <c r="F1255" s="47" t="s">
        <v>19</v>
      </c>
      <c r="G1255" s="43">
        <v>15</v>
      </c>
      <c r="H1255" s="119" t="str">
        <f>_xlfn.XLOOKUP(C1255&amp;F1255&amp;I1255&amp;J1255,'[1]2025年已发货'!$F:$F&amp;'[1]2025年已发货'!$C:$C&amp;'[1]2025年已发货'!$G:$G&amp;'[1]2025年已发货'!$H:$H,'[1]2025年已发货'!$E:$E,"未发货")</f>
        <v>未发货</v>
      </c>
      <c r="I1255" s="118" t="str">
        <f>VLOOKUP(B1255,辅助信息!E:I,3,FALSE)</f>
        <v>（华西简阳西城嘉苑）四川省成都市简阳市简城街道高屋村</v>
      </c>
      <c r="J1255" s="118" t="str">
        <f>VLOOKUP(B1255,辅助信息!E:I,4,FALSE)</f>
        <v>张瀚镭</v>
      </c>
      <c r="K1255" s="118">
        <f>VLOOKUP(J1255,辅助信息!H:I,2,FALSE)</f>
        <v>15884666220</v>
      </c>
      <c r="L1255" s="46" t="str">
        <f>VLOOKUP(B1255,辅助信息!E:J,6,FALSE)</f>
        <v>优先威钢发货,我方卸车,新老国标钢厂不加价可直发</v>
      </c>
      <c r="M1255" s="99">
        <v>45775</v>
      </c>
      <c r="O1255" s="66">
        <f ca="1" t="shared" si="53"/>
        <v>0</v>
      </c>
      <c r="P1255" s="66">
        <f ca="1" t="shared" si="54"/>
        <v>3</v>
      </c>
      <c r="Q1255" s="67" t="str">
        <f>VLOOKUP(B1255,辅助信息!E:M,9,FALSE)</f>
        <v>ZTWM-CDGS-XS-2024-0030-华西集采-简州大道</v>
      </c>
      <c r="R1255" s="67" t="str">
        <f>_xlfn._xlws.FILTER(辅助信息!D:D,辅助信息!E:E=B1255)</f>
        <v>华西简阳西城嘉苑</v>
      </c>
    </row>
    <row r="1256" hidden="1" spans="2:18">
      <c r="B1256" s="47" t="s">
        <v>81</v>
      </c>
      <c r="C1256" s="77">
        <v>45774</v>
      </c>
      <c r="D1256" s="118" t="str">
        <f>VLOOKUP(B1256,辅助信息!E:K,7,FALSE)</f>
        <v>ZTWM-CDGS-YL-20240814-001</v>
      </c>
      <c r="E1256" s="118" t="str">
        <f>VLOOKUP(F1256,辅助信息!A:B,2,FALSE)</f>
        <v>螺纹钢</v>
      </c>
      <c r="F1256" s="47" t="s">
        <v>32</v>
      </c>
      <c r="G1256" s="43">
        <v>40</v>
      </c>
      <c r="H1256" s="119" t="str">
        <f>_xlfn.XLOOKUP(C1256&amp;F1256&amp;I1256&amp;J1256,'[1]2025年已发货'!$F:$F&amp;'[1]2025年已发货'!$C:$C&amp;'[1]2025年已发货'!$G:$G&amp;'[1]2025年已发货'!$H:$H,'[1]2025年已发货'!$E:$E,"未发货")</f>
        <v>未发货</v>
      </c>
      <c r="I1256" s="118" t="str">
        <f>VLOOKUP(B1256,辅助信息!E:I,3,FALSE)</f>
        <v>（华西简阳西城嘉苑）四川省成都市简阳市简城街道高屋村</v>
      </c>
      <c r="J1256" s="118" t="str">
        <f>VLOOKUP(B1256,辅助信息!E:I,4,FALSE)</f>
        <v>张瀚镭</v>
      </c>
      <c r="K1256" s="118">
        <f>VLOOKUP(J1256,辅助信息!H:I,2,FALSE)</f>
        <v>15884666220</v>
      </c>
      <c r="L1256" s="46" t="str">
        <f>VLOOKUP(B1256,辅助信息!E:J,6,FALSE)</f>
        <v>优先威钢发货,我方卸车,新老国标钢厂不加价可直发</v>
      </c>
      <c r="M1256" s="99">
        <v>45775</v>
      </c>
      <c r="O1256" s="66">
        <f ca="1" t="shared" si="53"/>
        <v>0</v>
      </c>
      <c r="P1256" s="66">
        <f ca="1" t="shared" si="54"/>
        <v>3</v>
      </c>
      <c r="Q1256" s="67" t="str">
        <f>VLOOKUP(B1256,辅助信息!E:M,9,FALSE)</f>
        <v>ZTWM-CDGS-XS-2024-0030-华西集采-简州大道</v>
      </c>
      <c r="R1256" s="67" t="str">
        <f>_xlfn._xlws.FILTER(辅助信息!D:D,辅助信息!E:E=B1256)</f>
        <v>华西简阳西城嘉苑</v>
      </c>
    </row>
    <row r="1257" hidden="1" spans="2:18">
      <c r="B1257" s="47" t="s">
        <v>81</v>
      </c>
      <c r="C1257" s="77">
        <v>45774</v>
      </c>
      <c r="D1257" s="118" t="str">
        <f>VLOOKUP(B1257,辅助信息!E:K,7,FALSE)</f>
        <v>ZTWM-CDGS-YL-20240814-001</v>
      </c>
      <c r="E1257" s="118" t="str">
        <f>VLOOKUP(F1257,辅助信息!A:B,2,FALSE)</f>
        <v>螺纹钢</v>
      </c>
      <c r="F1257" s="47" t="s">
        <v>30</v>
      </c>
      <c r="G1257" s="43">
        <v>15</v>
      </c>
      <c r="H1257" s="119" t="str">
        <f>_xlfn.XLOOKUP(C1257&amp;F1257&amp;I1257&amp;J1257,'[1]2025年已发货'!$F:$F&amp;'[1]2025年已发货'!$C:$C&amp;'[1]2025年已发货'!$G:$G&amp;'[1]2025年已发货'!$H:$H,'[1]2025年已发货'!$E:$E,"未发货")</f>
        <v>未发货</v>
      </c>
      <c r="I1257" s="118" t="str">
        <f>VLOOKUP(B1257,辅助信息!E:I,3,FALSE)</f>
        <v>（华西简阳西城嘉苑）四川省成都市简阳市简城街道高屋村</v>
      </c>
      <c r="J1257" s="118" t="str">
        <f>VLOOKUP(B1257,辅助信息!E:I,4,FALSE)</f>
        <v>张瀚镭</v>
      </c>
      <c r="K1257" s="118">
        <f>VLOOKUP(J1257,辅助信息!H:I,2,FALSE)</f>
        <v>15884666220</v>
      </c>
      <c r="L1257" s="46" t="str">
        <f>VLOOKUP(B1257,辅助信息!E:J,6,FALSE)</f>
        <v>优先威钢发货,我方卸车,新老国标钢厂不加价可直发</v>
      </c>
      <c r="M1257" s="99">
        <v>45775</v>
      </c>
      <c r="O1257" s="66">
        <f ca="1" t="shared" si="53"/>
        <v>0</v>
      </c>
      <c r="P1257" s="66">
        <f ca="1" t="shared" si="54"/>
        <v>3</v>
      </c>
      <c r="Q1257" s="67" t="str">
        <f>VLOOKUP(B1257,辅助信息!E:M,9,FALSE)</f>
        <v>ZTWM-CDGS-XS-2024-0030-华西集采-简州大道</v>
      </c>
      <c r="R1257" s="67" t="str">
        <f>_xlfn._xlws.FILTER(辅助信息!D:D,辅助信息!E:E=B1257)</f>
        <v>华西简阳西城嘉苑</v>
      </c>
    </row>
    <row r="1258" hidden="1" spans="2:18">
      <c r="B1258" s="47" t="s">
        <v>132</v>
      </c>
      <c r="C1258" s="77">
        <v>45774</v>
      </c>
      <c r="D1258" s="118" t="str">
        <f>VLOOKUP(B1258,辅助信息!E:K,7,FALSE)</f>
        <v>JWDDCD2025042900072</v>
      </c>
      <c r="E1258" s="118" t="str">
        <f>VLOOKUP(F1258,辅助信息!A:B,2,FALSE)</f>
        <v>盘螺</v>
      </c>
      <c r="F1258" s="47" t="s">
        <v>40</v>
      </c>
      <c r="G1258" s="43">
        <v>20</v>
      </c>
      <c r="H1258" s="119">
        <f>_xlfn.XLOOKUP(C1258&amp;F1258&amp;I1258&amp;J1258,'[1]2025年已发货'!$F:$F&amp;'[1]2025年已发货'!$C:$C&amp;'[1]2025年已发货'!$G:$G&amp;'[1]2025年已发货'!$H:$H,'[1]2025年已发货'!$E:$E,"未发货")</f>
        <v>20</v>
      </c>
      <c r="I1258" s="118" t="str">
        <f>VLOOKUP(B1258,辅助信息!E:I,3,FALSE)</f>
        <v>(宜宾兴港三江新区长江工业园建设项目-9#厂房)宜宾市翠屏区宜宾汽车零部件配套产业基地(纬五路南)</v>
      </c>
      <c r="J1258" s="118" t="str">
        <f>VLOOKUP(B1258,辅助信息!E:I,4,FALSE)</f>
        <v>严石林</v>
      </c>
      <c r="K1258" s="118">
        <f>VLOOKUP(J1258,辅助信息!H:I,2,FALSE)</f>
        <v>15924731822</v>
      </c>
      <c r="L1258" s="46" t="str">
        <f>VLOOKUP(B1258,辅助信息!E:J,6,FALSE)</f>
        <v>装货前联系收货人核实到场规格，货物最下面用方木垫下方便卸货</v>
      </c>
      <c r="M1258" s="99">
        <v>45775</v>
      </c>
      <c r="O1258" s="66">
        <f ca="1" t="shared" si="53"/>
        <v>0</v>
      </c>
      <c r="P1258" s="66">
        <f ca="1" t="shared" si="54"/>
        <v>3</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7">
        <v>45774</v>
      </c>
      <c r="D1259" s="118" t="str">
        <f>VLOOKUP(B1259,辅助信息!E:K,7,FALSE)</f>
        <v>JWDDCD2025042900072</v>
      </c>
      <c r="E1259" s="118" t="str">
        <f>VLOOKUP(F1259,辅助信息!A:B,2,FALSE)</f>
        <v>盘螺</v>
      </c>
      <c r="F1259" s="47" t="s">
        <v>41</v>
      </c>
      <c r="G1259" s="43">
        <v>15</v>
      </c>
      <c r="H1259" s="119">
        <f>_xlfn.XLOOKUP(C1259&amp;F1259&amp;I1259&amp;J1259,'[1]2025年已发货'!$F:$F&amp;'[1]2025年已发货'!$C:$C&amp;'[1]2025年已发货'!$G:$G&amp;'[1]2025年已发货'!$H:$H,'[1]2025年已发货'!$E:$E,"未发货")</f>
        <v>15</v>
      </c>
      <c r="I1259" s="118" t="str">
        <f>VLOOKUP(B1259,辅助信息!E:I,3,FALSE)</f>
        <v>(宜宾兴港三江新区长江工业园建设项目-9#厂房)宜宾市翠屏区宜宾汽车零部件配套产业基地(纬五路南)</v>
      </c>
      <c r="J1259" s="118" t="str">
        <f>VLOOKUP(B1259,辅助信息!E:I,4,FALSE)</f>
        <v>严石林</v>
      </c>
      <c r="K1259" s="118">
        <f>VLOOKUP(J1259,辅助信息!H:I,2,FALSE)</f>
        <v>15924731822</v>
      </c>
      <c r="L1259" s="46" t="str">
        <f>VLOOKUP(B1259,辅助信息!E:J,6,FALSE)</f>
        <v>装货前联系收货人核实到场规格，货物最下面用方木垫下方便卸货</v>
      </c>
      <c r="M1259" s="99">
        <v>45775</v>
      </c>
      <c r="O1259" s="66">
        <f ca="1" t="shared" si="53"/>
        <v>0</v>
      </c>
      <c r="P1259" s="66">
        <f ca="1" t="shared" si="54"/>
        <v>3</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7">
        <v>45774</v>
      </c>
      <c r="D1260" s="118" t="str">
        <f>VLOOKUP(B1260,辅助信息!E:K,7,FALSE)</f>
        <v>JWDDCD2024121000136</v>
      </c>
      <c r="E1260" s="118" t="str">
        <f>VLOOKUP(F1260,辅助信息!A:B,2,FALSE)</f>
        <v>螺纹钢</v>
      </c>
      <c r="F1260" s="47" t="s">
        <v>32</v>
      </c>
      <c r="G1260" s="43">
        <v>12</v>
      </c>
      <c r="H1260" s="119">
        <f>_xlfn.XLOOKUP(C1260&amp;F1260&amp;I1260&amp;J1260,'[1]2025年已发货'!$F:$F&amp;'[1]2025年已发货'!$C:$C&amp;'[1]2025年已发货'!$G:$G&amp;'[1]2025年已发货'!$H:$H,'[1]2025年已发货'!$E:$E,"未发货")</f>
        <v>12</v>
      </c>
      <c r="I1260" s="118" t="str">
        <f>VLOOKUP(B1260,辅助信息!E:I,3,FALSE)</f>
        <v>（四川商建-射洪城乡一体化项目）遂宁市射洪市忠新幼儿园北侧约220米新溪小区</v>
      </c>
      <c r="J1260" s="118" t="str">
        <f>VLOOKUP(B1260,辅助信息!E:I,4,FALSE)</f>
        <v>柏子刚</v>
      </c>
      <c r="K1260" s="118">
        <f>VLOOKUP(J1260,辅助信息!H:I,2,FALSE)</f>
        <v>15692885305</v>
      </c>
      <c r="L1260" s="46" t="str">
        <f>VLOOKUP(B1260,辅助信息!E:J,6,FALSE)</f>
        <v>提前联系到场规格及数量</v>
      </c>
      <c r="M1260" s="99">
        <v>45775</v>
      </c>
      <c r="O1260" s="66">
        <f ca="1" t="shared" si="53"/>
        <v>0</v>
      </c>
      <c r="P1260" s="66">
        <f ca="1" t="shared" si="54"/>
        <v>3</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7">
        <v>45774</v>
      </c>
      <c r="D1261" s="118" t="str">
        <f>VLOOKUP(B1261,辅助信息!E:K,7,FALSE)</f>
        <v>JWDDCD2024121000136</v>
      </c>
      <c r="E1261" s="118" t="str">
        <f>VLOOKUP(F1261,辅助信息!A:B,2,FALSE)</f>
        <v>螺纹钢</v>
      </c>
      <c r="F1261" s="47" t="s">
        <v>28</v>
      </c>
      <c r="G1261" s="43">
        <v>24</v>
      </c>
      <c r="H1261" s="119">
        <f>_xlfn.XLOOKUP(C1261&amp;F1261&amp;I1261&amp;J1261,'[1]2025年已发货'!$F:$F&amp;'[1]2025年已发货'!$C:$C&amp;'[1]2025年已发货'!$G:$G&amp;'[1]2025年已发货'!$H:$H,'[1]2025年已发货'!$E:$E,"未发货")</f>
        <v>24</v>
      </c>
      <c r="I1261" s="118" t="str">
        <f>VLOOKUP(B1261,辅助信息!E:I,3,FALSE)</f>
        <v>（四川商建-射洪城乡一体化项目）遂宁市射洪市忠新幼儿园北侧约220米新溪小区</v>
      </c>
      <c r="J1261" s="118" t="str">
        <f>VLOOKUP(B1261,辅助信息!E:I,4,FALSE)</f>
        <v>柏子刚</v>
      </c>
      <c r="K1261" s="118">
        <f>VLOOKUP(J1261,辅助信息!H:I,2,FALSE)</f>
        <v>15692885305</v>
      </c>
      <c r="L1261" s="46" t="str">
        <f>VLOOKUP(B1261,辅助信息!E:J,6,FALSE)</f>
        <v>提前联系到场规格及数量</v>
      </c>
      <c r="M1261" s="99">
        <v>45775</v>
      </c>
      <c r="O1261" s="66">
        <f ca="1" t="shared" si="53"/>
        <v>0</v>
      </c>
      <c r="P1261" s="66">
        <f ca="1" t="shared" si="54"/>
        <v>3</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7">
        <v>45774</v>
      </c>
      <c r="D1262" s="118" t="str">
        <f>VLOOKUP(B1262,辅助信息!E:K,7,FALSE)</f>
        <v>JWDDCD2024101600133</v>
      </c>
      <c r="E1262" s="118" t="str">
        <f>VLOOKUP(F1262,辅助信息!A:B,2,FALSE)</f>
        <v>盘螺</v>
      </c>
      <c r="F1262" s="47" t="s">
        <v>40</v>
      </c>
      <c r="G1262" s="43">
        <v>24</v>
      </c>
      <c r="H1262" s="119">
        <f>_xlfn.XLOOKUP(C1262&amp;F1262&amp;I1262&amp;J1262,'[1]2025年已发货'!$F:$F&amp;'[1]2025年已发货'!$C:$C&amp;'[1]2025年已发货'!$G:$G&amp;'[1]2025年已发货'!$H:$H,'[1]2025年已发货'!$E:$E,"未发货")</f>
        <v>9</v>
      </c>
      <c r="I1262" s="118" t="str">
        <f>VLOOKUP(B1262,辅助信息!E:I,3,FALSE)</f>
        <v>（五冶钢构宜宾高县月江镇建设项目）  四川省宜宾市高县月江镇刚记超市斜对面(还阳组团沪碳二期项目)</v>
      </c>
      <c r="J1262" s="118" t="str">
        <f>VLOOKUP(B1262,辅助信息!E:I,4,FALSE)</f>
        <v>张朝亮</v>
      </c>
      <c r="K1262" s="118">
        <f>VLOOKUP(J1262,辅助信息!H:I,2,FALSE)</f>
        <v>15228205853</v>
      </c>
      <c r="L1262" s="46" t="str">
        <f>VLOOKUP(B1262,辅助信息!E:J,6,FALSE)</f>
        <v>提前联系到场规格</v>
      </c>
      <c r="M1262" s="99">
        <v>45775</v>
      </c>
      <c r="O1262" s="66">
        <f ca="1" t="shared" si="53"/>
        <v>0</v>
      </c>
      <c r="P1262" s="66">
        <f ca="1" t="shared" si="54"/>
        <v>3</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7">
        <v>45774</v>
      </c>
      <c r="D1263" s="118" t="str">
        <f>VLOOKUP(B1263,辅助信息!E:K,7,FALSE)</f>
        <v>JWDDCD2024101600133</v>
      </c>
      <c r="E1263" s="118" t="str">
        <f>VLOOKUP(F1263,辅助信息!A:B,2,FALSE)</f>
        <v>盘螺</v>
      </c>
      <c r="F1263" s="47" t="s">
        <v>41</v>
      </c>
      <c r="G1263" s="43">
        <v>24</v>
      </c>
      <c r="H1263" s="119">
        <f>_xlfn.XLOOKUP(C1263&amp;F1263&amp;I1263&amp;J1263,'[1]2025年已发货'!$F:$F&amp;'[1]2025年已发货'!$C:$C&amp;'[1]2025年已发货'!$G:$G&amp;'[1]2025年已发货'!$H:$H,'[1]2025年已发货'!$E:$E,"未发货")</f>
        <v>9</v>
      </c>
      <c r="I1263" s="118" t="str">
        <f>VLOOKUP(B1263,辅助信息!E:I,3,FALSE)</f>
        <v>（五冶钢构宜宾高县月江镇建设项目）  四川省宜宾市高县月江镇刚记超市斜对面(还阳组团沪碳二期项目)</v>
      </c>
      <c r="J1263" s="118" t="str">
        <f>VLOOKUP(B1263,辅助信息!E:I,4,FALSE)</f>
        <v>张朝亮</v>
      </c>
      <c r="K1263" s="118">
        <f>VLOOKUP(J1263,辅助信息!H:I,2,FALSE)</f>
        <v>15228205853</v>
      </c>
      <c r="L1263" s="46" t="str">
        <f>VLOOKUP(B1263,辅助信息!E:J,6,FALSE)</f>
        <v>提前联系到场规格</v>
      </c>
      <c r="M1263" s="99">
        <v>45775</v>
      </c>
      <c r="O1263" s="66">
        <f ca="1" t="shared" si="53"/>
        <v>0</v>
      </c>
      <c r="P1263" s="66">
        <f ca="1" t="shared" si="54"/>
        <v>3</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7">
        <v>45774</v>
      </c>
      <c r="D1264" s="118" t="str">
        <f>VLOOKUP(B1264,辅助信息!E:K,7,FALSE)</f>
        <v>JWDDCD2024101600133</v>
      </c>
      <c r="E1264" s="118" t="str">
        <f>VLOOKUP(F1264,辅助信息!A:B,2,FALSE)</f>
        <v>螺纹钢</v>
      </c>
      <c r="F1264" s="47" t="s">
        <v>32</v>
      </c>
      <c r="G1264" s="43">
        <v>24</v>
      </c>
      <c r="H1264" s="119">
        <f>_xlfn.XLOOKUP(C1264&amp;F1264&amp;I1264&amp;J1264,'[1]2025年已发货'!$F:$F&amp;'[1]2025年已发货'!$C:$C&amp;'[1]2025年已发货'!$G:$G&amp;'[1]2025年已发货'!$H:$H,'[1]2025年已发货'!$E:$E,"未发货")</f>
        <v>18</v>
      </c>
      <c r="I1264" s="118" t="str">
        <f>VLOOKUP(B1264,辅助信息!E:I,3,FALSE)</f>
        <v>（五冶钢构宜宾高县月江镇建设项目）  四川省宜宾市高县月江镇刚记超市斜对面(还阳组团沪碳二期项目)</v>
      </c>
      <c r="J1264" s="118" t="str">
        <f>VLOOKUP(B1264,辅助信息!E:I,4,FALSE)</f>
        <v>张朝亮</v>
      </c>
      <c r="K1264" s="118">
        <f>VLOOKUP(J1264,辅助信息!H:I,2,FALSE)</f>
        <v>15228205853</v>
      </c>
      <c r="L1264" s="46" t="str">
        <f>VLOOKUP(B1264,辅助信息!E:J,6,FALSE)</f>
        <v>提前联系到场规格</v>
      </c>
      <c r="M1264" s="99">
        <v>45775</v>
      </c>
      <c r="O1264" s="66">
        <f ca="1" t="shared" si="53"/>
        <v>0</v>
      </c>
      <c r="P1264" s="66">
        <f ca="1" t="shared" si="54"/>
        <v>3</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hidden="1" spans="2:18">
      <c r="B1265" s="118" t="s">
        <v>81</v>
      </c>
      <c r="C1265" s="77">
        <v>45777</v>
      </c>
      <c r="D1265" s="118" t="str">
        <f>VLOOKUP(B1265,辅助信息!E:K,7,FALSE)</f>
        <v>ZTWM-CDGS-YL-20240814-001</v>
      </c>
      <c r="E1265" s="118" t="str">
        <f>VLOOKUP(F1265,辅助信息!A:B,2,FALSE)</f>
        <v>盘螺</v>
      </c>
      <c r="F1265" s="118" t="s">
        <v>26</v>
      </c>
      <c r="G1265" s="118">
        <v>22</v>
      </c>
      <c r="H1265" s="118">
        <v>22</v>
      </c>
      <c r="I1265" s="118" t="str">
        <f>VLOOKUP(B1265,辅助信息!E:I,3,FALSE)</f>
        <v>（华西简阳西城嘉苑）四川省成都市简阳市简城街道高屋村</v>
      </c>
      <c r="J1265" s="118" t="str">
        <f>VLOOKUP(B1265,辅助信息!E:I,4,FALSE)</f>
        <v>张瀚镭</v>
      </c>
      <c r="K1265" s="118">
        <f>VLOOKUP(J1265,辅助信息!H:I,2,FALSE)</f>
        <v>15884666220</v>
      </c>
      <c r="L1265" s="127" t="str">
        <f>VLOOKUP(B1265,辅助信息!E:J,6,FALSE)</f>
        <v>优先威钢发货,我方卸车,新老国标钢厂不加价可直发</v>
      </c>
      <c r="M1265" s="128">
        <v>45769</v>
      </c>
      <c r="N1265" s="129"/>
      <c r="O1265" s="62">
        <f ca="1" t="shared" si="53"/>
        <v>0</v>
      </c>
      <c r="P1265" s="66">
        <f ca="1" t="shared" si="54"/>
        <v>9</v>
      </c>
      <c r="Q1265" s="129" t="str">
        <f>VLOOKUP(B1265,辅助信息!E:M,9,FALSE)</f>
        <v>ZTWM-CDGS-XS-2024-0030-华西集采-简州大道</v>
      </c>
      <c r="R1265" s="132" t="str">
        <f>_xlfn._xlws.FILTER(辅助信息!D:D,辅助信息!E:E=B1265)</f>
        <v>华西简阳西城嘉苑</v>
      </c>
    </row>
    <row r="1266" s="62" customFormat="1" hidden="1" spans="2:18">
      <c r="B1266" s="118" t="s">
        <v>81</v>
      </c>
      <c r="C1266" s="77">
        <v>45777</v>
      </c>
      <c r="D1266" s="118" t="str">
        <f>VLOOKUP(B1266,辅助信息!E:K,7,FALSE)</f>
        <v>ZTWM-CDGS-YL-20240814-001</v>
      </c>
      <c r="E1266" s="118" t="str">
        <f>VLOOKUP(F1266,辅助信息!A:B,2,FALSE)</f>
        <v>螺纹钢</v>
      </c>
      <c r="F1266" s="118" t="s">
        <v>33</v>
      </c>
      <c r="G1266" s="118">
        <v>20</v>
      </c>
      <c r="H1266" s="118">
        <v>20</v>
      </c>
      <c r="I1266" s="118" t="str">
        <f>VLOOKUP(B1266,辅助信息!E:I,3,FALSE)</f>
        <v>（华西简阳西城嘉苑）四川省成都市简阳市简城街道高屋村</v>
      </c>
      <c r="J1266" s="118" t="str">
        <f>VLOOKUP(B1266,辅助信息!E:I,4,FALSE)</f>
        <v>张瀚镭</v>
      </c>
      <c r="K1266" s="118">
        <f>VLOOKUP(J1266,辅助信息!H:I,2,FALSE)</f>
        <v>15884666220</v>
      </c>
      <c r="L1266" s="127" t="str">
        <f>VLOOKUP(B1266,辅助信息!E:J,6,FALSE)</f>
        <v>优先威钢发货,我方卸车,新老国标钢厂不加价可直发</v>
      </c>
      <c r="M1266" s="128">
        <v>45769</v>
      </c>
      <c r="N1266" s="129"/>
      <c r="O1266" s="62">
        <f ca="1" t="shared" si="53"/>
        <v>0</v>
      </c>
      <c r="P1266" s="66">
        <f ca="1" t="shared" si="54"/>
        <v>9</v>
      </c>
      <c r="Q1266" s="129" t="str">
        <f>VLOOKUP(B1266,辅助信息!E:M,9,FALSE)</f>
        <v>ZTWM-CDGS-XS-2024-0030-华西集采-简州大道</v>
      </c>
      <c r="R1266" s="132" t="str">
        <f>_xlfn._xlws.FILTER(辅助信息!D:D,辅助信息!E:E=B1266)</f>
        <v>华西简阳西城嘉苑</v>
      </c>
    </row>
    <row r="1267" s="34" customFormat="1" hidden="1" spans="1:18">
      <c r="A1267" s="66"/>
      <c r="B1267" s="118" t="s">
        <v>81</v>
      </c>
      <c r="C1267" s="77">
        <v>45777</v>
      </c>
      <c r="D1267" s="118" t="str">
        <f>VLOOKUP(B1267,辅助信息!E:K,7,FALSE)</f>
        <v>ZTWM-CDGS-YL-20240814-001</v>
      </c>
      <c r="E1267" s="118" t="str">
        <f>VLOOKUP(F1267,辅助信息!A:B,2,FALSE)</f>
        <v>螺纹钢</v>
      </c>
      <c r="F1267" s="118" t="s">
        <v>19</v>
      </c>
      <c r="G1267" s="119">
        <v>15</v>
      </c>
      <c r="H1267" s="119">
        <v>15</v>
      </c>
      <c r="I1267" s="118" t="str">
        <f>VLOOKUP(B1267,辅助信息!E:I,3,FALSE)</f>
        <v>（华西简阳西城嘉苑）四川省成都市简阳市简城街道高屋村</v>
      </c>
      <c r="J1267" s="118" t="str">
        <f>VLOOKUP(B1267,辅助信息!E:I,4,FALSE)</f>
        <v>张瀚镭</v>
      </c>
      <c r="K1267" s="118">
        <f>VLOOKUP(J1267,辅助信息!H:I,2,FALSE)</f>
        <v>15884666220</v>
      </c>
      <c r="L1267" s="127" t="str">
        <f>VLOOKUP(B1267,辅助信息!E:J,6,FALSE)</f>
        <v>优先威钢发货,我方卸车,新老国标钢厂不加价可直发</v>
      </c>
      <c r="M1267" s="130">
        <v>45775</v>
      </c>
      <c r="N1267" s="131"/>
      <c r="O1267" s="66">
        <f ca="1" t="shared" si="53"/>
        <v>0</v>
      </c>
      <c r="P1267" s="66">
        <f ca="1" t="shared" si="54"/>
        <v>3</v>
      </c>
      <c r="Q1267" s="67" t="str">
        <f>VLOOKUP(B1267,辅助信息!E:M,9,FALSE)</f>
        <v>ZTWM-CDGS-XS-2024-0030-华西集采-简州大道</v>
      </c>
      <c r="R1267" s="132" t="str">
        <f>_xlfn._xlws.FILTER(辅助信息!D:D,辅助信息!E:E=B1267)</f>
        <v>华西简阳西城嘉苑</v>
      </c>
    </row>
    <row r="1268" s="34" customFormat="1" hidden="1" spans="1:18">
      <c r="A1268" s="66"/>
      <c r="B1268" s="118" t="s">
        <v>81</v>
      </c>
      <c r="C1268" s="77">
        <v>45777</v>
      </c>
      <c r="D1268" s="118" t="str">
        <f>VLOOKUP(B1268,辅助信息!E:K,7,FALSE)</f>
        <v>ZTWM-CDGS-YL-20240814-001</v>
      </c>
      <c r="E1268" s="118" t="str">
        <f>VLOOKUP(F1268,辅助信息!A:B,2,FALSE)</f>
        <v>螺纹钢</v>
      </c>
      <c r="F1268" s="118" t="s">
        <v>32</v>
      </c>
      <c r="G1268" s="119">
        <v>40</v>
      </c>
      <c r="H1268" s="119">
        <v>40</v>
      </c>
      <c r="I1268" s="118" t="str">
        <f>VLOOKUP(B1268,辅助信息!E:I,3,FALSE)</f>
        <v>（华西简阳西城嘉苑）四川省成都市简阳市简城街道高屋村</v>
      </c>
      <c r="J1268" s="118" t="str">
        <f>VLOOKUP(B1268,辅助信息!E:I,4,FALSE)</f>
        <v>张瀚镭</v>
      </c>
      <c r="K1268" s="118">
        <f>VLOOKUP(J1268,辅助信息!H:I,2,FALSE)</f>
        <v>15884666220</v>
      </c>
      <c r="L1268" s="127" t="str">
        <f>VLOOKUP(B1268,辅助信息!E:J,6,FALSE)</f>
        <v>优先威钢发货,我方卸车,新老国标钢厂不加价可直发</v>
      </c>
      <c r="M1268" s="130">
        <v>45775</v>
      </c>
      <c r="N1268" s="131"/>
      <c r="O1268" s="66">
        <f ca="1" t="shared" si="53"/>
        <v>0</v>
      </c>
      <c r="P1268" s="66">
        <f ca="1" t="shared" si="54"/>
        <v>3</v>
      </c>
      <c r="Q1268" s="67" t="str">
        <f>VLOOKUP(B1268,辅助信息!E:M,9,FALSE)</f>
        <v>ZTWM-CDGS-XS-2024-0030-华西集采-简州大道</v>
      </c>
      <c r="R1268" s="132" t="str">
        <f>_xlfn._xlws.FILTER(辅助信息!D:D,辅助信息!E:E=B1268)</f>
        <v>华西简阳西城嘉苑</v>
      </c>
    </row>
    <row r="1269" s="34" customFormat="1" hidden="1" spans="1:18">
      <c r="A1269" s="66"/>
      <c r="B1269" s="118" t="s">
        <v>81</v>
      </c>
      <c r="C1269" s="77">
        <v>45777</v>
      </c>
      <c r="D1269" s="118" t="str">
        <f>VLOOKUP(B1269,辅助信息!E:K,7,FALSE)</f>
        <v>ZTWM-CDGS-YL-20240814-001</v>
      </c>
      <c r="E1269" s="118" t="str">
        <f>VLOOKUP(F1269,辅助信息!A:B,2,FALSE)</f>
        <v>螺纹钢</v>
      </c>
      <c r="F1269" s="118" t="s">
        <v>30</v>
      </c>
      <c r="G1269" s="119">
        <v>15</v>
      </c>
      <c r="H1269" s="119">
        <v>15</v>
      </c>
      <c r="I1269" s="118" t="str">
        <f>VLOOKUP(B1269,辅助信息!E:I,3,FALSE)</f>
        <v>（华西简阳西城嘉苑）四川省成都市简阳市简城街道高屋村</v>
      </c>
      <c r="J1269" s="118" t="str">
        <f>VLOOKUP(B1269,辅助信息!E:I,4,FALSE)</f>
        <v>张瀚镭</v>
      </c>
      <c r="K1269" s="118">
        <f>VLOOKUP(J1269,辅助信息!H:I,2,FALSE)</f>
        <v>15884666220</v>
      </c>
      <c r="L1269" s="127" t="str">
        <f>VLOOKUP(B1269,辅助信息!E:J,6,FALSE)</f>
        <v>优先威钢发货,我方卸车,新老国标钢厂不加价可直发</v>
      </c>
      <c r="M1269" s="130">
        <v>45775</v>
      </c>
      <c r="N1269" s="131"/>
      <c r="O1269" s="66">
        <f ca="1" t="shared" si="53"/>
        <v>0</v>
      </c>
      <c r="P1269" s="66">
        <f ca="1" t="shared" si="54"/>
        <v>3</v>
      </c>
      <c r="Q1269" s="67" t="str">
        <f>VLOOKUP(B1269,辅助信息!E:M,9,FALSE)</f>
        <v>ZTWM-CDGS-XS-2024-0030-华西集采-简州大道</v>
      </c>
      <c r="R1269" s="132" t="str">
        <f>_xlfn._xlws.FILTER(辅助信息!D:D,辅助信息!E:E=B1269)</f>
        <v>华西简阳西城嘉苑</v>
      </c>
    </row>
    <row r="1270" hidden="1" spans="2:18">
      <c r="B1270" s="47" t="s">
        <v>31</v>
      </c>
      <c r="C1270" s="77">
        <v>45777</v>
      </c>
      <c r="D1270" s="118" t="str">
        <f>VLOOKUP(B1270,辅助信息!E:K,7,FALSE)</f>
        <v>JWDDCD2024121000136</v>
      </c>
      <c r="E1270" s="118" t="str">
        <f>VLOOKUP(F1270,辅助信息!A:B,2,FALSE)</f>
        <v>高线</v>
      </c>
      <c r="F1270" s="47" t="s">
        <v>51</v>
      </c>
      <c r="G1270" s="43">
        <v>2.5</v>
      </c>
      <c r="H1270" s="119" t="str">
        <f>_xlfn.XLOOKUP(C1270&amp;F1270&amp;I1270&amp;J1270,'[1]2025年已发货'!$F:$F&amp;'[1]2025年已发货'!$C:$C&amp;'[1]2025年已发货'!$G:$G&amp;'[1]2025年已发货'!$H:$H,'[1]2025年已发货'!$E:$E,"未发货")</f>
        <v>未发货</v>
      </c>
      <c r="I1270" s="118" t="str">
        <f>VLOOKUP(B1270,辅助信息!E:I,3,FALSE)</f>
        <v>（四川商建-射洪城乡一体化项目）遂宁市射洪市忠新幼儿园北侧约220米新溪小区</v>
      </c>
      <c r="J1270" s="118" t="str">
        <f>VLOOKUP(B1270,辅助信息!E:I,4,FALSE)</f>
        <v>柏子刚</v>
      </c>
      <c r="K1270" s="118">
        <f>VLOOKUP(J1270,辅助信息!H:I,2,FALSE)</f>
        <v>15692885305</v>
      </c>
      <c r="L1270" s="127" t="str">
        <f>VLOOKUP(B1270,辅助信息!E:J,6,FALSE)</f>
        <v>提前联系到场规格及数量</v>
      </c>
      <c r="M1270" s="99">
        <v>45779</v>
      </c>
      <c r="O1270" s="66">
        <f ca="1" t="shared" si="53"/>
        <v>1</v>
      </c>
      <c r="P1270" s="66">
        <f ca="1" t="shared" si="54"/>
        <v>0</v>
      </c>
      <c r="Q1270" s="67" t="str">
        <f>VLOOKUP(B1270,辅助信息!E:M,9,FALSE)</f>
        <v>ZTWM-CDGS-XS-2024-0179-四川商投-射洪城乡一体化建设项目</v>
      </c>
      <c r="R1270" s="132" t="str">
        <f>_xlfn._xlws.FILTER(辅助信息!D:D,辅助信息!E:E=B1270)</f>
        <v>四川商建
射洪城乡一体化项目</v>
      </c>
    </row>
    <row r="1271" hidden="1" spans="2:18">
      <c r="B1271" s="47" t="s">
        <v>31</v>
      </c>
      <c r="C1271" s="77">
        <v>45777</v>
      </c>
      <c r="D1271" s="118" t="str">
        <f>VLOOKUP(B1271,辅助信息!E:K,7,FALSE)</f>
        <v>JWDDCD2024121000136</v>
      </c>
      <c r="E1271" s="118" t="str">
        <f>VLOOKUP(F1271,辅助信息!A:B,2,FALSE)</f>
        <v>盘螺</v>
      </c>
      <c r="F1271" s="47" t="s">
        <v>41</v>
      </c>
      <c r="G1271" s="43">
        <v>32.5</v>
      </c>
      <c r="H1271" s="119" t="str">
        <f>_xlfn.XLOOKUP(C1271&amp;F1271&amp;I1271&amp;J1271,'[1]2025年已发货'!$F:$F&amp;'[1]2025年已发货'!$C:$C&amp;'[1]2025年已发货'!$G:$G&amp;'[1]2025年已发货'!$H:$H,'[1]2025年已发货'!$E:$E,"未发货")</f>
        <v>未发货</v>
      </c>
      <c r="I1271" s="118" t="str">
        <f>VLOOKUP(B1271,辅助信息!E:I,3,FALSE)</f>
        <v>（四川商建-射洪城乡一体化项目）遂宁市射洪市忠新幼儿园北侧约220米新溪小区</v>
      </c>
      <c r="J1271" s="118" t="str">
        <f>VLOOKUP(B1271,辅助信息!E:I,4,FALSE)</f>
        <v>柏子刚</v>
      </c>
      <c r="K1271" s="118">
        <f>VLOOKUP(J1271,辅助信息!H:I,2,FALSE)</f>
        <v>15692885305</v>
      </c>
      <c r="L1271" s="127" t="str">
        <f>VLOOKUP(B1271,辅助信息!E:J,6,FALSE)</f>
        <v>提前联系到场规格及数量</v>
      </c>
      <c r="M1271" s="99">
        <v>45779</v>
      </c>
      <c r="O1271" s="66">
        <f ca="1" t="shared" ref="O1271:O1276" si="55">IF(OR(M1271="",N1271&lt;&gt;""),"",MAX(M1271-TODAY(),0))</f>
        <v>1</v>
      </c>
      <c r="P1271" s="66">
        <f ca="1" t="shared" si="54"/>
        <v>0</v>
      </c>
      <c r="Q1271" s="67" t="str">
        <f>VLOOKUP(B1271,辅助信息!E:M,9,FALSE)</f>
        <v>ZTWM-CDGS-XS-2024-0179-四川商投-射洪城乡一体化建设项目</v>
      </c>
      <c r="R1271" s="132" t="str">
        <f>_xlfn._xlws.FILTER(辅助信息!D:D,辅助信息!E:E=B1271)</f>
        <v>四川商建
射洪城乡一体化项目</v>
      </c>
    </row>
    <row r="1272" hidden="1" spans="2:18">
      <c r="B1272" s="47" t="s">
        <v>31</v>
      </c>
      <c r="C1272" s="77">
        <v>45777</v>
      </c>
      <c r="D1272" s="118" t="str">
        <f>VLOOKUP(B1272,辅助信息!E:K,7,FALSE)</f>
        <v>JWDDCD2024121000136</v>
      </c>
      <c r="E1272" s="118" t="str">
        <f>VLOOKUP(F1272,辅助信息!A:B,2,FALSE)</f>
        <v>螺纹钢</v>
      </c>
      <c r="F1272" s="47" t="s">
        <v>27</v>
      </c>
      <c r="G1272" s="43">
        <v>15</v>
      </c>
      <c r="H1272" s="119" t="str">
        <f>_xlfn.XLOOKUP(C1272&amp;F1272&amp;I1272&amp;J1272,'[1]2025年已发货'!$F:$F&amp;'[1]2025年已发货'!$C:$C&amp;'[1]2025年已发货'!$G:$G&amp;'[1]2025年已发货'!$H:$H,'[1]2025年已发货'!$E:$E,"未发货")</f>
        <v>未发货</v>
      </c>
      <c r="I1272" s="118" t="str">
        <f>VLOOKUP(B1272,辅助信息!E:I,3,FALSE)</f>
        <v>（四川商建-射洪城乡一体化项目）遂宁市射洪市忠新幼儿园北侧约220米新溪小区</v>
      </c>
      <c r="J1272" s="118" t="str">
        <f>VLOOKUP(B1272,辅助信息!E:I,4,FALSE)</f>
        <v>柏子刚</v>
      </c>
      <c r="K1272" s="118">
        <f>VLOOKUP(J1272,辅助信息!H:I,2,FALSE)</f>
        <v>15692885305</v>
      </c>
      <c r="L1272" s="127" t="str">
        <f>VLOOKUP(B1272,辅助信息!E:J,6,FALSE)</f>
        <v>提前联系到场规格及数量</v>
      </c>
      <c r="M1272" s="99">
        <v>45779</v>
      </c>
      <c r="O1272" s="66">
        <f ca="1" t="shared" si="55"/>
        <v>1</v>
      </c>
      <c r="P1272" s="66">
        <f ca="1" t="shared" si="54"/>
        <v>0</v>
      </c>
      <c r="Q1272" s="67" t="str">
        <f>VLOOKUP(B1272,辅助信息!E:M,9,FALSE)</f>
        <v>ZTWM-CDGS-XS-2024-0179-四川商投-射洪城乡一体化建设项目</v>
      </c>
      <c r="R1272" s="132" t="str">
        <f>_xlfn._xlws.FILTER(辅助信息!D:D,辅助信息!E:E=B1272)</f>
        <v>四川商建
射洪城乡一体化项目</v>
      </c>
    </row>
    <row r="1273" hidden="1" spans="2:18">
      <c r="B1273" s="47" t="s">
        <v>31</v>
      </c>
      <c r="C1273" s="77">
        <v>45777</v>
      </c>
      <c r="D1273" s="118" t="str">
        <f>VLOOKUP(B1273,辅助信息!E:K,7,FALSE)</f>
        <v>JWDDCD2024121000136</v>
      </c>
      <c r="E1273" s="118" t="str">
        <f>VLOOKUP(F1273,辅助信息!A:B,2,FALSE)</f>
        <v>螺纹钢</v>
      </c>
      <c r="F1273" s="47" t="s">
        <v>30</v>
      </c>
      <c r="G1273" s="43">
        <v>12</v>
      </c>
      <c r="H1273" s="119" t="str">
        <f>_xlfn.XLOOKUP(C1273&amp;F1273&amp;I1273&amp;J1273,'[1]2025年已发货'!$F:$F&amp;'[1]2025年已发货'!$C:$C&amp;'[1]2025年已发货'!$G:$G&amp;'[1]2025年已发货'!$H:$H,'[1]2025年已发货'!$E:$E,"未发货")</f>
        <v>未发货</v>
      </c>
      <c r="I1273" s="118" t="str">
        <f>VLOOKUP(B1273,辅助信息!E:I,3,FALSE)</f>
        <v>（四川商建-射洪城乡一体化项目）遂宁市射洪市忠新幼儿园北侧约220米新溪小区</v>
      </c>
      <c r="J1273" s="118" t="str">
        <f>VLOOKUP(B1273,辅助信息!E:I,4,FALSE)</f>
        <v>柏子刚</v>
      </c>
      <c r="K1273" s="118">
        <f>VLOOKUP(J1273,辅助信息!H:I,2,FALSE)</f>
        <v>15692885305</v>
      </c>
      <c r="L1273" s="127" t="str">
        <f>VLOOKUP(B1273,辅助信息!E:J,6,FALSE)</f>
        <v>提前联系到场规格及数量</v>
      </c>
      <c r="M1273" s="99">
        <v>45779</v>
      </c>
      <c r="O1273" s="66">
        <f ca="1" t="shared" si="55"/>
        <v>1</v>
      </c>
      <c r="P1273" s="66">
        <f ca="1" t="shared" si="54"/>
        <v>0</v>
      </c>
      <c r="Q1273" s="67" t="str">
        <f>VLOOKUP(B1273,辅助信息!E:M,9,FALSE)</f>
        <v>ZTWM-CDGS-XS-2024-0179-四川商投-射洪城乡一体化建设项目</v>
      </c>
      <c r="R1273" s="132" t="str">
        <f>_xlfn._xlws.FILTER(辅助信息!D:D,辅助信息!E:E=B1273)</f>
        <v>四川商建
射洪城乡一体化项目</v>
      </c>
    </row>
    <row r="1274" hidden="1" spans="2:18">
      <c r="B1274" s="47" t="s">
        <v>31</v>
      </c>
      <c r="C1274" s="77">
        <v>45777</v>
      </c>
      <c r="D1274" s="118" t="str">
        <f>VLOOKUP(B1274,辅助信息!E:K,7,FALSE)</f>
        <v>JWDDCD2024121000136</v>
      </c>
      <c r="E1274" s="118" t="str">
        <f>VLOOKUP(F1274,辅助信息!A:B,2,FALSE)</f>
        <v>螺纹钢</v>
      </c>
      <c r="F1274" s="47" t="s">
        <v>66</v>
      </c>
      <c r="G1274" s="43">
        <v>9</v>
      </c>
      <c r="H1274" s="119" t="str">
        <f>_xlfn.XLOOKUP(C1274&amp;F1274&amp;I1274&amp;J1274,'[1]2025年已发货'!$F:$F&amp;'[1]2025年已发货'!$C:$C&amp;'[1]2025年已发货'!$G:$G&amp;'[1]2025年已发货'!$H:$H,'[1]2025年已发货'!$E:$E,"未发货")</f>
        <v>未发货</v>
      </c>
      <c r="I1274" s="118" t="str">
        <f>VLOOKUP(B1274,辅助信息!E:I,3,FALSE)</f>
        <v>（四川商建-射洪城乡一体化项目）遂宁市射洪市忠新幼儿园北侧约220米新溪小区</v>
      </c>
      <c r="J1274" s="118" t="str">
        <f>VLOOKUP(B1274,辅助信息!E:I,4,FALSE)</f>
        <v>柏子刚</v>
      </c>
      <c r="K1274" s="118">
        <f>VLOOKUP(J1274,辅助信息!H:I,2,FALSE)</f>
        <v>15692885305</v>
      </c>
      <c r="L1274" s="127" t="str">
        <f>VLOOKUP(B1274,辅助信息!E:J,6,FALSE)</f>
        <v>提前联系到场规格及数量</v>
      </c>
      <c r="M1274" s="99">
        <v>45779</v>
      </c>
      <c r="O1274" s="66">
        <f ca="1" t="shared" si="55"/>
        <v>1</v>
      </c>
      <c r="P1274" s="66">
        <f ca="1" t="shared" si="54"/>
        <v>0</v>
      </c>
      <c r="Q1274" s="67" t="str">
        <f>VLOOKUP(B1274,辅助信息!E:M,9,FALSE)</f>
        <v>ZTWM-CDGS-XS-2024-0179-四川商投-射洪城乡一体化建设项目</v>
      </c>
      <c r="R1274" s="132" t="str">
        <f>_xlfn._xlws.FILTER(辅助信息!D:D,辅助信息!E:E=B1274)</f>
        <v>四川商建
射洪城乡一体化项目</v>
      </c>
    </row>
    <row r="1275" hidden="1" spans="2:18">
      <c r="B1275" s="47" t="s">
        <v>31</v>
      </c>
      <c r="C1275" s="77">
        <v>45777</v>
      </c>
      <c r="D1275" s="118" t="str">
        <f>VLOOKUP(B1275,辅助信息!E:K,7,FALSE)</f>
        <v>JWDDCD2024121000136</v>
      </c>
      <c r="E1275" s="118" t="str">
        <f>VLOOKUP(F1275,辅助信息!A:B,2,FALSE)</f>
        <v>螺纹钢</v>
      </c>
      <c r="F1275" s="47" t="s">
        <v>21</v>
      </c>
      <c r="G1275" s="43">
        <v>3</v>
      </c>
      <c r="H1275" s="119" t="str">
        <f>_xlfn.XLOOKUP(C1275&amp;F1275&amp;I1275&amp;J1275,'[1]2025年已发货'!$F:$F&amp;'[1]2025年已发货'!$C:$C&amp;'[1]2025年已发货'!$G:$G&amp;'[1]2025年已发货'!$H:$H,'[1]2025年已发货'!$E:$E,"未发货")</f>
        <v>未发货</v>
      </c>
      <c r="I1275" s="118" t="str">
        <f>VLOOKUP(B1275,辅助信息!E:I,3,FALSE)</f>
        <v>（四川商建-射洪城乡一体化项目）遂宁市射洪市忠新幼儿园北侧约220米新溪小区</v>
      </c>
      <c r="J1275" s="118" t="str">
        <f>VLOOKUP(B1275,辅助信息!E:I,4,FALSE)</f>
        <v>柏子刚</v>
      </c>
      <c r="K1275" s="118">
        <f>VLOOKUP(J1275,辅助信息!H:I,2,FALSE)</f>
        <v>15692885305</v>
      </c>
      <c r="L1275" s="127" t="str">
        <f>VLOOKUP(B1275,辅助信息!E:J,6,FALSE)</f>
        <v>提前联系到场规格及数量</v>
      </c>
      <c r="M1275" s="99">
        <v>45779</v>
      </c>
      <c r="O1275" s="66">
        <f ca="1" t="shared" si="55"/>
        <v>1</v>
      </c>
      <c r="P1275" s="66">
        <f ca="1" t="shared" si="54"/>
        <v>0</v>
      </c>
      <c r="Q1275" s="67" t="str">
        <f>VLOOKUP(B1275,辅助信息!E:M,9,FALSE)</f>
        <v>ZTWM-CDGS-XS-2024-0179-四川商投-射洪城乡一体化建设项目</v>
      </c>
      <c r="R1275" s="132" t="str">
        <f>_xlfn._xlws.FILTER(辅助信息!D:D,辅助信息!E:E=B1275)</f>
        <v>四川商建
射洪城乡一体化项目</v>
      </c>
    </row>
    <row r="1276" hidden="1" spans="2:18">
      <c r="B1276" s="47" t="s">
        <v>31</v>
      </c>
      <c r="C1276" s="77">
        <v>45777</v>
      </c>
      <c r="D1276" s="118" t="str">
        <f>VLOOKUP(B1276,辅助信息!E:K,7,FALSE)</f>
        <v>JWDDCD2024121000136</v>
      </c>
      <c r="E1276" s="118" t="str">
        <f>VLOOKUP(F1276,辅助信息!A:B,2,FALSE)</f>
        <v>螺纹钢</v>
      </c>
      <c r="F1276" s="47" t="s">
        <v>22</v>
      </c>
      <c r="G1276" s="43">
        <v>60</v>
      </c>
      <c r="H1276" s="119" t="str">
        <f>_xlfn.XLOOKUP(C1276&amp;F1276&amp;I1276&amp;J1276,'[1]2025年已发货'!$F:$F&amp;'[1]2025年已发货'!$C:$C&amp;'[1]2025年已发货'!$G:$G&amp;'[1]2025年已发货'!$H:$H,'[1]2025年已发货'!$E:$E,"未发货")</f>
        <v>未发货</v>
      </c>
      <c r="I1276" s="118" t="str">
        <f>VLOOKUP(B1276,辅助信息!E:I,3,FALSE)</f>
        <v>（四川商建-射洪城乡一体化项目）遂宁市射洪市忠新幼儿园北侧约220米新溪小区</v>
      </c>
      <c r="J1276" s="118" t="str">
        <f>VLOOKUP(B1276,辅助信息!E:I,4,FALSE)</f>
        <v>柏子刚</v>
      </c>
      <c r="K1276" s="118">
        <f>VLOOKUP(J1276,辅助信息!H:I,2,FALSE)</f>
        <v>15692885305</v>
      </c>
      <c r="L1276" s="127" t="str">
        <f>VLOOKUP(B1276,辅助信息!E:J,6,FALSE)</f>
        <v>提前联系到场规格及数量</v>
      </c>
      <c r="M1276" s="130">
        <v>45775</v>
      </c>
      <c r="O1276" s="66">
        <f ca="1" t="shared" si="55"/>
        <v>0</v>
      </c>
      <c r="P1276" s="66">
        <f ca="1" t="shared" si="54"/>
        <v>3</v>
      </c>
      <c r="Q1276" s="67" t="str">
        <f>VLOOKUP(B1276,辅助信息!E:M,9,FALSE)</f>
        <v>ZTWM-CDGS-XS-2024-0179-四川商投-射洪城乡一体化建设项目</v>
      </c>
      <c r="R1276" s="132" t="str">
        <f>_xlfn._xlws.FILTER(辅助信息!D:D,辅助信息!E:E=B1276)</f>
        <v>四川商建
射洪城乡一体化项目</v>
      </c>
    </row>
    <row r="1277" hidden="1" spans="2:18">
      <c r="B1277" s="47" t="s">
        <v>81</v>
      </c>
      <c r="C1277" s="77">
        <v>45777</v>
      </c>
      <c r="D1277" s="118" t="str">
        <f>VLOOKUP(B1277,辅助信息!E:K,7,FALSE)</f>
        <v>ZTWM-CDGS-YL-20240814-001</v>
      </c>
      <c r="E1277" s="118" t="str">
        <f>VLOOKUP(F1277,辅助信息!A:B,2,FALSE)</f>
        <v>高线</v>
      </c>
      <c r="F1277" s="47" t="s">
        <v>53</v>
      </c>
      <c r="G1277" s="43">
        <v>2</v>
      </c>
      <c r="H1277" s="119" t="str">
        <f>_xlfn.XLOOKUP(C1277&amp;F1277&amp;I1277&amp;J1277,'[1]2025年已发货'!$F:$F&amp;'[1]2025年已发货'!$C:$C&amp;'[1]2025年已发货'!$G:$G&amp;'[1]2025年已发货'!$H:$H,'[1]2025年已发货'!$E:$E,"未发货")</f>
        <v>未发货</v>
      </c>
      <c r="I1277" s="118" t="str">
        <f>VLOOKUP(B1277,辅助信息!E:I,3,FALSE)</f>
        <v>（华西简阳西城嘉苑）四川省成都市简阳市简城街道高屋村</v>
      </c>
      <c r="J1277" s="118" t="str">
        <f>VLOOKUP(B1277,辅助信息!E:I,4,FALSE)</f>
        <v>张瀚镭</v>
      </c>
      <c r="K1277" s="118">
        <f>VLOOKUP(J1277,辅助信息!H:I,2,FALSE)</f>
        <v>15884666220</v>
      </c>
      <c r="L1277" s="127" t="str">
        <f>VLOOKUP(B1277,辅助信息!E:J,6,FALSE)</f>
        <v>优先威钢发货,我方卸车,新老国标钢厂不加价可直发</v>
      </c>
      <c r="M1277" s="99">
        <v>45777</v>
      </c>
      <c r="O1277" s="66">
        <f ca="1" t="shared" ref="O1277:O1286" si="56">IF(OR(M1277="",N1277&lt;&gt;""),"",MAX(M1277-TODAY(),0))</f>
        <v>0</v>
      </c>
      <c r="P1277" s="66">
        <f ca="1" t="shared" si="54"/>
        <v>1</v>
      </c>
      <c r="Q1277" s="67" t="str">
        <f>VLOOKUP(B1277,辅助信息!E:M,9,FALSE)</f>
        <v>ZTWM-CDGS-XS-2024-0030-华西集采-简州大道</v>
      </c>
      <c r="R1277" s="132" t="str">
        <f>_xlfn._xlws.FILTER(辅助信息!D:D,辅助信息!E:E=B1277)</f>
        <v>华西简阳西城嘉苑</v>
      </c>
    </row>
    <row r="1278" hidden="1" spans="2:18">
      <c r="B1278" s="47" t="s">
        <v>81</v>
      </c>
      <c r="C1278" s="77">
        <v>45777</v>
      </c>
      <c r="D1278" s="118" t="str">
        <f>VLOOKUP(B1278,辅助信息!E:K,7,FALSE)</f>
        <v>ZTWM-CDGS-YL-20240814-001</v>
      </c>
      <c r="E1278" s="118" t="str">
        <f>VLOOKUP(F1278,辅助信息!A:B,2,FALSE)</f>
        <v>盘螺</v>
      </c>
      <c r="F1278" s="47" t="s">
        <v>40</v>
      </c>
      <c r="G1278" s="43">
        <v>3</v>
      </c>
      <c r="H1278" s="119">
        <f>_xlfn.XLOOKUP(C1278&amp;F1278&amp;I1278&amp;J1278,'[1]2025年已发货'!$F:$F&amp;'[1]2025年已发货'!$C:$C&amp;'[1]2025年已发货'!$G:$G&amp;'[1]2025年已发货'!$H:$H,'[1]2025年已发货'!$E:$E,"未发货")</f>
        <v>3</v>
      </c>
      <c r="I1278" s="118" t="str">
        <f>VLOOKUP(B1278,辅助信息!E:I,3,FALSE)</f>
        <v>（华西简阳西城嘉苑）四川省成都市简阳市简城街道高屋村</v>
      </c>
      <c r="J1278" s="118" t="str">
        <f>VLOOKUP(B1278,辅助信息!E:I,4,FALSE)</f>
        <v>张瀚镭</v>
      </c>
      <c r="K1278" s="118">
        <f>VLOOKUP(J1278,辅助信息!H:I,2,FALSE)</f>
        <v>15884666220</v>
      </c>
      <c r="L1278" s="127" t="str">
        <f>VLOOKUP(B1278,辅助信息!E:J,6,FALSE)</f>
        <v>优先威钢发货,我方卸车,新老国标钢厂不加价可直发</v>
      </c>
      <c r="M1278" s="99">
        <v>45777</v>
      </c>
      <c r="O1278" s="66">
        <f ca="1" t="shared" si="56"/>
        <v>0</v>
      </c>
      <c r="P1278" s="66">
        <f ca="1" t="shared" si="54"/>
        <v>1</v>
      </c>
      <c r="Q1278" s="67" t="str">
        <f>VLOOKUP(B1278,辅助信息!E:M,9,FALSE)</f>
        <v>ZTWM-CDGS-XS-2024-0030-华西集采-简州大道</v>
      </c>
      <c r="R1278" s="132" t="str">
        <f>_xlfn._xlws.FILTER(辅助信息!D:D,辅助信息!E:E=B1278)</f>
        <v>华西简阳西城嘉苑</v>
      </c>
    </row>
    <row r="1279" hidden="1" spans="2:18">
      <c r="B1279" s="47" t="s">
        <v>81</v>
      </c>
      <c r="C1279" s="77">
        <v>45777</v>
      </c>
      <c r="D1279" s="118" t="str">
        <f>VLOOKUP(B1279,辅助信息!E:K,7,FALSE)</f>
        <v>ZTWM-CDGS-YL-20240814-001</v>
      </c>
      <c r="E1279" s="118" t="str">
        <f>VLOOKUP(F1279,辅助信息!A:B,2,FALSE)</f>
        <v>盘螺</v>
      </c>
      <c r="F1279" s="47" t="s">
        <v>41</v>
      </c>
      <c r="G1279" s="43">
        <v>5</v>
      </c>
      <c r="H1279" s="119">
        <f>_xlfn.XLOOKUP(C1279&amp;F1279&amp;I1279&amp;J1279,'[1]2025年已发货'!$F:$F&amp;'[1]2025年已发货'!$C:$C&amp;'[1]2025年已发货'!$G:$G&amp;'[1]2025年已发货'!$H:$H,'[1]2025年已发货'!$E:$E,"未发货")</f>
        <v>5</v>
      </c>
      <c r="I1279" s="118" t="str">
        <f>VLOOKUP(B1279,辅助信息!E:I,3,FALSE)</f>
        <v>（华西简阳西城嘉苑）四川省成都市简阳市简城街道高屋村</v>
      </c>
      <c r="J1279" s="118" t="str">
        <f>VLOOKUP(B1279,辅助信息!E:I,4,FALSE)</f>
        <v>张瀚镭</v>
      </c>
      <c r="K1279" s="118">
        <f>VLOOKUP(J1279,辅助信息!H:I,2,FALSE)</f>
        <v>15884666220</v>
      </c>
      <c r="L1279" s="127" t="str">
        <f>VLOOKUP(B1279,辅助信息!E:J,6,FALSE)</f>
        <v>优先威钢发货,我方卸车,新老国标钢厂不加价可直发</v>
      </c>
      <c r="M1279" s="99">
        <v>45777</v>
      </c>
      <c r="O1279" s="66">
        <f ca="1" t="shared" si="56"/>
        <v>0</v>
      </c>
      <c r="P1279" s="66">
        <f ca="1" t="shared" si="54"/>
        <v>1</v>
      </c>
      <c r="Q1279" s="67" t="str">
        <f>VLOOKUP(B1279,辅助信息!E:M,9,FALSE)</f>
        <v>ZTWM-CDGS-XS-2024-0030-华西集采-简州大道</v>
      </c>
      <c r="R1279" s="132" t="str">
        <f>_xlfn._xlws.FILTER(辅助信息!D:D,辅助信息!E:E=B1279)</f>
        <v>华西简阳西城嘉苑</v>
      </c>
    </row>
    <row r="1280" hidden="1" spans="2:18">
      <c r="B1280" s="47" t="s">
        <v>81</v>
      </c>
      <c r="C1280" s="77">
        <v>45777</v>
      </c>
      <c r="D1280" s="118" t="str">
        <f>VLOOKUP(B1280,辅助信息!E:K,7,FALSE)</f>
        <v>ZTWM-CDGS-YL-20240814-001</v>
      </c>
      <c r="E1280" s="118" t="str">
        <f>VLOOKUP(F1280,辅助信息!A:B,2,FALSE)</f>
        <v>盘螺</v>
      </c>
      <c r="F1280" s="47" t="s">
        <v>26</v>
      </c>
      <c r="G1280" s="43">
        <v>18</v>
      </c>
      <c r="H1280" s="119">
        <v>18</v>
      </c>
      <c r="I1280" s="118" t="str">
        <f>VLOOKUP(B1280,辅助信息!E:I,3,FALSE)</f>
        <v>（华西简阳西城嘉苑）四川省成都市简阳市简城街道高屋村</v>
      </c>
      <c r="J1280" s="118" t="str">
        <f>VLOOKUP(B1280,辅助信息!E:I,4,FALSE)</f>
        <v>张瀚镭</v>
      </c>
      <c r="K1280" s="118">
        <f>VLOOKUP(J1280,辅助信息!H:I,2,FALSE)</f>
        <v>15884666220</v>
      </c>
      <c r="L1280" s="127" t="str">
        <f>VLOOKUP(B1280,辅助信息!E:J,6,FALSE)</f>
        <v>优先威钢发货,我方卸车,新老国标钢厂不加价可直发</v>
      </c>
      <c r="M1280" s="99">
        <v>45777</v>
      </c>
      <c r="O1280" s="66">
        <f ca="1" t="shared" si="56"/>
        <v>0</v>
      </c>
      <c r="P1280" s="66">
        <f ca="1" t="shared" si="54"/>
        <v>1</v>
      </c>
      <c r="Q1280" s="67" t="str">
        <f>VLOOKUP(B1280,辅助信息!E:M,9,FALSE)</f>
        <v>ZTWM-CDGS-XS-2024-0030-华西集采-简州大道</v>
      </c>
      <c r="R1280" s="132" t="str">
        <f>_xlfn._xlws.FILTER(辅助信息!D:D,辅助信息!E:E=B1280)</f>
        <v>华西简阳西城嘉苑</v>
      </c>
    </row>
    <row r="1281" hidden="1" spans="2:18">
      <c r="B1281" s="47" t="s">
        <v>81</v>
      </c>
      <c r="C1281" s="77">
        <v>45777</v>
      </c>
      <c r="D1281" s="118" t="str">
        <f>VLOOKUP(B1281,辅助信息!E:K,7,FALSE)</f>
        <v>ZTWM-CDGS-YL-20240814-001</v>
      </c>
      <c r="E1281" s="118" t="str">
        <f>VLOOKUP(F1281,辅助信息!A:B,2,FALSE)</f>
        <v>螺纹钢</v>
      </c>
      <c r="F1281" s="47" t="s">
        <v>19</v>
      </c>
      <c r="G1281" s="43">
        <v>3</v>
      </c>
      <c r="H1281" s="119">
        <v>3</v>
      </c>
      <c r="I1281" s="118" t="str">
        <f>VLOOKUP(B1281,辅助信息!E:I,3,FALSE)</f>
        <v>（华西简阳西城嘉苑）四川省成都市简阳市简城街道高屋村</v>
      </c>
      <c r="J1281" s="118" t="str">
        <f>VLOOKUP(B1281,辅助信息!E:I,4,FALSE)</f>
        <v>张瀚镭</v>
      </c>
      <c r="K1281" s="118">
        <f>VLOOKUP(J1281,辅助信息!H:I,2,FALSE)</f>
        <v>15884666220</v>
      </c>
      <c r="L1281" s="127" t="str">
        <f>VLOOKUP(B1281,辅助信息!E:J,6,FALSE)</f>
        <v>优先威钢发货,我方卸车,新老国标钢厂不加价可直发</v>
      </c>
      <c r="M1281" s="99">
        <v>45777</v>
      </c>
      <c r="O1281" s="66">
        <f ca="1" t="shared" si="56"/>
        <v>0</v>
      </c>
      <c r="P1281" s="66">
        <f ca="1" t="shared" si="54"/>
        <v>1</v>
      </c>
      <c r="Q1281" s="67" t="str">
        <f>VLOOKUP(B1281,辅助信息!E:M,9,FALSE)</f>
        <v>ZTWM-CDGS-XS-2024-0030-华西集采-简州大道</v>
      </c>
      <c r="R1281" s="132" t="str">
        <f>_xlfn._xlws.FILTER(辅助信息!D:D,辅助信息!E:E=B1281)</f>
        <v>华西简阳西城嘉苑</v>
      </c>
    </row>
    <row r="1282" hidden="1" spans="2:18">
      <c r="B1282" s="47" t="s">
        <v>81</v>
      </c>
      <c r="C1282" s="77">
        <v>45777</v>
      </c>
      <c r="D1282" s="118" t="str">
        <f>VLOOKUP(B1282,辅助信息!E:K,7,FALSE)</f>
        <v>ZTWM-CDGS-YL-20240814-001</v>
      </c>
      <c r="E1282" s="118" t="str">
        <f>VLOOKUP(F1282,辅助信息!A:B,2,FALSE)</f>
        <v>螺纹钢</v>
      </c>
      <c r="F1282" s="47" t="s">
        <v>32</v>
      </c>
      <c r="G1282" s="43">
        <v>83</v>
      </c>
      <c r="H1282" s="119">
        <v>83</v>
      </c>
      <c r="I1282" s="118" t="str">
        <f>VLOOKUP(B1282,辅助信息!E:I,3,FALSE)</f>
        <v>（华西简阳西城嘉苑）四川省成都市简阳市简城街道高屋村</v>
      </c>
      <c r="J1282" s="118" t="str">
        <f>VLOOKUP(B1282,辅助信息!E:I,4,FALSE)</f>
        <v>张瀚镭</v>
      </c>
      <c r="K1282" s="118">
        <f>VLOOKUP(J1282,辅助信息!H:I,2,FALSE)</f>
        <v>15884666220</v>
      </c>
      <c r="L1282" s="127" t="str">
        <f>VLOOKUP(B1282,辅助信息!E:J,6,FALSE)</f>
        <v>优先威钢发货,我方卸车,新老国标钢厂不加价可直发</v>
      </c>
      <c r="M1282" s="99">
        <v>45777</v>
      </c>
      <c r="O1282" s="66">
        <f ca="1" t="shared" si="56"/>
        <v>0</v>
      </c>
      <c r="P1282" s="66">
        <f ca="1" t="shared" si="54"/>
        <v>1</v>
      </c>
      <c r="Q1282" s="67" t="str">
        <f>VLOOKUP(B1282,辅助信息!E:M,9,FALSE)</f>
        <v>ZTWM-CDGS-XS-2024-0030-华西集采-简州大道</v>
      </c>
      <c r="R1282" s="132" t="str">
        <f>_xlfn._xlws.FILTER(辅助信息!D:D,辅助信息!E:E=B1282)</f>
        <v>华西简阳西城嘉苑</v>
      </c>
    </row>
    <row r="1283" hidden="1" spans="2:18">
      <c r="B1283" s="47" t="s">
        <v>81</v>
      </c>
      <c r="C1283" s="77">
        <v>45777</v>
      </c>
      <c r="D1283" s="118" t="str">
        <f>VLOOKUP(B1283,辅助信息!E:K,7,FALSE)</f>
        <v>ZTWM-CDGS-YL-20240814-001</v>
      </c>
      <c r="E1283" s="118" t="str">
        <f>VLOOKUP(F1283,辅助信息!A:B,2,FALSE)</f>
        <v>螺纹钢</v>
      </c>
      <c r="F1283" s="47" t="s">
        <v>30</v>
      </c>
      <c r="G1283" s="43">
        <v>7</v>
      </c>
      <c r="H1283" s="119">
        <v>7</v>
      </c>
      <c r="I1283" s="118" t="str">
        <f>VLOOKUP(B1283,辅助信息!E:I,3,FALSE)</f>
        <v>（华西简阳西城嘉苑）四川省成都市简阳市简城街道高屋村</v>
      </c>
      <c r="J1283" s="118" t="str">
        <f>VLOOKUP(B1283,辅助信息!E:I,4,FALSE)</f>
        <v>张瀚镭</v>
      </c>
      <c r="K1283" s="118">
        <f>VLOOKUP(J1283,辅助信息!H:I,2,FALSE)</f>
        <v>15884666220</v>
      </c>
      <c r="L1283" s="127" t="str">
        <f>VLOOKUP(B1283,辅助信息!E:J,6,FALSE)</f>
        <v>优先威钢发货,我方卸车,新老国标钢厂不加价可直发</v>
      </c>
      <c r="M1283" s="99">
        <v>45777</v>
      </c>
      <c r="O1283" s="66">
        <f ca="1" t="shared" si="56"/>
        <v>0</v>
      </c>
      <c r="P1283" s="66">
        <f ca="1" t="shared" si="54"/>
        <v>1</v>
      </c>
      <c r="Q1283" s="67" t="str">
        <f>VLOOKUP(B1283,辅助信息!E:M,9,FALSE)</f>
        <v>ZTWM-CDGS-XS-2024-0030-华西集采-简州大道</v>
      </c>
      <c r="R1283" s="132" t="str">
        <f>_xlfn._xlws.FILTER(辅助信息!D:D,辅助信息!E:E=B1283)</f>
        <v>华西简阳西城嘉苑</v>
      </c>
    </row>
    <row r="1284" hidden="1" spans="2:18">
      <c r="B1284" s="47" t="s">
        <v>81</v>
      </c>
      <c r="C1284" s="77">
        <v>45777</v>
      </c>
      <c r="D1284" s="118" t="str">
        <f>VLOOKUP(B1284,辅助信息!E:K,7,FALSE)</f>
        <v>ZTWM-CDGS-YL-20240814-001</v>
      </c>
      <c r="E1284" s="118" t="str">
        <f>VLOOKUP(F1284,辅助信息!A:B,2,FALSE)</f>
        <v>螺纹钢</v>
      </c>
      <c r="F1284" s="47" t="s">
        <v>33</v>
      </c>
      <c r="G1284" s="43">
        <v>13</v>
      </c>
      <c r="H1284" s="119">
        <v>13</v>
      </c>
      <c r="I1284" s="118" t="str">
        <f>VLOOKUP(B1284,辅助信息!E:I,3,FALSE)</f>
        <v>（华西简阳西城嘉苑）四川省成都市简阳市简城街道高屋村</v>
      </c>
      <c r="J1284" s="118" t="str">
        <f>VLOOKUP(B1284,辅助信息!E:I,4,FALSE)</f>
        <v>张瀚镭</v>
      </c>
      <c r="K1284" s="118">
        <f>VLOOKUP(J1284,辅助信息!H:I,2,FALSE)</f>
        <v>15884666220</v>
      </c>
      <c r="L1284" s="127" t="str">
        <f>VLOOKUP(B1284,辅助信息!E:J,6,FALSE)</f>
        <v>优先威钢发货,我方卸车,新老国标钢厂不加价可直发</v>
      </c>
      <c r="M1284" s="99">
        <v>45777</v>
      </c>
      <c r="O1284" s="66">
        <f ca="1" t="shared" si="56"/>
        <v>0</v>
      </c>
      <c r="P1284" s="66">
        <f ca="1" t="shared" si="54"/>
        <v>1</v>
      </c>
      <c r="Q1284" s="67" t="str">
        <f>VLOOKUP(B1284,辅助信息!E:M,9,FALSE)</f>
        <v>ZTWM-CDGS-XS-2024-0030-华西集采-简州大道</v>
      </c>
      <c r="R1284" s="132" t="str">
        <f>_xlfn._xlws.FILTER(辅助信息!D:D,辅助信息!E:E=B1284)</f>
        <v>华西简阳西城嘉苑</v>
      </c>
    </row>
    <row r="1285" hidden="1" spans="2:18">
      <c r="B1285" s="47" t="s">
        <v>81</v>
      </c>
      <c r="C1285" s="77">
        <v>45777</v>
      </c>
      <c r="D1285" s="118" t="str">
        <f>VLOOKUP(B1285,辅助信息!E:K,7,FALSE)</f>
        <v>ZTWM-CDGS-YL-20240814-001</v>
      </c>
      <c r="E1285" s="118" t="str">
        <f>VLOOKUP(F1285,辅助信息!A:B,2,FALSE)</f>
        <v>螺纹钢</v>
      </c>
      <c r="F1285" s="47" t="s">
        <v>28</v>
      </c>
      <c r="G1285" s="43">
        <v>4</v>
      </c>
      <c r="H1285" s="119">
        <f>_xlfn.XLOOKUP(C1285&amp;F1285&amp;I1285&amp;J1285,'[1]2025年已发货'!$F:$F&amp;'[1]2025年已发货'!$C:$C&amp;'[1]2025年已发货'!$G:$G&amp;'[1]2025年已发货'!$H:$H,'[1]2025年已发货'!$E:$E,"未发货")</f>
        <v>4</v>
      </c>
      <c r="I1285" s="118" t="str">
        <f>VLOOKUP(B1285,辅助信息!E:I,3,FALSE)</f>
        <v>（华西简阳西城嘉苑）四川省成都市简阳市简城街道高屋村</v>
      </c>
      <c r="J1285" s="118" t="str">
        <f>VLOOKUP(B1285,辅助信息!E:I,4,FALSE)</f>
        <v>张瀚镭</v>
      </c>
      <c r="K1285" s="118">
        <f>VLOOKUP(J1285,辅助信息!H:I,2,FALSE)</f>
        <v>15884666220</v>
      </c>
      <c r="L1285" s="127" t="str">
        <f>VLOOKUP(B1285,辅助信息!E:J,6,FALSE)</f>
        <v>优先威钢发货,我方卸车,新老国标钢厂不加价可直发</v>
      </c>
      <c r="M1285" s="99">
        <v>45777</v>
      </c>
      <c r="O1285" s="66">
        <f ca="1" t="shared" si="56"/>
        <v>0</v>
      </c>
      <c r="P1285" s="66">
        <f ca="1" t="shared" si="54"/>
        <v>1</v>
      </c>
      <c r="Q1285" s="67" t="str">
        <f>VLOOKUP(B1285,辅助信息!E:M,9,FALSE)</f>
        <v>ZTWM-CDGS-XS-2024-0030-华西集采-简州大道</v>
      </c>
      <c r="R1285" s="132" t="str">
        <f>_xlfn._xlws.FILTER(辅助信息!D:D,辅助信息!E:E=B1285)</f>
        <v>华西简阳西城嘉苑</v>
      </c>
    </row>
    <row r="1286" hidden="1" spans="1:18">
      <c r="A1286" s="133"/>
      <c r="B1286" s="47" t="s">
        <v>81</v>
      </c>
      <c r="C1286" s="77">
        <v>45777</v>
      </c>
      <c r="D1286" s="118" t="str">
        <f>VLOOKUP(B1286,辅助信息!E:K,7,FALSE)</f>
        <v>ZTWM-CDGS-YL-20240814-001</v>
      </c>
      <c r="E1286" s="118" t="str">
        <f>VLOOKUP(F1286,辅助信息!A:B,2,FALSE)</f>
        <v>螺纹钢</v>
      </c>
      <c r="F1286" s="47" t="s">
        <v>18</v>
      </c>
      <c r="G1286" s="43">
        <v>20</v>
      </c>
      <c r="H1286" s="119">
        <f>_xlfn.XLOOKUP(C1286&amp;F1286&amp;I1286&amp;J1286,'[1]2025年已发货'!$F:$F&amp;'[1]2025年已发货'!$C:$C&amp;'[1]2025年已发货'!$G:$G&amp;'[1]2025年已发货'!$H:$H,'[1]2025年已发货'!$E:$E,"未发货")</f>
        <v>20</v>
      </c>
      <c r="I1286" s="118" t="str">
        <f>VLOOKUP(B1286,辅助信息!E:I,3,FALSE)</f>
        <v>（华西简阳西城嘉苑）四川省成都市简阳市简城街道高屋村</v>
      </c>
      <c r="J1286" s="118" t="str">
        <f>VLOOKUP(B1286,辅助信息!E:I,4,FALSE)</f>
        <v>张瀚镭</v>
      </c>
      <c r="K1286" s="118">
        <f>VLOOKUP(J1286,辅助信息!H:I,2,FALSE)</f>
        <v>15884666220</v>
      </c>
      <c r="L1286" s="127" t="str">
        <f>VLOOKUP(B1286,辅助信息!E:J,6,FALSE)</f>
        <v>优先威钢发货,我方卸车,新老国标钢厂不加价可直发</v>
      </c>
      <c r="M1286" s="99">
        <v>45777</v>
      </c>
      <c r="O1286" s="66">
        <f ca="1" t="shared" si="56"/>
        <v>0</v>
      </c>
      <c r="P1286" s="66">
        <f ca="1" t="shared" si="54"/>
        <v>1</v>
      </c>
      <c r="Q1286" s="67" t="str">
        <f>VLOOKUP(B1286,辅助信息!E:M,9,FALSE)</f>
        <v>ZTWM-CDGS-XS-2024-0030-华西集采-简州大道</v>
      </c>
      <c r="R1286" s="132" t="str">
        <f>_xlfn._xlws.FILTER(辅助信息!D:D,辅助信息!E:E=B1286)</f>
        <v>华西简阳西城嘉苑</v>
      </c>
    </row>
    <row r="1287" hidden="1" spans="1:18">
      <c r="A1287" s="84" t="s">
        <v>144</v>
      </c>
      <c r="B1287" s="47" t="s">
        <v>145</v>
      </c>
      <c r="C1287" s="77">
        <v>45777</v>
      </c>
      <c r="D1287" s="118" t="s">
        <v>146</v>
      </c>
      <c r="E1287" s="118" t="str">
        <f>VLOOKUP(F1287,辅助信息!A:B,2,FALSE)</f>
        <v>盘螺</v>
      </c>
      <c r="F1287" s="47" t="s">
        <v>40</v>
      </c>
      <c r="G1287" s="43">
        <v>5</v>
      </c>
      <c r="H1287" s="119">
        <f>_xlfn.XLOOKUP(C1287&amp;F1287&amp;I1287&amp;J1287,'[1]2025年已发货'!$F:$F&amp;'[1]2025年已发货'!$C:$C&amp;'[1]2025年已发货'!$G:$G&amp;'[1]2025年已发货'!$H:$H,'[1]2025年已发货'!$E:$E,"未发货")</f>
        <v>5</v>
      </c>
      <c r="I1287" s="118" t="str">
        <f>VLOOKUP(B1287,辅助信息!E:I,3,FALSE)</f>
        <v>（五冶达州新材料产业园）达州市市东部经开区新材料产业园麻柳镇石和尚村</v>
      </c>
      <c r="J1287" s="118" t="str">
        <f>VLOOKUP(B1287,辅助信息!E:I,4,FALSE)</f>
        <v>张焱</v>
      </c>
      <c r="K1287" s="118">
        <f>VLOOKUP(J1287,辅助信息!H:I,2,FALSE)</f>
        <v>15528785906</v>
      </c>
      <c r="L1287" s="127" t="str">
        <f>VLOOKUP(B1287,辅助信息!E:J,6,FALSE)</f>
        <v>五冶建设送货单,</v>
      </c>
      <c r="M1287" s="99">
        <v>45777</v>
      </c>
      <c r="O1287" s="66">
        <f ca="1" t="shared" ref="O1287:O1303" si="57">IF(OR(M1287="",N1287&lt;&gt;""),"",MAX(M1287-TODAY(),0))</f>
        <v>0</v>
      </c>
      <c r="P1287" s="66">
        <f ca="1" t="shared" si="54"/>
        <v>1</v>
      </c>
      <c r="Q1287" s="67">
        <f>VLOOKUP(B1287,辅助信息!E:M,9,FALSE)</f>
        <v>0</v>
      </c>
      <c r="R1287" s="132" t="str">
        <f>_xlfn._xlws.FILTER(辅助信息!D:D,辅助信息!E:E=B1287)</f>
        <v>五冶达州新材料产业园</v>
      </c>
    </row>
    <row r="1288" hidden="1" spans="1:18">
      <c r="A1288" s="84"/>
      <c r="B1288" s="47" t="s">
        <v>145</v>
      </c>
      <c r="C1288" s="77">
        <v>45777</v>
      </c>
      <c r="D1288" s="118" t="s">
        <v>146</v>
      </c>
      <c r="E1288" s="118" t="str">
        <f>VLOOKUP(F1288,辅助信息!A:B,2,FALSE)</f>
        <v>盘螺</v>
      </c>
      <c r="F1288" s="47" t="s">
        <v>41</v>
      </c>
      <c r="G1288" s="43">
        <v>2.5</v>
      </c>
      <c r="H1288" s="119">
        <f>_xlfn.XLOOKUP(C1288&amp;F1288&amp;I1288&amp;J1288,'[1]2025年已发货'!$F:$F&amp;'[1]2025年已发货'!$C:$C&amp;'[1]2025年已发货'!$G:$G&amp;'[1]2025年已发货'!$H:$H,'[1]2025年已发货'!$E:$E,"未发货")</f>
        <v>2.5</v>
      </c>
      <c r="I1288" s="118" t="str">
        <f>VLOOKUP(B1288,辅助信息!E:I,3,FALSE)</f>
        <v>（五冶达州新材料产业园）达州市市东部经开区新材料产业园麻柳镇石和尚村</v>
      </c>
      <c r="J1288" s="118" t="str">
        <f>VLOOKUP(B1288,辅助信息!E:I,4,FALSE)</f>
        <v>张焱</v>
      </c>
      <c r="K1288" s="118">
        <f>VLOOKUP(J1288,辅助信息!H:I,2,FALSE)</f>
        <v>15528785906</v>
      </c>
      <c r="L1288" s="127" t="str">
        <f>VLOOKUP(B1288,辅助信息!E:J,6,FALSE)</f>
        <v>五冶建设送货单,</v>
      </c>
      <c r="M1288" s="99">
        <v>45777</v>
      </c>
      <c r="O1288" s="66">
        <f ca="1" t="shared" si="57"/>
        <v>0</v>
      </c>
      <c r="P1288" s="66">
        <f ca="1" t="shared" si="54"/>
        <v>1</v>
      </c>
      <c r="Q1288" s="67">
        <f>VLOOKUP(B1288,辅助信息!E:M,9,FALSE)</f>
        <v>0</v>
      </c>
      <c r="R1288" s="132" t="str">
        <f>_xlfn._xlws.FILTER(辅助信息!D:D,辅助信息!E:E=B1288)</f>
        <v>五冶达州新材料产业园</v>
      </c>
    </row>
    <row r="1289" hidden="1" spans="1:18">
      <c r="A1289" s="84"/>
      <c r="B1289" s="47" t="s">
        <v>145</v>
      </c>
      <c r="C1289" s="77">
        <v>45777</v>
      </c>
      <c r="D1289" s="118" t="s">
        <v>146</v>
      </c>
      <c r="E1289" s="118" t="str">
        <f>VLOOKUP(F1289,辅助信息!A:B,2,FALSE)</f>
        <v>螺纹钢</v>
      </c>
      <c r="F1289" s="47" t="s">
        <v>27</v>
      </c>
      <c r="G1289" s="43">
        <v>6</v>
      </c>
      <c r="H1289" s="119">
        <f>_xlfn.XLOOKUP(C1289&amp;F1289&amp;I1289&amp;J1289,'[1]2025年已发货'!$F:$F&amp;'[1]2025年已发货'!$C:$C&amp;'[1]2025年已发货'!$G:$G&amp;'[1]2025年已发货'!$H:$H,'[1]2025年已发货'!$E:$E,"未发货")</f>
        <v>6</v>
      </c>
      <c r="I1289" s="118" t="str">
        <f>VLOOKUP(B1289,辅助信息!E:I,3,FALSE)</f>
        <v>（五冶达州新材料产业园）达州市市东部经开区新材料产业园麻柳镇石和尚村</v>
      </c>
      <c r="J1289" s="118" t="str">
        <f>VLOOKUP(B1289,辅助信息!E:I,4,FALSE)</f>
        <v>张焱</v>
      </c>
      <c r="K1289" s="118">
        <f>VLOOKUP(J1289,辅助信息!H:I,2,FALSE)</f>
        <v>15528785906</v>
      </c>
      <c r="L1289" s="127" t="str">
        <f>VLOOKUP(B1289,辅助信息!E:J,6,FALSE)</f>
        <v>五冶建设送货单,</v>
      </c>
      <c r="M1289" s="99">
        <v>45777</v>
      </c>
      <c r="O1289" s="66">
        <f ca="1" t="shared" si="57"/>
        <v>0</v>
      </c>
      <c r="P1289" s="66">
        <f ca="1" t="shared" si="54"/>
        <v>1</v>
      </c>
      <c r="Q1289" s="67">
        <f>VLOOKUP(B1289,辅助信息!E:M,9,FALSE)</f>
        <v>0</v>
      </c>
      <c r="R1289" s="132" t="str">
        <f>_xlfn._xlws.FILTER(辅助信息!D:D,辅助信息!E:E=B1289)</f>
        <v>五冶达州新材料产业园</v>
      </c>
    </row>
    <row r="1290" hidden="1" spans="1:18">
      <c r="A1290" s="84"/>
      <c r="B1290" s="47" t="s">
        <v>145</v>
      </c>
      <c r="C1290" s="77">
        <v>45777</v>
      </c>
      <c r="D1290" s="118" t="s">
        <v>146</v>
      </c>
      <c r="E1290" s="118" t="str">
        <f>VLOOKUP(F1290,辅助信息!A:B,2,FALSE)</f>
        <v>螺纹钢</v>
      </c>
      <c r="F1290" s="47" t="s">
        <v>19</v>
      </c>
      <c r="G1290" s="43">
        <v>9</v>
      </c>
      <c r="H1290" s="119">
        <f>_xlfn.XLOOKUP(C1290&amp;F1290&amp;I1290&amp;J1290,'[1]2025年已发货'!$F:$F&amp;'[1]2025年已发货'!$C:$C&amp;'[1]2025年已发货'!$G:$G&amp;'[1]2025年已发货'!$H:$H,'[1]2025年已发货'!$E:$E,"未发货")</f>
        <v>9</v>
      </c>
      <c r="I1290" s="118" t="str">
        <f>VLOOKUP(B1290,辅助信息!E:I,3,FALSE)</f>
        <v>（五冶达州新材料产业园）达州市市东部经开区新材料产业园麻柳镇石和尚村</v>
      </c>
      <c r="J1290" s="118" t="str">
        <f>VLOOKUP(B1290,辅助信息!E:I,4,FALSE)</f>
        <v>张焱</v>
      </c>
      <c r="K1290" s="118">
        <f>VLOOKUP(J1290,辅助信息!H:I,2,FALSE)</f>
        <v>15528785906</v>
      </c>
      <c r="L1290" s="127" t="str">
        <f>VLOOKUP(B1290,辅助信息!E:J,6,FALSE)</f>
        <v>五冶建设送货单,</v>
      </c>
      <c r="M1290" s="99">
        <v>45777</v>
      </c>
      <c r="O1290" s="66">
        <f ca="1" t="shared" si="57"/>
        <v>0</v>
      </c>
      <c r="P1290" s="66">
        <f ca="1" t="shared" si="54"/>
        <v>1</v>
      </c>
      <c r="Q1290" s="67">
        <f>VLOOKUP(B1290,辅助信息!E:M,9,FALSE)</f>
        <v>0</v>
      </c>
      <c r="R1290" s="132" t="str">
        <f>_xlfn._xlws.FILTER(辅助信息!D:D,辅助信息!E:E=B1290)</f>
        <v>五冶达州新材料产业园</v>
      </c>
    </row>
    <row r="1291" hidden="1" spans="1:18">
      <c r="A1291" s="84"/>
      <c r="B1291" s="47" t="s">
        <v>145</v>
      </c>
      <c r="C1291" s="77">
        <v>45777</v>
      </c>
      <c r="D1291" s="118" t="s">
        <v>146</v>
      </c>
      <c r="E1291" s="118" t="str">
        <f>VLOOKUP(F1291,辅助信息!A:B,2,FALSE)</f>
        <v>螺纹钢</v>
      </c>
      <c r="F1291" s="47" t="s">
        <v>32</v>
      </c>
      <c r="G1291" s="43">
        <v>6</v>
      </c>
      <c r="H1291" s="119">
        <f>_xlfn.XLOOKUP(C1291&amp;F1291&amp;I1291&amp;J1291,'[1]2025年已发货'!$F:$F&amp;'[1]2025年已发货'!$C:$C&amp;'[1]2025年已发货'!$G:$G&amp;'[1]2025年已发货'!$H:$H,'[1]2025年已发货'!$E:$E,"未发货")</f>
        <v>6</v>
      </c>
      <c r="I1291" s="118" t="str">
        <f>VLOOKUP(B1291,辅助信息!E:I,3,FALSE)</f>
        <v>（五冶达州新材料产业园）达州市市东部经开区新材料产业园麻柳镇石和尚村</v>
      </c>
      <c r="J1291" s="118" t="str">
        <f>VLOOKUP(B1291,辅助信息!E:I,4,FALSE)</f>
        <v>张焱</v>
      </c>
      <c r="K1291" s="118">
        <f>VLOOKUP(J1291,辅助信息!H:I,2,FALSE)</f>
        <v>15528785906</v>
      </c>
      <c r="L1291" s="127" t="str">
        <f>VLOOKUP(B1291,辅助信息!E:J,6,FALSE)</f>
        <v>五冶建设送货单,</v>
      </c>
      <c r="M1291" s="99">
        <v>45777</v>
      </c>
      <c r="O1291" s="66">
        <f ca="1" t="shared" si="57"/>
        <v>0</v>
      </c>
      <c r="P1291" s="66">
        <f ca="1" t="shared" si="54"/>
        <v>1</v>
      </c>
      <c r="Q1291" s="67">
        <f>VLOOKUP(B1291,辅助信息!E:M,9,FALSE)</f>
        <v>0</v>
      </c>
      <c r="R1291" s="132" t="str">
        <f>_xlfn._xlws.FILTER(辅助信息!D:D,辅助信息!E:E=B1291)</f>
        <v>五冶达州新材料产业园</v>
      </c>
    </row>
    <row r="1292" hidden="1" spans="1:18">
      <c r="A1292" s="84"/>
      <c r="B1292" s="47" t="s">
        <v>145</v>
      </c>
      <c r="C1292" s="77">
        <v>45777</v>
      </c>
      <c r="D1292" s="118" t="s">
        <v>146</v>
      </c>
      <c r="E1292" s="118" t="str">
        <f>VLOOKUP(F1292,辅助信息!A:B,2,FALSE)</f>
        <v>螺纹钢</v>
      </c>
      <c r="F1292" s="47" t="s">
        <v>30</v>
      </c>
      <c r="G1292" s="43">
        <v>3</v>
      </c>
      <c r="H1292" s="119">
        <f>_xlfn.XLOOKUP(C1292&amp;F1292&amp;I1292&amp;J1292,'[1]2025年已发货'!$F:$F&amp;'[1]2025年已发货'!$C:$C&amp;'[1]2025年已发货'!$G:$G&amp;'[1]2025年已发货'!$H:$H,'[1]2025年已发货'!$E:$E,"未发货")</f>
        <v>3</v>
      </c>
      <c r="I1292" s="118" t="str">
        <f>VLOOKUP(B1292,辅助信息!E:I,3,FALSE)</f>
        <v>（五冶达州新材料产业园）达州市市东部经开区新材料产业园麻柳镇石和尚村</v>
      </c>
      <c r="J1292" s="118" t="str">
        <f>VLOOKUP(B1292,辅助信息!E:I,4,FALSE)</f>
        <v>张焱</v>
      </c>
      <c r="K1292" s="118">
        <f>VLOOKUP(J1292,辅助信息!H:I,2,FALSE)</f>
        <v>15528785906</v>
      </c>
      <c r="L1292" s="127" t="str">
        <f>VLOOKUP(B1292,辅助信息!E:J,6,FALSE)</f>
        <v>五冶建设送货单,</v>
      </c>
      <c r="M1292" s="99">
        <v>45777</v>
      </c>
      <c r="O1292" s="66">
        <f ca="1" t="shared" si="57"/>
        <v>0</v>
      </c>
      <c r="P1292" s="66">
        <f ca="1" t="shared" si="54"/>
        <v>1</v>
      </c>
      <c r="Q1292" s="67">
        <f>VLOOKUP(B1292,辅助信息!E:M,9,FALSE)</f>
        <v>0</v>
      </c>
      <c r="R1292" s="132" t="str">
        <f>_xlfn._xlws.FILTER(辅助信息!D:D,辅助信息!E:E=B1292)</f>
        <v>五冶达州新材料产业园</v>
      </c>
    </row>
    <row r="1293" hidden="1" spans="1:18">
      <c r="A1293" s="84"/>
      <c r="B1293" s="47" t="s">
        <v>145</v>
      </c>
      <c r="C1293" s="77">
        <v>45777</v>
      </c>
      <c r="D1293" s="118" t="s">
        <v>146</v>
      </c>
      <c r="E1293" s="118" t="str">
        <f>VLOOKUP(F1293,辅助信息!A:B,2,FALSE)</f>
        <v>螺纹钢</v>
      </c>
      <c r="F1293" s="47" t="s">
        <v>33</v>
      </c>
      <c r="G1293" s="43">
        <v>3</v>
      </c>
      <c r="H1293" s="119">
        <f>_xlfn.XLOOKUP(C1293&amp;F1293&amp;I1293&amp;J1293,'[1]2025年已发货'!$F:$F&amp;'[1]2025年已发货'!$C:$C&amp;'[1]2025年已发货'!$G:$G&amp;'[1]2025年已发货'!$H:$H,'[1]2025年已发货'!$E:$E,"未发货")</f>
        <v>3</v>
      </c>
      <c r="I1293" s="118" t="str">
        <f>VLOOKUP(B1293,辅助信息!E:I,3,FALSE)</f>
        <v>（五冶达州新材料产业园）达州市市东部经开区新材料产业园麻柳镇石和尚村</v>
      </c>
      <c r="J1293" s="118" t="str">
        <f>VLOOKUP(B1293,辅助信息!E:I,4,FALSE)</f>
        <v>张焱</v>
      </c>
      <c r="K1293" s="118">
        <f>VLOOKUP(J1293,辅助信息!H:I,2,FALSE)</f>
        <v>15528785906</v>
      </c>
      <c r="L1293" s="127" t="str">
        <f>VLOOKUP(B1293,辅助信息!E:J,6,FALSE)</f>
        <v>五冶建设送货单,</v>
      </c>
      <c r="M1293" s="99">
        <v>45777</v>
      </c>
      <c r="O1293" s="66">
        <f ca="1" t="shared" si="57"/>
        <v>0</v>
      </c>
      <c r="P1293" s="66">
        <f ca="1" t="shared" si="54"/>
        <v>1</v>
      </c>
      <c r="Q1293" s="67">
        <f>VLOOKUP(B1293,辅助信息!E:M,9,FALSE)</f>
        <v>0</v>
      </c>
      <c r="R1293" s="132" t="str">
        <f>_xlfn._xlws.FILTER(辅助信息!D:D,辅助信息!E:E=B1293)</f>
        <v>五冶达州新材料产业园</v>
      </c>
    </row>
    <row r="1294" hidden="1" spans="1:18">
      <c r="A1294" s="133"/>
      <c r="B1294" s="47" t="s">
        <v>147</v>
      </c>
      <c r="C1294" s="77">
        <v>45777</v>
      </c>
      <c r="D1294" s="118" t="s">
        <v>146</v>
      </c>
      <c r="E1294" s="118" t="str">
        <f>VLOOKUP(F1294,辅助信息!A:B,2,FALSE)</f>
        <v>高线</v>
      </c>
      <c r="F1294" s="47" t="s">
        <v>57</v>
      </c>
      <c r="G1294" s="43">
        <f>2.5*3</f>
        <v>7.5</v>
      </c>
      <c r="H1294" s="119" t="str">
        <f>_xlfn.XLOOKUP(C1294&amp;F1294&amp;I1294&amp;J1294,'[1]2025年已发货'!$F:$F&amp;'[1]2025年已发货'!$C:$C&amp;'[1]2025年已发货'!$G:$G&amp;'[1]2025年已发货'!$H:$H,'[1]2025年已发货'!$E:$E,"未发货")</f>
        <v>未发货</v>
      </c>
      <c r="I1294" s="118" t="str">
        <f>VLOOKUP(B1294,辅助信息!E:I,3,FALSE)</f>
        <v>（商投建工达州中医药科技园-4工区-11号楼）达州市通川区达州中医药职业学院犀牛大道北段</v>
      </c>
      <c r="J1294" s="118" t="str">
        <f>VLOOKUP(B1294,辅助信息!E:I,4,FALSE)</f>
        <v>张扬</v>
      </c>
      <c r="K1294" s="118">
        <f>VLOOKUP(J1294,辅助信息!H:I,2,FALSE)</f>
        <v>18381904567</v>
      </c>
      <c r="L1294" s="127" t="str">
        <f>VLOOKUP(B1294,辅助信息!E:J,6,FALSE)</f>
        <v>控制炉批号尽量少,优先安排达钢,提前联系到场规格及数量</v>
      </c>
      <c r="M1294" s="99">
        <v>45777</v>
      </c>
      <c r="O1294" s="66">
        <f ca="1" t="shared" si="57"/>
        <v>0</v>
      </c>
      <c r="P1294" s="66">
        <f ca="1" t="shared" si="54"/>
        <v>1</v>
      </c>
      <c r="Q1294" s="67" t="str">
        <f>VLOOKUP(B1294,辅助信息!E:M,9,FALSE)</f>
        <v>ZTWM-CDGS-XS-2024-0134-商投建工达州中医药科技成果示范园项目</v>
      </c>
      <c r="R1294" s="132" t="str">
        <f>_xlfn._xlws.FILTER(辅助信息!D:D,辅助信息!E:E=B1294)</f>
        <v>商投建工达州中医药科技园</v>
      </c>
    </row>
    <row r="1295" hidden="1" spans="1:18">
      <c r="A1295" s="133"/>
      <c r="B1295" s="47" t="s">
        <v>147</v>
      </c>
      <c r="C1295" s="77">
        <v>45777</v>
      </c>
      <c r="D1295" s="118" t="s">
        <v>146</v>
      </c>
      <c r="E1295" s="118" t="str">
        <f>VLOOKUP(F1295,辅助信息!A:B,2,FALSE)</f>
        <v>盘螺</v>
      </c>
      <c r="F1295" s="47" t="s">
        <v>41</v>
      </c>
      <c r="G1295" s="43">
        <f>15*2.5</f>
        <v>37.5</v>
      </c>
      <c r="H1295" s="119" t="str">
        <f>_xlfn.XLOOKUP(C1295&amp;F1295&amp;I1295&amp;J1295,'[1]2025年已发货'!$F:$F&amp;'[1]2025年已发货'!$C:$C&amp;'[1]2025年已发货'!$G:$G&amp;'[1]2025年已发货'!$H:$H,'[1]2025年已发货'!$E:$E,"未发货")</f>
        <v>未发货</v>
      </c>
      <c r="I1295" s="118" t="str">
        <f>VLOOKUP(B1295,辅助信息!E:I,3,FALSE)</f>
        <v>（商投建工达州中医药科技园-4工区-11号楼）达州市通川区达州中医药职业学院犀牛大道北段</v>
      </c>
      <c r="J1295" s="118" t="str">
        <f>VLOOKUP(B1295,辅助信息!E:I,4,FALSE)</f>
        <v>张扬</v>
      </c>
      <c r="K1295" s="118">
        <f>VLOOKUP(J1295,辅助信息!H:I,2,FALSE)</f>
        <v>18381904567</v>
      </c>
      <c r="L1295" s="127" t="str">
        <f>VLOOKUP(B1295,辅助信息!E:J,6,FALSE)</f>
        <v>控制炉批号尽量少,优先安排达钢,提前联系到场规格及数量</v>
      </c>
      <c r="M1295" s="99">
        <v>45777</v>
      </c>
      <c r="O1295" s="66">
        <f ca="1" t="shared" si="57"/>
        <v>0</v>
      </c>
      <c r="P1295" s="66">
        <f ca="1" t="shared" si="54"/>
        <v>1</v>
      </c>
      <c r="Q1295" s="67" t="str">
        <f>VLOOKUP(B1295,辅助信息!E:M,9,FALSE)</f>
        <v>ZTWM-CDGS-XS-2024-0134-商投建工达州中医药科技成果示范园项目</v>
      </c>
      <c r="R1295" s="132" t="str">
        <f>_xlfn._xlws.FILTER(辅助信息!D:D,辅助信息!E:E=B1295)</f>
        <v>商投建工达州中医药科技园</v>
      </c>
    </row>
    <row r="1296" hidden="1" spans="1:18">
      <c r="A1296" s="133"/>
      <c r="B1296" s="47" t="s">
        <v>147</v>
      </c>
      <c r="C1296" s="77">
        <v>45777</v>
      </c>
      <c r="D1296" s="118" t="s">
        <v>146</v>
      </c>
      <c r="E1296" s="118" t="str">
        <f>VLOOKUP(F1296,辅助信息!A:B,2,FALSE)</f>
        <v>螺纹钢</v>
      </c>
      <c r="F1296" s="47" t="s">
        <v>27</v>
      </c>
      <c r="G1296" s="43">
        <f>7*3</f>
        <v>21</v>
      </c>
      <c r="H1296" s="119" t="str">
        <f>_xlfn.XLOOKUP(C1296&amp;F1296&amp;I1296&amp;J1296,'[1]2025年已发货'!$F:$F&amp;'[1]2025年已发货'!$C:$C&amp;'[1]2025年已发货'!$G:$G&amp;'[1]2025年已发货'!$H:$H,'[1]2025年已发货'!$E:$E,"未发货")</f>
        <v>未发货</v>
      </c>
      <c r="I1296" s="118" t="str">
        <f>VLOOKUP(B1296,辅助信息!E:I,3,FALSE)</f>
        <v>（商投建工达州中医药科技园-4工区-11号楼）达州市通川区达州中医药职业学院犀牛大道北段</v>
      </c>
      <c r="J1296" s="118" t="str">
        <f>VLOOKUP(B1296,辅助信息!E:I,4,FALSE)</f>
        <v>张扬</v>
      </c>
      <c r="K1296" s="118">
        <f>VLOOKUP(J1296,辅助信息!H:I,2,FALSE)</f>
        <v>18381904567</v>
      </c>
      <c r="L1296" s="127" t="str">
        <f>VLOOKUP(B1296,辅助信息!E:J,6,FALSE)</f>
        <v>控制炉批号尽量少,优先安排达钢,提前联系到场规格及数量</v>
      </c>
      <c r="M1296" s="99">
        <v>45777</v>
      </c>
      <c r="O1296" s="66">
        <f ca="1" t="shared" si="57"/>
        <v>0</v>
      </c>
      <c r="P1296" s="66">
        <f ca="1" t="shared" si="54"/>
        <v>1</v>
      </c>
      <c r="Q1296" s="67" t="str">
        <f>VLOOKUP(B1296,辅助信息!E:M,9,FALSE)</f>
        <v>ZTWM-CDGS-XS-2024-0134-商投建工达州中医药科技成果示范园项目</v>
      </c>
      <c r="R1296" s="132" t="str">
        <f>_xlfn._xlws.FILTER(辅助信息!D:D,辅助信息!E:E=B1296)</f>
        <v>商投建工达州中医药科技园</v>
      </c>
    </row>
    <row r="1297" hidden="1" spans="1:18">
      <c r="A1297" s="133"/>
      <c r="B1297" s="47" t="s">
        <v>147</v>
      </c>
      <c r="C1297" s="77">
        <v>45777</v>
      </c>
      <c r="D1297" s="118" t="s">
        <v>146</v>
      </c>
      <c r="E1297" s="118" t="str">
        <f>VLOOKUP(F1297,辅助信息!A:B,2,FALSE)</f>
        <v>螺纹钢</v>
      </c>
      <c r="F1297" s="47" t="s">
        <v>30</v>
      </c>
      <c r="G1297" s="43">
        <v>30</v>
      </c>
      <c r="H1297" s="119" t="str">
        <f>_xlfn.XLOOKUP(C1297&amp;F1297&amp;I1297&amp;J1297,'[1]2025年已发货'!$F:$F&amp;'[1]2025年已发货'!$C:$C&amp;'[1]2025年已发货'!$G:$G&amp;'[1]2025年已发货'!$H:$H,'[1]2025年已发货'!$E:$E,"未发货")</f>
        <v>未发货</v>
      </c>
      <c r="I1297" s="118" t="str">
        <f>VLOOKUP(B1297,辅助信息!E:I,3,FALSE)</f>
        <v>（商投建工达州中医药科技园-4工区-11号楼）达州市通川区达州中医药职业学院犀牛大道北段</v>
      </c>
      <c r="J1297" s="118" t="str">
        <f>VLOOKUP(B1297,辅助信息!E:I,4,FALSE)</f>
        <v>张扬</v>
      </c>
      <c r="K1297" s="118">
        <f>VLOOKUP(J1297,辅助信息!H:I,2,FALSE)</f>
        <v>18381904567</v>
      </c>
      <c r="L1297" s="127" t="str">
        <f>VLOOKUP(B1297,辅助信息!E:J,6,FALSE)</f>
        <v>控制炉批号尽量少,优先安排达钢,提前联系到场规格及数量</v>
      </c>
      <c r="M1297" s="99">
        <v>45777</v>
      </c>
      <c r="O1297" s="66">
        <f ca="1" t="shared" si="57"/>
        <v>0</v>
      </c>
      <c r="P1297" s="66">
        <f ca="1" t="shared" si="54"/>
        <v>1</v>
      </c>
      <c r="Q1297" s="67" t="str">
        <f>VLOOKUP(B1297,辅助信息!E:M,9,FALSE)</f>
        <v>ZTWM-CDGS-XS-2024-0134-商投建工达州中医药科技成果示范园项目</v>
      </c>
      <c r="R1297" s="132" t="str">
        <f>_xlfn._xlws.FILTER(辅助信息!D:D,辅助信息!E:E=B1297)</f>
        <v>商投建工达州中医药科技园</v>
      </c>
    </row>
    <row r="1298" hidden="1" spans="1:18">
      <c r="A1298" s="133"/>
      <c r="B1298" s="47" t="s">
        <v>147</v>
      </c>
      <c r="C1298" s="77">
        <v>45777</v>
      </c>
      <c r="D1298" s="118" t="s">
        <v>146</v>
      </c>
      <c r="E1298" s="118" t="str">
        <f>VLOOKUP(F1298,辅助信息!A:B,2,FALSE)</f>
        <v>螺纹钢</v>
      </c>
      <c r="F1298" s="47" t="s">
        <v>33</v>
      </c>
      <c r="G1298" s="43">
        <v>30</v>
      </c>
      <c r="H1298" s="119" t="str">
        <f>_xlfn.XLOOKUP(C1298&amp;F1298&amp;I1298&amp;J1298,'[1]2025年已发货'!$F:$F&amp;'[1]2025年已发货'!$C:$C&amp;'[1]2025年已发货'!$G:$G&amp;'[1]2025年已发货'!$H:$H,'[1]2025年已发货'!$E:$E,"未发货")</f>
        <v>未发货</v>
      </c>
      <c r="I1298" s="118" t="str">
        <f>VLOOKUP(B1298,辅助信息!E:I,3,FALSE)</f>
        <v>（商投建工达州中医药科技园-4工区-11号楼）达州市通川区达州中医药职业学院犀牛大道北段</v>
      </c>
      <c r="J1298" s="118" t="str">
        <f>VLOOKUP(B1298,辅助信息!E:I,4,FALSE)</f>
        <v>张扬</v>
      </c>
      <c r="K1298" s="118">
        <f>VLOOKUP(J1298,辅助信息!H:I,2,FALSE)</f>
        <v>18381904567</v>
      </c>
      <c r="L1298" s="127" t="str">
        <f>VLOOKUP(B1298,辅助信息!E:J,6,FALSE)</f>
        <v>控制炉批号尽量少,优先安排达钢,提前联系到场规格及数量</v>
      </c>
      <c r="M1298" s="99">
        <v>45777</v>
      </c>
      <c r="O1298" s="66">
        <f ca="1" t="shared" si="57"/>
        <v>0</v>
      </c>
      <c r="P1298" s="66">
        <f ca="1" t="shared" ref="P1298:P1303" si="58">IF(M1298="","",IF(N1298&lt;&gt;"",MAX(N1298-M1298,0),IF(TODAY()&gt;M1298,TODAY()-M1298,0)))</f>
        <v>1</v>
      </c>
      <c r="Q1298" s="67" t="str">
        <f>VLOOKUP(B1298,辅助信息!E:M,9,FALSE)</f>
        <v>ZTWM-CDGS-XS-2024-0134-商投建工达州中医药科技成果示范园项目</v>
      </c>
      <c r="R1298" s="132" t="str">
        <f>_xlfn._xlws.FILTER(辅助信息!D:D,辅助信息!E:E=B1298)</f>
        <v>商投建工达州中医药科技园</v>
      </c>
    </row>
    <row r="1299" hidden="1" spans="1:18">
      <c r="A1299" s="133"/>
      <c r="B1299" s="47" t="s">
        <v>147</v>
      </c>
      <c r="C1299" s="77">
        <v>45777</v>
      </c>
      <c r="D1299" s="118" t="s">
        <v>146</v>
      </c>
      <c r="E1299" s="118" t="str">
        <f>VLOOKUP(F1299,辅助信息!A:B,2,FALSE)</f>
        <v>螺纹钢</v>
      </c>
      <c r="F1299" s="47" t="s">
        <v>18</v>
      </c>
      <c r="G1299" s="43">
        <f>6*3</f>
        <v>18</v>
      </c>
      <c r="H1299" s="119" t="str">
        <f>_xlfn.XLOOKUP(C1299&amp;F1299&amp;I1299&amp;J1299,'[1]2025年已发货'!$F:$F&amp;'[1]2025年已发货'!$C:$C&amp;'[1]2025年已发货'!$G:$G&amp;'[1]2025年已发货'!$H:$H,'[1]2025年已发货'!$E:$E,"未发货")</f>
        <v>未发货</v>
      </c>
      <c r="I1299" s="118" t="str">
        <f>VLOOKUP(B1299,辅助信息!E:I,3,FALSE)</f>
        <v>（商投建工达州中医药科技园-4工区-11号楼）达州市通川区达州中医药职业学院犀牛大道北段</v>
      </c>
      <c r="J1299" s="118" t="str">
        <f>VLOOKUP(B1299,辅助信息!E:I,4,FALSE)</f>
        <v>张扬</v>
      </c>
      <c r="K1299" s="118">
        <f>VLOOKUP(J1299,辅助信息!H:I,2,FALSE)</f>
        <v>18381904567</v>
      </c>
      <c r="L1299" s="127" t="str">
        <f>VLOOKUP(B1299,辅助信息!E:J,6,FALSE)</f>
        <v>控制炉批号尽量少,优先安排达钢,提前联系到场规格及数量</v>
      </c>
      <c r="M1299" s="99">
        <v>45777</v>
      </c>
      <c r="O1299" s="66">
        <f ca="1" t="shared" si="57"/>
        <v>0</v>
      </c>
      <c r="P1299" s="66">
        <f ca="1" t="shared" si="58"/>
        <v>1</v>
      </c>
      <c r="Q1299" s="67" t="str">
        <f>VLOOKUP(B1299,辅助信息!E:M,9,FALSE)</f>
        <v>ZTWM-CDGS-XS-2024-0134-商投建工达州中医药科技成果示范园项目</v>
      </c>
      <c r="R1299" s="132" t="str">
        <f>_xlfn._xlws.FILTER(辅助信息!D:D,辅助信息!E:E=B1299)</f>
        <v>商投建工达州中医药科技园</v>
      </c>
    </row>
    <row r="1300" hidden="1" spans="1:18">
      <c r="A1300" s="133"/>
      <c r="B1300" s="47" t="s">
        <v>81</v>
      </c>
      <c r="C1300" s="77">
        <v>45777</v>
      </c>
      <c r="D1300" s="118" t="s">
        <v>146</v>
      </c>
      <c r="E1300" s="118" t="str">
        <f>VLOOKUP(F1300,辅助信息!A:B,2,FALSE)</f>
        <v>螺纹钢</v>
      </c>
      <c r="F1300" s="47" t="s">
        <v>27</v>
      </c>
      <c r="G1300" s="43">
        <v>3</v>
      </c>
      <c r="H1300" s="119">
        <v>3</v>
      </c>
      <c r="I1300" s="118" t="str">
        <f>VLOOKUP(B1300,辅助信息!E:I,3,FALSE)</f>
        <v>（华西简阳西城嘉苑）四川省成都市简阳市简城街道高屋村</v>
      </c>
      <c r="J1300" s="118" t="str">
        <f>VLOOKUP(B1300,辅助信息!E:I,4,FALSE)</f>
        <v>张瀚镭</v>
      </c>
      <c r="K1300" s="118">
        <f>VLOOKUP(J1300,辅助信息!H:I,2,FALSE)</f>
        <v>15884666220</v>
      </c>
      <c r="L1300" s="127" t="str">
        <f>VLOOKUP(B1300,辅助信息!E:J,6,FALSE)</f>
        <v>优先威钢发货,我方卸车,新老国标钢厂不加价可直发</v>
      </c>
      <c r="M1300" s="99">
        <v>45779</v>
      </c>
      <c r="O1300" s="66">
        <f ca="1" t="shared" si="57"/>
        <v>1</v>
      </c>
      <c r="P1300" s="66">
        <f ca="1" t="shared" si="58"/>
        <v>0</v>
      </c>
      <c r="Q1300" s="67" t="str">
        <f>VLOOKUP(B1300,辅助信息!E:M,9,FALSE)</f>
        <v>ZTWM-CDGS-XS-2024-0030-华西集采-简州大道</v>
      </c>
      <c r="R1300" s="132" t="str">
        <f>_xlfn._xlws.FILTER(辅助信息!D:D,辅助信息!E:E=B1300)</f>
        <v>华西简阳西城嘉苑</v>
      </c>
    </row>
    <row r="1301" hidden="1" spans="1:18">
      <c r="A1301" s="133"/>
      <c r="B1301" s="47" t="s">
        <v>81</v>
      </c>
      <c r="C1301" s="77">
        <v>45777</v>
      </c>
      <c r="D1301" s="118" t="s">
        <v>146</v>
      </c>
      <c r="E1301" s="118" t="str">
        <f>VLOOKUP(F1301,辅助信息!A:B,2,FALSE)</f>
        <v>螺纹钢</v>
      </c>
      <c r="F1301" s="47" t="s">
        <v>19</v>
      </c>
      <c r="G1301" s="43">
        <v>36</v>
      </c>
      <c r="H1301" s="119">
        <v>36</v>
      </c>
      <c r="I1301" s="118" t="str">
        <f>VLOOKUP(B1301,辅助信息!E:I,3,FALSE)</f>
        <v>（华西简阳西城嘉苑）四川省成都市简阳市简城街道高屋村</v>
      </c>
      <c r="J1301" s="118" t="str">
        <f>VLOOKUP(B1301,辅助信息!E:I,4,FALSE)</f>
        <v>张瀚镭</v>
      </c>
      <c r="K1301" s="118">
        <f>VLOOKUP(J1301,辅助信息!H:I,2,FALSE)</f>
        <v>15884666220</v>
      </c>
      <c r="L1301" s="127" t="str">
        <f>VLOOKUP(B1301,辅助信息!E:J,6,FALSE)</f>
        <v>优先威钢发货,我方卸车,新老国标钢厂不加价可直发</v>
      </c>
      <c r="M1301" s="99">
        <v>45779</v>
      </c>
      <c r="O1301" s="66">
        <f ca="1" t="shared" si="57"/>
        <v>1</v>
      </c>
      <c r="P1301" s="66">
        <f ca="1" t="shared" si="58"/>
        <v>0</v>
      </c>
      <c r="Q1301" s="67" t="str">
        <f>VLOOKUP(B1301,辅助信息!E:M,9,FALSE)</f>
        <v>ZTWM-CDGS-XS-2024-0030-华西集采-简州大道</v>
      </c>
      <c r="R1301" s="132" t="str">
        <f>_xlfn._xlws.FILTER(辅助信息!D:D,辅助信息!E:E=B1301)</f>
        <v>华西简阳西城嘉苑</v>
      </c>
    </row>
    <row r="1302" hidden="1" spans="2:18">
      <c r="B1302" s="47" t="s">
        <v>81</v>
      </c>
      <c r="C1302" s="77">
        <v>45777</v>
      </c>
      <c r="D1302" s="118" t="s">
        <v>146</v>
      </c>
      <c r="E1302" s="118" t="str">
        <f>VLOOKUP(F1302,辅助信息!A:B,2,FALSE)</f>
        <v>螺纹钢</v>
      </c>
      <c r="F1302" s="47" t="s">
        <v>32</v>
      </c>
      <c r="G1302" s="43">
        <v>3</v>
      </c>
      <c r="H1302" s="119">
        <v>3</v>
      </c>
      <c r="I1302" s="118" t="str">
        <f>VLOOKUP(B1302,辅助信息!E:I,3,FALSE)</f>
        <v>（华西简阳西城嘉苑）四川省成都市简阳市简城街道高屋村</v>
      </c>
      <c r="J1302" s="118" t="str">
        <f>VLOOKUP(B1302,辅助信息!E:I,4,FALSE)</f>
        <v>张瀚镭</v>
      </c>
      <c r="K1302" s="118">
        <f>VLOOKUP(J1302,辅助信息!H:I,2,FALSE)</f>
        <v>15884666220</v>
      </c>
      <c r="L1302" s="127" t="str">
        <f>VLOOKUP(B1302,辅助信息!E:J,6,FALSE)</f>
        <v>优先威钢发货,我方卸车,新老国标钢厂不加价可直发</v>
      </c>
      <c r="M1302" s="99">
        <v>45779</v>
      </c>
      <c r="O1302" s="66">
        <f ca="1" t="shared" si="57"/>
        <v>1</v>
      </c>
      <c r="P1302" s="66">
        <f ca="1" t="shared" si="58"/>
        <v>0</v>
      </c>
      <c r="Q1302" s="67" t="str">
        <f>VLOOKUP(B1302,辅助信息!E:M,9,FALSE)</f>
        <v>ZTWM-CDGS-XS-2024-0030-华西集采-简州大道</v>
      </c>
      <c r="R1302" s="132" t="str">
        <f>_xlfn._xlws.FILTER(辅助信息!D:D,辅助信息!E:E=B1302)</f>
        <v>华西简阳西城嘉苑</v>
      </c>
    </row>
    <row r="1303" hidden="1" spans="2:18">
      <c r="B1303" s="47" t="s">
        <v>81</v>
      </c>
      <c r="C1303" s="77">
        <v>45777</v>
      </c>
      <c r="D1303" s="118" t="s">
        <v>146</v>
      </c>
      <c r="E1303" s="118" t="str">
        <f>VLOOKUP(F1303,辅助信息!A:B,2,FALSE)</f>
        <v>螺纹钢</v>
      </c>
      <c r="F1303" s="47" t="s">
        <v>30</v>
      </c>
      <c r="G1303" s="43">
        <v>3</v>
      </c>
      <c r="H1303" s="119">
        <v>3</v>
      </c>
      <c r="I1303" s="118" t="str">
        <f>VLOOKUP(B1303,辅助信息!E:I,3,FALSE)</f>
        <v>（华西简阳西城嘉苑）四川省成都市简阳市简城街道高屋村</v>
      </c>
      <c r="J1303" s="118" t="str">
        <f>VLOOKUP(B1303,辅助信息!E:I,4,FALSE)</f>
        <v>张瀚镭</v>
      </c>
      <c r="K1303" s="118">
        <f>VLOOKUP(J1303,辅助信息!H:I,2,FALSE)</f>
        <v>15884666220</v>
      </c>
      <c r="L1303" s="127" t="str">
        <f>VLOOKUP(B1303,辅助信息!E:J,6,FALSE)</f>
        <v>优先威钢发货,我方卸车,新老国标钢厂不加价可直发</v>
      </c>
      <c r="M1303" s="99">
        <v>45779</v>
      </c>
      <c r="O1303" s="66">
        <f ca="1" t="shared" si="57"/>
        <v>1</v>
      </c>
      <c r="P1303" s="66">
        <f ca="1" t="shared" si="58"/>
        <v>0</v>
      </c>
      <c r="Q1303" s="67" t="str">
        <f>VLOOKUP(B1303,辅助信息!E:M,9,FALSE)</f>
        <v>ZTWM-CDGS-XS-2024-0030-华西集采-简州大道</v>
      </c>
      <c r="R1303" s="132" t="str">
        <f>_xlfn._xlws.FILTER(辅助信息!D:D,辅助信息!E:E=B1303)</f>
        <v>华西简阳西城嘉苑</v>
      </c>
    </row>
    <row r="1304" hidden="1" spans="2:18">
      <c r="B1304" s="47" t="s">
        <v>81</v>
      </c>
      <c r="C1304" s="77">
        <v>45777</v>
      </c>
      <c r="D1304" s="118" t="s">
        <v>146</v>
      </c>
      <c r="E1304" s="118" t="str">
        <f>VLOOKUP(F1304,辅助信息!A:B,2,FALSE)</f>
        <v>螺纹钢</v>
      </c>
      <c r="F1304" s="47" t="s">
        <v>33</v>
      </c>
      <c r="G1304" s="43">
        <v>6</v>
      </c>
      <c r="H1304" s="119">
        <v>6</v>
      </c>
      <c r="I1304" s="118" t="str">
        <f>VLOOKUP(B1304,辅助信息!E:I,3,FALSE)</f>
        <v>（华西简阳西城嘉苑）四川省成都市简阳市简城街道高屋村</v>
      </c>
      <c r="J1304" s="118" t="str">
        <f>VLOOKUP(B1304,辅助信息!E:I,4,FALSE)</f>
        <v>张瀚镭</v>
      </c>
      <c r="K1304" s="118">
        <f>VLOOKUP(J1304,辅助信息!H:I,2,FALSE)</f>
        <v>15884666220</v>
      </c>
      <c r="L1304" s="127" t="str">
        <f>VLOOKUP(B1304,辅助信息!E:J,6,FALSE)</f>
        <v>优先威钢发货,我方卸车,新老国标钢厂不加价可直发</v>
      </c>
      <c r="M1304" s="99">
        <v>45779</v>
      </c>
      <c r="O1304" s="66">
        <f ca="1" t="shared" ref="O1304:O1335" si="59">IF(OR(M1304="",N1304&lt;&gt;""),"",MAX(M1304-TODAY(),0))</f>
        <v>1</v>
      </c>
      <c r="P1304" s="66">
        <f ca="1" t="shared" ref="P1304:P1335" si="60">IF(M1304="","",IF(N1304&lt;&gt;"",MAX(N1304-M1304,0),IF(TODAY()&gt;M1304,TODAY()-M1304,0)))</f>
        <v>0</v>
      </c>
      <c r="Q1304" s="67" t="str">
        <f>VLOOKUP(B1304,辅助信息!E:M,9,FALSE)</f>
        <v>ZTWM-CDGS-XS-2024-0030-华西集采-简州大道</v>
      </c>
      <c r="R1304" s="132" t="str">
        <f>_xlfn._xlws.FILTER(辅助信息!D:D,辅助信息!E:E=B1304)</f>
        <v>华西简阳西城嘉苑</v>
      </c>
    </row>
    <row r="1305" hidden="1" spans="2:18">
      <c r="B1305" s="47" t="s">
        <v>106</v>
      </c>
      <c r="C1305" s="77">
        <v>45777</v>
      </c>
      <c r="D1305" s="118" t="s">
        <v>146</v>
      </c>
      <c r="E1305" s="118" t="str">
        <f>VLOOKUP(F1305,辅助信息!A:B,2,FALSE)</f>
        <v>盘螺</v>
      </c>
      <c r="F1305" s="47" t="s">
        <v>49</v>
      </c>
      <c r="G1305" s="43">
        <v>12.5</v>
      </c>
      <c r="H1305" s="119" t="str">
        <f>_xlfn.XLOOKUP(C1305&amp;F1305&amp;I1305&amp;J1305,'[1]2025年已发货'!$F:$F&amp;'[1]2025年已发货'!$C:$C&amp;'[1]2025年已发货'!$G:$G&amp;'[1]2025年已发货'!$H:$H,'[1]2025年已发货'!$E:$E,"未发货")</f>
        <v>未发货</v>
      </c>
      <c r="I1305" s="118" t="str">
        <f>VLOOKUP(B1305,辅助信息!E:I,3,FALSE)</f>
        <v>（五冶钢构宜宾高县月江镇建设项目）  四川省宜宾市高县月江镇刚记超市斜对面(还阳组团沪碳二期项目)</v>
      </c>
      <c r="J1305" s="118" t="str">
        <f>VLOOKUP(B1305,辅助信息!E:I,4,FALSE)</f>
        <v>张朝亮</v>
      </c>
      <c r="K1305" s="118">
        <f>VLOOKUP(J1305,辅助信息!H:I,2,FALSE)</f>
        <v>15228205853</v>
      </c>
      <c r="L1305" s="127" t="str">
        <f>VLOOKUP(B1305,辅助信息!E:J,6,FALSE)</f>
        <v>提前联系到场规格</v>
      </c>
      <c r="M1305" s="99">
        <v>45778</v>
      </c>
      <c r="O1305" s="66">
        <f ca="1" t="shared" si="59"/>
        <v>0</v>
      </c>
      <c r="P1305" s="66">
        <f ca="1" t="shared" si="60"/>
        <v>0</v>
      </c>
      <c r="Q1305" s="67" t="str">
        <f>VLOOKUP(B1305,辅助信息!E:M,9,FALSE)</f>
        <v>ZTWM-CDGS-XS-2024-0169-中冶西部钢构-宜宾市南溪区幸福路东路,高县月江镇建设项目</v>
      </c>
      <c r="R1305" s="132" t="str">
        <f>_xlfn._xlws.FILTER(辅助信息!D:D,辅助信息!E:E=B1305)</f>
        <v>五冶钢构-宜宾市南溪区高县月江镇建设项目</v>
      </c>
    </row>
    <row r="1306" hidden="1" spans="2:18">
      <c r="B1306" s="47" t="s">
        <v>106</v>
      </c>
      <c r="C1306" s="77">
        <v>45777</v>
      </c>
      <c r="D1306" s="118" t="s">
        <v>146</v>
      </c>
      <c r="E1306" s="118" t="str">
        <f>VLOOKUP(F1306,辅助信息!A:B,2,FALSE)</f>
        <v>盘螺</v>
      </c>
      <c r="F1306" s="47" t="s">
        <v>40</v>
      </c>
      <c r="G1306" s="43">
        <v>25</v>
      </c>
      <c r="H1306" s="119">
        <f>_xlfn.XLOOKUP(C1306&amp;F1306&amp;I1306&amp;J1306,'[1]2025年已发货'!$F:$F&amp;'[1]2025年已发货'!$C:$C&amp;'[1]2025年已发货'!$G:$G&amp;'[1]2025年已发货'!$H:$H,'[1]2025年已发货'!$E:$E,"未发货")</f>
        <v>25</v>
      </c>
      <c r="I1306" s="118" t="str">
        <f>VLOOKUP(B1306,辅助信息!E:I,3,FALSE)</f>
        <v>（五冶钢构宜宾高县月江镇建设项目）  四川省宜宾市高县月江镇刚记超市斜对面(还阳组团沪碳二期项目)</v>
      </c>
      <c r="J1306" s="118" t="str">
        <f>VLOOKUP(B1306,辅助信息!E:I,4,FALSE)</f>
        <v>张朝亮</v>
      </c>
      <c r="K1306" s="118">
        <f>VLOOKUP(J1306,辅助信息!H:I,2,FALSE)</f>
        <v>15228205853</v>
      </c>
      <c r="L1306" s="127" t="str">
        <f>VLOOKUP(B1306,辅助信息!E:J,6,FALSE)</f>
        <v>提前联系到场规格</v>
      </c>
      <c r="M1306" s="99">
        <v>45778</v>
      </c>
      <c r="O1306" s="66">
        <f ca="1" t="shared" si="59"/>
        <v>0</v>
      </c>
      <c r="P1306" s="66">
        <f ca="1" t="shared" si="60"/>
        <v>0</v>
      </c>
      <c r="Q1306" s="67" t="str">
        <f>VLOOKUP(B1306,辅助信息!E:M,9,FALSE)</f>
        <v>ZTWM-CDGS-XS-2024-0169-中冶西部钢构-宜宾市南溪区幸福路东路,高县月江镇建设项目</v>
      </c>
      <c r="R1306" s="132" t="str">
        <f>_xlfn._xlws.FILTER(辅助信息!D:D,辅助信息!E:E=B1306)</f>
        <v>五冶钢构-宜宾市南溪区高县月江镇建设项目</v>
      </c>
    </row>
    <row r="1307" hidden="1" spans="2:18">
      <c r="B1307" s="47" t="s">
        <v>106</v>
      </c>
      <c r="C1307" s="77">
        <v>45777</v>
      </c>
      <c r="D1307" s="118" t="s">
        <v>146</v>
      </c>
      <c r="E1307" s="118" t="str">
        <f>VLOOKUP(F1307,辅助信息!A:B,2,FALSE)</f>
        <v>盘螺</v>
      </c>
      <c r="F1307" s="47" t="s">
        <v>41</v>
      </c>
      <c r="G1307" s="43">
        <v>2.5</v>
      </c>
      <c r="H1307" s="119" t="str">
        <f>_xlfn.XLOOKUP(C1307&amp;F1307&amp;I1307&amp;J1307,'[1]2025年已发货'!$F:$F&amp;'[1]2025年已发货'!$C:$C&amp;'[1]2025年已发货'!$G:$G&amp;'[1]2025年已发货'!$H:$H,'[1]2025年已发货'!$E:$E,"未发货")</f>
        <v>未发货</v>
      </c>
      <c r="I1307" s="118" t="str">
        <f>VLOOKUP(B1307,辅助信息!E:I,3,FALSE)</f>
        <v>（五冶钢构宜宾高县月江镇建设项目）  四川省宜宾市高县月江镇刚记超市斜对面(还阳组团沪碳二期项目)</v>
      </c>
      <c r="J1307" s="118" t="str">
        <f>VLOOKUP(B1307,辅助信息!E:I,4,FALSE)</f>
        <v>张朝亮</v>
      </c>
      <c r="K1307" s="118">
        <f>VLOOKUP(J1307,辅助信息!H:I,2,FALSE)</f>
        <v>15228205853</v>
      </c>
      <c r="L1307" s="127" t="str">
        <f>VLOOKUP(B1307,辅助信息!E:J,6,FALSE)</f>
        <v>提前联系到场规格</v>
      </c>
      <c r="M1307" s="99">
        <v>45778</v>
      </c>
      <c r="O1307" s="66">
        <f ca="1" t="shared" si="59"/>
        <v>0</v>
      </c>
      <c r="P1307" s="66">
        <f ca="1" t="shared" si="60"/>
        <v>0</v>
      </c>
      <c r="Q1307" s="67" t="str">
        <f>VLOOKUP(B1307,辅助信息!E:M,9,FALSE)</f>
        <v>ZTWM-CDGS-XS-2024-0169-中冶西部钢构-宜宾市南溪区幸福路东路,高县月江镇建设项目</v>
      </c>
      <c r="R1307" s="132" t="str">
        <f>_xlfn._xlws.FILTER(辅助信息!D:D,辅助信息!E:E=B1307)</f>
        <v>五冶钢构-宜宾市南溪区高县月江镇建设项目</v>
      </c>
    </row>
    <row r="1308" hidden="1" spans="2:18">
      <c r="B1308" s="47" t="s">
        <v>106</v>
      </c>
      <c r="C1308" s="77">
        <v>45777</v>
      </c>
      <c r="D1308" s="118" t="s">
        <v>146</v>
      </c>
      <c r="E1308" s="118" t="str">
        <f>VLOOKUP(F1308,辅助信息!A:B,2,FALSE)</f>
        <v>螺纹钢</v>
      </c>
      <c r="F1308" s="47" t="s">
        <v>19</v>
      </c>
      <c r="G1308" s="43">
        <v>6</v>
      </c>
      <c r="H1308" s="119" t="str">
        <f>_xlfn.XLOOKUP(C1308&amp;F1308&amp;I1308&amp;J1308,'[1]2025年已发货'!$F:$F&amp;'[1]2025年已发货'!$C:$C&amp;'[1]2025年已发货'!$G:$G&amp;'[1]2025年已发货'!$H:$H,'[1]2025年已发货'!$E:$E,"未发货")</f>
        <v>未发货</v>
      </c>
      <c r="I1308" s="118" t="str">
        <f>VLOOKUP(B1308,辅助信息!E:I,3,FALSE)</f>
        <v>（五冶钢构宜宾高县月江镇建设项目）  四川省宜宾市高县月江镇刚记超市斜对面(还阳组团沪碳二期项目)</v>
      </c>
      <c r="J1308" s="118" t="str">
        <f>VLOOKUP(B1308,辅助信息!E:I,4,FALSE)</f>
        <v>张朝亮</v>
      </c>
      <c r="K1308" s="118">
        <f>VLOOKUP(J1308,辅助信息!H:I,2,FALSE)</f>
        <v>15228205853</v>
      </c>
      <c r="L1308" s="127" t="str">
        <f>VLOOKUP(B1308,辅助信息!E:J,6,FALSE)</f>
        <v>提前联系到场规格</v>
      </c>
      <c r="M1308" s="99">
        <v>45778</v>
      </c>
      <c r="O1308" s="66">
        <f ca="1" t="shared" si="59"/>
        <v>0</v>
      </c>
      <c r="P1308" s="66">
        <f ca="1" t="shared" si="60"/>
        <v>0</v>
      </c>
      <c r="Q1308" s="67" t="str">
        <f>VLOOKUP(B1308,辅助信息!E:M,9,FALSE)</f>
        <v>ZTWM-CDGS-XS-2024-0169-中冶西部钢构-宜宾市南溪区幸福路东路,高县月江镇建设项目</v>
      </c>
      <c r="R1308" s="132" t="str">
        <f>_xlfn._xlws.FILTER(辅助信息!D:D,辅助信息!E:E=B1308)</f>
        <v>五冶钢构-宜宾市南溪区高县月江镇建设项目</v>
      </c>
    </row>
    <row r="1309" hidden="1" spans="2:18">
      <c r="B1309" s="47" t="s">
        <v>106</v>
      </c>
      <c r="C1309" s="77">
        <v>45777</v>
      </c>
      <c r="D1309" s="118" t="s">
        <v>146</v>
      </c>
      <c r="E1309" s="118" t="str">
        <f>VLOOKUP(F1309,辅助信息!A:B,2,FALSE)</f>
        <v>螺纹钢</v>
      </c>
      <c r="F1309" s="47" t="s">
        <v>32</v>
      </c>
      <c r="G1309" s="43">
        <v>14</v>
      </c>
      <c r="H1309" s="119">
        <f>_xlfn.XLOOKUP(C1309&amp;F1309&amp;I1309&amp;J1309,'[1]2025年已发货'!$F:$F&amp;'[1]2025年已发货'!$C:$C&amp;'[1]2025年已发货'!$G:$G&amp;'[1]2025年已发货'!$H:$H,'[1]2025年已发货'!$E:$E,"未发货")</f>
        <v>12</v>
      </c>
      <c r="I1309" s="118" t="str">
        <f>VLOOKUP(B1309,辅助信息!E:I,3,FALSE)</f>
        <v>（五冶钢构宜宾高县月江镇建设项目）  四川省宜宾市高县月江镇刚记超市斜对面(还阳组团沪碳二期项目)</v>
      </c>
      <c r="J1309" s="118" t="str">
        <f>VLOOKUP(B1309,辅助信息!E:I,4,FALSE)</f>
        <v>张朝亮</v>
      </c>
      <c r="K1309" s="118">
        <f>VLOOKUP(J1309,辅助信息!H:I,2,FALSE)</f>
        <v>15228205853</v>
      </c>
      <c r="L1309" s="127" t="str">
        <f>VLOOKUP(B1309,辅助信息!E:J,6,FALSE)</f>
        <v>提前联系到场规格</v>
      </c>
      <c r="M1309" s="99">
        <v>45778</v>
      </c>
      <c r="O1309" s="66">
        <f ca="1" t="shared" si="59"/>
        <v>0</v>
      </c>
      <c r="P1309" s="66">
        <f ca="1" t="shared" si="60"/>
        <v>0</v>
      </c>
      <c r="Q1309" s="67" t="str">
        <f>VLOOKUP(B1309,辅助信息!E:M,9,FALSE)</f>
        <v>ZTWM-CDGS-XS-2024-0169-中冶西部钢构-宜宾市南溪区幸福路东路,高县月江镇建设项目</v>
      </c>
      <c r="R1309" s="132" t="str">
        <f>_xlfn._xlws.FILTER(辅助信息!D:D,辅助信息!E:E=B1309)</f>
        <v>五冶钢构-宜宾市南溪区高县月江镇建设项目</v>
      </c>
    </row>
    <row r="1310" hidden="1" spans="2:18">
      <c r="B1310" s="47" t="s">
        <v>106</v>
      </c>
      <c r="C1310" s="77">
        <v>45777</v>
      </c>
      <c r="D1310" s="118" t="s">
        <v>146</v>
      </c>
      <c r="E1310" s="118" t="str">
        <f>VLOOKUP(F1310,辅助信息!A:B,2,FALSE)</f>
        <v>螺纹钢</v>
      </c>
      <c r="F1310" s="47" t="s">
        <v>30</v>
      </c>
      <c r="G1310" s="43">
        <v>9</v>
      </c>
      <c r="H1310" s="119" t="str">
        <f>_xlfn.XLOOKUP(C1310&amp;F1310&amp;I1310&amp;J1310,'[1]2025年已发货'!$F:$F&amp;'[1]2025年已发货'!$C:$C&amp;'[1]2025年已发货'!$G:$G&amp;'[1]2025年已发货'!$H:$H,'[1]2025年已发货'!$E:$E,"未发货")</f>
        <v>未发货</v>
      </c>
      <c r="I1310" s="118" t="str">
        <f>VLOOKUP(B1310,辅助信息!E:I,3,FALSE)</f>
        <v>（五冶钢构宜宾高县月江镇建设项目）  四川省宜宾市高县月江镇刚记超市斜对面(还阳组团沪碳二期项目)</v>
      </c>
      <c r="J1310" s="118" t="str">
        <f>VLOOKUP(B1310,辅助信息!E:I,4,FALSE)</f>
        <v>张朝亮</v>
      </c>
      <c r="K1310" s="118">
        <f>VLOOKUP(J1310,辅助信息!H:I,2,FALSE)</f>
        <v>15228205853</v>
      </c>
      <c r="L1310" s="127" t="str">
        <f>VLOOKUP(B1310,辅助信息!E:J,6,FALSE)</f>
        <v>提前联系到场规格</v>
      </c>
      <c r="M1310" s="99">
        <v>45778</v>
      </c>
      <c r="O1310" s="66">
        <f ca="1" t="shared" si="59"/>
        <v>0</v>
      </c>
      <c r="P1310" s="66">
        <f ca="1" t="shared" si="60"/>
        <v>0</v>
      </c>
      <c r="Q1310" s="67" t="str">
        <f>VLOOKUP(B1310,辅助信息!E:M,9,FALSE)</f>
        <v>ZTWM-CDGS-XS-2024-0169-中冶西部钢构-宜宾市南溪区幸福路东路,高县月江镇建设项目</v>
      </c>
      <c r="R1310" s="132" t="str">
        <f>_xlfn._xlws.FILTER(辅助信息!D:D,辅助信息!E:E=B1310)</f>
        <v>五冶钢构-宜宾市南溪区高县月江镇建设项目</v>
      </c>
    </row>
    <row r="1311" hidden="1" spans="2:18">
      <c r="B1311" s="47" t="s">
        <v>107</v>
      </c>
      <c r="C1311" s="77">
        <v>45777</v>
      </c>
      <c r="D1311" s="118" t="s">
        <v>146</v>
      </c>
      <c r="E1311" s="118" t="str">
        <f>VLOOKUP(F1311,辅助信息!A:B,2,FALSE)</f>
        <v>盘螺</v>
      </c>
      <c r="F1311" s="47" t="s">
        <v>41</v>
      </c>
      <c r="G1311" s="43">
        <v>12</v>
      </c>
      <c r="H1311" s="119">
        <f>_xlfn.XLOOKUP(C1311&amp;F1311&amp;I1311&amp;J1311,'[1]2025年已发货'!$F:$F&amp;'[1]2025年已发货'!$C:$C&amp;'[1]2025年已发货'!$G:$G&amp;'[1]2025年已发货'!$H:$H,'[1]2025年已发货'!$E:$E,"未发货")</f>
        <v>12</v>
      </c>
      <c r="I1311" s="118" t="str">
        <f>VLOOKUP(B1311,辅助信息!E:I,3,FALSE)</f>
        <v>(五冶钢构宜宾高县月江镇建设项目-2)四川省宜宾市高县月江镇高县宜宾保润汽车维修服务有限公司西南(S436西)(污水管网项目)</v>
      </c>
      <c r="J1311" s="118" t="str">
        <f>VLOOKUP(B1311,辅助信息!E:I,4,FALSE)</f>
        <v>张朝亮</v>
      </c>
      <c r="K1311" s="118">
        <f>VLOOKUP(J1311,辅助信息!H:I,2,FALSE)</f>
        <v>15228205853</v>
      </c>
      <c r="L1311" s="127" t="str">
        <f>VLOOKUP(B1311,辅助信息!E:J,6,FALSE)</f>
        <v>送货单要求：送货单位：宜宾罗投资产管理有限公司,收货单位：中国五冶集团有限公司,装货前联系收货人核实到场规格</v>
      </c>
      <c r="M1311" s="99">
        <v>45778</v>
      </c>
      <c r="O1311" s="66">
        <f ca="1" t="shared" si="59"/>
        <v>0</v>
      </c>
      <c r="P1311" s="66">
        <f ca="1" t="shared" si="60"/>
        <v>0</v>
      </c>
      <c r="Q1311" s="67" t="str">
        <f>VLOOKUP(B1311,辅助信息!E:M,9,FALSE)</f>
        <v>ZTWM-CDGS-XS-2024-0169-中冶西部钢构-宜宾市南溪区幸福路东路,高县月江镇建设项目</v>
      </c>
      <c r="R1311" s="132" t="str">
        <f>_xlfn._xlws.FILTER(辅助信息!D:D,辅助信息!E:E=B1311)</f>
        <v>五冶钢构-宜宾市南溪区高县月江镇建设项目</v>
      </c>
    </row>
    <row r="1312" hidden="1" spans="2:18">
      <c r="B1312" s="47" t="s">
        <v>107</v>
      </c>
      <c r="C1312" s="77">
        <v>45777</v>
      </c>
      <c r="D1312" s="118" t="s">
        <v>146</v>
      </c>
      <c r="E1312" s="118" t="str">
        <f>VLOOKUP(F1312,辅助信息!A:B,2,FALSE)</f>
        <v>螺纹钢</v>
      </c>
      <c r="F1312" s="47" t="s">
        <v>18</v>
      </c>
      <c r="G1312" s="43">
        <v>21</v>
      </c>
      <c r="H1312" s="119">
        <f>_xlfn.XLOOKUP(C1312&amp;F1312&amp;I1312&amp;J1312,'[1]2025年已发货'!$F:$F&amp;'[1]2025年已发货'!$C:$C&amp;'[1]2025年已发货'!$G:$G&amp;'[1]2025年已发货'!$H:$H,'[1]2025年已发货'!$E:$E,"未发货")</f>
        <v>21</v>
      </c>
      <c r="I1312" s="118" t="str">
        <f>VLOOKUP(B1312,辅助信息!E:I,3,FALSE)</f>
        <v>(五冶钢构宜宾高县月江镇建设项目-2)四川省宜宾市高县月江镇高县宜宾保润汽车维修服务有限公司西南(S436西)(污水管网项目)</v>
      </c>
      <c r="J1312" s="118" t="str">
        <f>VLOOKUP(B1312,辅助信息!E:I,4,FALSE)</f>
        <v>张朝亮</v>
      </c>
      <c r="K1312" s="118">
        <f>VLOOKUP(J1312,辅助信息!H:I,2,FALSE)</f>
        <v>15228205853</v>
      </c>
      <c r="L1312" s="127" t="str">
        <f>VLOOKUP(B1312,辅助信息!E:J,6,FALSE)</f>
        <v>送货单要求：送货单位：宜宾罗投资产管理有限公司,收货单位：中国五冶集团有限公司,装货前联系收货人核实到场规格</v>
      </c>
      <c r="M1312" s="99">
        <v>45778</v>
      </c>
      <c r="O1312" s="66">
        <f ca="1" t="shared" si="59"/>
        <v>0</v>
      </c>
      <c r="P1312" s="66">
        <f ca="1" t="shared" si="60"/>
        <v>0</v>
      </c>
      <c r="Q1312" s="67" t="str">
        <f>VLOOKUP(B1312,辅助信息!E:M,9,FALSE)</f>
        <v>ZTWM-CDGS-XS-2024-0169-中冶西部钢构-宜宾市南溪区幸福路东路,高县月江镇建设项目</v>
      </c>
      <c r="R1312" s="132" t="str">
        <f>_xlfn._xlws.FILTER(辅助信息!D:D,辅助信息!E:E=B1312)</f>
        <v>五冶钢构-宜宾市南溪区高县月江镇建设项目</v>
      </c>
    </row>
    <row r="1313" hidden="1" spans="2:18">
      <c r="B1313" s="47" t="s">
        <v>127</v>
      </c>
      <c r="C1313" s="77">
        <v>45777</v>
      </c>
      <c r="D1313" s="118" t="s">
        <v>146</v>
      </c>
      <c r="E1313" s="118" t="str">
        <f>VLOOKUP(F1313,辅助信息!A:B,2,FALSE)</f>
        <v>盘螺</v>
      </c>
      <c r="F1313" s="47" t="s">
        <v>49</v>
      </c>
      <c r="G1313" s="43">
        <v>12</v>
      </c>
      <c r="H1313" s="119" t="str">
        <f>_xlfn.XLOOKUP(C1313&amp;F1313&amp;I1313&amp;J1313,'[1]2025年已发货'!$F:$F&amp;'[1]2025年已发货'!$C:$C&amp;'[1]2025年已发货'!$G:$G&amp;'[1]2025年已发货'!$H:$H,'[1]2025年已发货'!$E:$E,"未发货")</f>
        <v>未发货</v>
      </c>
      <c r="I1313" s="118" t="str">
        <f>VLOOKUP(B1313,辅助信息!E:I,3,FALSE)</f>
        <v>(五冶钢构医学科学产业园建设项目房建三部-管网总坪)四川省南充市顺庆区搬罾街道学府大道二段</v>
      </c>
      <c r="J1313" s="118" t="str">
        <f>VLOOKUP(B1313,辅助信息!E:I,4,FALSE)</f>
        <v>郑林</v>
      </c>
      <c r="K1313" s="118">
        <f>VLOOKUP(J1313,辅助信息!H:I,2,FALSE)</f>
        <v>18349955455</v>
      </c>
      <c r="L1313" s="127" t="str">
        <f>VLOOKUP(B1313,辅助信息!E:J,6,FALSE)</f>
        <v>送货单：送货单位：南充思临新材料科技有限公司,收货单位：五冶集团川北(南充)建设有限公司,项目名称：南充医学科学产业园,送货车型13米,装货前联系收货人核实到场规格</v>
      </c>
      <c r="M1313" s="99">
        <v>45780</v>
      </c>
      <c r="O1313" s="66">
        <f ca="1" t="shared" si="59"/>
        <v>2</v>
      </c>
      <c r="P1313" s="66">
        <f ca="1" t="shared" si="60"/>
        <v>0</v>
      </c>
      <c r="Q1313" s="67" t="str">
        <f>VLOOKUP(B1313,辅助信息!E:M,9,FALSE)</f>
        <v>ZTWM-CDGS-XS-2024-0248-五冶钢构-南充市医学院项目</v>
      </c>
      <c r="R1313" s="132" t="str">
        <f>_xlfn._xlws.FILTER(辅助信息!D:D,辅助信息!E:E=B1313)</f>
        <v>五冶钢构南充医学科学产业园建设项目</v>
      </c>
    </row>
    <row r="1314" hidden="1" spans="2:18">
      <c r="B1314" s="47" t="s">
        <v>127</v>
      </c>
      <c r="C1314" s="77">
        <v>45777</v>
      </c>
      <c r="D1314" s="118" t="s">
        <v>146</v>
      </c>
      <c r="E1314" s="118" t="str">
        <f>VLOOKUP(F1314,辅助信息!A:B,2,FALSE)</f>
        <v>盘螺</v>
      </c>
      <c r="F1314" s="47" t="s">
        <v>41</v>
      </c>
      <c r="G1314" s="43">
        <v>10</v>
      </c>
      <c r="H1314" s="119" t="str">
        <f>_xlfn.XLOOKUP(C1314&amp;F1314&amp;I1314&amp;J1314,'[1]2025年已发货'!$F:$F&amp;'[1]2025年已发货'!$C:$C&amp;'[1]2025年已发货'!$G:$G&amp;'[1]2025年已发货'!$H:$H,'[1]2025年已发货'!$E:$E,"未发货")</f>
        <v>未发货</v>
      </c>
      <c r="I1314" s="118" t="str">
        <f>VLOOKUP(B1314,辅助信息!E:I,3,FALSE)</f>
        <v>(五冶钢构医学科学产业园建设项目房建三部-管网总坪)四川省南充市顺庆区搬罾街道学府大道二段</v>
      </c>
      <c r="J1314" s="118" t="str">
        <f>VLOOKUP(B1314,辅助信息!E:I,4,FALSE)</f>
        <v>郑林</v>
      </c>
      <c r="K1314" s="118">
        <f>VLOOKUP(J1314,辅助信息!H:I,2,FALSE)</f>
        <v>18349955455</v>
      </c>
      <c r="L1314" s="127" t="str">
        <f>VLOOKUP(B1314,辅助信息!E:J,6,FALSE)</f>
        <v>送货单：送货单位：南充思临新材料科技有限公司,收货单位：五冶集团川北(南充)建设有限公司,项目名称：南充医学科学产业园,送货车型13米,装货前联系收货人核实到场规格</v>
      </c>
      <c r="M1314" s="99">
        <v>45780</v>
      </c>
      <c r="O1314" s="66">
        <f ca="1" t="shared" si="59"/>
        <v>2</v>
      </c>
      <c r="P1314" s="66">
        <f ca="1" t="shared" si="60"/>
        <v>0</v>
      </c>
      <c r="Q1314" s="67" t="str">
        <f>VLOOKUP(B1314,辅助信息!E:M,9,FALSE)</f>
        <v>ZTWM-CDGS-XS-2024-0248-五冶钢构-南充市医学院项目</v>
      </c>
      <c r="R1314" s="132" t="str">
        <f>_xlfn._xlws.FILTER(辅助信息!D:D,辅助信息!E:E=B1314)</f>
        <v>五冶钢构南充医学科学产业园建设项目</v>
      </c>
    </row>
    <row r="1315" hidden="1" spans="2:18">
      <c r="B1315" s="47" t="s">
        <v>127</v>
      </c>
      <c r="C1315" s="77">
        <v>45777</v>
      </c>
      <c r="D1315" s="118" t="s">
        <v>146</v>
      </c>
      <c r="E1315" s="118" t="str">
        <f>VLOOKUP(F1315,辅助信息!A:B,2,FALSE)</f>
        <v>螺纹钢</v>
      </c>
      <c r="F1315" s="47" t="s">
        <v>27</v>
      </c>
      <c r="G1315" s="43">
        <v>13</v>
      </c>
      <c r="H1315" s="119" t="str">
        <f>_xlfn.XLOOKUP(C1315&amp;F1315&amp;I1315&amp;J1315,'[1]2025年已发货'!$F:$F&amp;'[1]2025年已发货'!$C:$C&amp;'[1]2025年已发货'!$G:$G&amp;'[1]2025年已发货'!$H:$H,'[1]2025年已发货'!$E:$E,"未发货")</f>
        <v>未发货</v>
      </c>
      <c r="I1315" s="118" t="str">
        <f>VLOOKUP(B1315,辅助信息!E:I,3,FALSE)</f>
        <v>(五冶钢构医学科学产业园建设项目房建三部-管网总坪)四川省南充市顺庆区搬罾街道学府大道二段</v>
      </c>
      <c r="J1315" s="118" t="str">
        <f>VLOOKUP(B1315,辅助信息!E:I,4,FALSE)</f>
        <v>郑林</v>
      </c>
      <c r="K1315" s="118">
        <f>VLOOKUP(J1315,辅助信息!H:I,2,FALSE)</f>
        <v>18349955455</v>
      </c>
      <c r="L1315" s="127" t="str">
        <f>VLOOKUP(B1315,辅助信息!E:J,6,FALSE)</f>
        <v>送货单：送货单位：南充思临新材料科技有限公司,收货单位：五冶集团川北(南充)建设有限公司,项目名称：南充医学科学产业园,送货车型13米,装货前联系收货人核实到场规格</v>
      </c>
      <c r="M1315" s="99">
        <v>45780</v>
      </c>
      <c r="O1315" s="66">
        <f ca="1" t="shared" si="59"/>
        <v>2</v>
      </c>
      <c r="P1315" s="66">
        <f ca="1" t="shared" si="60"/>
        <v>0</v>
      </c>
      <c r="Q1315" s="67" t="str">
        <f>VLOOKUP(B1315,辅助信息!E:M,9,FALSE)</f>
        <v>ZTWM-CDGS-XS-2024-0248-五冶钢构-南充市医学院项目</v>
      </c>
      <c r="R1315" s="132" t="str">
        <f>_xlfn._xlws.FILTER(辅助信息!D:D,辅助信息!E:E=B1315)</f>
        <v>五冶钢构南充医学科学产业园建设项目</v>
      </c>
    </row>
    <row r="1316" spans="2:18">
      <c r="B1316" s="118" t="s">
        <v>31</v>
      </c>
      <c r="C1316" s="77">
        <v>45778</v>
      </c>
      <c r="D1316" s="118" t="str">
        <f>VLOOKUP(B1316,辅助信息!E:K,7,FALSE)</f>
        <v>JWDDCD2024121000136</v>
      </c>
      <c r="E1316" s="118" t="str">
        <f>VLOOKUP(F1316,辅助信息!A:B,2,FALSE)</f>
        <v>高线</v>
      </c>
      <c r="F1316" s="118" t="s">
        <v>51</v>
      </c>
      <c r="G1316" s="119">
        <v>2.5</v>
      </c>
      <c r="H1316" s="119" t="str">
        <f>_xlfn.XLOOKUP(C1316&amp;F1316&amp;I1316&amp;J1316,'[1]2025年已发货'!$F:$F&amp;'[1]2025年已发货'!$C:$C&amp;'[1]2025年已发货'!$G:$G&amp;'[1]2025年已发货'!$H:$H,'[1]2025年已发货'!$E:$E,"未发货")</f>
        <v>未发货</v>
      </c>
      <c r="I1316" s="118" t="str">
        <f>VLOOKUP(B1316,辅助信息!E:I,3,FALSE)</f>
        <v>（四川商建-射洪城乡一体化项目）遂宁市射洪市忠新幼儿园北侧约220米新溪小区</v>
      </c>
      <c r="J1316" s="118" t="str">
        <f>VLOOKUP(B1316,辅助信息!E:I,4,FALSE)</f>
        <v>柏子刚</v>
      </c>
      <c r="K1316" s="118">
        <f>VLOOKUP(J1316,辅助信息!H:I,2,FALSE)</f>
        <v>15692885305</v>
      </c>
      <c r="L1316" s="135" t="str">
        <f>VLOOKUP(B1316,辅助信息!E:J,6,FALSE)</f>
        <v>提前联系到场规格及数量</v>
      </c>
      <c r="M1316" s="99">
        <v>45779</v>
      </c>
      <c r="O1316" s="66">
        <f ca="1" t="shared" si="59"/>
        <v>1</v>
      </c>
      <c r="P1316" s="66">
        <f ca="1" t="shared" si="60"/>
        <v>0</v>
      </c>
      <c r="Q1316" s="67" t="str">
        <f>VLOOKUP(B1316,辅助信息!E:M,9,FALSE)</f>
        <v>ZTWM-CDGS-XS-2024-0179-四川商投-射洪城乡一体化建设项目</v>
      </c>
      <c r="R1316" s="132" t="str">
        <f>_xlfn._xlws.FILTER(辅助信息!D:D,辅助信息!E:E=B1316)</f>
        <v>四川商建
射洪城乡一体化项目</v>
      </c>
    </row>
    <row r="1317" spans="2:18">
      <c r="B1317" s="118" t="s">
        <v>31</v>
      </c>
      <c r="C1317" s="77">
        <v>45778</v>
      </c>
      <c r="D1317" s="118" t="str">
        <f>VLOOKUP(B1317,辅助信息!E:K,7,FALSE)</f>
        <v>JWDDCD2024121000136</v>
      </c>
      <c r="E1317" s="118" t="str">
        <f>VLOOKUP(F1317,辅助信息!A:B,2,FALSE)</f>
        <v>盘螺</v>
      </c>
      <c r="F1317" s="118" t="s">
        <v>41</v>
      </c>
      <c r="G1317" s="119">
        <v>32.5</v>
      </c>
      <c r="H1317" s="119" t="str">
        <f>_xlfn.XLOOKUP(C1317&amp;F1317&amp;I1317&amp;J1317,'[1]2025年已发货'!$F:$F&amp;'[1]2025年已发货'!$C:$C&amp;'[1]2025年已发货'!$G:$G&amp;'[1]2025年已发货'!$H:$H,'[1]2025年已发货'!$E:$E,"未发货")</f>
        <v>未发货</v>
      </c>
      <c r="I1317" s="118" t="str">
        <f>VLOOKUP(B1317,辅助信息!E:I,3,FALSE)</f>
        <v>（四川商建-射洪城乡一体化项目）遂宁市射洪市忠新幼儿园北侧约220米新溪小区</v>
      </c>
      <c r="J1317" s="118" t="str">
        <f>VLOOKUP(B1317,辅助信息!E:I,4,FALSE)</f>
        <v>柏子刚</v>
      </c>
      <c r="K1317" s="118">
        <f>VLOOKUP(J1317,辅助信息!H:I,2,FALSE)</f>
        <v>15692885305</v>
      </c>
      <c r="L1317" s="135" t="str">
        <f>VLOOKUP(B1317,辅助信息!E:J,6,FALSE)</f>
        <v>提前联系到场规格及数量</v>
      </c>
      <c r="M1317" s="99">
        <v>45779</v>
      </c>
      <c r="O1317" s="66">
        <f ca="1" t="shared" si="59"/>
        <v>1</v>
      </c>
      <c r="P1317" s="66">
        <f ca="1" t="shared" si="60"/>
        <v>0</v>
      </c>
      <c r="Q1317" s="67" t="str">
        <f>VLOOKUP(B1317,辅助信息!E:M,9,FALSE)</f>
        <v>ZTWM-CDGS-XS-2024-0179-四川商投-射洪城乡一体化建设项目</v>
      </c>
      <c r="R1317" s="132" t="str">
        <f>_xlfn._xlws.FILTER(辅助信息!D:D,辅助信息!E:E=B1317)</f>
        <v>四川商建
射洪城乡一体化项目</v>
      </c>
    </row>
    <row r="1318" spans="2:18">
      <c r="B1318" s="118" t="s">
        <v>31</v>
      </c>
      <c r="C1318" s="77">
        <v>45778</v>
      </c>
      <c r="D1318" s="118" t="str">
        <f>VLOOKUP(B1318,辅助信息!E:K,7,FALSE)</f>
        <v>JWDDCD2024121000136</v>
      </c>
      <c r="E1318" s="118" t="str">
        <f>VLOOKUP(F1318,辅助信息!A:B,2,FALSE)</f>
        <v>螺纹钢</v>
      </c>
      <c r="F1318" s="118" t="s">
        <v>27</v>
      </c>
      <c r="G1318" s="119">
        <v>15</v>
      </c>
      <c r="H1318" s="119" t="str">
        <f>_xlfn.XLOOKUP(C1318&amp;F1318&amp;I1318&amp;J1318,'[1]2025年已发货'!$F:$F&amp;'[1]2025年已发货'!$C:$C&amp;'[1]2025年已发货'!$G:$G&amp;'[1]2025年已发货'!$H:$H,'[1]2025年已发货'!$E:$E,"未发货")</f>
        <v>未发货</v>
      </c>
      <c r="I1318" s="118" t="str">
        <f>VLOOKUP(B1318,辅助信息!E:I,3,FALSE)</f>
        <v>（四川商建-射洪城乡一体化项目）遂宁市射洪市忠新幼儿园北侧约220米新溪小区</v>
      </c>
      <c r="J1318" s="118" t="str">
        <f>VLOOKUP(B1318,辅助信息!E:I,4,FALSE)</f>
        <v>柏子刚</v>
      </c>
      <c r="K1318" s="118">
        <f>VLOOKUP(J1318,辅助信息!H:I,2,FALSE)</f>
        <v>15692885305</v>
      </c>
      <c r="L1318" s="135" t="str">
        <f>VLOOKUP(B1318,辅助信息!E:J,6,FALSE)</f>
        <v>提前联系到场规格及数量</v>
      </c>
      <c r="M1318" s="99">
        <v>45779</v>
      </c>
      <c r="O1318" s="66">
        <f ca="1" t="shared" si="59"/>
        <v>1</v>
      </c>
      <c r="P1318" s="66">
        <f ca="1" t="shared" si="60"/>
        <v>0</v>
      </c>
      <c r="Q1318" s="67" t="str">
        <f>VLOOKUP(B1318,辅助信息!E:M,9,FALSE)</f>
        <v>ZTWM-CDGS-XS-2024-0179-四川商投-射洪城乡一体化建设项目</v>
      </c>
      <c r="R1318" s="132" t="str">
        <f>_xlfn._xlws.FILTER(辅助信息!D:D,辅助信息!E:E=B1318)</f>
        <v>四川商建
射洪城乡一体化项目</v>
      </c>
    </row>
    <row r="1319" spans="2:18">
      <c r="B1319" s="118" t="s">
        <v>31</v>
      </c>
      <c r="C1319" s="77">
        <v>45778</v>
      </c>
      <c r="D1319" s="118" t="str">
        <f>VLOOKUP(B1319,辅助信息!E:K,7,FALSE)</f>
        <v>JWDDCD2024121000136</v>
      </c>
      <c r="E1319" s="118" t="str">
        <f>VLOOKUP(F1319,辅助信息!A:B,2,FALSE)</f>
        <v>螺纹钢</v>
      </c>
      <c r="F1319" s="118" t="s">
        <v>30</v>
      </c>
      <c r="G1319" s="119">
        <v>12</v>
      </c>
      <c r="H1319" s="119" t="str">
        <f>_xlfn.XLOOKUP(C1319&amp;F1319&amp;I1319&amp;J1319,'[1]2025年已发货'!$F:$F&amp;'[1]2025年已发货'!$C:$C&amp;'[1]2025年已发货'!$G:$G&amp;'[1]2025年已发货'!$H:$H,'[1]2025年已发货'!$E:$E,"未发货")</f>
        <v>未发货</v>
      </c>
      <c r="I1319" s="118" t="str">
        <f>VLOOKUP(B1319,辅助信息!E:I,3,FALSE)</f>
        <v>（四川商建-射洪城乡一体化项目）遂宁市射洪市忠新幼儿园北侧约220米新溪小区</v>
      </c>
      <c r="J1319" s="118" t="str">
        <f>VLOOKUP(B1319,辅助信息!E:I,4,FALSE)</f>
        <v>柏子刚</v>
      </c>
      <c r="K1319" s="118">
        <f>VLOOKUP(J1319,辅助信息!H:I,2,FALSE)</f>
        <v>15692885305</v>
      </c>
      <c r="L1319" s="135" t="str">
        <f>VLOOKUP(B1319,辅助信息!E:J,6,FALSE)</f>
        <v>提前联系到场规格及数量</v>
      </c>
      <c r="M1319" s="99">
        <v>45779</v>
      </c>
      <c r="O1319" s="66">
        <f ca="1" t="shared" si="59"/>
        <v>1</v>
      </c>
      <c r="P1319" s="66">
        <f ca="1" t="shared" si="60"/>
        <v>0</v>
      </c>
      <c r="Q1319" s="67" t="str">
        <f>VLOOKUP(B1319,辅助信息!E:M,9,FALSE)</f>
        <v>ZTWM-CDGS-XS-2024-0179-四川商投-射洪城乡一体化建设项目</v>
      </c>
      <c r="R1319" s="132" t="str">
        <f>_xlfn._xlws.FILTER(辅助信息!D:D,辅助信息!E:E=B1319)</f>
        <v>四川商建
射洪城乡一体化项目</v>
      </c>
    </row>
    <row r="1320" spans="2:18">
      <c r="B1320" s="118" t="s">
        <v>31</v>
      </c>
      <c r="C1320" s="77">
        <v>45778</v>
      </c>
      <c r="D1320" s="118" t="str">
        <f>VLOOKUP(B1320,辅助信息!E:K,7,FALSE)</f>
        <v>JWDDCD2024121000136</v>
      </c>
      <c r="E1320" s="118" t="str">
        <f>VLOOKUP(F1320,辅助信息!A:B,2,FALSE)</f>
        <v>螺纹钢</v>
      </c>
      <c r="F1320" s="118" t="s">
        <v>66</v>
      </c>
      <c r="G1320" s="119">
        <v>9</v>
      </c>
      <c r="H1320" s="119" t="str">
        <f>_xlfn.XLOOKUP(C1320&amp;F1320&amp;I1320&amp;J1320,'[1]2025年已发货'!$F:$F&amp;'[1]2025年已发货'!$C:$C&amp;'[1]2025年已发货'!$G:$G&amp;'[1]2025年已发货'!$H:$H,'[1]2025年已发货'!$E:$E,"未发货")</f>
        <v>未发货</v>
      </c>
      <c r="I1320" s="118" t="str">
        <f>VLOOKUP(B1320,辅助信息!E:I,3,FALSE)</f>
        <v>（四川商建-射洪城乡一体化项目）遂宁市射洪市忠新幼儿园北侧约220米新溪小区</v>
      </c>
      <c r="J1320" s="118" t="str">
        <f>VLOOKUP(B1320,辅助信息!E:I,4,FALSE)</f>
        <v>柏子刚</v>
      </c>
      <c r="K1320" s="118">
        <f>VLOOKUP(J1320,辅助信息!H:I,2,FALSE)</f>
        <v>15692885305</v>
      </c>
      <c r="L1320" s="135" t="str">
        <f>VLOOKUP(B1320,辅助信息!E:J,6,FALSE)</f>
        <v>提前联系到场规格及数量</v>
      </c>
      <c r="M1320" s="99">
        <v>45779</v>
      </c>
      <c r="O1320" s="66">
        <f ca="1" t="shared" si="59"/>
        <v>1</v>
      </c>
      <c r="P1320" s="66">
        <f ca="1" t="shared" si="60"/>
        <v>0</v>
      </c>
      <c r="Q1320" s="67" t="str">
        <f>VLOOKUP(B1320,辅助信息!E:M,9,FALSE)</f>
        <v>ZTWM-CDGS-XS-2024-0179-四川商投-射洪城乡一体化建设项目</v>
      </c>
      <c r="R1320" s="132" t="str">
        <f>_xlfn._xlws.FILTER(辅助信息!D:D,辅助信息!E:E=B1320)</f>
        <v>四川商建
射洪城乡一体化项目</v>
      </c>
    </row>
    <row r="1321" spans="2:18">
      <c r="B1321" s="118" t="s">
        <v>31</v>
      </c>
      <c r="C1321" s="77">
        <v>45778</v>
      </c>
      <c r="D1321" s="118" t="str">
        <f>VLOOKUP(B1321,辅助信息!E:K,7,FALSE)</f>
        <v>JWDDCD2024121000136</v>
      </c>
      <c r="E1321" s="118" t="str">
        <f>VLOOKUP(F1321,辅助信息!A:B,2,FALSE)</f>
        <v>螺纹钢</v>
      </c>
      <c r="F1321" s="118" t="s">
        <v>21</v>
      </c>
      <c r="G1321" s="119">
        <v>3</v>
      </c>
      <c r="H1321" s="119" t="str">
        <f>_xlfn.XLOOKUP(C1321&amp;F1321&amp;I1321&amp;J1321,'[1]2025年已发货'!$F:$F&amp;'[1]2025年已发货'!$C:$C&amp;'[1]2025年已发货'!$G:$G&amp;'[1]2025年已发货'!$H:$H,'[1]2025年已发货'!$E:$E,"未发货")</f>
        <v>未发货</v>
      </c>
      <c r="I1321" s="118" t="str">
        <f>VLOOKUP(B1321,辅助信息!E:I,3,FALSE)</f>
        <v>（四川商建-射洪城乡一体化项目）遂宁市射洪市忠新幼儿园北侧约220米新溪小区</v>
      </c>
      <c r="J1321" s="118" t="str">
        <f>VLOOKUP(B1321,辅助信息!E:I,4,FALSE)</f>
        <v>柏子刚</v>
      </c>
      <c r="K1321" s="118">
        <f>VLOOKUP(J1321,辅助信息!H:I,2,FALSE)</f>
        <v>15692885305</v>
      </c>
      <c r="L1321" s="135" t="str">
        <f>VLOOKUP(B1321,辅助信息!E:J,6,FALSE)</f>
        <v>提前联系到场规格及数量</v>
      </c>
      <c r="M1321" s="99">
        <v>45779</v>
      </c>
      <c r="O1321" s="66">
        <f ca="1" t="shared" si="59"/>
        <v>1</v>
      </c>
      <c r="P1321" s="66">
        <f ca="1" t="shared" si="60"/>
        <v>0</v>
      </c>
      <c r="Q1321" s="67" t="str">
        <f>VLOOKUP(B1321,辅助信息!E:M,9,FALSE)</f>
        <v>ZTWM-CDGS-XS-2024-0179-四川商投-射洪城乡一体化建设项目</v>
      </c>
      <c r="R1321" s="132" t="str">
        <f>_xlfn._xlws.FILTER(辅助信息!D:D,辅助信息!E:E=B1321)</f>
        <v>四川商建
射洪城乡一体化项目</v>
      </c>
    </row>
    <row r="1322" spans="2:18">
      <c r="B1322" s="118" t="s">
        <v>31</v>
      </c>
      <c r="C1322" s="77">
        <v>45778</v>
      </c>
      <c r="D1322" s="118" t="str">
        <f>VLOOKUP(B1322,辅助信息!E:K,7,FALSE)</f>
        <v>JWDDCD2024121000136</v>
      </c>
      <c r="E1322" s="118" t="str">
        <f>VLOOKUP(F1322,辅助信息!A:B,2,FALSE)</f>
        <v>螺纹钢</v>
      </c>
      <c r="F1322" s="118" t="s">
        <v>22</v>
      </c>
      <c r="G1322" s="119">
        <v>60</v>
      </c>
      <c r="H1322" s="119" t="str">
        <f>_xlfn.XLOOKUP(C1322&amp;F1322&amp;I1322&amp;J1322,'[1]2025年已发货'!$F:$F&amp;'[1]2025年已发货'!$C:$C&amp;'[1]2025年已发货'!$G:$G&amp;'[1]2025年已发货'!$H:$H,'[1]2025年已发货'!$E:$E,"未发货")</f>
        <v>未发货</v>
      </c>
      <c r="I1322" s="118" t="str">
        <f>VLOOKUP(B1322,辅助信息!E:I,3,FALSE)</f>
        <v>（四川商建-射洪城乡一体化项目）遂宁市射洪市忠新幼儿园北侧约220米新溪小区</v>
      </c>
      <c r="J1322" s="118" t="str">
        <f>VLOOKUP(B1322,辅助信息!E:I,4,FALSE)</f>
        <v>柏子刚</v>
      </c>
      <c r="K1322" s="118">
        <f>VLOOKUP(J1322,辅助信息!H:I,2,FALSE)</f>
        <v>15692885305</v>
      </c>
      <c r="L1322" s="135" t="str">
        <f>VLOOKUP(B1322,辅助信息!E:J,6,FALSE)</f>
        <v>提前联系到场规格及数量</v>
      </c>
      <c r="M1322" s="99">
        <v>45775</v>
      </c>
      <c r="O1322" s="66">
        <f ca="1" t="shared" si="59"/>
        <v>0</v>
      </c>
      <c r="P1322" s="66">
        <f ca="1" t="shared" si="60"/>
        <v>3</v>
      </c>
      <c r="Q1322" s="67" t="str">
        <f>VLOOKUP(B1322,辅助信息!E:M,9,FALSE)</f>
        <v>ZTWM-CDGS-XS-2024-0179-四川商投-射洪城乡一体化建设项目</v>
      </c>
      <c r="R1322" s="132" t="str">
        <f>_xlfn._xlws.FILTER(辅助信息!D:D,辅助信息!E:E=B1322)</f>
        <v>四川商建
射洪城乡一体化项目</v>
      </c>
    </row>
    <row r="1323" spans="1:18">
      <c r="A1323" s="134"/>
      <c r="B1323" s="118" t="s">
        <v>147</v>
      </c>
      <c r="C1323" s="77">
        <v>45778</v>
      </c>
      <c r="D1323" s="118" t="s">
        <v>146</v>
      </c>
      <c r="E1323" s="118" t="str">
        <f>VLOOKUP(F1323,辅助信息!A:B,2,FALSE)</f>
        <v>高线</v>
      </c>
      <c r="F1323" s="118" t="s">
        <v>57</v>
      </c>
      <c r="G1323" s="119">
        <f>2.5*3</f>
        <v>7.5</v>
      </c>
      <c r="H1323" s="119" t="str">
        <f>_xlfn.XLOOKUP(C1323&amp;F1323&amp;I1323&amp;J1323,'[1]2025年已发货'!$F:$F&amp;'[1]2025年已发货'!$C:$C&amp;'[1]2025年已发货'!$G:$G&amp;'[1]2025年已发货'!$H:$H,'[1]2025年已发货'!$E:$E,"未发货")</f>
        <v>未发货</v>
      </c>
      <c r="I1323" s="118" t="str">
        <f>VLOOKUP(B1323,辅助信息!E:I,3,FALSE)</f>
        <v>（商投建工达州中医药科技园-4工区-11号楼）达州市通川区达州中医药职业学院犀牛大道北段</v>
      </c>
      <c r="J1323" s="118" t="str">
        <f>VLOOKUP(B1323,辅助信息!E:I,4,FALSE)</f>
        <v>张扬</v>
      </c>
      <c r="K1323" s="118">
        <f>VLOOKUP(J1323,辅助信息!H:I,2,FALSE)</f>
        <v>18381904567</v>
      </c>
      <c r="L1323" s="135" t="str">
        <f>VLOOKUP(B1323,辅助信息!E:J,6,FALSE)</f>
        <v>控制炉批号尽量少,优先安排达钢,提前联系到场规格及数量</v>
      </c>
      <c r="M1323" s="99">
        <v>45777</v>
      </c>
      <c r="O1323" s="66">
        <f ca="1" t="shared" si="59"/>
        <v>0</v>
      </c>
      <c r="P1323" s="66">
        <f ca="1" t="shared" si="60"/>
        <v>1</v>
      </c>
      <c r="Q1323" s="67" t="str">
        <f>VLOOKUP(B1323,辅助信息!E:M,9,FALSE)</f>
        <v>ZTWM-CDGS-XS-2024-0134-商投建工达州中医药科技成果示范园项目</v>
      </c>
      <c r="R1323" s="132" t="str">
        <f>_xlfn._xlws.FILTER(辅助信息!D:D,辅助信息!E:E=B1323)</f>
        <v>商投建工达州中医药科技园</v>
      </c>
    </row>
    <row r="1324" spans="1:18">
      <c r="A1324" s="134"/>
      <c r="B1324" s="118" t="s">
        <v>147</v>
      </c>
      <c r="C1324" s="77">
        <v>45778</v>
      </c>
      <c r="D1324" s="118" t="s">
        <v>146</v>
      </c>
      <c r="E1324" s="118" t="str">
        <f>VLOOKUP(F1324,辅助信息!A:B,2,FALSE)</f>
        <v>盘螺</v>
      </c>
      <c r="F1324" s="118" t="s">
        <v>41</v>
      </c>
      <c r="G1324" s="119">
        <f>15*2.5</f>
        <v>37.5</v>
      </c>
      <c r="H1324" s="119" t="str">
        <f>_xlfn.XLOOKUP(C1324&amp;F1324&amp;I1324&amp;J1324,'[1]2025年已发货'!$F:$F&amp;'[1]2025年已发货'!$C:$C&amp;'[1]2025年已发货'!$G:$G&amp;'[1]2025年已发货'!$H:$H,'[1]2025年已发货'!$E:$E,"未发货")</f>
        <v>未发货</v>
      </c>
      <c r="I1324" s="118" t="str">
        <f>VLOOKUP(B1324,辅助信息!E:I,3,FALSE)</f>
        <v>（商投建工达州中医药科技园-4工区-11号楼）达州市通川区达州中医药职业学院犀牛大道北段</v>
      </c>
      <c r="J1324" s="118" t="str">
        <f>VLOOKUP(B1324,辅助信息!E:I,4,FALSE)</f>
        <v>张扬</v>
      </c>
      <c r="K1324" s="118">
        <f>VLOOKUP(J1324,辅助信息!H:I,2,FALSE)</f>
        <v>18381904567</v>
      </c>
      <c r="L1324" s="135" t="str">
        <f>VLOOKUP(B1324,辅助信息!E:J,6,FALSE)</f>
        <v>控制炉批号尽量少,优先安排达钢,提前联系到场规格及数量</v>
      </c>
      <c r="M1324" s="99">
        <v>45777</v>
      </c>
      <c r="O1324" s="66">
        <f ca="1" t="shared" si="59"/>
        <v>0</v>
      </c>
      <c r="P1324" s="66">
        <f ca="1" t="shared" si="60"/>
        <v>1</v>
      </c>
      <c r="Q1324" s="67" t="str">
        <f>VLOOKUP(B1324,辅助信息!E:M,9,FALSE)</f>
        <v>ZTWM-CDGS-XS-2024-0134-商投建工达州中医药科技成果示范园项目</v>
      </c>
      <c r="R1324" s="132" t="str">
        <f>_xlfn._xlws.FILTER(辅助信息!D:D,辅助信息!E:E=B1324)</f>
        <v>商投建工达州中医药科技园</v>
      </c>
    </row>
    <row r="1325" spans="1:18">
      <c r="A1325" s="134"/>
      <c r="B1325" s="118" t="s">
        <v>147</v>
      </c>
      <c r="C1325" s="77">
        <v>45778</v>
      </c>
      <c r="D1325" s="118" t="s">
        <v>146</v>
      </c>
      <c r="E1325" s="118" t="str">
        <f>VLOOKUP(F1325,辅助信息!A:B,2,FALSE)</f>
        <v>螺纹钢</v>
      </c>
      <c r="F1325" s="118" t="s">
        <v>27</v>
      </c>
      <c r="G1325" s="119">
        <f>7*3</f>
        <v>21</v>
      </c>
      <c r="H1325" s="119" t="str">
        <f>_xlfn.XLOOKUP(C1325&amp;F1325&amp;I1325&amp;J1325,'[1]2025年已发货'!$F:$F&amp;'[1]2025年已发货'!$C:$C&amp;'[1]2025年已发货'!$G:$G&amp;'[1]2025年已发货'!$H:$H,'[1]2025年已发货'!$E:$E,"未发货")</f>
        <v>未发货</v>
      </c>
      <c r="I1325" s="118" t="str">
        <f>VLOOKUP(B1325,辅助信息!E:I,3,FALSE)</f>
        <v>（商投建工达州中医药科技园-4工区-11号楼）达州市通川区达州中医药职业学院犀牛大道北段</v>
      </c>
      <c r="J1325" s="118" t="str">
        <f>VLOOKUP(B1325,辅助信息!E:I,4,FALSE)</f>
        <v>张扬</v>
      </c>
      <c r="K1325" s="118">
        <f>VLOOKUP(J1325,辅助信息!H:I,2,FALSE)</f>
        <v>18381904567</v>
      </c>
      <c r="L1325" s="135" t="str">
        <f>VLOOKUP(B1325,辅助信息!E:J,6,FALSE)</f>
        <v>控制炉批号尽量少,优先安排达钢,提前联系到场规格及数量</v>
      </c>
      <c r="M1325" s="99">
        <v>45777</v>
      </c>
      <c r="O1325" s="66">
        <f ca="1" t="shared" si="59"/>
        <v>0</v>
      </c>
      <c r="P1325" s="66">
        <f ca="1" t="shared" si="60"/>
        <v>1</v>
      </c>
      <c r="Q1325" s="67" t="str">
        <f>VLOOKUP(B1325,辅助信息!E:M,9,FALSE)</f>
        <v>ZTWM-CDGS-XS-2024-0134-商投建工达州中医药科技成果示范园项目</v>
      </c>
      <c r="R1325" s="132" t="str">
        <f>_xlfn._xlws.FILTER(辅助信息!D:D,辅助信息!E:E=B1325)</f>
        <v>商投建工达州中医药科技园</v>
      </c>
    </row>
    <row r="1326" spans="1:18">
      <c r="A1326" s="134"/>
      <c r="B1326" s="118" t="s">
        <v>147</v>
      </c>
      <c r="C1326" s="77">
        <v>45778</v>
      </c>
      <c r="D1326" s="118" t="s">
        <v>146</v>
      </c>
      <c r="E1326" s="118" t="str">
        <f>VLOOKUP(F1326,辅助信息!A:B,2,FALSE)</f>
        <v>螺纹钢</v>
      </c>
      <c r="F1326" s="118" t="s">
        <v>30</v>
      </c>
      <c r="G1326" s="119">
        <v>30</v>
      </c>
      <c r="H1326" s="119" t="str">
        <f>_xlfn.XLOOKUP(C1326&amp;F1326&amp;I1326&amp;J1326,'[1]2025年已发货'!$F:$F&amp;'[1]2025年已发货'!$C:$C&amp;'[1]2025年已发货'!$G:$G&amp;'[1]2025年已发货'!$H:$H,'[1]2025年已发货'!$E:$E,"未发货")</f>
        <v>未发货</v>
      </c>
      <c r="I1326" s="118" t="str">
        <f>VLOOKUP(B1326,辅助信息!E:I,3,FALSE)</f>
        <v>（商投建工达州中医药科技园-4工区-11号楼）达州市通川区达州中医药职业学院犀牛大道北段</v>
      </c>
      <c r="J1326" s="118" t="str">
        <f>VLOOKUP(B1326,辅助信息!E:I,4,FALSE)</f>
        <v>张扬</v>
      </c>
      <c r="K1326" s="118">
        <f>VLOOKUP(J1326,辅助信息!H:I,2,FALSE)</f>
        <v>18381904567</v>
      </c>
      <c r="L1326" s="135" t="str">
        <f>VLOOKUP(B1326,辅助信息!E:J,6,FALSE)</f>
        <v>控制炉批号尽量少,优先安排达钢,提前联系到场规格及数量</v>
      </c>
      <c r="M1326" s="99">
        <v>45777</v>
      </c>
      <c r="O1326" s="66">
        <f ca="1" t="shared" si="59"/>
        <v>0</v>
      </c>
      <c r="P1326" s="66">
        <f ca="1" t="shared" si="60"/>
        <v>1</v>
      </c>
      <c r="Q1326" s="67" t="str">
        <f>VLOOKUP(B1326,辅助信息!E:M,9,FALSE)</f>
        <v>ZTWM-CDGS-XS-2024-0134-商投建工达州中医药科技成果示范园项目</v>
      </c>
      <c r="R1326" s="132" t="str">
        <f>_xlfn._xlws.FILTER(辅助信息!D:D,辅助信息!E:E=B1326)</f>
        <v>商投建工达州中医药科技园</v>
      </c>
    </row>
    <row r="1327" spans="1:18">
      <c r="A1327" s="134"/>
      <c r="B1327" s="118" t="s">
        <v>147</v>
      </c>
      <c r="C1327" s="77">
        <v>45778</v>
      </c>
      <c r="D1327" s="118" t="s">
        <v>146</v>
      </c>
      <c r="E1327" s="118" t="str">
        <f>VLOOKUP(F1327,辅助信息!A:B,2,FALSE)</f>
        <v>螺纹钢</v>
      </c>
      <c r="F1327" s="118" t="s">
        <v>33</v>
      </c>
      <c r="G1327" s="119">
        <v>30</v>
      </c>
      <c r="H1327" s="119" t="str">
        <f>_xlfn.XLOOKUP(C1327&amp;F1327&amp;I1327&amp;J1327,'[1]2025年已发货'!$F:$F&amp;'[1]2025年已发货'!$C:$C&amp;'[1]2025年已发货'!$G:$G&amp;'[1]2025年已发货'!$H:$H,'[1]2025年已发货'!$E:$E,"未发货")</f>
        <v>未发货</v>
      </c>
      <c r="I1327" s="118" t="str">
        <f>VLOOKUP(B1327,辅助信息!E:I,3,FALSE)</f>
        <v>（商投建工达州中医药科技园-4工区-11号楼）达州市通川区达州中医药职业学院犀牛大道北段</v>
      </c>
      <c r="J1327" s="118" t="str">
        <f>VLOOKUP(B1327,辅助信息!E:I,4,FALSE)</f>
        <v>张扬</v>
      </c>
      <c r="K1327" s="118">
        <f>VLOOKUP(J1327,辅助信息!H:I,2,FALSE)</f>
        <v>18381904567</v>
      </c>
      <c r="L1327" s="135" t="str">
        <f>VLOOKUP(B1327,辅助信息!E:J,6,FALSE)</f>
        <v>控制炉批号尽量少,优先安排达钢,提前联系到场规格及数量</v>
      </c>
      <c r="M1327" s="99">
        <v>45777</v>
      </c>
      <c r="O1327" s="66">
        <f ca="1" t="shared" si="59"/>
        <v>0</v>
      </c>
      <c r="P1327" s="66">
        <f ca="1" t="shared" si="60"/>
        <v>1</v>
      </c>
      <c r="Q1327" s="67" t="str">
        <f>VLOOKUP(B1327,辅助信息!E:M,9,FALSE)</f>
        <v>ZTWM-CDGS-XS-2024-0134-商投建工达州中医药科技成果示范园项目</v>
      </c>
      <c r="R1327" s="132" t="str">
        <f>_xlfn._xlws.FILTER(辅助信息!D:D,辅助信息!E:E=B1327)</f>
        <v>商投建工达州中医药科技园</v>
      </c>
    </row>
    <row r="1328" spans="1:18">
      <c r="A1328" s="134"/>
      <c r="B1328" s="118" t="s">
        <v>147</v>
      </c>
      <c r="C1328" s="77">
        <v>45778</v>
      </c>
      <c r="D1328" s="118" t="s">
        <v>146</v>
      </c>
      <c r="E1328" s="118" t="str">
        <f>VLOOKUP(F1328,辅助信息!A:B,2,FALSE)</f>
        <v>螺纹钢</v>
      </c>
      <c r="F1328" s="118" t="s">
        <v>18</v>
      </c>
      <c r="G1328" s="119">
        <f>6*3</f>
        <v>18</v>
      </c>
      <c r="H1328" s="119" t="str">
        <f>_xlfn.XLOOKUP(C1328&amp;F1328&amp;I1328&amp;J1328,'[1]2025年已发货'!$F:$F&amp;'[1]2025年已发货'!$C:$C&amp;'[1]2025年已发货'!$G:$G&amp;'[1]2025年已发货'!$H:$H,'[1]2025年已发货'!$E:$E,"未发货")</f>
        <v>未发货</v>
      </c>
      <c r="I1328" s="118" t="str">
        <f>VLOOKUP(B1328,辅助信息!E:I,3,FALSE)</f>
        <v>（商投建工达州中医药科技园-4工区-11号楼）达州市通川区达州中医药职业学院犀牛大道北段</v>
      </c>
      <c r="J1328" s="118" t="str">
        <f>VLOOKUP(B1328,辅助信息!E:I,4,FALSE)</f>
        <v>张扬</v>
      </c>
      <c r="K1328" s="118">
        <f>VLOOKUP(J1328,辅助信息!H:I,2,FALSE)</f>
        <v>18381904567</v>
      </c>
      <c r="L1328" s="135" t="str">
        <f>VLOOKUP(B1328,辅助信息!E:J,6,FALSE)</f>
        <v>控制炉批号尽量少,优先安排达钢,提前联系到场规格及数量</v>
      </c>
      <c r="M1328" s="99">
        <v>45777</v>
      </c>
      <c r="O1328" s="66">
        <f ca="1" t="shared" si="59"/>
        <v>0</v>
      </c>
      <c r="P1328" s="66">
        <f ca="1" t="shared" si="60"/>
        <v>1</v>
      </c>
      <c r="Q1328" s="67" t="str">
        <f>VLOOKUP(B1328,辅助信息!E:M,9,FALSE)</f>
        <v>ZTWM-CDGS-XS-2024-0134-商投建工达州中医药科技成果示范园项目</v>
      </c>
      <c r="R1328" s="132" t="str">
        <f>_xlfn._xlws.FILTER(辅助信息!D:D,辅助信息!E:E=B1328)</f>
        <v>商投建工达州中医药科技园</v>
      </c>
    </row>
    <row r="1329" spans="2:18">
      <c r="B1329" s="118" t="s">
        <v>106</v>
      </c>
      <c r="C1329" s="77">
        <v>45778</v>
      </c>
      <c r="D1329" s="118" t="s">
        <v>146</v>
      </c>
      <c r="E1329" s="118" t="str">
        <f>VLOOKUP(F1329,辅助信息!A:B,2,FALSE)</f>
        <v>盘螺</v>
      </c>
      <c r="F1329" s="118" t="s">
        <v>49</v>
      </c>
      <c r="G1329" s="119">
        <v>12.5</v>
      </c>
      <c r="H1329" s="119" t="str">
        <f>_xlfn.XLOOKUP(C1329&amp;F1329&amp;I1329&amp;J1329,'[1]2025年已发货'!$F:$F&amp;'[1]2025年已发货'!$C:$C&amp;'[1]2025年已发货'!$G:$G&amp;'[1]2025年已发货'!$H:$H,'[1]2025年已发货'!$E:$E,"未发货")</f>
        <v>未发货</v>
      </c>
      <c r="I1329" s="118" t="str">
        <f>VLOOKUP(B1329,辅助信息!E:I,3,FALSE)</f>
        <v>（五冶钢构宜宾高县月江镇建设项目）  四川省宜宾市高县月江镇刚记超市斜对面(还阳组团沪碳二期项目)</v>
      </c>
      <c r="J1329" s="118" t="str">
        <f>VLOOKUP(B1329,辅助信息!E:I,4,FALSE)</f>
        <v>张朝亮</v>
      </c>
      <c r="K1329" s="118">
        <f>VLOOKUP(J1329,辅助信息!H:I,2,FALSE)</f>
        <v>15228205853</v>
      </c>
      <c r="L1329" s="135" t="str">
        <f>VLOOKUP(B1329,辅助信息!E:J,6,FALSE)</f>
        <v>提前联系到场规格</v>
      </c>
      <c r="M1329" s="99">
        <v>45778</v>
      </c>
      <c r="O1329" s="66">
        <f ca="1" t="shared" si="59"/>
        <v>0</v>
      </c>
      <c r="P1329" s="66">
        <f ca="1" t="shared" si="60"/>
        <v>0</v>
      </c>
      <c r="Q1329" s="67" t="str">
        <f>VLOOKUP(B1329,辅助信息!E:M,9,FALSE)</f>
        <v>ZTWM-CDGS-XS-2024-0169-中冶西部钢构-宜宾市南溪区幸福路东路,高县月江镇建设项目</v>
      </c>
      <c r="R1329" s="132" t="str">
        <f>_xlfn._xlws.FILTER(辅助信息!D:D,辅助信息!E:E=B1329)</f>
        <v>五冶钢构-宜宾市南溪区高县月江镇建设项目</v>
      </c>
    </row>
    <row r="1330" spans="2:18">
      <c r="B1330" s="118" t="s">
        <v>106</v>
      </c>
      <c r="C1330" s="77">
        <v>45778</v>
      </c>
      <c r="D1330" s="118" t="s">
        <v>146</v>
      </c>
      <c r="E1330" s="118" t="str">
        <f>VLOOKUP(F1330,辅助信息!A:B,2,FALSE)</f>
        <v>盘螺</v>
      </c>
      <c r="F1330" s="118" t="s">
        <v>41</v>
      </c>
      <c r="G1330" s="119">
        <v>2.5</v>
      </c>
      <c r="H1330" s="119" t="str">
        <f>_xlfn.XLOOKUP(C1330&amp;F1330&amp;I1330&amp;J1330,'[1]2025年已发货'!$F:$F&amp;'[1]2025年已发货'!$C:$C&amp;'[1]2025年已发货'!$G:$G&amp;'[1]2025年已发货'!$H:$H,'[1]2025年已发货'!$E:$E,"未发货")</f>
        <v>未发货</v>
      </c>
      <c r="I1330" s="118" t="str">
        <f>VLOOKUP(B1330,辅助信息!E:I,3,FALSE)</f>
        <v>（五冶钢构宜宾高县月江镇建设项目）  四川省宜宾市高县月江镇刚记超市斜对面(还阳组团沪碳二期项目)</v>
      </c>
      <c r="J1330" s="118" t="str">
        <f>VLOOKUP(B1330,辅助信息!E:I,4,FALSE)</f>
        <v>张朝亮</v>
      </c>
      <c r="K1330" s="118">
        <f>VLOOKUP(J1330,辅助信息!H:I,2,FALSE)</f>
        <v>15228205853</v>
      </c>
      <c r="L1330" s="135" t="str">
        <f>VLOOKUP(B1330,辅助信息!E:J,6,FALSE)</f>
        <v>提前联系到场规格</v>
      </c>
      <c r="M1330" s="99">
        <v>45778</v>
      </c>
      <c r="O1330" s="66">
        <f ca="1" t="shared" si="59"/>
        <v>0</v>
      </c>
      <c r="P1330" s="66">
        <f ca="1" t="shared" si="60"/>
        <v>0</v>
      </c>
      <c r="Q1330" s="67" t="str">
        <f>VLOOKUP(B1330,辅助信息!E:M,9,FALSE)</f>
        <v>ZTWM-CDGS-XS-2024-0169-中冶西部钢构-宜宾市南溪区幸福路东路,高县月江镇建设项目</v>
      </c>
      <c r="R1330" s="132" t="str">
        <f>_xlfn._xlws.FILTER(辅助信息!D:D,辅助信息!E:E=B1330)</f>
        <v>五冶钢构-宜宾市南溪区高县月江镇建设项目</v>
      </c>
    </row>
    <row r="1331" spans="2:18">
      <c r="B1331" s="118" t="s">
        <v>106</v>
      </c>
      <c r="C1331" s="77">
        <v>45778</v>
      </c>
      <c r="D1331" s="118" t="s">
        <v>146</v>
      </c>
      <c r="E1331" s="118" t="str">
        <f>VLOOKUP(F1331,辅助信息!A:B,2,FALSE)</f>
        <v>螺纹钢</v>
      </c>
      <c r="F1331" s="118" t="s">
        <v>19</v>
      </c>
      <c r="G1331" s="119">
        <v>6</v>
      </c>
      <c r="H1331" s="119" t="str">
        <f>_xlfn.XLOOKUP(C1331&amp;F1331&amp;I1331&amp;J1331,'[1]2025年已发货'!$F:$F&amp;'[1]2025年已发货'!$C:$C&amp;'[1]2025年已发货'!$G:$G&amp;'[1]2025年已发货'!$H:$H,'[1]2025年已发货'!$E:$E,"未发货")</f>
        <v>未发货</v>
      </c>
      <c r="I1331" s="118" t="str">
        <f>VLOOKUP(B1331,辅助信息!E:I,3,FALSE)</f>
        <v>（五冶钢构宜宾高县月江镇建设项目）  四川省宜宾市高县月江镇刚记超市斜对面(还阳组团沪碳二期项目)</v>
      </c>
      <c r="J1331" s="118" t="str">
        <f>VLOOKUP(B1331,辅助信息!E:I,4,FALSE)</f>
        <v>张朝亮</v>
      </c>
      <c r="K1331" s="118">
        <f>VLOOKUP(J1331,辅助信息!H:I,2,FALSE)</f>
        <v>15228205853</v>
      </c>
      <c r="L1331" s="135" t="str">
        <f>VLOOKUP(B1331,辅助信息!E:J,6,FALSE)</f>
        <v>提前联系到场规格</v>
      </c>
      <c r="M1331" s="99">
        <v>45778</v>
      </c>
      <c r="O1331" s="66">
        <f ca="1" t="shared" si="59"/>
        <v>0</v>
      </c>
      <c r="P1331" s="66">
        <f ca="1" t="shared" si="60"/>
        <v>0</v>
      </c>
      <c r="Q1331" s="67" t="str">
        <f>VLOOKUP(B1331,辅助信息!E:M,9,FALSE)</f>
        <v>ZTWM-CDGS-XS-2024-0169-中冶西部钢构-宜宾市南溪区幸福路东路,高县月江镇建设项目</v>
      </c>
      <c r="R1331" s="132" t="str">
        <f>_xlfn._xlws.FILTER(辅助信息!D:D,辅助信息!E:E=B1331)</f>
        <v>五冶钢构-宜宾市南溪区高县月江镇建设项目</v>
      </c>
    </row>
    <row r="1332" spans="2:18">
      <c r="B1332" s="118" t="s">
        <v>106</v>
      </c>
      <c r="C1332" s="77">
        <v>45778</v>
      </c>
      <c r="D1332" s="118" t="s">
        <v>146</v>
      </c>
      <c r="E1332" s="118" t="str">
        <f>VLOOKUP(F1332,辅助信息!A:B,2,FALSE)</f>
        <v>螺纹钢</v>
      </c>
      <c r="F1332" s="118" t="s">
        <v>30</v>
      </c>
      <c r="G1332" s="119">
        <v>9</v>
      </c>
      <c r="H1332" s="119" t="str">
        <f>_xlfn.XLOOKUP(C1332&amp;F1332&amp;I1332&amp;J1332,'[1]2025年已发货'!$F:$F&amp;'[1]2025年已发货'!$C:$C&amp;'[1]2025年已发货'!$G:$G&amp;'[1]2025年已发货'!$H:$H,'[1]2025年已发货'!$E:$E,"未发货")</f>
        <v>未发货</v>
      </c>
      <c r="I1332" s="118" t="str">
        <f>VLOOKUP(B1332,辅助信息!E:I,3,FALSE)</f>
        <v>（五冶钢构宜宾高县月江镇建设项目）  四川省宜宾市高县月江镇刚记超市斜对面(还阳组团沪碳二期项目)</v>
      </c>
      <c r="J1332" s="118" t="str">
        <f>VLOOKUP(B1332,辅助信息!E:I,4,FALSE)</f>
        <v>张朝亮</v>
      </c>
      <c r="K1332" s="118">
        <f>VLOOKUP(J1332,辅助信息!H:I,2,FALSE)</f>
        <v>15228205853</v>
      </c>
      <c r="L1332" s="135" t="str">
        <f>VLOOKUP(B1332,辅助信息!E:J,6,FALSE)</f>
        <v>提前联系到场规格</v>
      </c>
      <c r="M1332" s="99">
        <v>45778</v>
      </c>
      <c r="O1332" s="66">
        <f ca="1" t="shared" si="59"/>
        <v>0</v>
      </c>
      <c r="P1332" s="66">
        <f ca="1" t="shared" si="60"/>
        <v>0</v>
      </c>
      <c r="Q1332" s="67" t="str">
        <f>VLOOKUP(B1332,辅助信息!E:M,9,FALSE)</f>
        <v>ZTWM-CDGS-XS-2024-0169-中冶西部钢构-宜宾市南溪区幸福路东路,高县月江镇建设项目</v>
      </c>
      <c r="R1332" s="132" t="str">
        <f>_xlfn._xlws.FILTER(辅助信息!D:D,辅助信息!E:E=B1332)</f>
        <v>五冶钢构-宜宾市南溪区高县月江镇建设项目</v>
      </c>
    </row>
    <row r="1333" spans="2:18">
      <c r="B1333" s="118" t="s">
        <v>127</v>
      </c>
      <c r="C1333" s="77">
        <v>45778</v>
      </c>
      <c r="D1333" s="118" t="s">
        <v>146</v>
      </c>
      <c r="E1333" s="118" t="str">
        <f>VLOOKUP(F1333,辅助信息!A:B,2,FALSE)</f>
        <v>盘螺</v>
      </c>
      <c r="F1333" s="118" t="s">
        <v>49</v>
      </c>
      <c r="G1333" s="119">
        <v>12</v>
      </c>
      <c r="H1333" s="119" t="str">
        <f>_xlfn.XLOOKUP(C1333&amp;F1333&amp;I1333&amp;J1333,'[1]2025年已发货'!$F:$F&amp;'[1]2025年已发货'!$C:$C&amp;'[1]2025年已发货'!$G:$G&amp;'[1]2025年已发货'!$H:$H,'[1]2025年已发货'!$E:$E,"未发货")</f>
        <v>未发货</v>
      </c>
      <c r="I1333" s="118" t="str">
        <f>VLOOKUP(B1333,辅助信息!E:I,3,FALSE)</f>
        <v>(五冶钢构医学科学产业园建设项目房建三部-管网总坪)四川省南充市顺庆区搬罾街道学府大道二段</v>
      </c>
      <c r="J1333" s="118" t="str">
        <f>VLOOKUP(B1333,辅助信息!E:I,4,FALSE)</f>
        <v>郑林</v>
      </c>
      <c r="K1333" s="118">
        <f>VLOOKUP(J1333,辅助信息!H:I,2,FALSE)</f>
        <v>18349955455</v>
      </c>
      <c r="L1333" s="135" t="str">
        <f>VLOOKUP(B1333,辅助信息!E:J,6,FALSE)</f>
        <v>送货单：送货单位：南充思临新材料科技有限公司,收货单位：五冶集团川北(南充)建设有限公司,项目名称：南充医学科学产业园,送货车型13米,装货前联系收货人核实到场规格</v>
      </c>
      <c r="M1333" s="99">
        <v>45780</v>
      </c>
      <c r="O1333" s="66">
        <f ca="1" t="shared" si="59"/>
        <v>2</v>
      </c>
      <c r="P1333" s="66">
        <f ca="1" t="shared" si="60"/>
        <v>0</v>
      </c>
      <c r="Q1333" s="67" t="str">
        <f>VLOOKUP(B1333,辅助信息!E:M,9,FALSE)</f>
        <v>ZTWM-CDGS-XS-2024-0248-五冶钢构-南充市医学院项目</v>
      </c>
      <c r="R1333" s="132" t="str">
        <f>_xlfn._xlws.FILTER(辅助信息!D:D,辅助信息!E:E=B1333)</f>
        <v>五冶钢构南充医学科学产业园建设项目</v>
      </c>
    </row>
    <row r="1334" spans="2:18">
      <c r="B1334" s="118" t="s">
        <v>127</v>
      </c>
      <c r="C1334" s="77">
        <v>45778</v>
      </c>
      <c r="D1334" s="118" t="s">
        <v>146</v>
      </c>
      <c r="E1334" s="118" t="str">
        <f>VLOOKUP(F1334,辅助信息!A:B,2,FALSE)</f>
        <v>盘螺</v>
      </c>
      <c r="F1334" s="118" t="s">
        <v>41</v>
      </c>
      <c r="G1334" s="119">
        <v>10</v>
      </c>
      <c r="H1334" s="119" t="str">
        <f>_xlfn.XLOOKUP(C1334&amp;F1334&amp;I1334&amp;J1334,'[1]2025年已发货'!$F:$F&amp;'[1]2025年已发货'!$C:$C&amp;'[1]2025年已发货'!$G:$G&amp;'[1]2025年已发货'!$H:$H,'[1]2025年已发货'!$E:$E,"未发货")</f>
        <v>未发货</v>
      </c>
      <c r="I1334" s="118" t="str">
        <f>VLOOKUP(B1334,辅助信息!E:I,3,FALSE)</f>
        <v>(五冶钢构医学科学产业园建设项目房建三部-管网总坪)四川省南充市顺庆区搬罾街道学府大道二段</v>
      </c>
      <c r="J1334" s="118" t="str">
        <f>VLOOKUP(B1334,辅助信息!E:I,4,FALSE)</f>
        <v>郑林</v>
      </c>
      <c r="K1334" s="118">
        <f>VLOOKUP(J1334,辅助信息!H:I,2,FALSE)</f>
        <v>18349955455</v>
      </c>
      <c r="L1334" s="135" t="str">
        <f>VLOOKUP(B1334,辅助信息!E:J,6,FALSE)</f>
        <v>送货单：送货单位：南充思临新材料科技有限公司,收货单位：五冶集团川北(南充)建设有限公司,项目名称：南充医学科学产业园,送货车型13米,装货前联系收货人核实到场规格</v>
      </c>
      <c r="M1334" s="99">
        <v>45780</v>
      </c>
      <c r="O1334" s="66">
        <f ca="1" t="shared" si="59"/>
        <v>2</v>
      </c>
      <c r="P1334" s="66">
        <f ca="1" t="shared" si="60"/>
        <v>0</v>
      </c>
      <c r="Q1334" s="67" t="str">
        <f>VLOOKUP(B1334,辅助信息!E:M,9,FALSE)</f>
        <v>ZTWM-CDGS-XS-2024-0248-五冶钢构-南充市医学院项目</v>
      </c>
      <c r="R1334" s="132" t="str">
        <f>_xlfn._xlws.FILTER(辅助信息!D:D,辅助信息!E:E=B1334)</f>
        <v>五冶钢构南充医学科学产业园建设项目</v>
      </c>
    </row>
    <row r="1335" spans="2:18">
      <c r="B1335" s="118" t="s">
        <v>127</v>
      </c>
      <c r="C1335" s="77">
        <v>45778</v>
      </c>
      <c r="D1335" s="118" t="s">
        <v>146</v>
      </c>
      <c r="E1335" s="118" t="str">
        <f>VLOOKUP(F1335,辅助信息!A:B,2,FALSE)</f>
        <v>螺纹钢</v>
      </c>
      <c r="F1335" s="118" t="s">
        <v>27</v>
      </c>
      <c r="G1335" s="119">
        <v>13</v>
      </c>
      <c r="H1335" s="119" t="str">
        <f>_xlfn.XLOOKUP(C1335&amp;F1335&amp;I1335&amp;J1335,'[1]2025年已发货'!$F:$F&amp;'[1]2025年已发货'!$C:$C&amp;'[1]2025年已发货'!$G:$G&amp;'[1]2025年已发货'!$H:$H,'[1]2025年已发货'!$E:$E,"未发货")</f>
        <v>未发货</v>
      </c>
      <c r="I1335" s="118" t="str">
        <f>VLOOKUP(B1335,辅助信息!E:I,3,FALSE)</f>
        <v>(五冶钢构医学科学产业园建设项目房建三部-管网总坪)四川省南充市顺庆区搬罾街道学府大道二段</v>
      </c>
      <c r="J1335" s="118" t="str">
        <f>VLOOKUP(B1335,辅助信息!E:I,4,FALSE)</f>
        <v>郑林</v>
      </c>
      <c r="K1335" s="118">
        <f>VLOOKUP(J1335,辅助信息!H:I,2,FALSE)</f>
        <v>18349955455</v>
      </c>
      <c r="L1335" s="135" t="str">
        <f>VLOOKUP(B1335,辅助信息!E:J,6,FALSE)</f>
        <v>送货单：送货单位：南充思临新材料科技有限公司,收货单位：五冶集团川北(南充)建设有限公司,项目名称：南充医学科学产业园,送货车型13米,装货前联系收货人核实到场规格</v>
      </c>
      <c r="M1335" s="99">
        <v>45780</v>
      </c>
      <c r="O1335" s="66">
        <f ca="1" t="shared" si="59"/>
        <v>2</v>
      </c>
      <c r="P1335" s="66">
        <f ca="1" t="shared" si="60"/>
        <v>0</v>
      </c>
      <c r="Q1335" s="67" t="str">
        <f>VLOOKUP(B1335,辅助信息!E:M,9,FALSE)</f>
        <v>ZTWM-CDGS-XS-2024-0248-五冶钢构-南充市医学院项目</v>
      </c>
      <c r="R1335" s="132" t="str">
        <f>_xlfn._xlws.FILTER(辅助信息!D:D,辅助信息!E:E=B1335)</f>
        <v>五冶钢构南充医学科学产业园建设项目</v>
      </c>
    </row>
    <row r="1336" spans="2:18">
      <c r="B1336" s="47" t="s">
        <v>81</v>
      </c>
      <c r="C1336" s="77">
        <v>45778</v>
      </c>
      <c r="D1336" s="118" t="s">
        <v>146</v>
      </c>
      <c r="E1336" s="118" t="str">
        <f>VLOOKUP(F1336,辅助信息!A:B,2,FALSE)</f>
        <v>高线</v>
      </c>
      <c r="F1336" s="47" t="s">
        <v>53</v>
      </c>
      <c r="G1336" s="43">
        <v>2</v>
      </c>
      <c r="H1336" s="119" t="str">
        <f>_xlfn.XLOOKUP(C1336&amp;F1336&amp;I1336&amp;J1336,'[1]2025年已发货'!$F:$F&amp;'[1]2025年已发货'!$C:$C&amp;'[1]2025年已发货'!$G:$G&amp;'[1]2025年已发货'!$H:$H,'[1]2025年已发货'!$E:$E,"未发货")</f>
        <v>未发货</v>
      </c>
      <c r="I1336" s="118" t="str">
        <f>VLOOKUP(B1336,辅助信息!E:I,3,FALSE)</f>
        <v>（华西简阳西城嘉苑）四川省成都市简阳市简城街道高屋村</v>
      </c>
      <c r="J1336" s="118" t="str">
        <f>VLOOKUP(B1336,辅助信息!E:I,4,FALSE)</f>
        <v>张瀚镭</v>
      </c>
      <c r="K1336" s="118">
        <f>VLOOKUP(J1336,辅助信息!H:I,2,FALSE)</f>
        <v>15884666220</v>
      </c>
      <c r="L1336" s="135" t="str">
        <f>VLOOKUP(B1336,辅助信息!E:J,6,FALSE)</f>
        <v>优先威钢发货,我方卸车,新老国标钢厂不加价可直发</v>
      </c>
      <c r="M1336" s="99">
        <v>45782</v>
      </c>
      <c r="O1336" s="66">
        <f ca="1" t="shared" ref="O1336:O1348" si="61">IF(OR(M1336="",N1336&lt;&gt;""),"",MAX(M1336-TODAY(),0))</f>
        <v>4</v>
      </c>
      <c r="P1336" s="66">
        <f ca="1" t="shared" ref="P1336:P1348" si="62">IF(M1336="","",IF(N1336&lt;&gt;"",MAX(N1336-M1336,0),IF(TODAY()&gt;M1336,TODAY()-M1336,0)))</f>
        <v>0</v>
      </c>
      <c r="Q1336" s="67" t="str">
        <f>VLOOKUP(B1336,辅助信息!E:M,9,FALSE)</f>
        <v>ZTWM-CDGS-XS-2024-0030-华西集采-简州大道</v>
      </c>
      <c r="R1336" s="132" t="str">
        <f>_xlfn._xlws.FILTER(辅助信息!D:D,辅助信息!E:E=B1336)</f>
        <v>华西简阳西城嘉苑</v>
      </c>
    </row>
    <row r="1337" spans="2:18">
      <c r="B1337" s="47" t="s">
        <v>81</v>
      </c>
      <c r="C1337" s="77">
        <v>45778</v>
      </c>
      <c r="D1337" s="118" t="s">
        <v>146</v>
      </c>
      <c r="E1337" s="118" t="str">
        <f>VLOOKUP(F1337,辅助信息!A:B,2,FALSE)</f>
        <v>盘螺</v>
      </c>
      <c r="F1337" s="47" t="s">
        <v>49</v>
      </c>
      <c r="G1337" s="43">
        <v>2</v>
      </c>
      <c r="H1337" s="119" t="str">
        <f>_xlfn.XLOOKUP(C1337&amp;F1337&amp;I1337&amp;J1337,'[1]2025年已发货'!$F:$F&amp;'[1]2025年已发货'!$C:$C&amp;'[1]2025年已发货'!$G:$G&amp;'[1]2025年已发货'!$H:$H,'[1]2025年已发货'!$E:$E,"未发货")</f>
        <v>未发货</v>
      </c>
      <c r="I1337" s="118" t="str">
        <f>VLOOKUP(B1337,辅助信息!E:I,3,FALSE)</f>
        <v>（华西简阳西城嘉苑）四川省成都市简阳市简城街道高屋村</v>
      </c>
      <c r="J1337" s="118" t="str">
        <f>VLOOKUP(B1337,辅助信息!E:I,4,FALSE)</f>
        <v>张瀚镭</v>
      </c>
      <c r="K1337" s="118">
        <f>VLOOKUP(J1337,辅助信息!H:I,2,FALSE)</f>
        <v>15884666220</v>
      </c>
      <c r="L1337" s="135" t="str">
        <f>VLOOKUP(B1337,辅助信息!E:J,6,FALSE)</f>
        <v>优先威钢发货,我方卸车,新老国标钢厂不加价可直发</v>
      </c>
      <c r="M1337" s="99">
        <v>45782</v>
      </c>
      <c r="O1337" s="66">
        <f ca="1" t="shared" si="61"/>
        <v>4</v>
      </c>
      <c r="P1337" s="66">
        <f ca="1" t="shared" si="62"/>
        <v>0</v>
      </c>
      <c r="Q1337" s="67" t="str">
        <f>VLOOKUP(B1337,辅助信息!E:M,9,FALSE)</f>
        <v>ZTWM-CDGS-XS-2024-0030-华西集采-简州大道</v>
      </c>
      <c r="R1337" s="132" t="str">
        <f>_xlfn._xlws.FILTER(辅助信息!D:D,辅助信息!E:E=B1337)</f>
        <v>华西简阳西城嘉苑</v>
      </c>
    </row>
    <row r="1338" spans="2:18">
      <c r="B1338" s="47" t="s">
        <v>81</v>
      </c>
      <c r="C1338" s="77">
        <v>45778</v>
      </c>
      <c r="D1338" s="118" t="s">
        <v>146</v>
      </c>
      <c r="E1338" s="118" t="str">
        <f>VLOOKUP(F1338,辅助信息!A:B,2,FALSE)</f>
        <v>盘螺</v>
      </c>
      <c r="F1338" s="47" t="s">
        <v>40</v>
      </c>
      <c r="G1338" s="43">
        <v>12</v>
      </c>
      <c r="H1338" s="119" t="str">
        <f>_xlfn.XLOOKUP(C1338&amp;F1338&amp;I1338&amp;J1338,'[1]2025年已发货'!$F:$F&amp;'[1]2025年已发货'!$C:$C&amp;'[1]2025年已发货'!$G:$G&amp;'[1]2025年已发货'!$H:$H,'[1]2025年已发货'!$E:$E,"未发货")</f>
        <v>未发货</v>
      </c>
      <c r="I1338" s="118" t="str">
        <f>VLOOKUP(B1338,辅助信息!E:I,3,FALSE)</f>
        <v>（华西简阳西城嘉苑）四川省成都市简阳市简城街道高屋村</v>
      </c>
      <c r="J1338" s="118" t="str">
        <f>VLOOKUP(B1338,辅助信息!E:I,4,FALSE)</f>
        <v>张瀚镭</v>
      </c>
      <c r="K1338" s="118">
        <f>VLOOKUP(J1338,辅助信息!H:I,2,FALSE)</f>
        <v>15884666220</v>
      </c>
      <c r="L1338" s="135" t="str">
        <f>VLOOKUP(B1338,辅助信息!E:J,6,FALSE)</f>
        <v>优先威钢发货,我方卸车,新老国标钢厂不加价可直发</v>
      </c>
      <c r="M1338" s="99">
        <v>45782</v>
      </c>
      <c r="O1338" s="66">
        <f ca="1" t="shared" si="61"/>
        <v>4</v>
      </c>
      <c r="P1338" s="66">
        <f ca="1" t="shared" si="62"/>
        <v>0</v>
      </c>
      <c r="Q1338" s="67" t="str">
        <f>VLOOKUP(B1338,辅助信息!E:M,9,FALSE)</f>
        <v>ZTWM-CDGS-XS-2024-0030-华西集采-简州大道</v>
      </c>
      <c r="R1338" s="132" t="str">
        <f>_xlfn._xlws.FILTER(辅助信息!D:D,辅助信息!E:E=B1338)</f>
        <v>华西简阳西城嘉苑</v>
      </c>
    </row>
    <row r="1339" spans="2:18">
      <c r="B1339" s="47" t="s">
        <v>81</v>
      </c>
      <c r="C1339" s="77">
        <v>45778</v>
      </c>
      <c r="D1339" s="118" t="s">
        <v>146</v>
      </c>
      <c r="E1339" s="118" t="str">
        <f>VLOOKUP(F1339,辅助信息!A:B,2,FALSE)</f>
        <v>盘螺</v>
      </c>
      <c r="F1339" s="47" t="s">
        <v>41</v>
      </c>
      <c r="G1339" s="43">
        <v>53</v>
      </c>
      <c r="H1339" s="119" t="str">
        <f>_xlfn.XLOOKUP(C1339&amp;F1339&amp;I1339&amp;J1339,'[1]2025年已发货'!$F:$F&amp;'[1]2025年已发货'!$C:$C&amp;'[1]2025年已发货'!$G:$G&amp;'[1]2025年已发货'!$H:$H,'[1]2025年已发货'!$E:$E,"未发货")</f>
        <v>未发货</v>
      </c>
      <c r="I1339" s="118" t="str">
        <f>VLOOKUP(B1339,辅助信息!E:I,3,FALSE)</f>
        <v>（华西简阳西城嘉苑）四川省成都市简阳市简城街道高屋村</v>
      </c>
      <c r="J1339" s="118" t="str">
        <f>VLOOKUP(B1339,辅助信息!E:I,4,FALSE)</f>
        <v>张瀚镭</v>
      </c>
      <c r="K1339" s="118">
        <f>VLOOKUP(J1339,辅助信息!H:I,2,FALSE)</f>
        <v>15884666220</v>
      </c>
      <c r="L1339" s="135" t="str">
        <f>VLOOKUP(B1339,辅助信息!E:J,6,FALSE)</f>
        <v>优先威钢发货,我方卸车,新老国标钢厂不加价可直发</v>
      </c>
      <c r="M1339" s="99">
        <v>45782</v>
      </c>
      <c r="O1339" s="66">
        <f ca="1" t="shared" si="61"/>
        <v>4</v>
      </c>
      <c r="P1339" s="66">
        <f ca="1" t="shared" si="62"/>
        <v>0</v>
      </c>
      <c r="Q1339" s="67" t="str">
        <f>VLOOKUP(B1339,辅助信息!E:M,9,FALSE)</f>
        <v>ZTWM-CDGS-XS-2024-0030-华西集采-简州大道</v>
      </c>
      <c r="R1339" s="132" t="str">
        <f>_xlfn._xlws.FILTER(辅助信息!D:D,辅助信息!E:E=B1339)</f>
        <v>华西简阳西城嘉苑</v>
      </c>
    </row>
    <row r="1340" spans="2:18">
      <c r="B1340" s="47" t="s">
        <v>81</v>
      </c>
      <c r="C1340" s="77">
        <v>45778</v>
      </c>
      <c r="D1340" s="118" t="s">
        <v>146</v>
      </c>
      <c r="E1340" s="118" t="str">
        <f>VLOOKUP(F1340,辅助信息!A:B,2,FALSE)</f>
        <v>螺纹钢</v>
      </c>
      <c r="F1340" s="47" t="s">
        <v>27</v>
      </c>
      <c r="G1340" s="43">
        <v>18</v>
      </c>
      <c r="H1340" s="119" t="str">
        <f>_xlfn.XLOOKUP(C1340&amp;F1340&amp;I1340&amp;J1340,'[1]2025年已发货'!$F:$F&amp;'[1]2025年已发货'!$C:$C&amp;'[1]2025年已发货'!$G:$G&amp;'[1]2025年已发货'!$H:$H,'[1]2025年已发货'!$E:$E,"未发货")</f>
        <v>未发货</v>
      </c>
      <c r="I1340" s="118" t="str">
        <f>VLOOKUP(B1340,辅助信息!E:I,3,FALSE)</f>
        <v>（华西简阳西城嘉苑）四川省成都市简阳市简城街道高屋村</v>
      </c>
      <c r="J1340" s="118" t="str">
        <f>VLOOKUP(B1340,辅助信息!E:I,4,FALSE)</f>
        <v>张瀚镭</v>
      </c>
      <c r="K1340" s="118">
        <f>VLOOKUP(J1340,辅助信息!H:I,2,FALSE)</f>
        <v>15884666220</v>
      </c>
      <c r="L1340" s="135" t="str">
        <f>VLOOKUP(B1340,辅助信息!E:J,6,FALSE)</f>
        <v>优先威钢发货,我方卸车,新老国标钢厂不加价可直发</v>
      </c>
      <c r="M1340" s="99">
        <v>45782</v>
      </c>
      <c r="O1340" s="66">
        <f ca="1" t="shared" si="61"/>
        <v>4</v>
      </c>
      <c r="P1340" s="66">
        <f ca="1" t="shared" si="62"/>
        <v>0</v>
      </c>
      <c r="Q1340" s="67" t="str">
        <f>VLOOKUP(B1340,辅助信息!E:M,9,FALSE)</f>
        <v>ZTWM-CDGS-XS-2024-0030-华西集采-简州大道</v>
      </c>
      <c r="R1340" s="132" t="str">
        <f>_xlfn._xlws.FILTER(辅助信息!D:D,辅助信息!E:E=B1340)</f>
        <v>华西简阳西城嘉苑</v>
      </c>
    </row>
    <row r="1341" spans="2:18">
      <c r="B1341" s="47" t="s">
        <v>81</v>
      </c>
      <c r="C1341" s="77">
        <v>45778</v>
      </c>
      <c r="D1341" s="118" t="s">
        <v>146</v>
      </c>
      <c r="E1341" s="118" t="str">
        <f>VLOOKUP(F1341,辅助信息!A:B,2,FALSE)</f>
        <v>螺纹钢</v>
      </c>
      <c r="F1341" s="47" t="s">
        <v>19</v>
      </c>
      <c r="G1341" s="43">
        <v>2</v>
      </c>
      <c r="H1341" s="119" t="str">
        <f>_xlfn.XLOOKUP(C1341&amp;F1341&amp;I1341&amp;J1341,'[1]2025年已发货'!$F:$F&amp;'[1]2025年已发货'!$C:$C&amp;'[1]2025年已发货'!$G:$G&amp;'[1]2025年已发货'!$H:$H,'[1]2025年已发货'!$E:$E,"未发货")</f>
        <v>未发货</v>
      </c>
      <c r="I1341" s="118" t="str">
        <f>VLOOKUP(B1341,辅助信息!E:I,3,FALSE)</f>
        <v>（华西简阳西城嘉苑）四川省成都市简阳市简城街道高屋村</v>
      </c>
      <c r="J1341" s="118" t="str">
        <f>VLOOKUP(B1341,辅助信息!E:I,4,FALSE)</f>
        <v>张瀚镭</v>
      </c>
      <c r="K1341" s="118">
        <f>VLOOKUP(J1341,辅助信息!H:I,2,FALSE)</f>
        <v>15884666220</v>
      </c>
      <c r="L1341" s="135" t="str">
        <f>VLOOKUP(B1341,辅助信息!E:J,6,FALSE)</f>
        <v>优先威钢发货,我方卸车,新老国标钢厂不加价可直发</v>
      </c>
      <c r="M1341" s="99">
        <v>45782</v>
      </c>
      <c r="O1341" s="66">
        <f ca="1" t="shared" si="61"/>
        <v>4</v>
      </c>
      <c r="P1341" s="66">
        <f ca="1" t="shared" si="62"/>
        <v>0</v>
      </c>
      <c r="Q1341" s="67" t="str">
        <f>VLOOKUP(B1341,辅助信息!E:M,9,FALSE)</f>
        <v>ZTWM-CDGS-XS-2024-0030-华西集采-简州大道</v>
      </c>
      <c r="R1341" s="132" t="str">
        <f>_xlfn._xlws.FILTER(辅助信息!D:D,辅助信息!E:E=B1341)</f>
        <v>华西简阳西城嘉苑</v>
      </c>
    </row>
    <row r="1342" spans="2:18">
      <c r="B1342" s="47" t="s">
        <v>81</v>
      </c>
      <c r="C1342" s="77">
        <v>45778</v>
      </c>
      <c r="D1342" s="118" t="s">
        <v>146</v>
      </c>
      <c r="E1342" s="118" t="str">
        <f>VLOOKUP(F1342,辅助信息!A:B,2,FALSE)</f>
        <v>螺纹钢</v>
      </c>
      <c r="F1342" s="47" t="s">
        <v>32</v>
      </c>
      <c r="G1342" s="43">
        <v>17</v>
      </c>
      <c r="H1342" s="119" t="str">
        <f>_xlfn.XLOOKUP(C1342&amp;F1342&amp;I1342&amp;J1342,'[1]2025年已发货'!$F:$F&amp;'[1]2025年已发货'!$C:$C&amp;'[1]2025年已发货'!$G:$G&amp;'[1]2025年已发货'!$H:$H,'[1]2025年已发货'!$E:$E,"未发货")</f>
        <v>未发货</v>
      </c>
      <c r="I1342" s="118" t="str">
        <f>VLOOKUP(B1342,辅助信息!E:I,3,FALSE)</f>
        <v>（华西简阳西城嘉苑）四川省成都市简阳市简城街道高屋村</v>
      </c>
      <c r="J1342" s="118" t="str">
        <f>VLOOKUP(B1342,辅助信息!E:I,4,FALSE)</f>
        <v>张瀚镭</v>
      </c>
      <c r="K1342" s="118">
        <f>VLOOKUP(J1342,辅助信息!H:I,2,FALSE)</f>
        <v>15884666220</v>
      </c>
      <c r="L1342" s="135" t="str">
        <f>VLOOKUP(B1342,辅助信息!E:J,6,FALSE)</f>
        <v>优先威钢发货,我方卸车,新老国标钢厂不加价可直发</v>
      </c>
      <c r="M1342" s="99">
        <v>45782</v>
      </c>
      <c r="O1342" s="66">
        <f ca="1" t="shared" si="61"/>
        <v>4</v>
      </c>
      <c r="P1342" s="66">
        <f ca="1" t="shared" si="62"/>
        <v>0</v>
      </c>
      <c r="Q1342" s="67" t="str">
        <f>VLOOKUP(B1342,辅助信息!E:M,9,FALSE)</f>
        <v>ZTWM-CDGS-XS-2024-0030-华西集采-简州大道</v>
      </c>
      <c r="R1342" s="132" t="str">
        <f>_xlfn._xlws.FILTER(辅助信息!D:D,辅助信息!E:E=B1342)</f>
        <v>华西简阳西城嘉苑</v>
      </c>
    </row>
    <row r="1343" spans="2:18">
      <c r="B1343" s="47" t="s">
        <v>81</v>
      </c>
      <c r="C1343" s="77">
        <v>45778</v>
      </c>
      <c r="D1343" s="118" t="s">
        <v>146</v>
      </c>
      <c r="E1343" s="118" t="str">
        <f>VLOOKUP(F1343,辅助信息!A:B,2,FALSE)</f>
        <v>螺纹钢</v>
      </c>
      <c r="F1343" s="47" t="s">
        <v>30</v>
      </c>
      <c r="G1343" s="43">
        <v>16</v>
      </c>
      <c r="H1343" s="119" t="str">
        <f>_xlfn.XLOOKUP(C1343&amp;F1343&amp;I1343&amp;J1343,'[1]2025年已发货'!$F:$F&amp;'[1]2025年已发货'!$C:$C&amp;'[1]2025年已发货'!$G:$G&amp;'[1]2025年已发货'!$H:$H,'[1]2025年已发货'!$E:$E,"未发货")</f>
        <v>未发货</v>
      </c>
      <c r="I1343" s="118" t="str">
        <f>VLOOKUP(B1343,辅助信息!E:I,3,FALSE)</f>
        <v>（华西简阳西城嘉苑）四川省成都市简阳市简城街道高屋村</v>
      </c>
      <c r="J1343" s="118" t="str">
        <f>VLOOKUP(B1343,辅助信息!E:I,4,FALSE)</f>
        <v>张瀚镭</v>
      </c>
      <c r="K1343" s="118">
        <f>VLOOKUP(J1343,辅助信息!H:I,2,FALSE)</f>
        <v>15884666220</v>
      </c>
      <c r="L1343" s="135" t="str">
        <f>VLOOKUP(B1343,辅助信息!E:J,6,FALSE)</f>
        <v>优先威钢发货,我方卸车,新老国标钢厂不加价可直发</v>
      </c>
      <c r="M1343" s="99">
        <v>45782</v>
      </c>
      <c r="O1343" s="66">
        <f ca="1" t="shared" si="61"/>
        <v>4</v>
      </c>
      <c r="P1343" s="66">
        <f ca="1" t="shared" si="62"/>
        <v>0</v>
      </c>
      <c r="Q1343" s="67" t="str">
        <f>VLOOKUP(B1343,辅助信息!E:M,9,FALSE)</f>
        <v>ZTWM-CDGS-XS-2024-0030-华西集采-简州大道</v>
      </c>
      <c r="R1343" s="132" t="str">
        <f>_xlfn._xlws.FILTER(辅助信息!D:D,辅助信息!E:E=B1343)</f>
        <v>华西简阳西城嘉苑</v>
      </c>
    </row>
    <row r="1344" spans="2:18">
      <c r="B1344" s="47" t="s">
        <v>81</v>
      </c>
      <c r="C1344" s="77">
        <v>45778</v>
      </c>
      <c r="D1344" s="118" t="s">
        <v>146</v>
      </c>
      <c r="E1344" s="118" t="str">
        <f>VLOOKUP(F1344,辅助信息!A:B,2,FALSE)</f>
        <v>螺纹钢</v>
      </c>
      <c r="F1344" s="47" t="s">
        <v>33</v>
      </c>
      <c r="G1344" s="43">
        <v>13</v>
      </c>
      <c r="H1344" s="119" t="str">
        <f>_xlfn.XLOOKUP(C1344&amp;F1344&amp;I1344&amp;J1344,'[1]2025年已发货'!$F:$F&amp;'[1]2025年已发货'!$C:$C&amp;'[1]2025年已发货'!$G:$G&amp;'[1]2025年已发货'!$H:$H,'[1]2025年已发货'!$E:$E,"未发货")</f>
        <v>未发货</v>
      </c>
      <c r="I1344" s="118" t="str">
        <f>VLOOKUP(B1344,辅助信息!E:I,3,FALSE)</f>
        <v>（华西简阳西城嘉苑）四川省成都市简阳市简城街道高屋村</v>
      </c>
      <c r="J1344" s="118" t="str">
        <f>VLOOKUP(B1344,辅助信息!E:I,4,FALSE)</f>
        <v>张瀚镭</v>
      </c>
      <c r="K1344" s="118">
        <f>VLOOKUP(J1344,辅助信息!H:I,2,FALSE)</f>
        <v>15884666220</v>
      </c>
      <c r="L1344" s="135" t="str">
        <f>VLOOKUP(B1344,辅助信息!E:J,6,FALSE)</f>
        <v>优先威钢发货,我方卸车,新老国标钢厂不加价可直发</v>
      </c>
      <c r="M1344" s="99">
        <v>45782</v>
      </c>
      <c r="O1344" s="66">
        <f ca="1" t="shared" si="61"/>
        <v>4</v>
      </c>
      <c r="P1344" s="66">
        <f ca="1" t="shared" si="62"/>
        <v>0</v>
      </c>
      <c r="Q1344" s="67" t="str">
        <f>VLOOKUP(B1344,辅助信息!E:M,9,FALSE)</f>
        <v>ZTWM-CDGS-XS-2024-0030-华西集采-简州大道</v>
      </c>
      <c r="R1344" s="132" t="str">
        <f>_xlfn._xlws.FILTER(辅助信息!D:D,辅助信息!E:E=B1344)</f>
        <v>华西简阳西城嘉苑</v>
      </c>
    </row>
    <row r="1345" spans="2:18">
      <c r="B1345" s="47" t="s">
        <v>81</v>
      </c>
      <c r="C1345" s="77">
        <v>45778</v>
      </c>
      <c r="D1345" s="118" t="s">
        <v>146</v>
      </c>
      <c r="E1345" s="118" t="str">
        <f>VLOOKUP(F1345,辅助信息!A:B,2,FALSE)</f>
        <v>螺纹钢</v>
      </c>
      <c r="F1345" s="47" t="s">
        <v>28</v>
      </c>
      <c r="G1345" s="43">
        <v>2</v>
      </c>
      <c r="H1345" s="119" t="str">
        <f>_xlfn.XLOOKUP(C1345&amp;F1345&amp;I1345&amp;J1345,'[1]2025年已发货'!$F:$F&amp;'[1]2025年已发货'!$C:$C&amp;'[1]2025年已发货'!$G:$G&amp;'[1]2025年已发货'!$H:$H,'[1]2025年已发货'!$E:$E,"未发货")</f>
        <v>未发货</v>
      </c>
      <c r="I1345" s="118" t="str">
        <f>VLOOKUP(B1345,辅助信息!E:I,3,FALSE)</f>
        <v>（华西简阳西城嘉苑）四川省成都市简阳市简城街道高屋村</v>
      </c>
      <c r="J1345" s="118" t="str">
        <f>VLOOKUP(B1345,辅助信息!E:I,4,FALSE)</f>
        <v>张瀚镭</v>
      </c>
      <c r="K1345" s="118">
        <f>VLOOKUP(J1345,辅助信息!H:I,2,FALSE)</f>
        <v>15884666220</v>
      </c>
      <c r="L1345" s="135" t="str">
        <f>VLOOKUP(B1345,辅助信息!E:J,6,FALSE)</f>
        <v>优先威钢发货,我方卸车,新老国标钢厂不加价可直发</v>
      </c>
      <c r="M1345" s="99">
        <v>45782</v>
      </c>
      <c r="O1345" s="66">
        <f ca="1" t="shared" si="61"/>
        <v>4</v>
      </c>
      <c r="P1345" s="66">
        <f ca="1" t="shared" si="62"/>
        <v>0</v>
      </c>
      <c r="Q1345" s="67" t="str">
        <f>VLOOKUP(B1345,辅助信息!E:M,9,FALSE)</f>
        <v>ZTWM-CDGS-XS-2024-0030-华西集采-简州大道</v>
      </c>
      <c r="R1345" s="132" t="str">
        <f>_xlfn._xlws.FILTER(辅助信息!D:D,辅助信息!E:E=B1345)</f>
        <v>华西简阳西城嘉苑</v>
      </c>
    </row>
    <row r="1346" spans="2:18">
      <c r="B1346" s="47" t="s">
        <v>81</v>
      </c>
      <c r="C1346" s="77">
        <v>45778</v>
      </c>
      <c r="D1346" s="118" t="s">
        <v>146</v>
      </c>
      <c r="E1346" s="118" t="str">
        <f>VLOOKUP(F1346,辅助信息!A:B,2,FALSE)</f>
        <v>螺纹钢</v>
      </c>
      <c r="F1346" s="47" t="s">
        <v>18</v>
      </c>
      <c r="G1346" s="43">
        <v>2</v>
      </c>
      <c r="H1346" s="119" t="str">
        <f>_xlfn.XLOOKUP(C1346&amp;F1346&amp;I1346&amp;J1346,'[1]2025年已发货'!$F:$F&amp;'[1]2025年已发货'!$C:$C&amp;'[1]2025年已发货'!$G:$G&amp;'[1]2025年已发货'!$H:$H,'[1]2025年已发货'!$E:$E,"未发货")</f>
        <v>未发货</v>
      </c>
      <c r="I1346" s="118" t="str">
        <f>VLOOKUP(B1346,辅助信息!E:I,3,FALSE)</f>
        <v>（华西简阳西城嘉苑）四川省成都市简阳市简城街道高屋村</v>
      </c>
      <c r="J1346" s="118" t="str">
        <f>VLOOKUP(B1346,辅助信息!E:I,4,FALSE)</f>
        <v>张瀚镭</v>
      </c>
      <c r="K1346" s="118">
        <f>VLOOKUP(J1346,辅助信息!H:I,2,FALSE)</f>
        <v>15884666220</v>
      </c>
      <c r="L1346" s="135" t="str">
        <f>VLOOKUP(B1346,辅助信息!E:J,6,FALSE)</f>
        <v>优先威钢发货,我方卸车,新老国标钢厂不加价可直发</v>
      </c>
      <c r="M1346" s="99">
        <v>45782</v>
      </c>
      <c r="O1346" s="66">
        <f ca="1" t="shared" si="61"/>
        <v>4</v>
      </c>
      <c r="P1346" s="66">
        <f ca="1" t="shared" si="62"/>
        <v>0</v>
      </c>
      <c r="Q1346" s="67" t="str">
        <f>VLOOKUP(B1346,辅助信息!E:M,9,FALSE)</f>
        <v>ZTWM-CDGS-XS-2024-0030-华西集采-简州大道</v>
      </c>
      <c r="R1346" s="132" t="str">
        <f>_xlfn._xlws.FILTER(辅助信息!D:D,辅助信息!E:E=B1346)</f>
        <v>华西简阳西城嘉苑</v>
      </c>
    </row>
    <row r="1347" spans="2:18">
      <c r="B1347" s="47" t="s">
        <v>44</v>
      </c>
      <c r="C1347" s="77">
        <v>45778</v>
      </c>
      <c r="D1347" s="118" t="s">
        <v>146</v>
      </c>
      <c r="E1347" s="118" t="str">
        <f>VLOOKUP(F1347,辅助信息!A:B,2,FALSE)</f>
        <v>盘螺</v>
      </c>
      <c r="F1347" s="47" t="s">
        <v>49</v>
      </c>
      <c r="G1347" s="43">
        <v>2.5</v>
      </c>
      <c r="H1347" s="119" t="str">
        <f>_xlfn.XLOOKUP(C1347&amp;F1347&amp;I1347&amp;J1347,'[1]2025年已发货'!$F:$F&amp;'[1]2025年已发货'!$C:$C&amp;'[1]2025年已发货'!$G:$G&amp;'[1]2025年已发货'!$H:$H,'[1]2025年已发货'!$E:$E,"未发货")</f>
        <v>未发货</v>
      </c>
      <c r="I1347" s="118" t="str">
        <f>VLOOKUP(B1347,辅助信息!E:I,3,FALSE)</f>
        <v>（华西酒城南）成都市武侯区火车南站西路8号酒城南项目</v>
      </c>
      <c r="J1347" s="118" t="str">
        <f>VLOOKUP(B1347,辅助信息!E:I,4,FALSE)</f>
        <v>龙耀宇</v>
      </c>
      <c r="K1347" s="118">
        <f>VLOOKUP(J1347,辅助信息!H:I,2,FALSE)</f>
        <v>18384145895</v>
      </c>
      <c r="L1347" s="135" t="str">
        <f>VLOOKUP(B1347,辅助信息!E:J,6,FALSE)</f>
        <v>对方卸车</v>
      </c>
      <c r="M1347" s="99">
        <v>45780</v>
      </c>
      <c r="O1347" s="66">
        <f ca="1" t="shared" si="61"/>
        <v>2</v>
      </c>
      <c r="P1347" s="66">
        <f ca="1" t="shared" si="62"/>
        <v>0</v>
      </c>
      <c r="Q1347" s="67" t="str">
        <f>VLOOKUP(B1347,辅助信息!E:M,9,FALSE)</f>
        <v>ZTWM-CDGS-XS-2024-0189-华西集采-酒城南项目</v>
      </c>
      <c r="R1347" s="132" t="str">
        <f>_xlfn._xlws.FILTER(辅助信息!D:D,辅助信息!E:E=B1347)</f>
        <v>华西酒城南</v>
      </c>
    </row>
    <row r="1348" spans="2:18">
      <c r="B1348" s="47" t="s">
        <v>44</v>
      </c>
      <c r="C1348" s="77">
        <v>45778</v>
      </c>
      <c r="D1348" s="118" t="s">
        <v>146</v>
      </c>
      <c r="E1348" s="118" t="str">
        <f>VLOOKUP(F1348,辅助信息!A:B,2,FALSE)</f>
        <v>盘螺</v>
      </c>
      <c r="F1348" s="47" t="s">
        <v>26</v>
      </c>
      <c r="G1348" s="43">
        <v>30</v>
      </c>
      <c r="H1348" s="119" t="str">
        <f>_xlfn.XLOOKUP(C1348&amp;F1348&amp;I1348&amp;J1348,'[1]2025年已发货'!$F:$F&amp;'[1]2025年已发货'!$C:$C&amp;'[1]2025年已发货'!$G:$G&amp;'[1]2025年已发货'!$H:$H,'[1]2025年已发货'!$E:$E,"未发货")</f>
        <v>未发货</v>
      </c>
      <c r="I1348" s="118" t="str">
        <f>VLOOKUP(B1348,辅助信息!E:I,3,FALSE)</f>
        <v>（华西酒城南）成都市武侯区火车南站西路8号酒城南项目</v>
      </c>
      <c r="J1348" s="118" t="str">
        <f>VLOOKUP(B1348,辅助信息!E:I,4,FALSE)</f>
        <v>龙耀宇</v>
      </c>
      <c r="K1348" s="118">
        <f>VLOOKUP(J1348,辅助信息!H:I,2,FALSE)</f>
        <v>18384145895</v>
      </c>
      <c r="L1348" s="135" t="str">
        <f>VLOOKUP(B1348,辅助信息!E:J,6,FALSE)</f>
        <v>对方卸车</v>
      </c>
      <c r="M1348" s="99">
        <v>45780</v>
      </c>
      <c r="O1348" s="66">
        <f ca="1" t="shared" si="61"/>
        <v>2</v>
      </c>
      <c r="P1348" s="66">
        <f ca="1" t="shared" si="62"/>
        <v>0</v>
      </c>
      <c r="Q1348" s="67" t="str">
        <f>VLOOKUP(B1348,辅助信息!E:M,9,FALSE)</f>
        <v>ZTWM-CDGS-XS-2024-0189-华西集采-酒城南项目</v>
      </c>
      <c r="R1348" s="132" t="str">
        <f>_xlfn._xlws.FILTER(辅助信息!D:D,辅助信息!E:E=B1348)</f>
        <v>华西酒城南</v>
      </c>
    </row>
  </sheetData>
  <autoFilter ref="A1:Q1348">
    <filterColumn colId="2">
      <filters>
        <dateGroupItem year="2025" month="5" day="1"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7" operator="lessThan">
      <formula>TODAY()</formula>
    </cfRule>
  </conditionalFormatting>
  <conditionalFormatting sqref="R1">
    <cfRule type="cellIs" dxfId="0" priority="92" operator="lessThan">
      <formula>TODAY()</formula>
    </cfRule>
  </conditionalFormatting>
  <conditionalFormatting sqref="L14:O14">
    <cfRule type="containsText" dxfId="1" priority="904" operator="between" text="送货车型9.6米">
      <formula>NOT(ISERROR(SEARCH("送货车型9.6米",L14)))</formula>
    </cfRule>
  </conditionalFormatting>
  <conditionalFormatting sqref="L28:O28">
    <cfRule type="containsText" dxfId="1" priority="900" operator="between" text="送货车型9.6米">
      <formula>NOT(ISERROR(SEARCH("送货车型9.6米",L28)))</formula>
    </cfRule>
  </conditionalFormatting>
  <conditionalFormatting sqref="L32:O32">
    <cfRule type="containsText" dxfId="1" priority="899" operator="between" text="送货车型9.6米">
      <formula>NOT(ISERROR(SEARCH("送货车型9.6米",L32)))</formula>
    </cfRule>
  </conditionalFormatting>
  <conditionalFormatting sqref="L40:O40">
    <cfRule type="containsText" dxfId="1" priority="896" operator="between" text="送货车型9.6米">
      <formula>NOT(ISERROR(SEARCH("送货车型9.6米",L40)))</formula>
    </cfRule>
  </conditionalFormatting>
  <conditionalFormatting sqref="L45:O45">
    <cfRule type="containsText" dxfId="1" priority="898" operator="between" text="送货车型9.6米">
      <formula>NOT(ISERROR(SEARCH("送货车型9.6米",L45)))</formula>
    </cfRule>
  </conditionalFormatting>
  <conditionalFormatting sqref="L50:O50">
    <cfRule type="containsText" dxfId="1" priority="895" operator="between" text="送货车型9.6米">
      <formula>NOT(ISERROR(SEARCH("送货车型9.6米",L50)))</formula>
    </cfRule>
  </conditionalFormatting>
  <conditionalFormatting sqref="F72">
    <cfRule type="containsText" dxfId="2" priority="893" operator="between" text="12m">
      <formula>NOT(ISERROR(SEARCH("12m",F72)))</formula>
    </cfRule>
    <cfRule type="containsText" dxfId="3" priority="894" operator="between" text="HRB500E">
      <formula>NOT(ISERROR(SEARCH("HRB500E",F72)))</formula>
    </cfRule>
  </conditionalFormatting>
  <conditionalFormatting sqref="L85:O85">
    <cfRule type="containsText" dxfId="1" priority="890" operator="between" text="送货车型9.6米">
      <formula>NOT(ISERROR(SEARCH("送货车型9.6米",L85)))</formula>
    </cfRule>
  </conditionalFormatting>
  <conditionalFormatting sqref="L89:O89">
    <cfRule type="containsText" dxfId="1" priority="889" operator="between" text="送货车型9.6米">
      <formula>NOT(ISERROR(SEARCH("送货车型9.6米",L89)))</formula>
    </cfRule>
  </conditionalFormatting>
  <conditionalFormatting sqref="L166:O166">
    <cfRule type="containsText" dxfId="1" priority="885" operator="between" text="送货车型9.6米">
      <formula>NOT(ISERROR(SEARCH("送货车型9.6米",L166)))</formula>
    </cfRule>
  </conditionalFormatting>
  <conditionalFormatting sqref="L174:O174">
    <cfRule type="containsText" dxfId="1" priority="881" operator="between" text="送货车型9.6米">
      <formula>NOT(ISERROR(SEARCH("送货车型9.6米",L174)))</formula>
    </cfRule>
  </conditionalFormatting>
  <conditionalFormatting sqref="L178:O178">
    <cfRule type="containsText" dxfId="1" priority="880" operator="between" text="送货车型9.6米">
      <formula>NOT(ISERROR(SEARCH("送货车型9.6米",L178)))</formula>
    </cfRule>
  </conditionalFormatting>
  <conditionalFormatting sqref="L185:O185">
    <cfRule type="containsText" dxfId="1" priority="879" operator="between" text="送货车型9.6米">
      <formula>NOT(ISERROR(SEARCH("送货车型9.6米",L185)))</formula>
    </cfRule>
  </conditionalFormatting>
  <conditionalFormatting sqref="L186:O186">
    <cfRule type="containsText" dxfId="1" priority="878" operator="between" text="送货车型9.6米">
      <formula>NOT(ISERROR(SEARCH("送货车型9.6米",L186)))</formula>
    </cfRule>
  </conditionalFormatting>
  <conditionalFormatting sqref="L188:O188">
    <cfRule type="containsText" dxfId="1" priority="884" operator="between" text="送货车型9.6米">
      <formula>NOT(ISERROR(SEARCH("送货车型9.6米",L188)))</formula>
    </cfRule>
  </conditionalFormatting>
  <conditionalFormatting sqref="L193:O193">
    <cfRule type="containsText" dxfId="1" priority="877" operator="between" text="送货车型9.6米">
      <formula>NOT(ISERROR(SEARCH("送货车型9.6米",L193)))</formula>
    </cfRule>
  </conditionalFormatting>
  <conditionalFormatting sqref="L197:O197">
    <cfRule type="containsText" dxfId="1" priority="876" operator="between" text="送货车型9.6米">
      <formula>NOT(ISERROR(SEARCH("送货车型9.6米",L197)))</formula>
    </cfRule>
  </conditionalFormatting>
  <conditionalFormatting sqref="L200:O200">
    <cfRule type="containsText" dxfId="1" priority="875" operator="between" text="送货车型9.6米">
      <formula>NOT(ISERROR(SEARCH("送货车型9.6米",L200)))</formula>
    </cfRule>
  </conditionalFormatting>
  <conditionalFormatting sqref="C233">
    <cfRule type="timePeriod" dxfId="4" priority="863" timePeriod="yesterday">
      <formula>FLOOR(C233,1)=TODAY()-1</formula>
    </cfRule>
  </conditionalFormatting>
  <conditionalFormatting sqref="C262">
    <cfRule type="timePeriod" dxfId="4" priority="866" timePeriod="yesterday">
      <formula>FLOOR(C262,1)=TODAY()-1</formula>
    </cfRule>
  </conditionalFormatting>
  <conditionalFormatting sqref="C266">
    <cfRule type="timePeriod" dxfId="4" priority="865" timePeriod="yesterday">
      <formula>FLOOR(C266,1)=TODAY()-1</formula>
    </cfRule>
  </conditionalFormatting>
  <conditionalFormatting sqref="L270:O270">
    <cfRule type="containsText" dxfId="1" priority="856" operator="between" text="送货车型9.6米">
      <formula>NOT(ISERROR(SEARCH("送货车型9.6米",L270)))</formula>
    </cfRule>
  </conditionalFormatting>
  <conditionalFormatting sqref="L274:O274">
    <cfRule type="containsText" dxfId="1" priority="855" operator="between" text="送货车型9.6米">
      <formula>NOT(ISERROR(SEARCH("送货车型9.6米",L274)))</formula>
    </cfRule>
  </conditionalFormatting>
  <conditionalFormatting sqref="L278:O278">
    <cfRule type="containsText" dxfId="1" priority="854" operator="between" text="送货车型9.6米">
      <formula>NOT(ISERROR(SEARCH("送货车型9.6米",L278)))</formula>
    </cfRule>
  </conditionalFormatting>
  <conditionalFormatting sqref="L284:O284">
    <cfRule type="containsText" dxfId="1" priority="853" operator="between" text="送货车型9.6米">
      <formula>NOT(ISERROR(SEARCH("送货车型9.6米",L284)))</formula>
    </cfRule>
  </conditionalFormatting>
  <conditionalFormatting sqref="L288:O288">
    <cfRule type="containsText" dxfId="1" priority="852" operator="between" text="送货车型9.6米">
      <formula>NOT(ISERROR(SEARCH("送货车型9.6米",L288)))</formula>
    </cfRule>
  </conditionalFormatting>
  <conditionalFormatting sqref="L290:O290">
    <cfRule type="containsText" dxfId="1" priority="851" operator="between" text="送货车型9.6米">
      <formula>NOT(ISERROR(SEARCH("送货车型9.6米",L290)))</formula>
    </cfRule>
  </conditionalFormatting>
  <conditionalFormatting sqref="L295:O295">
    <cfRule type="containsText" dxfId="1" priority="850" operator="between" text="送货车型9.6米">
      <formula>NOT(ISERROR(SEARCH("送货车型9.6米",L295)))</formula>
    </cfRule>
  </conditionalFormatting>
  <conditionalFormatting sqref="L299:O299">
    <cfRule type="containsText" dxfId="1" priority="849" operator="between" text="送货车型9.6米">
      <formula>NOT(ISERROR(SEARCH("送货车型9.6米",L299)))</formula>
    </cfRule>
  </conditionalFormatting>
  <conditionalFormatting sqref="L307:O307">
    <cfRule type="containsText" dxfId="1" priority="848" operator="between" text="送货车型9.6米">
      <formula>NOT(ISERROR(SEARCH("送货车型9.6米",L307)))</formula>
    </cfRule>
  </conditionalFormatting>
  <conditionalFormatting sqref="L310:O310">
    <cfRule type="containsText" dxfId="1" priority="847" operator="between" text="送货车型9.6米">
      <formula>NOT(ISERROR(SEARCH("送货车型9.6米",L310)))</formula>
    </cfRule>
  </conditionalFormatting>
  <conditionalFormatting sqref="L328">
    <cfRule type="containsText" dxfId="1" priority="845" operator="between" text="送货车型9.6米">
      <formula>NOT(ISERROR(SEARCH("送货车型9.6米",L328)))</formula>
    </cfRule>
  </conditionalFormatting>
  <conditionalFormatting sqref="L332">
    <cfRule type="containsText" dxfId="1" priority="842" operator="between" text="送货车型9.6米">
      <formula>NOT(ISERROR(SEARCH("送货车型9.6米",L332)))</formula>
    </cfRule>
  </conditionalFormatting>
  <conditionalFormatting sqref="C353">
    <cfRule type="timePeriod" dxfId="4" priority="823" timePeriod="yesterday">
      <formula>FLOOR(C353,1)=TODAY()-1</formula>
    </cfRule>
  </conditionalFormatting>
  <conditionalFormatting sqref="L353">
    <cfRule type="containsText" dxfId="1" priority="834" operator="between" text="送货车型9.6米">
      <formula>NOT(ISERROR(SEARCH("送货车型9.6米",L353)))</formula>
    </cfRule>
  </conditionalFormatting>
  <conditionalFormatting sqref="M353">
    <cfRule type="containsText" dxfId="1" priority="811" operator="between" text="送货车型9.6米">
      <formula>NOT(ISERROR(SEARCH("送货车型9.6米",M353)))</formula>
    </cfRule>
  </conditionalFormatting>
  <conditionalFormatting sqref="N353">
    <cfRule type="containsText" dxfId="1" priority="819" operator="between" text="送货车型9.6米">
      <formula>NOT(ISERROR(SEARCH("送货车型9.6米",N353)))</formula>
    </cfRule>
  </conditionalFormatting>
  <conditionalFormatting sqref="O353">
    <cfRule type="containsText" dxfId="1" priority="815" operator="between" text="送货车型9.6米">
      <formula>NOT(ISERROR(SEARCH("送货车型9.6米",O353)))</formula>
    </cfRule>
  </conditionalFormatting>
  <conditionalFormatting sqref="C354">
    <cfRule type="timePeriod" dxfId="4" priority="822" timePeriod="yesterday">
      <formula>FLOOR(C354,1)=TODAY()-1</formula>
    </cfRule>
  </conditionalFormatting>
  <conditionalFormatting sqref="M354">
    <cfRule type="containsText" dxfId="1" priority="810" operator="between" text="送货车型9.6米">
      <formula>NOT(ISERROR(SEARCH("送货车型9.6米",M354)))</formula>
    </cfRule>
  </conditionalFormatting>
  <conditionalFormatting sqref="N354">
    <cfRule type="containsText" dxfId="1" priority="818" operator="between" text="送货车型9.6米">
      <formula>NOT(ISERROR(SEARCH("送货车型9.6米",N354)))</formula>
    </cfRule>
  </conditionalFormatting>
  <conditionalFormatting sqref="O354">
    <cfRule type="containsText" dxfId="1" priority="814" operator="between" text="送货车型9.6米">
      <formula>NOT(ISERROR(SEARCH("送货车型9.6米",O354)))</formula>
    </cfRule>
  </conditionalFormatting>
  <conditionalFormatting sqref="C355">
    <cfRule type="timePeriod" dxfId="4" priority="821" timePeriod="yesterday">
      <formula>FLOOR(C355,1)=TODAY()-1</formula>
    </cfRule>
  </conditionalFormatting>
  <conditionalFormatting sqref="M355">
    <cfRule type="containsText" dxfId="1" priority="809" operator="between" text="送货车型9.6米">
      <formula>NOT(ISERROR(SEARCH("送货车型9.6米",M355)))</formula>
    </cfRule>
  </conditionalFormatting>
  <conditionalFormatting sqref="N355">
    <cfRule type="containsText" dxfId="1" priority="817" operator="between" text="送货车型9.6米">
      <formula>NOT(ISERROR(SEARCH("送货车型9.6米",N355)))</formula>
    </cfRule>
  </conditionalFormatting>
  <conditionalFormatting sqref="O355">
    <cfRule type="containsText" dxfId="1" priority="813" operator="between" text="送货车型9.6米">
      <formula>NOT(ISERROR(SEARCH("送货车型9.6米",O355)))</formula>
    </cfRule>
  </conditionalFormatting>
  <conditionalFormatting sqref="C356">
    <cfRule type="timePeriod" dxfId="4" priority="820" timePeriod="yesterday">
      <formula>FLOOR(C356,1)=TODAY()-1</formula>
    </cfRule>
  </conditionalFormatting>
  <conditionalFormatting sqref="M356">
    <cfRule type="containsText" dxfId="1" priority="808" operator="between" text="送货车型9.6米">
      <formula>NOT(ISERROR(SEARCH("送货车型9.6米",M356)))</formula>
    </cfRule>
  </conditionalFormatting>
  <conditionalFormatting sqref="N356">
    <cfRule type="containsText" dxfId="1" priority="816" operator="between" text="送货车型9.6米">
      <formula>NOT(ISERROR(SEARCH("送货车型9.6米",N356)))</formula>
    </cfRule>
  </conditionalFormatting>
  <conditionalFormatting sqref="O356">
    <cfRule type="containsText" dxfId="1" priority="812" operator="between" text="送货车型9.6米">
      <formula>NOT(ISERROR(SEARCH("送货车型9.6米",O356)))</formula>
    </cfRule>
  </conditionalFormatting>
  <conditionalFormatting sqref="L357">
    <cfRule type="containsText" dxfId="1" priority="833" operator="between" text="送货车型9.6米">
      <formula>NOT(ISERROR(SEARCH("送货车型9.6米",L357)))</formula>
    </cfRule>
  </conditionalFormatting>
  <conditionalFormatting sqref="L362">
    <cfRule type="containsText" dxfId="1" priority="832" operator="between" text="送货车型9.6米">
      <formula>NOT(ISERROR(SEARCH("送货车型9.6米",L362)))</formula>
    </cfRule>
  </conditionalFormatting>
  <conditionalFormatting sqref="L365">
    <cfRule type="containsText" dxfId="1" priority="831" operator="between" text="送货车型9.6米">
      <formula>NOT(ISERROR(SEARCH("送货车型9.6米",L365)))</formula>
    </cfRule>
  </conditionalFormatting>
  <conditionalFormatting sqref="L368">
    <cfRule type="containsText" dxfId="1" priority="830" operator="between" text="送货车型9.6米">
      <formula>NOT(ISERROR(SEARCH("送货车型9.6米",L368)))</formula>
    </cfRule>
  </conditionalFormatting>
  <conditionalFormatting sqref="L395">
    <cfRule type="containsText" dxfId="1" priority="801" operator="between" text="送货车型9.6米">
      <formula>NOT(ISERROR(SEARCH("送货车型9.6米",L395)))</formula>
    </cfRule>
  </conditionalFormatting>
  <conditionalFormatting sqref="L417:O417">
    <cfRule type="containsText" dxfId="1" priority="793" operator="between" text="送货车型9.6米">
      <formula>NOT(ISERROR(SEARCH("送货车型9.6米",L417)))</formula>
    </cfRule>
  </conditionalFormatting>
  <conditionalFormatting sqref="L509">
    <cfRule type="containsText" dxfId="1" priority="791" operator="between" text="送货车型9.6米">
      <formula>NOT(ISERROR(SEARCH("送货车型9.6米",L509)))</formula>
    </cfRule>
  </conditionalFormatting>
  <conditionalFormatting sqref="L559">
    <cfRule type="containsText" dxfId="1" priority="790" operator="between" text="送货车型9.6米">
      <formula>NOT(ISERROR(SEARCH("送货车型9.6米",L559)))</formula>
    </cfRule>
  </conditionalFormatting>
  <conditionalFormatting sqref="M693:O693">
    <cfRule type="containsText" dxfId="1" priority="783" operator="between" text="送货车型9.6米">
      <formula>NOT(ISERROR(SEARCH("送货车型9.6米",M693)))</formula>
    </cfRule>
  </conditionalFormatting>
  <conditionalFormatting sqref="L702">
    <cfRule type="containsText" dxfId="1" priority="785" operator="between" text="送货车型9.6米">
      <formula>NOT(ISERROR(SEARCH("送货车型9.6米",L702)))</formula>
    </cfRule>
  </conditionalFormatting>
  <conditionalFormatting sqref="M702:O702">
    <cfRule type="containsText" dxfId="1" priority="781" operator="between" text="送货车型9.6米">
      <formula>NOT(ISERROR(SEARCH("送货车型9.6米",M702)))</formula>
    </cfRule>
  </conditionalFormatting>
  <conditionalFormatting sqref="M703:O703">
    <cfRule type="containsText" dxfId="1" priority="780" operator="between" text="送货车型9.6米">
      <formula>NOT(ISERROR(SEARCH("送货车型9.6米",M703)))</formula>
    </cfRule>
  </conditionalFormatting>
  <conditionalFormatting sqref="M704:O704">
    <cfRule type="containsText" dxfId="1" priority="779" operator="between" text="送货车型9.6米">
      <formula>NOT(ISERROR(SEARCH("送货车型9.6米",M704)))</formula>
    </cfRule>
  </conditionalFormatting>
  <conditionalFormatting sqref="M705:O705">
    <cfRule type="containsText" dxfId="1" priority="778" operator="between" text="送货车型9.6米">
      <formula>NOT(ISERROR(SEARCH("送货车型9.6米",M705)))</formula>
    </cfRule>
  </conditionalFormatting>
  <conditionalFormatting sqref="M706:O706">
    <cfRule type="containsText" dxfId="1" priority="777" operator="between" text="送货车型9.6米">
      <formula>NOT(ISERROR(SEARCH("送货车型9.6米",M706)))</formula>
    </cfRule>
  </conditionalFormatting>
  <conditionalFormatting sqref="M707:O707">
    <cfRule type="containsText" dxfId="1" priority="776" operator="between" text="送货车型9.6米">
      <formula>NOT(ISERROR(SEARCH("送货车型9.6米",M707)))</formula>
    </cfRule>
  </conditionalFormatting>
  <conditionalFormatting sqref="L713">
    <cfRule type="containsText" dxfId="1" priority="782" operator="between" text="送货车型9.6米">
      <formula>NOT(ISERROR(SEARCH("送货车型9.6米",L713)))</formula>
    </cfRule>
  </conditionalFormatting>
  <conditionalFormatting sqref="L719">
    <cfRule type="containsText" dxfId="1" priority="775" operator="between" text="送货车型9.6米">
      <formula>NOT(ISERROR(SEARCH("送货车型9.6米",L719)))</formula>
    </cfRule>
  </conditionalFormatting>
  <conditionalFormatting sqref="M719:O719">
    <cfRule type="containsText" dxfId="1" priority="765" operator="between" text="送货车型9.6米">
      <formula>NOT(ISERROR(SEARCH("送货车型9.6米",M719)))</formula>
    </cfRule>
  </conditionalFormatting>
  <conditionalFormatting sqref="M720:O720">
    <cfRule type="containsText" dxfId="1" priority="764" operator="between" text="送货车型9.6米">
      <formula>NOT(ISERROR(SEARCH("送货车型9.6米",M720)))</formula>
    </cfRule>
  </conditionalFormatting>
  <conditionalFormatting sqref="M721:O721">
    <cfRule type="containsText" dxfId="1" priority="763" operator="between" text="送货车型9.6米">
      <formula>NOT(ISERROR(SEARCH("送货车型9.6米",M721)))</formula>
    </cfRule>
  </conditionalFormatting>
  <conditionalFormatting sqref="M722:O722">
    <cfRule type="containsText" dxfId="1" priority="762" operator="between" text="送货车型9.6米">
      <formula>NOT(ISERROR(SEARCH("送货车型9.6米",M722)))</formula>
    </cfRule>
  </conditionalFormatting>
  <conditionalFormatting sqref="M723:O723">
    <cfRule type="containsText" dxfId="1" priority="761" operator="between" text="送货车型9.6米">
      <formula>NOT(ISERROR(SEARCH("送货车型9.6米",M723)))</formula>
    </cfRule>
  </conditionalFormatting>
  <conditionalFormatting sqref="M724:O724">
    <cfRule type="containsText" dxfId="1" priority="760" operator="between" text="送货车型9.6米">
      <formula>NOT(ISERROR(SEARCH("送货车型9.6米",M724)))</formula>
    </cfRule>
  </conditionalFormatting>
  <conditionalFormatting sqref="M725:O725">
    <cfRule type="containsText" dxfId="1" priority="759" operator="between" text="送货车型9.6米">
      <formula>NOT(ISERROR(SEARCH("送货车型9.6米",M725)))</formula>
    </cfRule>
  </conditionalFormatting>
  <conditionalFormatting sqref="L726">
    <cfRule type="containsText" dxfId="1" priority="774" operator="between" text="送货车型9.6米">
      <formula>NOT(ISERROR(SEARCH("送货车型9.6米",L726)))</formula>
    </cfRule>
  </conditionalFormatting>
  <conditionalFormatting sqref="M726:O726">
    <cfRule type="containsText" dxfId="1" priority="758" operator="between" text="送货车型9.6米">
      <formula>NOT(ISERROR(SEARCH("送货车型9.6米",M726)))</formula>
    </cfRule>
  </conditionalFormatting>
  <conditionalFormatting sqref="M727:O727">
    <cfRule type="containsText" dxfId="1" priority="757" operator="between" text="送货车型9.6米">
      <formula>NOT(ISERROR(SEARCH("送货车型9.6米",M727)))</formula>
    </cfRule>
  </conditionalFormatting>
  <conditionalFormatting sqref="M728:O728">
    <cfRule type="containsText" dxfId="1" priority="756" operator="between" text="送货车型9.6米">
      <formula>NOT(ISERROR(SEARCH("送货车型9.6米",M728)))</formula>
    </cfRule>
  </conditionalFormatting>
  <conditionalFormatting sqref="M729:O729">
    <cfRule type="containsText" dxfId="1" priority="755" operator="between" text="送货车型9.6米">
      <formula>NOT(ISERROR(SEARCH("送货车型9.6米",M729)))</formula>
    </cfRule>
  </conditionalFormatting>
  <conditionalFormatting sqref="M730:O730">
    <cfRule type="containsText" dxfId="1" priority="754" operator="between" text="送货车型9.6米">
      <formula>NOT(ISERROR(SEARCH("送货车型9.6米",M730)))</formula>
    </cfRule>
  </conditionalFormatting>
  <conditionalFormatting sqref="M731:O731">
    <cfRule type="containsText" dxfId="1" priority="753" operator="between" text="送货车型9.6米">
      <formula>NOT(ISERROR(SEARCH("送货车型9.6米",M731)))</formula>
    </cfRule>
  </conditionalFormatting>
  <conditionalFormatting sqref="M732:O732">
    <cfRule type="containsText" dxfId="1" priority="752" operator="between" text="送货车型9.6米">
      <formula>NOT(ISERROR(SEARCH("送货车型9.6米",M732)))</formula>
    </cfRule>
  </conditionalFormatting>
  <conditionalFormatting sqref="L733">
    <cfRule type="containsText" dxfId="1" priority="767" operator="between" text="送货车型9.6米">
      <formula>NOT(ISERROR(SEARCH("送货车型9.6米",L733)))</formula>
    </cfRule>
  </conditionalFormatting>
  <conditionalFormatting sqref="M733">
    <cfRule type="containsText" dxfId="1" priority="744" operator="between" text="送货车型9.6米">
      <formula>NOT(ISERROR(SEARCH("送货车型9.6米",M733)))</formula>
    </cfRule>
  </conditionalFormatting>
  <conditionalFormatting sqref="N733">
    <cfRule type="containsText" dxfId="1" priority="749" operator="between" text="送货车型9.6米">
      <formula>NOT(ISERROR(SEARCH("送货车型9.6米",N733)))</formula>
    </cfRule>
  </conditionalFormatting>
  <conditionalFormatting sqref="O733">
    <cfRule type="containsText" dxfId="1" priority="739" operator="between" text="送货车型9.6米">
      <formula>NOT(ISERROR(SEARCH("送货车型9.6米",O733)))</formula>
    </cfRule>
  </conditionalFormatting>
  <conditionalFormatting sqref="M734">
    <cfRule type="containsText" dxfId="1" priority="743" operator="between" text="送货车型9.6米">
      <formula>NOT(ISERROR(SEARCH("送货车型9.6米",M734)))</formula>
    </cfRule>
  </conditionalFormatting>
  <conditionalFormatting sqref="N734">
    <cfRule type="containsText" dxfId="1" priority="748" operator="between" text="送货车型9.6米">
      <formula>NOT(ISERROR(SEARCH("送货车型9.6米",N734)))</formula>
    </cfRule>
  </conditionalFormatting>
  <conditionalFormatting sqref="O734">
    <cfRule type="containsText" dxfId="1" priority="738" operator="between" text="送货车型9.6米">
      <formula>NOT(ISERROR(SEARCH("送货车型9.6米",O734)))</formula>
    </cfRule>
  </conditionalFormatting>
  <conditionalFormatting sqref="M735">
    <cfRule type="containsText" dxfId="1" priority="742" operator="between" text="送货车型9.6米">
      <formula>NOT(ISERROR(SEARCH("送货车型9.6米",M735)))</formula>
    </cfRule>
  </conditionalFormatting>
  <conditionalFormatting sqref="N735">
    <cfRule type="containsText" dxfId="1" priority="747" operator="between" text="送货车型9.6米">
      <formula>NOT(ISERROR(SEARCH("送货车型9.6米",N735)))</formula>
    </cfRule>
  </conditionalFormatting>
  <conditionalFormatting sqref="O735">
    <cfRule type="containsText" dxfId="1" priority="737" operator="between" text="送货车型9.6米">
      <formula>NOT(ISERROR(SEARCH("送货车型9.6米",O735)))</formula>
    </cfRule>
  </conditionalFormatting>
  <conditionalFormatting sqref="M736">
    <cfRule type="containsText" dxfId="1" priority="741" operator="between" text="送货车型9.6米">
      <formula>NOT(ISERROR(SEARCH("送货车型9.6米",M736)))</formula>
    </cfRule>
  </conditionalFormatting>
  <conditionalFormatting sqref="N736">
    <cfRule type="containsText" dxfId="1" priority="746" operator="between" text="送货车型9.6米">
      <formula>NOT(ISERROR(SEARCH("送货车型9.6米",N736)))</formula>
    </cfRule>
  </conditionalFormatting>
  <conditionalFormatting sqref="O736">
    <cfRule type="containsText" dxfId="1" priority="736" operator="between" text="送货车型9.6米">
      <formula>NOT(ISERROR(SEARCH("送货车型9.6米",O736)))</formula>
    </cfRule>
  </conditionalFormatting>
  <conditionalFormatting sqref="M737">
    <cfRule type="containsText" dxfId="1" priority="740" operator="between" text="送货车型9.6米">
      <formula>NOT(ISERROR(SEARCH("送货车型9.6米",M737)))</formula>
    </cfRule>
  </conditionalFormatting>
  <conditionalFormatting sqref="N737">
    <cfRule type="containsText" dxfId="1" priority="745" operator="between" text="送货车型9.6米">
      <formula>NOT(ISERROR(SEARCH("送货车型9.6米",N737)))</formula>
    </cfRule>
  </conditionalFormatting>
  <conditionalFormatting sqref="O737">
    <cfRule type="containsText" dxfId="1" priority="735" operator="between" text="送货车型9.6米">
      <formula>NOT(ISERROR(SEARCH("送货车型9.6米",O737)))</formula>
    </cfRule>
  </conditionalFormatting>
  <conditionalFormatting sqref="L738">
    <cfRule type="containsText" dxfId="1" priority="771" operator="between" text="送货车型9.6米">
      <formula>NOT(ISERROR(SEARCH("送货车型9.6米",L738)))</formula>
    </cfRule>
  </conditionalFormatting>
  <conditionalFormatting sqref="M738:O738">
    <cfRule type="containsText" dxfId="1" priority="734" operator="between" text="送货车型9.6米">
      <formula>NOT(ISERROR(SEARCH("送货车型9.6米",M738)))</formula>
    </cfRule>
  </conditionalFormatting>
  <conditionalFormatting sqref="M739:O739">
    <cfRule type="containsText" dxfId="1" priority="733" operator="between" text="送货车型9.6米">
      <formula>NOT(ISERROR(SEARCH("送货车型9.6米",M739)))</formula>
    </cfRule>
  </conditionalFormatting>
  <conditionalFormatting sqref="L740">
    <cfRule type="containsText" dxfId="1" priority="769" operator="between" text="送货车型9.6米">
      <formula>NOT(ISERROR(SEARCH("送货车型9.6米",L740)))</formula>
    </cfRule>
  </conditionalFormatting>
  <conditionalFormatting sqref="M740:O740">
    <cfRule type="containsText" dxfId="1" priority="732" operator="between" text="送货车型9.6米">
      <formula>NOT(ISERROR(SEARCH("送货车型9.6米",M740)))</formula>
    </cfRule>
  </conditionalFormatting>
  <conditionalFormatting sqref="M741:O741">
    <cfRule type="containsText" dxfId="1" priority="731" operator="between" text="送货车型9.6米">
      <formula>NOT(ISERROR(SEARCH("送货车型9.6米",M741)))</formula>
    </cfRule>
  </conditionalFormatting>
  <conditionalFormatting sqref="M742:O742">
    <cfRule type="containsText" dxfId="1" priority="730" operator="between" text="送货车型9.6米">
      <formula>NOT(ISERROR(SEARCH("送货车型9.6米",M742)))</formula>
    </cfRule>
  </conditionalFormatting>
  <conditionalFormatting sqref="M743:O743">
    <cfRule type="containsText" dxfId="1" priority="729" operator="between" text="送货车型9.6米">
      <formula>NOT(ISERROR(SEARCH("送货车型9.6米",M743)))</formula>
    </cfRule>
  </conditionalFormatting>
  <conditionalFormatting sqref="M744:O744">
    <cfRule type="containsText" dxfId="1" priority="728" operator="between" text="送货车型9.6米">
      <formula>NOT(ISERROR(SEARCH("送货车型9.6米",M744)))</formula>
    </cfRule>
  </conditionalFormatting>
  <conditionalFormatting sqref="M745:O745">
    <cfRule type="containsText" dxfId="1" priority="727" operator="between" text="送货车型9.6米">
      <formula>NOT(ISERROR(SEARCH("送货车型9.6米",M745)))</formula>
    </cfRule>
  </conditionalFormatting>
  <conditionalFormatting sqref="L746">
    <cfRule type="containsText" dxfId="1" priority="766" operator="between" text="送货车型9.6米">
      <formula>NOT(ISERROR(SEARCH("送货车型9.6米",L746)))</formula>
    </cfRule>
  </conditionalFormatting>
  <conditionalFormatting sqref="M746:O746">
    <cfRule type="containsText" dxfId="1" priority="726" operator="between" text="送货车型9.6米">
      <formula>NOT(ISERROR(SEARCH("送货车型9.6米",M746)))</formula>
    </cfRule>
  </conditionalFormatting>
  <conditionalFormatting sqref="M747:O747">
    <cfRule type="containsText" dxfId="1" priority="725" operator="between" text="送货车型9.6米">
      <formula>NOT(ISERROR(SEARCH("送货车型9.6米",M747)))</formula>
    </cfRule>
  </conditionalFormatting>
  <conditionalFormatting sqref="M748:O748">
    <cfRule type="containsText" dxfId="1" priority="724" operator="between" text="送货车型9.6米">
      <formula>NOT(ISERROR(SEARCH("送货车型9.6米",M748)))</formula>
    </cfRule>
  </conditionalFormatting>
  <conditionalFormatting sqref="M749:O749">
    <cfRule type="containsText" dxfId="1" priority="723" operator="between" text="送货车型9.6米">
      <formula>NOT(ISERROR(SEARCH("送货车型9.6米",M749)))</formula>
    </cfRule>
  </conditionalFormatting>
  <conditionalFormatting sqref="M750:O750">
    <cfRule type="containsText" dxfId="1" priority="722" operator="between" text="送货车型9.6米">
      <formula>NOT(ISERROR(SEARCH("送货车型9.6米",M750)))</formula>
    </cfRule>
  </conditionalFormatting>
  <conditionalFormatting sqref="M751:O751">
    <cfRule type="containsText" dxfId="1" priority="721" operator="between" text="送货车型9.6米">
      <formula>NOT(ISERROR(SEARCH("送货车型9.6米",M751)))</formula>
    </cfRule>
  </conditionalFormatting>
  <conditionalFormatting sqref="L752">
    <cfRule type="containsText" dxfId="1" priority="720" operator="between" text="送货车型9.6米">
      <formula>NOT(ISERROR(SEARCH("送货车型9.6米",L752)))</formula>
    </cfRule>
  </conditionalFormatting>
  <conditionalFormatting sqref="M752:O752">
    <cfRule type="containsText" dxfId="1" priority="719" operator="between" text="送货车型9.6米">
      <formula>NOT(ISERROR(SEARCH("送货车型9.6米",M752)))</formula>
    </cfRule>
  </conditionalFormatting>
  <conditionalFormatting sqref="M753:O753">
    <cfRule type="containsText" dxfId="1" priority="718" operator="between" text="送货车型9.6米">
      <formula>NOT(ISERROR(SEARCH("送货车型9.6米",M753)))</formula>
    </cfRule>
  </conditionalFormatting>
  <conditionalFormatting sqref="M754:O754">
    <cfRule type="containsText" dxfId="1" priority="717" operator="between" text="送货车型9.6米">
      <formula>NOT(ISERROR(SEARCH("送货车型9.6米",M754)))</formula>
    </cfRule>
  </conditionalFormatting>
  <conditionalFormatting sqref="L755">
    <cfRule type="containsText" dxfId="1" priority="712" operator="between" text="送货车型9.6米">
      <formula>NOT(ISERROR(SEARCH("送货车型9.6米",L755)))</formula>
    </cfRule>
  </conditionalFormatting>
  <conditionalFormatting sqref="M755:O755">
    <cfRule type="containsText" dxfId="1" priority="711" operator="between" text="送货车型9.6米">
      <formula>NOT(ISERROR(SEARCH("送货车型9.6米",M755)))</formula>
    </cfRule>
  </conditionalFormatting>
  <conditionalFormatting sqref="M756:O756">
    <cfRule type="containsText" dxfId="1" priority="710" operator="between" text="送货车型9.6米">
      <formula>NOT(ISERROR(SEARCH("送货车型9.6米",M756)))</formula>
    </cfRule>
  </conditionalFormatting>
  <conditionalFormatting sqref="M757:O757">
    <cfRule type="containsText" dxfId="1" priority="709" operator="between" text="送货车型9.6米">
      <formula>NOT(ISERROR(SEARCH("送货车型9.6米",M757)))</formula>
    </cfRule>
  </conditionalFormatting>
  <conditionalFormatting sqref="M758:O758">
    <cfRule type="containsText" dxfId="1" priority="708" operator="between" text="送货车型9.6米">
      <formula>NOT(ISERROR(SEARCH("送货车型9.6米",M758)))</formula>
    </cfRule>
  </conditionalFormatting>
  <conditionalFormatting sqref="L767">
    <cfRule type="containsText" dxfId="1" priority="706" operator="between" text="送货车型9.6米">
      <formula>NOT(ISERROR(SEARCH("送货车型9.6米",L767)))</formula>
    </cfRule>
  </conditionalFormatting>
  <conditionalFormatting sqref="C790">
    <cfRule type="timePeriod" dxfId="4" priority="689" timePeriod="yesterday">
      <formula>FLOOR(C790,1)=TODAY()-1</formula>
    </cfRule>
  </conditionalFormatting>
  <conditionalFormatting sqref="M791:O791">
    <cfRule type="containsText" dxfId="1" priority="705" operator="between" text="送货车型9.6米">
      <formula>NOT(ISERROR(SEARCH("送货车型9.6米",M791)))</formula>
    </cfRule>
  </conditionalFormatting>
  <conditionalFormatting sqref="L793">
    <cfRule type="containsText" dxfId="1" priority="690" operator="between" text="送货车型9.6米">
      <formula>NOT(ISERROR(SEARCH("送货车型9.6米",L793)))</formula>
    </cfRule>
  </conditionalFormatting>
  <conditionalFormatting sqref="L795">
    <cfRule type="containsText" dxfId="1" priority="699" operator="between" text="送货车型9.6米">
      <formula>NOT(ISERROR(SEARCH("送货车型9.6米",L795)))</formula>
    </cfRule>
  </conditionalFormatting>
  <conditionalFormatting sqref="M795:O795">
    <cfRule type="containsText" dxfId="1" priority="703" operator="between" text="送货车型9.6米">
      <formula>NOT(ISERROR(SEARCH("送货车型9.6米",M795)))</formula>
    </cfRule>
  </conditionalFormatting>
  <conditionalFormatting sqref="M796:O796">
    <cfRule type="containsText" dxfId="1" priority="702" operator="between" text="送货车型9.6米">
      <formula>NOT(ISERROR(SEARCH("送货车型9.6米",M796)))</formula>
    </cfRule>
  </conditionalFormatting>
  <conditionalFormatting sqref="L799">
    <cfRule type="containsText" dxfId="1" priority="698" operator="between" text="送货车型9.6米">
      <formula>NOT(ISERROR(SEARCH("送货车型9.6米",L799)))</formula>
    </cfRule>
  </conditionalFormatting>
  <conditionalFormatting sqref="L801">
    <cfRule type="containsText" dxfId="1" priority="694" operator="between" text="送货车型9.6米">
      <formula>NOT(ISERROR(SEARCH("送货车型9.6米",L801)))</formula>
    </cfRule>
  </conditionalFormatting>
  <conditionalFormatting sqref="L803">
    <cfRule type="containsText" dxfId="1" priority="693" operator="between" text="送货车型9.6米">
      <formula>NOT(ISERROR(SEARCH("送货车型9.6米",L803)))</formula>
    </cfRule>
  </conditionalFormatting>
  <conditionalFormatting sqref="M803:N803">
    <cfRule type="containsText" dxfId="1" priority="696" operator="between" text="送货车型9.6米">
      <formula>NOT(ISERROR(SEARCH("送货车型9.6米",M803)))</formula>
    </cfRule>
  </conditionalFormatting>
  <conditionalFormatting sqref="L805">
    <cfRule type="containsText" dxfId="1" priority="692" operator="between" text="送货车型9.6米">
      <formula>NOT(ISERROR(SEARCH("送货车型9.6米",L805)))</formula>
    </cfRule>
  </conditionalFormatting>
  <conditionalFormatting sqref="L809">
    <cfRule type="containsText" dxfId="1" priority="691" operator="between" text="送货车型9.6米">
      <formula>NOT(ISERROR(SEARCH("送货车型9.6米",L809)))</formula>
    </cfRule>
  </conditionalFormatting>
  <conditionalFormatting sqref="L820">
    <cfRule type="containsText" dxfId="1" priority="688" operator="between" text="送货车型9.6米">
      <formula>NOT(ISERROR(SEARCH("送货车型9.6米",L820)))</formula>
    </cfRule>
  </conditionalFormatting>
  <conditionalFormatting sqref="L825">
    <cfRule type="containsText" dxfId="1" priority="685" operator="between" text="送货车型9.6米">
      <formula>NOT(ISERROR(SEARCH("送货车型9.6米",L825)))</formula>
    </cfRule>
  </conditionalFormatting>
  <conditionalFormatting sqref="L827">
    <cfRule type="containsText" dxfId="1" priority="684" operator="between" text="送货车型9.6米">
      <formula>NOT(ISERROR(SEARCH("送货车型9.6米",L827)))</formula>
    </cfRule>
  </conditionalFormatting>
  <conditionalFormatting sqref="M827:O827">
    <cfRule type="containsText" dxfId="1" priority="683" operator="between" text="送货车型9.6米">
      <formula>NOT(ISERROR(SEARCH("送货车型9.6米",M827)))</formula>
    </cfRule>
  </conditionalFormatting>
  <conditionalFormatting sqref="M828:O828">
    <cfRule type="containsText" dxfId="1" priority="682" operator="between" text="送货车型9.6米">
      <formula>NOT(ISERROR(SEARCH("送货车型9.6米",M828)))</formula>
    </cfRule>
  </conditionalFormatting>
  <conditionalFormatting sqref="M829:O829">
    <cfRule type="containsText" dxfId="1" priority="681" operator="between" text="送货车型9.6米">
      <formula>NOT(ISERROR(SEARCH("送货车型9.6米",M829)))</formula>
    </cfRule>
  </conditionalFormatting>
  <conditionalFormatting sqref="M830:O830">
    <cfRule type="containsText" dxfId="1" priority="680" operator="between" text="送货车型9.6米">
      <formula>NOT(ISERROR(SEARCH("送货车型9.6米",M830)))</formula>
    </cfRule>
  </conditionalFormatting>
  <conditionalFormatting sqref="M831:O831">
    <cfRule type="containsText" dxfId="1" priority="679" operator="between" text="送货车型9.6米">
      <formula>NOT(ISERROR(SEARCH("送货车型9.6米",M831)))</formula>
    </cfRule>
  </conditionalFormatting>
  <conditionalFormatting sqref="M832:O832">
    <cfRule type="containsText" dxfId="1" priority="678" operator="between" text="送货车型9.6米">
      <formula>NOT(ISERROR(SEARCH("送货车型9.6米",M832)))</formula>
    </cfRule>
  </conditionalFormatting>
  <conditionalFormatting sqref="M833:O833">
    <cfRule type="containsText" dxfId="1" priority="677" operator="between" text="送货车型9.6米">
      <formula>NOT(ISERROR(SEARCH("送货车型9.6米",M833)))</formula>
    </cfRule>
  </conditionalFormatting>
  <conditionalFormatting sqref="M855">
    <cfRule type="containsText" dxfId="1" priority="668" operator="between" text="送货车型9.6米">
      <formula>NOT(ISERROR(SEARCH("送货车型9.6米",M855)))</formula>
    </cfRule>
  </conditionalFormatting>
  <conditionalFormatting sqref="M856:O856">
    <cfRule type="containsText" dxfId="1" priority="669" operator="between" text="送货车型9.6米">
      <formula>NOT(ISERROR(SEARCH("送货车型9.6米",M856)))</formula>
    </cfRule>
  </conditionalFormatting>
  <conditionalFormatting sqref="L880">
    <cfRule type="containsText" dxfId="1" priority="614" operator="between" text="送货车型9.6米">
      <formula>NOT(ISERROR(SEARCH("送货车型9.6米",L880)))</formula>
    </cfRule>
  </conditionalFormatting>
  <conditionalFormatting sqref="L881">
    <cfRule type="containsText" dxfId="1" priority="620" operator="between" text="送货车型9.6米">
      <formula>NOT(ISERROR(SEARCH("送货车型9.6米",L881)))</formula>
    </cfRule>
  </conditionalFormatting>
  <conditionalFormatting sqref="L883">
    <cfRule type="containsText" dxfId="1" priority="661" operator="between" text="送货车型9.6米">
      <formula>NOT(ISERROR(SEARCH("送货车型9.6米",L883)))</formula>
    </cfRule>
  </conditionalFormatting>
  <conditionalFormatting sqref="L887">
    <cfRule type="containsText" dxfId="1" priority="659" operator="between" text="送货车型9.6米">
      <formula>NOT(ISERROR(SEARCH("送货车型9.6米",L887)))</formula>
    </cfRule>
  </conditionalFormatting>
  <conditionalFormatting sqref="M887">
    <cfRule type="containsText" dxfId="1" priority="643" operator="between" text="送货车型9.6米">
      <formula>NOT(ISERROR(SEARCH("送货车型9.6米",M887)))</formula>
    </cfRule>
  </conditionalFormatting>
  <conditionalFormatting sqref="N887">
    <cfRule type="expression" dxfId="5" priority="642">
      <formula>N887&gt;0</formula>
    </cfRule>
  </conditionalFormatting>
  <conditionalFormatting sqref="M888">
    <cfRule type="containsText" dxfId="1" priority="629" operator="between" text="送货车型9.6米">
      <formula>NOT(ISERROR(SEARCH("送货车型9.6米",M888)))</formula>
    </cfRule>
  </conditionalFormatting>
  <conditionalFormatting sqref="N888">
    <cfRule type="containsText" dxfId="1" priority="641" operator="between" text="送货车型9.6米">
      <formula>NOT(ISERROR(SEARCH("送货车型9.6米",N888)))</formula>
    </cfRule>
  </conditionalFormatting>
  <conditionalFormatting sqref="M889">
    <cfRule type="containsText" dxfId="1" priority="628" operator="between" text="送货车型9.6米">
      <formula>NOT(ISERROR(SEARCH("送货车型9.6米",M889)))</formula>
    </cfRule>
  </conditionalFormatting>
  <conditionalFormatting sqref="N889">
    <cfRule type="containsText" dxfId="1" priority="640" operator="between" text="送货车型9.6米">
      <formula>NOT(ISERROR(SEARCH("送货车型9.6米",N889)))</formula>
    </cfRule>
  </conditionalFormatting>
  <conditionalFormatting sqref="M890">
    <cfRule type="containsText" dxfId="1" priority="627" operator="between" text="送货车型9.6米">
      <formula>NOT(ISERROR(SEARCH("送货车型9.6米",M890)))</formula>
    </cfRule>
  </conditionalFormatting>
  <conditionalFormatting sqref="N890">
    <cfRule type="containsText" dxfId="1" priority="639" operator="between" text="送货车型9.6米">
      <formula>NOT(ISERROR(SEARCH("送货车型9.6米",N890)))</formula>
    </cfRule>
  </conditionalFormatting>
  <conditionalFormatting sqref="M891">
    <cfRule type="containsText" dxfId="1" priority="626" operator="between" text="送货车型9.6米">
      <formula>NOT(ISERROR(SEARCH("送货车型9.6米",M891)))</formula>
    </cfRule>
  </conditionalFormatting>
  <conditionalFormatting sqref="N891">
    <cfRule type="containsText" dxfId="1" priority="638" operator="between" text="送货车型9.6米">
      <formula>NOT(ISERROR(SEARCH("送货车型9.6米",N891)))</formula>
    </cfRule>
  </conditionalFormatting>
  <conditionalFormatting sqref="M892">
    <cfRule type="containsText" dxfId="1" priority="625" operator="between" text="送货车型9.6米">
      <formula>NOT(ISERROR(SEARCH("送货车型9.6米",M892)))</formula>
    </cfRule>
  </conditionalFormatting>
  <conditionalFormatting sqref="N892">
    <cfRule type="containsText" dxfId="1" priority="637" operator="between" text="送货车型9.6米">
      <formula>NOT(ISERROR(SEARCH("送货车型9.6米",N892)))</formula>
    </cfRule>
  </conditionalFormatting>
  <conditionalFormatting sqref="N893">
    <cfRule type="containsText" dxfId="1" priority="636" operator="between" text="送货车型9.6米">
      <formula>NOT(ISERROR(SEARCH("送货车型9.6米",N893)))</formula>
    </cfRule>
  </conditionalFormatting>
  <conditionalFormatting sqref="L894">
    <cfRule type="containsText" dxfId="1" priority="658" operator="between" text="送货车型9.6米">
      <formula>NOT(ISERROR(SEARCH("送货车型9.6米",L894)))</formula>
    </cfRule>
  </conditionalFormatting>
  <conditionalFormatting sqref="N894">
    <cfRule type="containsText" dxfId="1" priority="657" operator="between" text="送货车型9.6米">
      <formula>NOT(ISERROR(SEARCH("送货车型9.6米",N894)))</formula>
    </cfRule>
  </conditionalFormatting>
  <conditionalFormatting sqref="N895">
    <cfRule type="containsText" dxfId="1" priority="656" operator="between" text="送货车型9.6米">
      <formula>NOT(ISERROR(SEARCH("送货车型9.6米",N895)))</formula>
    </cfRule>
  </conditionalFormatting>
  <conditionalFormatting sqref="N896">
    <cfRule type="containsText" dxfId="1" priority="655" operator="between" text="送货车型9.6米">
      <formula>NOT(ISERROR(SEARCH("送货车型9.6米",N896)))</formula>
    </cfRule>
  </conditionalFormatting>
  <conditionalFormatting sqref="N897">
    <cfRule type="containsText" dxfId="1" priority="654" operator="between" text="送货车型9.6米">
      <formula>NOT(ISERROR(SEARCH("送货车型9.6米",N897)))</formula>
    </cfRule>
  </conditionalFormatting>
  <conditionalFormatting sqref="N898">
    <cfRule type="containsText" dxfId="1" priority="653" operator="between" text="送货车型9.6米">
      <formula>NOT(ISERROR(SEARCH("送货车型9.6米",N898)))</formula>
    </cfRule>
  </conditionalFormatting>
  <conditionalFormatting sqref="N899">
    <cfRule type="containsText" dxfId="1" priority="652" operator="between" text="送货车型9.6米">
      <formula>NOT(ISERROR(SEARCH("送货车型9.6米",N899)))</formula>
    </cfRule>
  </conditionalFormatting>
  <conditionalFormatting sqref="C901">
    <cfRule type="timePeriod" dxfId="4" priority="619" timePeriod="yesterday">
      <formula>FLOOR(C901,1)=TODAY()-1</formula>
    </cfRule>
  </conditionalFormatting>
  <conditionalFormatting sqref="L901">
    <cfRule type="containsText" dxfId="1" priority="615" operator="between" text="送货车型9.6米">
      <formula>NOT(ISERROR(SEARCH("送货车型9.6米",L901)))</formula>
    </cfRule>
  </conditionalFormatting>
  <conditionalFormatting sqref="C902">
    <cfRule type="timePeriod" dxfId="4" priority="618" timePeriod="yesterday">
      <formula>FLOOR(C902,1)=TODAY()-1</formula>
    </cfRule>
  </conditionalFormatting>
  <conditionalFormatting sqref="C903">
    <cfRule type="timePeriod" dxfId="4" priority="617" timePeriod="yesterday">
      <formula>FLOOR(C903,1)=TODAY()-1</formula>
    </cfRule>
  </conditionalFormatting>
  <conditionalFormatting sqref="L905">
    <cfRule type="containsText" dxfId="1" priority="613" operator="between" text="送货车型9.6米">
      <formula>NOT(ISERROR(SEARCH("送货车型9.6米",L905)))</formula>
    </cfRule>
  </conditionalFormatting>
  <conditionalFormatting sqref="L908">
    <cfRule type="containsText" dxfId="1" priority="612" operator="between" text="送货车型9.6米">
      <formula>NOT(ISERROR(SEARCH("送货车型9.6米",L908)))</formula>
    </cfRule>
  </conditionalFormatting>
  <conditionalFormatting sqref="L911">
    <cfRule type="containsText" dxfId="1" priority="611" operator="between" text="送货车型9.6米">
      <formula>NOT(ISERROR(SEARCH("送货车型9.6米",L911)))</formula>
    </cfRule>
  </conditionalFormatting>
  <conditionalFormatting sqref="L917">
    <cfRule type="containsText" dxfId="1" priority="610" operator="between" text="送货车型9.6米">
      <formula>NOT(ISERROR(SEARCH("送货车型9.6米",L917)))</formula>
    </cfRule>
  </conditionalFormatting>
  <conditionalFormatting sqref="L918">
    <cfRule type="containsText" dxfId="1" priority="609" operator="between" text="送货车型9.6米">
      <formula>NOT(ISERROR(SEARCH("送货车型9.6米",L918)))</formula>
    </cfRule>
  </conditionalFormatting>
  <conditionalFormatting sqref="L923">
    <cfRule type="containsText" dxfId="1" priority="608" operator="between" text="送货车型9.6米">
      <formula>NOT(ISERROR(SEARCH("送货车型9.6米",L923)))</formula>
    </cfRule>
  </conditionalFormatting>
  <conditionalFormatting sqref="L951">
    <cfRule type="containsText" dxfId="1" priority="606" operator="between" text="送货车型9.6米">
      <formula>NOT(ISERROR(SEARCH("送货车型9.6米",L951)))</formula>
    </cfRule>
  </conditionalFormatting>
  <conditionalFormatting sqref="L955">
    <cfRule type="containsText" dxfId="1" priority="518" operator="between" text="送货车型9.6米">
      <formula>NOT(ISERROR(SEARCH("送货车型9.6米",L955)))</formula>
    </cfRule>
  </conditionalFormatting>
  <conditionalFormatting sqref="O955">
    <cfRule type="containsText" dxfId="1" priority="599" operator="between" text="送货车型9.6米">
      <formula>NOT(ISERROR(SEARCH("送货车型9.6米",O955)))</formula>
    </cfRule>
  </conditionalFormatting>
  <conditionalFormatting sqref="P955">
    <cfRule type="expression" dxfId="5" priority="558">
      <formula>P955&gt;0</formula>
    </cfRule>
  </conditionalFormatting>
  <conditionalFormatting sqref="O956">
    <cfRule type="containsText" dxfId="1" priority="598" operator="between" text="送货车型9.6米">
      <formula>NOT(ISERROR(SEARCH("送货车型9.6米",O956)))</formula>
    </cfRule>
  </conditionalFormatting>
  <conditionalFormatting sqref="P956">
    <cfRule type="expression" dxfId="5" priority="557">
      <formula>P956&gt;0</formula>
    </cfRule>
  </conditionalFormatting>
  <conditionalFormatting sqref="O957">
    <cfRule type="containsText" dxfId="1" priority="597" operator="between" text="送货车型9.6米">
      <formula>NOT(ISERROR(SEARCH("送货车型9.6米",O957)))</formula>
    </cfRule>
  </conditionalFormatting>
  <conditionalFormatting sqref="P957">
    <cfRule type="expression" dxfId="5" priority="556">
      <formula>P957&gt;0</formula>
    </cfRule>
  </conditionalFormatting>
  <conditionalFormatting sqref="O958">
    <cfRule type="containsText" dxfId="1" priority="596" operator="between" text="送货车型9.6米">
      <formula>NOT(ISERROR(SEARCH("送货车型9.6米",O958)))</formula>
    </cfRule>
  </conditionalFormatting>
  <conditionalFormatting sqref="P958">
    <cfRule type="expression" dxfId="5" priority="555">
      <formula>P958&gt;0</formula>
    </cfRule>
  </conditionalFormatting>
  <conditionalFormatting sqref="O959">
    <cfRule type="containsText" dxfId="1" priority="595" operator="between" text="送货车型9.6米">
      <formula>NOT(ISERROR(SEARCH("送货车型9.6米",O959)))</formula>
    </cfRule>
  </conditionalFormatting>
  <conditionalFormatting sqref="P959">
    <cfRule type="expression" dxfId="5" priority="554">
      <formula>P959&gt;0</formula>
    </cfRule>
  </conditionalFormatting>
  <conditionalFormatting sqref="O960">
    <cfRule type="containsText" dxfId="1" priority="594" operator="between" text="送货车型9.6米">
      <formula>NOT(ISERROR(SEARCH("送货车型9.6米",O960)))</formula>
    </cfRule>
  </conditionalFormatting>
  <conditionalFormatting sqref="P960">
    <cfRule type="expression" dxfId="5" priority="553">
      <formula>P960&gt;0</formula>
    </cfRule>
  </conditionalFormatting>
  <conditionalFormatting sqref="L961">
    <cfRule type="containsText" dxfId="1" priority="517" operator="between" text="送货车型9.6米">
      <formula>NOT(ISERROR(SEARCH("送货车型9.6米",L961)))</formula>
    </cfRule>
  </conditionalFormatting>
  <conditionalFormatting sqref="O961">
    <cfRule type="containsText" dxfId="1" priority="593" operator="between" text="送货车型9.6米">
      <formula>NOT(ISERROR(SEARCH("送货车型9.6米",O961)))</formula>
    </cfRule>
  </conditionalFormatting>
  <conditionalFormatting sqref="P961">
    <cfRule type="expression" dxfId="5" priority="552">
      <formula>P961&gt;0</formula>
    </cfRule>
  </conditionalFormatting>
  <conditionalFormatting sqref="O962">
    <cfRule type="containsText" dxfId="1" priority="592" operator="between" text="送货车型9.6米">
      <formula>NOT(ISERROR(SEARCH("送货车型9.6米",O962)))</formula>
    </cfRule>
  </conditionalFormatting>
  <conditionalFormatting sqref="P962">
    <cfRule type="expression" dxfId="5" priority="551">
      <formula>P962&gt;0</formula>
    </cfRule>
  </conditionalFormatting>
  <conditionalFormatting sqref="O963">
    <cfRule type="containsText" dxfId="1" priority="591" operator="between" text="送货车型9.6米">
      <formula>NOT(ISERROR(SEARCH("送货车型9.6米",O963)))</formula>
    </cfRule>
  </conditionalFormatting>
  <conditionalFormatting sqref="P963">
    <cfRule type="expression" dxfId="5" priority="550">
      <formula>P963&gt;0</formula>
    </cfRule>
  </conditionalFormatting>
  <conditionalFormatting sqref="L964">
    <cfRule type="containsText" dxfId="1" priority="516" operator="between" text="送货车型9.6米">
      <formula>NOT(ISERROR(SEARCH("送货车型9.6米",L964)))</formula>
    </cfRule>
  </conditionalFormatting>
  <conditionalFormatting sqref="O964">
    <cfRule type="containsText" dxfId="1" priority="590" operator="between" text="送货车型9.6米">
      <formula>NOT(ISERROR(SEARCH("送货车型9.6米",O964)))</formula>
    </cfRule>
  </conditionalFormatting>
  <conditionalFormatting sqref="P964">
    <cfRule type="expression" dxfId="5" priority="549">
      <formula>P964&gt;0</formula>
    </cfRule>
  </conditionalFormatting>
  <conditionalFormatting sqref="O965">
    <cfRule type="containsText" dxfId="1" priority="589" operator="between" text="送货车型9.6米">
      <formula>NOT(ISERROR(SEARCH("送货车型9.6米",O965)))</formula>
    </cfRule>
  </conditionalFormatting>
  <conditionalFormatting sqref="P965">
    <cfRule type="expression" dxfId="5" priority="548">
      <formula>P965&gt;0</formula>
    </cfRule>
  </conditionalFormatting>
  <conditionalFormatting sqref="O966">
    <cfRule type="containsText" dxfId="1" priority="588" operator="between" text="送货车型9.6米">
      <formula>NOT(ISERROR(SEARCH("送货车型9.6米",O966)))</formula>
    </cfRule>
  </conditionalFormatting>
  <conditionalFormatting sqref="P966">
    <cfRule type="expression" dxfId="5" priority="547">
      <formula>P966&gt;0</formula>
    </cfRule>
  </conditionalFormatting>
  <conditionalFormatting sqref="O967">
    <cfRule type="containsText" dxfId="1" priority="587" operator="between" text="送货车型9.6米">
      <formula>NOT(ISERROR(SEARCH("送货车型9.6米",O967)))</formula>
    </cfRule>
  </conditionalFormatting>
  <conditionalFormatting sqref="L968">
    <cfRule type="containsText" dxfId="1" priority="515" operator="between" text="送货车型9.6米">
      <formula>NOT(ISERROR(SEARCH("送货车型9.6米",L968)))</formula>
    </cfRule>
  </conditionalFormatting>
  <conditionalFormatting sqref="O968">
    <cfRule type="containsText" dxfId="1" priority="586" operator="between" text="送货车型9.6米">
      <formula>NOT(ISERROR(SEARCH("送货车型9.6米",O968)))</formula>
    </cfRule>
  </conditionalFormatting>
  <conditionalFormatting sqref="L969">
    <cfRule type="containsText" dxfId="1" priority="514" operator="between" text="送货车型9.6米">
      <formula>NOT(ISERROR(SEARCH("送货车型9.6米",L969)))</formula>
    </cfRule>
  </conditionalFormatting>
  <conditionalFormatting sqref="O969">
    <cfRule type="containsText" dxfId="1" priority="585" operator="between" text="送货车型9.6米">
      <formula>NOT(ISERROR(SEARCH("送货车型9.6米",O969)))</formula>
    </cfRule>
  </conditionalFormatting>
  <conditionalFormatting sqref="O970">
    <cfRule type="containsText" dxfId="1" priority="584" operator="between" text="送货车型9.6米">
      <formula>NOT(ISERROR(SEARCH("送货车型9.6米",O970)))</formula>
    </cfRule>
  </conditionalFormatting>
  <conditionalFormatting sqref="O971">
    <cfRule type="containsText" dxfId="1" priority="583" operator="between" text="送货车型9.6米">
      <formula>NOT(ISERROR(SEARCH("送货车型9.6米",O971)))</formula>
    </cfRule>
  </conditionalFormatting>
  <conditionalFormatting sqref="L972">
    <cfRule type="containsText" dxfId="1" priority="513" operator="between" text="送货车型9.6米">
      <formula>NOT(ISERROR(SEARCH("送货车型9.6米",L972)))</formula>
    </cfRule>
  </conditionalFormatting>
  <conditionalFormatting sqref="O972">
    <cfRule type="containsText" dxfId="1" priority="582" operator="between" text="送货车型9.6米">
      <formula>NOT(ISERROR(SEARCH("送货车型9.6米",O972)))</formula>
    </cfRule>
  </conditionalFormatting>
  <conditionalFormatting sqref="O973">
    <cfRule type="containsText" dxfId="1" priority="581" operator="between" text="送货车型9.6米">
      <formula>NOT(ISERROR(SEARCH("送货车型9.6米",O973)))</formula>
    </cfRule>
  </conditionalFormatting>
  <conditionalFormatting sqref="O974">
    <cfRule type="containsText" dxfId="1" priority="580" operator="between" text="送货车型9.6米">
      <formula>NOT(ISERROR(SEARCH("送货车型9.6米",O974)))</formula>
    </cfRule>
  </conditionalFormatting>
  <conditionalFormatting sqref="O975">
    <cfRule type="containsText" dxfId="1" priority="579" operator="between" text="送货车型9.6米">
      <formula>NOT(ISERROR(SEARCH("送货车型9.6米",O975)))</formula>
    </cfRule>
  </conditionalFormatting>
  <conditionalFormatting sqref="L976">
    <cfRule type="containsText" dxfId="1" priority="512" operator="between" text="送货车型9.6米">
      <formula>NOT(ISERROR(SEARCH("送货车型9.6米",L976)))</formula>
    </cfRule>
  </conditionalFormatting>
  <conditionalFormatting sqref="O976">
    <cfRule type="containsText" dxfId="1" priority="578" operator="between" text="送货车型9.6米">
      <formula>NOT(ISERROR(SEARCH("送货车型9.6米",O976)))</formula>
    </cfRule>
  </conditionalFormatting>
  <conditionalFormatting sqref="O977">
    <cfRule type="containsText" dxfId="1" priority="577" operator="between" text="送货车型9.6米">
      <formula>NOT(ISERROR(SEARCH("送货车型9.6米",O977)))</formula>
    </cfRule>
  </conditionalFormatting>
  <conditionalFormatting sqref="O978">
    <cfRule type="containsText" dxfId="1" priority="576" operator="between" text="送货车型9.6米">
      <formula>NOT(ISERROR(SEARCH("送货车型9.6米",O978)))</formula>
    </cfRule>
  </conditionalFormatting>
  <conditionalFormatting sqref="O979">
    <cfRule type="containsText" dxfId="1" priority="575" operator="between" text="送货车型9.6米">
      <formula>NOT(ISERROR(SEARCH("送货车型9.6米",O979)))</formula>
    </cfRule>
  </conditionalFormatting>
  <conditionalFormatting sqref="O980">
    <cfRule type="containsText" dxfId="1" priority="574" operator="between" text="送货车型9.6米">
      <formula>NOT(ISERROR(SEARCH("送货车型9.6米",O980)))</formula>
    </cfRule>
  </conditionalFormatting>
  <conditionalFormatting sqref="L981">
    <cfRule type="containsText" dxfId="1" priority="511" operator="between" text="送货车型9.6米">
      <formula>NOT(ISERROR(SEARCH("送货车型9.6米",L981)))</formula>
    </cfRule>
  </conditionalFormatting>
  <conditionalFormatting sqref="O981">
    <cfRule type="containsText" dxfId="1" priority="573" operator="between" text="送货车型9.6米">
      <formula>NOT(ISERROR(SEARCH("送货车型9.6米",O981)))</formula>
    </cfRule>
  </conditionalFormatting>
  <conditionalFormatting sqref="O982">
    <cfRule type="containsText" dxfId="1" priority="572" operator="between" text="送货车型9.6米">
      <formula>NOT(ISERROR(SEARCH("送货车型9.6米",O982)))</formula>
    </cfRule>
  </conditionalFormatting>
  <conditionalFormatting sqref="O983">
    <cfRule type="containsText" dxfId="1" priority="571" operator="between" text="送货车型9.6米">
      <formula>NOT(ISERROR(SEARCH("送货车型9.6米",O983)))</formula>
    </cfRule>
  </conditionalFormatting>
  <conditionalFormatting sqref="O984">
    <cfRule type="containsText" dxfId="1" priority="570" operator="between" text="送货车型9.6米">
      <formula>NOT(ISERROR(SEARCH("送货车型9.6米",O984)))</formula>
    </cfRule>
  </conditionalFormatting>
  <conditionalFormatting sqref="O985">
    <cfRule type="containsText" dxfId="1" priority="569" operator="between" text="送货车型9.6米">
      <formula>NOT(ISERROR(SEARCH("送货车型9.6米",O985)))</formula>
    </cfRule>
  </conditionalFormatting>
  <conditionalFormatting sqref="O986">
    <cfRule type="containsText" dxfId="1" priority="568" operator="between" text="送货车型9.6米">
      <formula>NOT(ISERROR(SEARCH("送货车型9.6米",O986)))</formula>
    </cfRule>
  </conditionalFormatting>
  <conditionalFormatting sqref="L987">
    <cfRule type="containsText" dxfId="1" priority="510" operator="between" text="送货车型9.6米">
      <formula>NOT(ISERROR(SEARCH("送货车型9.6米",L987)))</formula>
    </cfRule>
  </conditionalFormatting>
  <conditionalFormatting sqref="O987">
    <cfRule type="containsText" dxfId="1" priority="567" operator="between" text="送货车型9.6米">
      <formula>NOT(ISERROR(SEARCH("送货车型9.6米",O987)))</formula>
    </cfRule>
  </conditionalFormatting>
  <conditionalFormatting sqref="O988">
    <cfRule type="containsText" dxfId="1" priority="566" operator="between" text="送货车型9.6米">
      <formula>NOT(ISERROR(SEARCH("送货车型9.6米",O988)))</formula>
    </cfRule>
  </conditionalFormatting>
  <conditionalFormatting sqref="O989">
    <cfRule type="containsText" dxfId="1" priority="565" operator="between" text="送货车型9.6米">
      <formula>NOT(ISERROR(SEARCH("送货车型9.6米",O989)))</formula>
    </cfRule>
  </conditionalFormatting>
  <conditionalFormatting sqref="O990">
    <cfRule type="containsText" dxfId="1" priority="564" operator="between" text="送货车型9.6米">
      <formula>NOT(ISERROR(SEARCH("送货车型9.6米",O990)))</formula>
    </cfRule>
  </conditionalFormatting>
  <conditionalFormatting sqref="L991">
    <cfRule type="containsText" dxfId="1" priority="509" operator="between" text="送货车型9.6米">
      <formula>NOT(ISERROR(SEARCH("送货车型9.6米",L991)))</formula>
    </cfRule>
  </conditionalFormatting>
  <conditionalFormatting sqref="O991">
    <cfRule type="containsText" dxfId="1" priority="563" operator="between" text="送货车型9.6米">
      <formula>NOT(ISERROR(SEARCH("送货车型9.6米",O991)))</formula>
    </cfRule>
  </conditionalFormatting>
  <conditionalFormatting sqref="O992">
    <cfRule type="containsText" dxfId="1" priority="562" operator="between" text="送货车型9.6米">
      <formula>NOT(ISERROR(SEARCH("送货车型9.6米",O992)))</formula>
    </cfRule>
  </conditionalFormatting>
  <conditionalFormatting sqref="O993">
    <cfRule type="containsText" dxfId="1" priority="561" operator="between" text="送货车型9.6米">
      <formula>NOT(ISERROR(SEARCH("送货车型9.6米",O993)))</formula>
    </cfRule>
  </conditionalFormatting>
  <conditionalFormatting sqref="L995">
    <cfRule type="containsText" dxfId="1" priority="508" operator="between" text="送货车型9.6米">
      <formula>NOT(ISERROR(SEARCH("送货车型9.6米",L995)))</formula>
    </cfRule>
  </conditionalFormatting>
  <conditionalFormatting sqref="L996">
    <cfRule type="containsText" dxfId="1" priority="302" operator="between" text="送货车型9.6米">
      <formula>NOT(ISERROR(SEARCH("送货车型9.6米",L996)))</formula>
    </cfRule>
  </conditionalFormatting>
  <conditionalFormatting sqref="O996">
    <cfRule type="containsText" dxfId="1" priority="301" operator="between" text="送货车型9.6米">
      <formula>NOT(ISERROR(SEARCH("送货车型9.6米",O996)))</formula>
    </cfRule>
  </conditionalFormatting>
  <conditionalFormatting sqref="P996">
    <cfRule type="expression" dxfId="5" priority="300">
      <formula>P996&gt;0</formula>
    </cfRule>
  </conditionalFormatting>
  <conditionalFormatting sqref="L998:O998">
    <cfRule type="containsText" dxfId="1" priority="311" operator="between" text="送货车型9.6米">
      <formula>NOT(ISERROR(SEARCH("送货车型9.6米",L998)))</formula>
    </cfRule>
  </conditionalFormatting>
  <conditionalFormatting sqref="P998">
    <cfRule type="expression" dxfId="5" priority="310">
      <formula>P998&gt;0</formula>
    </cfRule>
  </conditionalFormatting>
  <conditionalFormatting sqref="L1002">
    <cfRule type="containsText" dxfId="1" priority="291" operator="between" text="送货车型9.6米">
      <formula>NOT(ISERROR(SEARCH("送货车型9.6米",L1002)))</formula>
    </cfRule>
  </conditionalFormatting>
  <conditionalFormatting sqref="L1004">
    <cfRule type="containsText" dxfId="1" priority="292" operator="between" text="送货车型9.6米">
      <formula>NOT(ISERROR(SEARCH("送货车型9.6米",L1004)))</formula>
    </cfRule>
  </conditionalFormatting>
  <conditionalFormatting sqref="L1006">
    <cfRule type="containsText" dxfId="1" priority="296" operator="between" text="送货车型9.6米">
      <formula>NOT(ISERROR(SEARCH("送货车型9.6米",L1006)))</formula>
    </cfRule>
  </conditionalFormatting>
  <conditionalFormatting sqref="L1008">
    <cfRule type="containsText" dxfId="1" priority="295" operator="between" text="送货车型9.6米">
      <formula>NOT(ISERROR(SEARCH("送货车型9.6米",L1008)))</formula>
    </cfRule>
  </conditionalFormatting>
  <conditionalFormatting sqref="L1012">
    <cfRule type="containsText" dxfId="1" priority="294" operator="between" text="送货车型9.6米">
      <formula>NOT(ISERROR(SEARCH("送货车型9.6米",L1012)))</formula>
    </cfRule>
  </conditionalFormatting>
  <conditionalFormatting sqref="L1017">
    <cfRule type="containsText" dxfId="1" priority="293" operator="between" text="送货车型9.6米">
      <formula>NOT(ISERROR(SEARCH("送货车型9.6米",L1017)))</formula>
    </cfRule>
  </conditionalFormatting>
  <conditionalFormatting sqref="C1028">
    <cfRule type="timePeriod" dxfId="4" priority="259" timePeriod="yesterday">
      <formula>FLOOR(C1028,1)=TODAY()-1</formula>
    </cfRule>
  </conditionalFormatting>
  <conditionalFormatting sqref="L1028">
    <cfRule type="containsText" dxfId="1" priority="271" operator="between" text="送货车型9.6米">
      <formula>NOT(ISERROR(SEARCH("送货车型9.6米",L1028)))</formula>
    </cfRule>
  </conditionalFormatting>
  <conditionalFormatting sqref="O1028">
    <cfRule type="containsText" dxfId="1" priority="218" operator="between" text="送货车型9.6米">
      <formula>NOT(ISERROR(SEARCH("送货车型9.6米",O1028)))</formula>
    </cfRule>
  </conditionalFormatting>
  <conditionalFormatting sqref="P1028">
    <cfRule type="expression" dxfId="5" priority="177">
      <formula>P1028&gt;0</formula>
    </cfRule>
  </conditionalFormatting>
  <conditionalFormatting sqref="O1029">
    <cfRule type="containsText" dxfId="1" priority="217" operator="between" text="送货车型9.6米">
      <formula>NOT(ISERROR(SEARCH("送货车型9.6米",O1029)))</formula>
    </cfRule>
  </conditionalFormatting>
  <conditionalFormatting sqref="P1029">
    <cfRule type="expression" dxfId="5" priority="176">
      <formula>P1029&gt;0</formula>
    </cfRule>
  </conditionalFormatting>
  <conditionalFormatting sqref="O1030">
    <cfRule type="containsText" dxfId="1" priority="216" operator="between" text="送货车型9.6米">
      <formula>NOT(ISERROR(SEARCH("送货车型9.6米",O1030)))</formula>
    </cfRule>
  </conditionalFormatting>
  <conditionalFormatting sqref="P1030">
    <cfRule type="expression" dxfId="5" priority="175">
      <formula>P1030&gt;0</formula>
    </cfRule>
  </conditionalFormatting>
  <conditionalFormatting sqref="O1031">
    <cfRule type="containsText" dxfId="1" priority="215" operator="between" text="送货车型9.6米">
      <formula>NOT(ISERROR(SEARCH("送货车型9.6米",O1031)))</formula>
    </cfRule>
  </conditionalFormatting>
  <conditionalFormatting sqref="P1031">
    <cfRule type="expression" dxfId="5" priority="174">
      <formula>P1031&gt;0</formula>
    </cfRule>
  </conditionalFormatting>
  <conditionalFormatting sqref="L1032">
    <cfRule type="containsText" dxfId="1" priority="270" operator="between" text="送货车型9.6米">
      <formula>NOT(ISERROR(SEARCH("送货车型9.6米",L1032)))</formula>
    </cfRule>
  </conditionalFormatting>
  <conditionalFormatting sqref="O1032">
    <cfRule type="containsText" dxfId="1" priority="214" operator="between" text="送货车型9.6米">
      <formula>NOT(ISERROR(SEARCH("送货车型9.6米",O1032)))</formula>
    </cfRule>
  </conditionalFormatting>
  <conditionalFormatting sqref="P1032">
    <cfRule type="expression" dxfId="5" priority="173">
      <formula>P1032&gt;0</formula>
    </cfRule>
  </conditionalFormatting>
  <conditionalFormatting sqref="O1033">
    <cfRule type="containsText" dxfId="1" priority="213" operator="between" text="送货车型9.6米">
      <formula>NOT(ISERROR(SEARCH("送货车型9.6米",O1033)))</formula>
    </cfRule>
  </conditionalFormatting>
  <conditionalFormatting sqref="P1033">
    <cfRule type="expression" dxfId="5" priority="172">
      <formula>P1033&gt;0</formula>
    </cfRule>
  </conditionalFormatting>
  <conditionalFormatting sqref="L1034">
    <cfRule type="containsText" dxfId="1" priority="269" operator="between" text="送货车型9.6米">
      <formula>NOT(ISERROR(SEARCH("送货车型9.6米",L1034)))</formula>
    </cfRule>
  </conditionalFormatting>
  <conditionalFormatting sqref="O1034">
    <cfRule type="containsText" dxfId="1" priority="212" operator="between" text="送货车型9.6米">
      <formula>NOT(ISERROR(SEARCH("送货车型9.6米",O1034)))</formula>
    </cfRule>
  </conditionalFormatting>
  <conditionalFormatting sqref="P1034">
    <cfRule type="expression" dxfId="5" priority="171">
      <formula>P1034&gt;0</formula>
    </cfRule>
  </conditionalFormatting>
  <conditionalFormatting sqref="O1035">
    <cfRule type="containsText" dxfId="1" priority="211" operator="between" text="送货车型9.6米">
      <formula>NOT(ISERROR(SEARCH("送货车型9.6米",O1035)))</formula>
    </cfRule>
  </conditionalFormatting>
  <conditionalFormatting sqref="P1035">
    <cfRule type="expression" dxfId="5" priority="170">
      <formula>P1035&gt;0</formula>
    </cfRule>
  </conditionalFormatting>
  <conditionalFormatting sqref="O1036">
    <cfRule type="containsText" dxfId="1" priority="210" operator="between" text="送货车型9.6米">
      <formula>NOT(ISERROR(SEARCH("送货车型9.6米",O1036)))</formula>
    </cfRule>
  </conditionalFormatting>
  <conditionalFormatting sqref="P1036">
    <cfRule type="expression" dxfId="5" priority="169">
      <formula>P1036&gt;0</formula>
    </cfRule>
  </conditionalFormatting>
  <conditionalFormatting sqref="C1037">
    <cfRule type="timePeriod" dxfId="4" priority="250" timePeriod="yesterday">
      <formula>FLOOR(C1037,1)=TODAY()-1</formula>
    </cfRule>
  </conditionalFormatting>
  <conditionalFormatting sqref="O1037">
    <cfRule type="containsText" dxfId="1" priority="209" operator="between" text="送货车型9.6米">
      <formula>NOT(ISERROR(SEARCH("送货车型9.6米",O1037)))</formula>
    </cfRule>
  </conditionalFormatting>
  <conditionalFormatting sqref="P1037">
    <cfRule type="expression" dxfId="5" priority="168">
      <formula>P1037&gt;0</formula>
    </cfRule>
  </conditionalFormatting>
  <conditionalFormatting sqref="O1038">
    <cfRule type="containsText" dxfId="1" priority="208" operator="between" text="送货车型9.6米">
      <formula>NOT(ISERROR(SEARCH("送货车型9.6米",O1038)))</formula>
    </cfRule>
  </conditionalFormatting>
  <conditionalFormatting sqref="P1038">
    <cfRule type="expression" dxfId="5" priority="167">
      <formula>P1038&gt;0</formula>
    </cfRule>
  </conditionalFormatting>
  <conditionalFormatting sqref="O1039">
    <cfRule type="containsText" dxfId="1" priority="207" operator="between" text="送货车型9.6米">
      <formula>NOT(ISERROR(SEARCH("送货车型9.6米",O1039)))</formula>
    </cfRule>
  </conditionalFormatting>
  <conditionalFormatting sqref="P1039">
    <cfRule type="expression" dxfId="5" priority="166">
      <formula>P1039&gt;0</formula>
    </cfRule>
  </conditionalFormatting>
  <conditionalFormatting sqref="O1040">
    <cfRule type="containsText" dxfId="1" priority="206" operator="between" text="送货车型9.6米">
      <formula>NOT(ISERROR(SEARCH("送货车型9.6米",O1040)))</formula>
    </cfRule>
  </conditionalFormatting>
  <conditionalFormatting sqref="P1040">
    <cfRule type="expression" dxfId="5" priority="165">
      <formula>P1040&gt;0</formula>
    </cfRule>
  </conditionalFormatting>
  <conditionalFormatting sqref="L1041">
    <cfRule type="containsText" dxfId="1" priority="268" operator="between" text="送货车型9.6米">
      <formula>NOT(ISERROR(SEARCH("送货车型9.6米",L1041)))</formula>
    </cfRule>
  </conditionalFormatting>
  <conditionalFormatting sqref="O1041">
    <cfRule type="containsText" dxfId="1" priority="205" operator="between" text="送货车型9.6米">
      <formula>NOT(ISERROR(SEARCH("送货车型9.6米",O1041)))</formula>
    </cfRule>
  </conditionalFormatting>
  <conditionalFormatting sqref="P1041">
    <cfRule type="expression" dxfId="5" priority="164">
      <formula>P1041&gt;0</formula>
    </cfRule>
  </conditionalFormatting>
  <conditionalFormatting sqref="O1042">
    <cfRule type="containsText" dxfId="1" priority="204" operator="between" text="送货车型9.6米">
      <formula>NOT(ISERROR(SEARCH("送货车型9.6米",O1042)))</formula>
    </cfRule>
  </conditionalFormatting>
  <conditionalFormatting sqref="P1042">
    <cfRule type="expression" dxfId="5" priority="163">
      <formula>P1042&gt;0</formula>
    </cfRule>
  </conditionalFormatting>
  <conditionalFormatting sqref="O1043">
    <cfRule type="containsText" dxfId="1" priority="203" operator="between" text="送货车型9.6米">
      <formula>NOT(ISERROR(SEARCH("送货车型9.6米",O1043)))</formula>
    </cfRule>
  </conditionalFormatting>
  <conditionalFormatting sqref="P1043">
    <cfRule type="expression" dxfId="5" priority="162">
      <formula>P1043&gt;0</formula>
    </cfRule>
  </conditionalFormatting>
  <conditionalFormatting sqref="O1044">
    <cfRule type="containsText" dxfId="1" priority="202" operator="between" text="送货车型9.6米">
      <formula>NOT(ISERROR(SEARCH("送货车型9.6米",O1044)))</formula>
    </cfRule>
  </conditionalFormatting>
  <conditionalFormatting sqref="P1044">
    <cfRule type="expression" dxfId="5" priority="161">
      <formula>P1044&gt;0</formula>
    </cfRule>
  </conditionalFormatting>
  <conditionalFormatting sqref="C1045">
    <cfRule type="timePeriod" dxfId="4" priority="242" timePeriod="yesterday">
      <formula>FLOOR(C1045,1)=TODAY()-1</formula>
    </cfRule>
  </conditionalFormatting>
  <conditionalFormatting sqref="L1045">
    <cfRule type="containsText" dxfId="1" priority="267" operator="between" text="送货车型9.6米">
      <formula>NOT(ISERROR(SEARCH("送货车型9.6米",L1045)))</formula>
    </cfRule>
  </conditionalFormatting>
  <conditionalFormatting sqref="O1045">
    <cfRule type="containsText" dxfId="1" priority="201" operator="between" text="送货车型9.6米">
      <formula>NOT(ISERROR(SEARCH("送货车型9.6米",O1045)))</formula>
    </cfRule>
  </conditionalFormatting>
  <conditionalFormatting sqref="P1045">
    <cfRule type="expression" dxfId="5" priority="160">
      <formula>P1045&gt;0</formula>
    </cfRule>
  </conditionalFormatting>
  <conditionalFormatting sqref="C1046">
    <cfRule type="timePeriod" dxfId="4" priority="241" timePeriod="yesterday">
      <formula>FLOOR(C1046,1)=TODAY()-1</formula>
    </cfRule>
  </conditionalFormatting>
  <conditionalFormatting sqref="O1046">
    <cfRule type="containsText" dxfId="1" priority="200" operator="between" text="送货车型9.6米">
      <formula>NOT(ISERROR(SEARCH("送货车型9.6米",O1046)))</formula>
    </cfRule>
  </conditionalFormatting>
  <conditionalFormatting sqref="P1046">
    <cfRule type="expression" dxfId="5" priority="159">
      <formula>P1046&gt;0</formula>
    </cfRule>
  </conditionalFormatting>
  <conditionalFormatting sqref="C1047">
    <cfRule type="timePeriod" dxfId="4" priority="240" timePeriod="yesterday">
      <formula>FLOOR(C1047,1)=TODAY()-1</formula>
    </cfRule>
  </conditionalFormatting>
  <conditionalFormatting sqref="O1047">
    <cfRule type="containsText" dxfId="1" priority="199" operator="between" text="送货车型9.6米">
      <formula>NOT(ISERROR(SEARCH("送货车型9.6米",O1047)))</formula>
    </cfRule>
  </conditionalFormatting>
  <conditionalFormatting sqref="P1047">
    <cfRule type="expression" dxfId="5" priority="158">
      <formula>P1047&gt;0</formula>
    </cfRule>
  </conditionalFormatting>
  <conditionalFormatting sqref="C1048">
    <cfRule type="timePeriod" dxfId="4" priority="239" timePeriod="yesterday">
      <formula>FLOOR(C1048,1)=TODAY()-1</formula>
    </cfRule>
  </conditionalFormatting>
  <conditionalFormatting sqref="O1048">
    <cfRule type="containsText" dxfId="1" priority="198" operator="between" text="送货车型9.6米">
      <formula>NOT(ISERROR(SEARCH("送货车型9.6米",O1048)))</formula>
    </cfRule>
  </conditionalFormatting>
  <conditionalFormatting sqref="P1048">
    <cfRule type="expression" dxfId="5" priority="157">
      <formula>P1048&gt;0</formula>
    </cfRule>
  </conditionalFormatting>
  <conditionalFormatting sqref="C1049">
    <cfRule type="timePeriod" dxfId="4" priority="238" timePeriod="yesterday">
      <formula>FLOOR(C1049,1)=TODAY()-1</formula>
    </cfRule>
  </conditionalFormatting>
  <conditionalFormatting sqref="O1049">
    <cfRule type="containsText" dxfId="1" priority="197" operator="between" text="送货车型9.6米">
      <formula>NOT(ISERROR(SEARCH("送货车型9.6米",O1049)))</formula>
    </cfRule>
  </conditionalFormatting>
  <conditionalFormatting sqref="P1049">
    <cfRule type="expression" dxfId="5" priority="156">
      <formula>P1049&gt;0</formula>
    </cfRule>
  </conditionalFormatting>
  <conditionalFormatting sqref="L1050">
    <cfRule type="containsText" dxfId="1" priority="266" operator="between" text="送货车型9.6米">
      <formula>NOT(ISERROR(SEARCH("送货车型9.6米",L1050)))</formula>
    </cfRule>
  </conditionalFormatting>
  <conditionalFormatting sqref="O1050">
    <cfRule type="containsText" dxfId="1" priority="196" operator="between" text="送货车型9.6米">
      <formula>NOT(ISERROR(SEARCH("送货车型9.6米",O1050)))</formula>
    </cfRule>
  </conditionalFormatting>
  <conditionalFormatting sqref="P1050">
    <cfRule type="expression" dxfId="5" priority="155">
      <formula>P1050&gt;0</formula>
    </cfRule>
  </conditionalFormatting>
  <conditionalFormatting sqref="O1051">
    <cfRule type="containsText" dxfId="1" priority="195" operator="between" text="送货车型9.6米">
      <formula>NOT(ISERROR(SEARCH("送货车型9.6米",O1051)))</formula>
    </cfRule>
  </conditionalFormatting>
  <conditionalFormatting sqref="P1051">
    <cfRule type="expression" dxfId="5" priority="154">
      <formula>P1051&gt;0</formula>
    </cfRule>
  </conditionalFormatting>
  <conditionalFormatting sqref="O1052">
    <cfRule type="containsText" dxfId="1" priority="194" operator="between" text="送货车型9.6米">
      <formula>NOT(ISERROR(SEARCH("送货车型9.6米",O1052)))</formula>
    </cfRule>
  </conditionalFormatting>
  <conditionalFormatting sqref="P1052">
    <cfRule type="expression" dxfId="5" priority="153">
      <formula>P1052&gt;0</formula>
    </cfRule>
  </conditionalFormatting>
  <conditionalFormatting sqref="O1053">
    <cfRule type="containsText" dxfId="1" priority="193" operator="between" text="送货车型9.6米">
      <formula>NOT(ISERROR(SEARCH("送货车型9.6米",O1053)))</formula>
    </cfRule>
  </conditionalFormatting>
  <conditionalFormatting sqref="P1053">
    <cfRule type="expression" dxfId="5" priority="152">
      <formula>P1053&gt;0</formula>
    </cfRule>
  </conditionalFormatting>
  <conditionalFormatting sqref="L1054">
    <cfRule type="containsText" dxfId="1" priority="265" operator="between" text="送货车型9.6米">
      <formula>NOT(ISERROR(SEARCH("送货车型9.6米",L1054)))</formula>
    </cfRule>
  </conditionalFormatting>
  <conditionalFormatting sqref="O1054">
    <cfRule type="containsText" dxfId="1" priority="192" operator="between" text="送货车型9.6米">
      <formula>NOT(ISERROR(SEARCH("送货车型9.6米",O1054)))</formula>
    </cfRule>
  </conditionalFormatting>
  <conditionalFormatting sqref="P1054">
    <cfRule type="expression" dxfId="5" priority="151">
      <formula>P1054&gt;0</formula>
    </cfRule>
  </conditionalFormatting>
  <conditionalFormatting sqref="O1055">
    <cfRule type="containsText" dxfId="1" priority="191" operator="between" text="送货车型9.6米">
      <formula>NOT(ISERROR(SEARCH("送货车型9.6米",O1055)))</formula>
    </cfRule>
  </conditionalFormatting>
  <conditionalFormatting sqref="P1055">
    <cfRule type="expression" dxfId="5" priority="150">
      <formula>P1055&gt;0</formula>
    </cfRule>
  </conditionalFormatting>
  <conditionalFormatting sqref="L1056">
    <cfRule type="containsText" dxfId="1" priority="264" operator="between" text="送货车型9.6米">
      <formula>NOT(ISERROR(SEARCH("送货车型9.6米",L1056)))</formula>
    </cfRule>
  </conditionalFormatting>
  <conditionalFormatting sqref="O1056">
    <cfRule type="containsText" dxfId="1" priority="190" operator="between" text="送货车型9.6米">
      <formula>NOT(ISERROR(SEARCH("送货车型9.6米",O1056)))</formula>
    </cfRule>
  </conditionalFormatting>
  <conditionalFormatting sqref="P1056">
    <cfRule type="expression" dxfId="5" priority="149">
      <formula>P1056&gt;0</formula>
    </cfRule>
  </conditionalFormatting>
  <conditionalFormatting sqref="O1057">
    <cfRule type="containsText" dxfId="1" priority="189" operator="between" text="送货车型9.6米">
      <formula>NOT(ISERROR(SEARCH("送货车型9.6米",O1057)))</formula>
    </cfRule>
  </conditionalFormatting>
  <conditionalFormatting sqref="P1057">
    <cfRule type="expression" dxfId="5" priority="148">
      <formula>P1057&gt;0</formula>
    </cfRule>
  </conditionalFormatting>
  <conditionalFormatting sqref="O1058">
    <cfRule type="containsText" dxfId="1" priority="188" operator="between" text="送货车型9.6米">
      <formula>NOT(ISERROR(SEARCH("送货车型9.6米",O1058)))</formula>
    </cfRule>
  </conditionalFormatting>
  <conditionalFormatting sqref="P1058">
    <cfRule type="expression" dxfId="5" priority="147">
      <formula>P1058&gt;0</formula>
    </cfRule>
  </conditionalFormatting>
  <conditionalFormatting sqref="L1059">
    <cfRule type="containsText" dxfId="1" priority="263" operator="between" text="送货车型9.6米">
      <formula>NOT(ISERROR(SEARCH("送货车型9.6米",L1059)))</formula>
    </cfRule>
  </conditionalFormatting>
  <conditionalFormatting sqref="O1059">
    <cfRule type="containsText" dxfId="1" priority="187" operator="between" text="送货车型9.6米">
      <formula>NOT(ISERROR(SEARCH("送货车型9.6米",O1059)))</formula>
    </cfRule>
  </conditionalFormatting>
  <conditionalFormatting sqref="P1059">
    <cfRule type="expression" dxfId="5" priority="146">
      <formula>P1059&gt;0</formula>
    </cfRule>
  </conditionalFormatting>
  <conditionalFormatting sqref="O1060">
    <cfRule type="containsText" dxfId="1" priority="186" operator="between" text="送货车型9.6米">
      <formula>NOT(ISERROR(SEARCH("送货车型9.6米",O1060)))</formula>
    </cfRule>
  </conditionalFormatting>
  <conditionalFormatting sqref="P1060">
    <cfRule type="expression" dxfId="5" priority="145">
      <formula>P1060&gt;0</formula>
    </cfRule>
  </conditionalFormatting>
  <conditionalFormatting sqref="O1061">
    <cfRule type="containsText" dxfId="1" priority="185" operator="between" text="送货车型9.6米">
      <formula>NOT(ISERROR(SEARCH("送货车型9.6米",O1061)))</formula>
    </cfRule>
  </conditionalFormatting>
  <conditionalFormatting sqref="P1061">
    <cfRule type="expression" dxfId="5" priority="144">
      <formula>P1061&gt;0</formula>
    </cfRule>
  </conditionalFormatting>
  <conditionalFormatting sqref="L1062">
    <cfRule type="containsText" dxfId="1" priority="262" operator="between" text="送货车型9.6米">
      <formula>NOT(ISERROR(SEARCH("送货车型9.6米",L1062)))</formula>
    </cfRule>
  </conditionalFormatting>
  <conditionalFormatting sqref="O1062">
    <cfRule type="containsText" dxfId="1" priority="184" operator="between" text="送货车型9.6米">
      <formula>NOT(ISERROR(SEARCH("送货车型9.6米",O1062)))</formula>
    </cfRule>
  </conditionalFormatting>
  <conditionalFormatting sqref="P1062">
    <cfRule type="expression" dxfId="5" priority="143">
      <formula>P1062&gt;0</formula>
    </cfRule>
  </conditionalFormatting>
  <conditionalFormatting sqref="O1063">
    <cfRule type="containsText" dxfId="1" priority="183" operator="between" text="送货车型9.6米">
      <formula>NOT(ISERROR(SEARCH("送货车型9.6米",O1063)))</formula>
    </cfRule>
  </conditionalFormatting>
  <conditionalFormatting sqref="P1063">
    <cfRule type="expression" dxfId="5" priority="142">
      <formula>P1063&gt;0</formula>
    </cfRule>
  </conditionalFormatting>
  <conditionalFormatting sqref="O1064">
    <cfRule type="containsText" dxfId="1" priority="182" operator="between" text="送货车型9.6米">
      <formula>NOT(ISERROR(SEARCH("送货车型9.6米",O1064)))</formula>
    </cfRule>
  </conditionalFormatting>
  <conditionalFormatting sqref="P1064">
    <cfRule type="expression" dxfId="5" priority="141">
      <formula>P1064&gt;0</formula>
    </cfRule>
  </conditionalFormatting>
  <conditionalFormatting sqref="O1065">
    <cfRule type="containsText" dxfId="1" priority="181" operator="between" text="送货车型9.6米">
      <formula>NOT(ISERROR(SEARCH("送货车型9.6米",O1065)))</formula>
    </cfRule>
  </conditionalFormatting>
  <conditionalFormatting sqref="P1065">
    <cfRule type="expression" dxfId="5" priority="140">
      <formula>P1065&gt;0</formula>
    </cfRule>
  </conditionalFormatting>
  <conditionalFormatting sqref="L1066">
    <cfRule type="containsText" dxfId="1" priority="261" operator="between" text="送货车型9.6米">
      <formula>NOT(ISERROR(SEARCH("送货车型9.6米",L1066)))</formula>
    </cfRule>
  </conditionalFormatting>
  <conditionalFormatting sqref="O1066">
    <cfRule type="containsText" dxfId="1" priority="180" operator="between" text="送货车型9.6米">
      <formula>NOT(ISERROR(SEARCH("送货车型9.6米",O1066)))</formula>
    </cfRule>
  </conditionalFormatting>
  <conditionalFormatting sqref="P1066">
    <cfRule type="expression" dxfId="5" priority="139">
      <formula>P1066&gt;0</formula>
    </cfRule>
  </conditionalFormatting>
  <conditionalFormatting sqref="O1067">
    <cfRule type="containsText" dxfId="1" priority="179" operator="between" text="送货车型9.6米">
      <formula>NOT(ISERROR(SEARCH("送货车型9.6米",O1067)))</formula>
    </cfRule>
  </conditionalFormatting>
  <conditionalFormatting sqref="P1067">
    <cfRule type="expression" dxfId="5" priority="138">
      <formula>P1067&gt;0</formula>
    </cfRule>
  </conditionalFormatting>
  <conditionalFormatting sqref="O1068">
    <cfRule type="containsText" dxfId="1" priority="178" operator="between" text="送货车型9.6米">
      <formula>NOT(ISERROR(SEARCH("送货车型9.6米",O1068)))</formula>
    </cfRule>
  </conditionalFormatting>
  <conditionalFormatting sqref="P1068">
    <cfRule type="expression" dxfId="5" priority="137">
      <formula>P1068&gt;0</formula>
    </cfRule>
  </conditionalFormatting>
  <conditionalFormatting sqref="M1112">
    <cfRule type="containsText" dxfId="1" priority="15" operator="between" text="送货车型9.6米">
      <formula>NOT(ISERROR(SEARCH("送货车型9.6米",M1112)))</formula>
    </cfRule>
  </conditionalFormatting>
  <conditionalFormatting sqref="O1300">
    <cfRule type="containsText" dxfId="1" priority="2" operator="between" text="送货车型9.6米">
      <formula>NOT(ISERROR(SEARCH("送货车型9.6米",O1300)))</formula>
    </cfRule>
  </conditionalFormatting>
  <conditionalFormatting sqref="P1300">
    <cfRule type="expression" dxfId="5" priority="1">
      <formula>P1300&gt;0</formula>
    </cfRule>
  </conditionalFormatting>
  <conditionalFormatting sqref="C18:C59">
    <cfRule type="timePeriod" dxfId="4" priority="897" timePeriod="yesterday">
      <formula>FLOOR(C18,1)=TODAY()-1</formula>
    </cfRule>
  </conditionalFormatting>
  <conditionalFormatting sqref="C60:C91">
    <cfRule type="timePeriod" dxfId="4" priority="891" timePeriod="yesterday">
      <formula>FLOOR(C60,1)=TODAY()-1</formula>
    </cfRule>
  </conditionalFormatting>
  <conditionalFormatting sqref="C166:C200">
    <cfRule type="timePeriod" dxfId="4" priority="882" timePeriod="yesterday">
      <formula>FLOOR(C166,1)=TODAY()-1</formula>
    </cfRule>
  </conditionalFormatting>
  <conditionalFormatting sqref="C263:C265">
    <cfRule type="timePeriod" dxfId="4" priority="874" timePeriod="yesterday">
      <formula>FLOOR(C263,1)=TODAY()-1</formula>
    </cfRule>
  </conditionalFormatting>
  <conditionalFormatting sqref="C395:C397">
    <cfRule type="timePeriod" dxfId="4" priority="797" timePeriod="yesterday">
      <formula>FLOOR(C395,1)=TODAY()-1</formula>
    </cfRule>
  </conditionalFormatting>
  <conditionalFormatting sqref="C417:C424">
    <cfRule type="timePeriod" dxfId="4" priority="792" timePeriod="yesterday">
      <formula>FLOOR(C417,1)=TODAY()-1</formula>
    </cfRule>
  </conditionalFormatting>
  <conditionalFormatting sqref="C608:C637">
    <cfRule type="timePeriod" dxfId="4" priority="786" timePeriod="yesterday">
      <formula>FLOOR(C608,1)=TODAY()-1</formula>
    </cfRule>
  </conditionalFormatting>
  <conditionalFormatting sqref="C693:C717">
    <cfRule type="timePeriod" dxfId="4" priority="784" timePeriod="yesterday">
      <formula>FLOOR(C693,1)=TODAY()-1</formula>
    </cfRule>
  </conditionalFormatting>
  <conditionalFormatting sqref="C738:C754">
    <cfRule type="timePeriod" dxfId="4" priority="768" timePeriod="yesterday">
      <formula>FLOOR(C738,1)=TODAY()-1</formula>
    </cfRule>
  </conditionalFormatting>
  <conditionalFormatting sqref="C755:C772">
    <cfRule type="timePeriod" dxfId="4" priority="707" timePeriod="yesterday">
      <formula>FLOOR(C755,1)=TODAY()-1</formula>
    </cfRule>
  </conditionalFormatting>
  <conditionalFormatting sqref="C857:C900">
    <cfRule type="timePeriod" dxfId="4" priority="622" timePeriod="yesterday">
      <formula>FLOOR(C857,1)=TODAY()-1</formula>
    </cfRule>
  </conditionalFormatting>
  <conditionalFormatting sqref="C904:C905">
    <cfRule type="timePeriod" dxfId="4" priority="616" timePeriod="yesterday">
      <formula>FLOOR(C904,1)=TODAY()-1</formula>
    </cfRule>
  </conditionalFormatting>
  <conditionalFormatting sqref="C906:C941">
    <cfRule type="timePeriod" dxfId="4" priority="607" timePeriod="yesterday">
      <formula>FLOOR(C906,1)=TODAY()-1</formula>
    </cfRule>
  </conditionalFormatting>
  <conditionalFormatting sqref="C955:C995">
    <cfRule type="timePeriod" dxfId="4" priority="604" timePeriod="yesterday">
      <formula>FLOOR(C955,1)=TODAY()-1</formula>
    </cfRule>
  </conditionalFormatting>
  <conditionalFormatting sqref="C996:C1019">
    <cfRule type="timePeriod" dxfId="4" priority="298" timePeriod="yesterday">
      <formula>FLOOR(C996,1)=TODAY()-1</formula>
    </cfRule>
  </conditionalFormatting>
  <conditionalFormatting sqref="C1029:C1036">
    <cfRule type="timePeriod" dxfId="4" priority="136" timePeriod="yesterday">
      <formula>FLOOR(C1029,1)=TODAY()-1</formula>
    </cfRule>
  </conditionalFormatting>
  <conditionalFormatting sqref="C1038:C1044">
    <cfRule type="timePeriod" dxfId="4" priority="135" timePeriod="yesterday">
      <formula>FLOOR(C1038,1)=TODAY()-1</formula>
    </cfRule>
  </conditionalFormatting>
  <conditionalFormatting sqref="C1050:C1068">
    <cfRule type="timePeriod" dxfId="4" priority="134" timePeriod="yesterday">
      <formula>FLOOR(C1050,1)=TODAY()-1</formula>
    </cfRule>
  </conditionalFormatting>
  <conditionalFormatting sqref="C1069:C1137">
    <cfRule type="timePeriod" dxfId="4" priority="86" timePeriod="yesterday">
      <formula>FLOOR(C1069,1)=TODAY()-1</formula>
    </cfRule>
  </conditionalFormatting>
  <conditionalFormatting sqref="F18:F49">
    <cfRule type="containsText" dxfId="2" priority="901" operator="between" text="12m">
      <formula>NOT(ISERROR(SEARCH("12m",F18)))</formula>
    </cfRule>
    <cfRule type="containsText" dxfId="3" priority="902" operator="between" text="HRB500E">
      <formula>NOT(ISERROR(SEARCH("HRB500E",F18)))</formula>
    </cfRule>
  </conditionalFormatting>
  <conditionalFormatting sqref="F263:F265">
    <cfRule type="containsText" dxfId="2" priority="871" operator="between" text="12m">
      <formula>NOT(ISERROR(SEARCH("12m",F263)))</formula>
    </cfRule>
    <cfRule type="containsText" dxfId="3" priority="872" operator="between" text="HRB500E">
      <formula>NOT(ISERROR(SEARCH("HRB500E",F263)))</formula>
    </cfRule>
  </conditionalFormatting>
  <conditionalFormatting sqref="F350:F355">
    <cfRule type="containsText" dxfId="2" priority="838" operator="between" text="12m">
      <formula>NOT(ISERROR(SEARCH("12m",F350)))</formula>
    </cfRule>
    <cfRule type="containsText" dxfId="3" priority="839" operator="between" text="HRB500E">
      <formula>NOT(ISERROR(SEARCH("HRB500E",F350)))</formula>
    </cfRule>
  </conditionalFormatting>
  <conditionalFormatting sqref="F395:F397">
    <cfRule type="containsText" dxfId="2" priority="805" operator="between" text="12m">
      <formula>NOT(ISERROR(SEARCH("12m",F395)))</formula>
    </cfRule>
    <cfRule type="containsText" dxfId="3" priority="806" operator="between" text="HRB500E">
      <formula>NOT(ISERROR(SEARCH("HRB500E",F395)))</formula>
    </cfRule>
  </conditionalFormatting>
  <conditionalFormatting sqref="F417:F424">
    <cfRule type="containsText" dxfId="2" priority="794" operator="between" text="12m">
      <formula>NOT(ISERROR(SEARCH("12m",F417)))</formula>
    </cfRule>
    <cfRule type="containsText" dxfId="3" priority="795" operator="between" text="HRB500E">
      <formula>NOT(ISERROR(SEARCH("HRB500E",F417)))</formula>
    </cfRule>
  </conditionalFormatting>
  <conditionalFormatting sqref="F955:F994">
    <cfRule type="containsText" dxfId="2" priority="602" operator="between" text="12m">
      <formula>NOT(ISERROR(SEARCH("12m",F955)))</formula>
    </cfRule>
    <cfRule type="containsText" dxfId="3" priority="603" operator="between" text="HRB500E">
      <formula>NOT(ISERROR(SEARCH("HRB500E",F955)))</formula>
    </cfRule>
  </conditionalFormatting>
  <conditionalFormatting sqref="F1096:F1115">
    <cfRule type="containsText" dxfId="2" priority="17" operator="between" text="12m">
      <formula>NOT(ISERROR(SEARCH("12m",F1096)))</formula>
    </cfRule>
    <cfRule type="containsText" dxfId="3" priority="18" operator="between" text="HRB500E">
      <formula>NOT(ISERROR(SEARCH("HRB500E",F1096)))</formula>
    </cfRule>
  </conditionalFormatting>
  <conditionalFormatting sqref="L1000:L1001">
    <cfRule type="containsText" dxfId="1" priority="305" operator="between" text="送货车型9.6米">
      <formula>NOT(ISERROR(SEARCH("送货车型9.6米",L1000)))</formula>
    </cfRule>
  </conditionalFormatting>
  <conditionalFormatting sqref="L1069:L1137">
    <cfRule type="containsText" dxfId="1" priority="103" operator="between" text="送货车型9.6米">
      <formula>NOT(ISERROR(SEARCH("送货车型9.6米",L1069)))</formula>
    </cfRule>
  </conditionalFormatting>
  <conditionalFormatting sqref="M318:M327">
    <cfRule type="containsText" dxfId="1" priority="843" operator="between" text="送货车型9.6米">
      <formula>NOT(ISERROR(SEARCH("送货车型9.6米",M318)))</formula>
    </cfRule>
  </conditionalFormatting>
  <conditionalFormatting sqref="M357:M361">
    <cfRule type="containsText" dxfId="1" priority="836" operator="between" text="送货车型9.6米">
      <formula>NOT(ISERROR(SEARCH("送货车型9.6米",M357)))</formula>
    </cfRule>
  </conditionalFormatting>
  <conditionalFormatting sqref="M362:M367">
    <cfRule type="containsText" dxfId="1" priority="837" operator="between" text="送货车型9.6米">
      <formula>NOT(ISERROR(SEARCH("送货车型9.6米",M362)))</formula>
    </cfRule>
  </conditionalFormatting>
  <conditionalFormatting sqref="M368:M382">
    <cfRule type="containsText" dxfId="1" priority="829" operator="between" text="送货车型9.6米">
      <formula>NOT(ISERROR(SEARCH("送货车型9.6米",M368)))</formula>
    </cfRule>
  </conditionalFormatting>
  <conditionalFormatting sqref="M395:M397">
    <cfRule type="containsText" dxfId="1" priority="802" operator="between" text="送货车型9.6米">
      <formula>NOT(ISERROR(SEARCH("送货车型9.6米",M395)))</formula>
    </cfRule>
  </conditionalFormatting>
  <conditionalFormatting sqref="M801:M802">
    <cfRule type="containsText" dxfId="1" priority="697" operator="between" text="送货车型9.6米">
      <formula>NOT(ISERROR(SEARCH("送货车型9.6米",M801)))</formula>
    </cfRule>
  </conditionalFormatting>
  <conditionalFormatting sqref="M847:M850">
    <cfRule type="containsText" dxfId="1" priority="665" operator="between" text="送货车型9.6米">
      <formula>NOT(ISERROR(SEARCH("送货车型9.6米",M847)))</formula>
    </cfRule>
  </conditionalFormatting>
  <conditionalFormatting sqref="M851:M854">
    <cfRule type="containsText" dxfId="1" priority="667" operator="between" text="送货车型9.6米">
      <formula>NOT(ISERROR(SEARCH("送货车型9.6米",M851)))</formula>
    </cfRule>
  </conditionalFormatting>
  <conditionalFormatting sqref="M893:M904">
    <cfRule type="containsText" dxfId="1" priority="624" operator="between" text="送货车型9.6米">
      <formula>NOT(ISERROR(SEARCH("送货车型9.6米",M893)))</formula>
    </cfRule>
  </conditionalFormatting>
  <conditionalFormatting sqref="M955:M994">
    <cfRule type="containsText" dxfId="1" priority="601" operator="between" text="送货车型9.6米">
      <formula>NOT(ISERROR(SEARCH("送货车型9.6米",M955)))</formula>
    </cfRule>
  </conditionalFormatting>
  <conditionalFormatting sqref="M1008:M1019">
    <cfRule type="containsText" dxfId="1" priority="290" operator="between" text="送货车型9.6米">
      <formula>NOT(ISERROR(SEARCH("送货车型9.6米",M1008)))</formula>
    </cfRule>
  </conditionalFormatting>
  <conditionalFormatting sqref="N395:N397">
    <cfRule type="containsText" dxfId="1" priority="807" operator="between" text="送货车型9.6米">
      <formula>NOT(ISERROR(SEARCH("送货车型9.6米",N395)))</formula>
    </cfRule>
  </conditionalFormatting>
  <conditionalFormatting sqref="N900:N904">
    <cfRule type="containsText" dxfId="1" priority="651" operator="between" text="送货车型9.6米">
      <formula>NOT(ISERROR(SEARCH("送货车型9.6米",N900)))</formula>
    </cfRule>
  </conditionalFormatting>
  <conditionalFormatting sqref="O395:O397">
    <cfRule type="containsText" dxfId="1" priority="803" operator="between" text="送货车型9.6米">
      <formula>NOT(ISERROR(SEARCH("送货车型9.6米",O395)))</formula>
    </cfRule>
  </conditionalFormatting>
  <conditionalFormatting sqref="O994:O995">
    <cfRule type="containsText" dxfId="1" priority="560" operator="between" text="送货车型9.6米">
      <formula>NOT(ISERROR(SEARCH("送货车型9.6米",O994)))</formula>
    </cfRule>
  </conditionalFormatting>
  <conditionalFormatting sqref="O1069:O1137">
    <cfRule type="containsText" dxfId="1" priority="109" operator="between" text="送货车型9.6米">
      <formula>NOT(ISERROR(SEARCH("送货车型9.6米",O1069)))</formula>
    </cfRule>
  </conditionalFormatting>
  <conditionalFormatting sqref="P598:P692">
    <cfRule type="expression" dxfId="5" priority="787">
      <formula>P598&gt;0</formula>
    </cfRule>
  </conditionalFormatting>
  <conditionalFormatting sqref="P751:P773">
    <cfRule type="expression" dxfId="5" priority="687">
      <formula>P751&gt;0</formula>
    </cfRule>
  </conditionalFormatting>
  <conditionalFormatting sqref="P812:P954">
    <cfRule type="expression" dxfId="5" priority="686">
      <formula>P812&gt;0</formula>
    </cfRule>
  </conditionalFormatting>
  <conditionalFormatting sqref="P1069:P1075">
    <cfRule type="expression" dxfId="5" priority="105">
      <formula>P1069&gt;0</formula>
    </cfRule>
  </conditionalFormatting>
  <conditionalFormatting sqref="P1076:P1146">
    <cfRule type="expression" dxfId="5" priority="14">
      <formula>P1076&gt;0</formula>
    </cfRule>
  </conditionalFormatting>
  <conditionalFormatting sqref="P1251:P1254">
    <cfRule type="expression" dxfId="5" priority="4">
      <formula>P1251&gt;0</formula>
    </cfRule>
  </conditionalFormatting>
  <conditionalFormatting sqref="C1:C17 C92:C165 C201:C232 C234:C261 C267:C349 C383:C394 C398:C416 C425:C607 C638:C692 C718:C737 C773:C789 C791:C856 C942:C954 C1020:C1027 C1138:C1048576">
    <cfRule type="timePeriod" dxfId="4" priority="6573" timePeriod="yesterday">
      <formula>FLOOR(C1,1)=TODAY()-1</formula>
    </cfRule>
  </conditionalFormatting>
  <conditionalFormatting sqref="F1:F17 F50:F71 F73:F170 F172:F262 F266:F349 F356:F394 F398:F416 F425:F607 F613:F954 F995:F1095 F1116:F1048576">
    <cfRule type="containsText" dxfId="2" priority="3537" operator="between" text="12m">
      <formula>NOT(ISERROR(SEARCH("12m",F1)))</formula>
    </cfRule>
    <cfRule type="containsText" dxfId="3" priority="5880"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64" operator="between" text="送货车型9.6米">
      <formula>NOT(ISERROR(SEARCH("送货车型9.6米",L1)))</formula>
    </cfRule>
  </conditionalFormatting>
  <conditionalFormatting sqref="L18:O18 L21:O21 L23:O23 L27:O27">
    <cfRule type="containsText" dxfId="1" priority="903" operator="between" text="送货车型9.6米">
      <formula>NOT(ISERROR(SEARCH("送货车型9.6米",L18)))</formula>
    </cfRule>
  </conditionalFormatting>
  <conditionalFormatting sqref="L318 M328:O335 N318:O327">
    <cfRule type="containsText" dxfId="1" priority="846" operator="between" text="送货车型9.6米">
      <formula>NOT(ISERROR(SEARCH("送货车型9.6米",L318)))</formula>
    </cfRule>
  </conditionalFormatting>
  <conditionalFormatting sqref="C350:C352 C357:C382">
    <cfRule type="timePeriod" dxfId="4" priority="841" timePeriod="yesterday">
      <formula>FLOOR(C350,1)=TODAY()-1</formula>
    </cfRule>
  </conditionalFormatting>
  <conditionalFormatting sqref="L350:O350 M351:O352 O356:O382">
    <cfRule type="containsText" dxfId="1" priority="840" operator="between" text="送货车型9.6米">
      <formula>NOT(ISERROR(SEARCH("送货车型9.6米",L350)))</formula>
    </cfRule>
  </conditionalFormatting>
  <conditionalFormatting sqref="M792:O794">
    <cfRule type="containsText" dxfId="1" priority="704" operator="between" text="送货车型9.6米">
      <formula>NOT(ISERROR(SEARCH("送货车型9.6米",M792)))</formula>
    </cfRule>
  </conditionalFormatting>
  <conditionalFormatting sqref="M797:O798">
    <cfRule type="containsText" dxfId="1" priority="701" operator="between" text="送货车型9.6米">
      <formula>NOT(ISERROR(SEARCH("送货车型9.6米",M797)))</formula>
    </cfRule>
  </conditionalFormatting>
  <conditionalFormatting sqref="M799:O800 O801:O803">
    <cfRule type="containsText" dxfId="1" priority="700" operator="between" text="送货车型9.6米">
      <formula>NOT(ISERROR(SEARCH("送货车型9.6米",M799)))</formula>
    </cfRule>
  </conditionalFormatting>
  <conditionalFormatting sqref="M804:O811">
    <cfRule type="containsText" dxfId="1" priority="695" operator="between" text="送货车型9.6米">
      <formula>NOT(ISERROR(SEARCH("送货车型9.6米",M804)))</formula>
    </cfRule>
  </conditionalFormatting>
  <conditionalFormatting sqref="P967:P995 P997 P999:P1027">
    <cfRule type="expression" dxfId="5" priority="546">
      <formula>P967&gt;0</formula>
    </cfRule>
  </conditionalFormatting>
  <conditionalFormatting sqref="M1096:M1111 M1113:M1137">
    <cfRule type="containsText" dxfId="1" priority="16" operator="between" text="送货车型9.6米">
      <formula>NOT(ISERROR(SEARCH("送货车型9.6米",M1096)))</formula>
    </cfRule>
  </conditionalFormatting>
  <conditionalFormatting sqref="P1147:P1250 P1255:P1264">
    <cfRule type="expression" dxfId="5" priority="13">
      <formula>P1147&gt;0</formula>
    </cfRule>
  </conditionalFormatting>
  <conditionalFormatting sqref="P1265:P1299 P1301:P1315">
    <cfRule type="expression" dxfId="5" priority="3">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8 J134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D1" activePane="topRight" state="frozen"/>
      <selection/>
      <selection pane="topRight" activeCell="E5" sqref="E5"/>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148</v>
      </c>
      <c r="F1" s="42" t="s">
        <v>149</v>
      </c>
      <c r="G1" s="42" t="s">
        <v>7</v>
      </c>
      <c r="H1" s="42" t="s">
        <v>8</v>
      </c>
      <c r="I1" s="42" t="s">
        <v>9</v>
      </c>
      <c r="J1" s="42" t="s">
        <v>150</v>
      </c>
      <c r="K1" s="39" t="s">
        <v>2</v>
      </c>
      <c r="L1" s="54" t="s">
        <v>151</v>
      </c>
      <c r="M1" s="39" t="s">
        <v>15</v>
      </c>
    </row>
    <row r="2" spans="1:13">
      <c r="A2" s="43" t="s">
        <v>57</v>
      </c>
      <c r="B2" s="43" t="s">
        <v>152</v>
      </c>
      <c r="C2" s="44"/>
      <c r="D2" s="45" t="s">
        <v>153</v>
      </c>
      <c r="E2" s="46" t="s">
        <v>153</v>
      </c>
      <c r="F2" s="47" t="s">
        <v>154</v>
      </c>
      <c r="G2" s="47" t="s">
        <v>155</v>
      </c>
      <c r="H2" s="47" t="s">
        <v>156</v>
      </c>
      <c r="I2" s="47">
        <v>18980927613</v>
      </c>
      <c r="J2" s="52" t="s">
        <v>157</v>
      </c>
      <c r="K2" s="55"/>
      <c r="L2" s="54"/>
      <c r="M2" s="54"/>
    </row>
    <row r="3" spans="1:13">
      <c r="A3" s="43" t="s">
        <v>53</v>
      </c>
      <c r="B3" s="43" t="s">
        <v>152</v>
      </c>
      <c r="C3" s="44"/>
      <c r="D3" s="45" t="s">
        <v>158</v>
      </c>
      <c r="E3" s="46" t="s">
        <v>158</v>
      </c>
      <c r="F3" s="47" t="s">
        <v>159</v>
      </c>
      <c r="G3" s="47" t="s">
        <v>160</v>
      </c>
      <c r="H3" s="47" t="s">
        <v>161</v>
      </c>
      <c r="I3" s="47">
        <v>18308463588</v>
      </c>
      <c r="J3" s="52" t="s">
        <v>162</v>
      </c>
      <c r="K3" s="55"/>
      <c r="L3" s="54"/>
      <c r="M3" s="54"/>
    </row>
    <row r="4" spans="1:13">
      <c r="A4" s="43" t="s">
        <v>51</v>
      </c>
      <c r="B4" s="43" t="s">
        <v>152</v>
      </c>
      <c r="C4" s="44"/>
      <c r="D4" s="45" t="s">
        <v>163</v>
      </c>
      <c r="E4" s="46" t="s">
        <v>163</v>
      </c>
      <c r="F4" s="47" t="s">
        <v>164</v>
      </c>
      <c r="G4" s="48" t="s">
        <v>165</v>
      </c>
      <c r="H4" s="47" t="s">
        <v>166</v>
      </c>
      <c r="I4" s="47">
        <v>18683358310</v>
      </c>
      <c r="J4" s="52" t="s">
        <v>167</v>
      </c>
      <c r="K4" s="55"/>
      <c r="L4" s="54"/>
      <c r="M4" s="54"/>
    </row>
    <row r="5" spans="1:13">
      <c r="A5" s="43" t="s">
        <v>61</v>
      </c>
      <c r="B5" s="43" t="s">
        <v>152</v>
      </c>
      <c r="C5" s="44"/>
      <c r="D5" s="45" t="s">
        <v>44</v>
      </c>
      <c r="E5" s="46" t="s">
        <v>44</v>
      </c>
      <c r="F5" s="47" t="s">
        <v>168</v>
      </c>
      <c r="G5" s="47" t="s">
        <v>169</v>
      </c>
      <c r="H5" s="47" t="s">
        <v>170</v>
      </c>
      <c r="I5" s="47">
        <v>18384145895</v>
      </c>
      <c r="J5" s="52" t="s">
        <v>171</v>
      </c>
      <c r="K5" s="56" t="s">
        <v>172</v>
      </c>
      <c r="L5" s="54"/>
      <c r="M5" s="46" t="s">
        <v>173</v>
      </c>
    </row>
    <row r="6" spans="1:13">
      <c r="A6" s="47"/>
      <c r="B6" s="47"/>
      <c r="C6" s="44"/>
      <c r="D6" s="45" t="s">
        <v>81</v>
      </c>
      <c r="E6" s="46" t="s">
        <v>81</v>
      </c>
      <c r="F6" s="47" t="s">
        <v>174</v>
      </c>
      <c r="G6" s="47" t="s">
        <v>175</v>
      </c>
      <c r="H6" s="47" t="s">
        <v>176</v>
      </c>
      <c r="I6" s="47">
        <v>15884666220</v>
      </c>
      <c r="J6" s="52" t="s">
        <v>177</v>
      </c>
      <c r="K6" s="56" t="s">
        <v>178</v>
      </c>
      <c r="L6" s="54"/>
      <c r="M6" s="46" t="s">
        <v>179</v>
      </c>
    </row>
    <row r="7" spans="1:13">
      <c r="A7" s="43" t="s">
        <v>49</v>
      </c>
      <c r="B7" s="43" t="s">
        <v>119</v>
      </c>
      <c r="C7" s="44"/>
      <c r="D7" s="45" t="s">
        <v>180</v>
      </c>
      <c r="E7" s="46" t="s">
        <v>180</v>
      </c>
      <c r="F7" s="47" t="s">
        <v>181</v>
      </c>
      <c r="G7" s="47" t="s">
        <v>182</v>
      </c>
      <c r="H7" s="47" t="s">
        <v>183</v>
      </c>
      <c r="I7" s="47">
        <v>18180498749</v>
      </c>
      <c r="J7" s="52" t="s">
        <v>184</v>
      </c>
      <c r="K7" s="57" t="s">
        <v>185</v>
      </c>
      <c r="L7" s="54"/>
      <c r="M7" s="54"/>
    </row>
    <row r="8" spans="1:13">
      <c r="A8" s="43" t="s">
        <v>40</v>
      </c>
      <c r="B8" s="43" t="s">
        <v>119</v>
      </c>
      <c r="C8" s="44"/>
      <c r="D8" s="45" t="s">
        <v>92</v>
      </c>
      <c r="E8" s="46" t="s">
        <v>92</v>
      </c>
      <c r="F8" s="47" t="s">
        <v>186</v>
      </c>
      <c r="G8" s="47" t="s">
        <v>187</v>
      </c>
      <c r="H8" s="47" t="s">
        <v>188</v>
      </c>
      <c r="I8" s="47">
        <v>13458642015</v>
      </c>
      <c r="J8" s="52" t="s">
        <v>189</v>
      </c>
      <c r="K8" s="56" t="s">
        <v>190</v>
      </c>
      <c r="L8" s="54"/>
      <c r="M8" s="46" t="s">
        <v>191</v>
      </c>
    </row>
    <row r="9" spans="1:13">
      <c r="A9" s="43" t="s">
        <v>41</v>
      </c>
      <c r="B9" s="43" t="s">
        <v>119</v>
      </c>
      <c r="C9" s="44"/>
      <c r="D9" s="45" t="s">
        <v>192</v>
      </c>
      <c r="E9" s="49" t="s">
        <v>48</v>
      </c>
      <c r="F9" s="47" t="s">
        <v>186</v>
      </c>
      <c r="G9" s="47" t="str">
        <f>"("&amp;(E9)&amp;")"&amp;"成都市简阳市白金山水库"</f>
        <v>(华西颐海-科创农业生态谷-1号钢筋房)成都市简阳市白金山水库</v>
      </c>
      <c r="H9" s="47" t="s">
        <v>188</v>
      </c>
      <c r="I9" s="47">
        <v>13458642015</v>
      </c>
      <c r="J9" s="52" t="s">
        <v>189</v>
      </c>
      <c r="K9" s="56" t="s">
        <v>193</v>
      </c>
      <c r="L9" s="54"/>
      <c r="M9" s="46" t="s">
        <v>194</v>
      </c>
    </row>
    <row r="10" spans="1:13">
      <c r="A10" s="43" t="s">
        <v>26</v>
      </c>
      <c r="B10" s="43" t="s">
        <v>119</v>
      </c>
      <c r="C10" s="44"/>
      <c r="D10" s="45" t="s">
        <v>192</v>
      </c>
      <c r="E10" s="49" t="s">
        <v>195</v>
      </c>
      <c r="F10" s="47" t="s">
        <v>186</v>
      </c>
      <c r="G10" s="47" t="str">
        <f>"("&amp;(E10)&amp;")"&amp;"成都市简阳市白金山水库"</f>
        <v>(华西颐海-科创农业生态谷-2号钢筋房)成都市简阳市白金山水库</v>
      </c>
      <c r="H10" s="47" t="s">
        <v>188</v>
      </c>
      <c r="I10" s="47">
        <v>13458642015</v>
      </c>
      <c r="J10" s="52" t="s">
        <v>189</v>
      </c>
      <c r="K10" s="56" t="s">
        <v>193</v>
      </c>
      <c r="L10" s="54"/>
      <c r="M10" s="46" t="s">
        <v>194</v>
      </c>
    </row>
    <row r="11" spans="1:13">
      <c r="A11" s="43" t="s">
        <v>196</v>
      </c>
      <c r="B11" s="43" t="s">
        <v>119</v>
      </c>
      <c r="C11" s="44"/>
      <c r="D11" s="45" t="s">
        <v>197</v>
      </c>
      <c r="E11" s="46" t="s">
        <v>197</v>
      </c>
      <c r="F11" s="47" t="s">
        <v>198</v>
      </c>
      <c r="G11" s="47" t="s">
        <v>199</v>
      </c>
      <c r="H11" s="47" t="s">
        <v>200</v>
      </c>
      <c r="I11" s="47">
        <v>18683201292</v>
      </c>
      <c r="J11" s="52" t="s">
        <v>171</v>
      </c>
      <c r="K11" s="56" t="s">
        <v>201</v>
      </c>
      <c r="L11" s="54"/>
      <c r="M11" s="46" t="s">
        <v>202</v>
      </c>
    </row>
    <row r="12" spans="1:13">
      <c r="A12" s="47"/>
      <c r="B12" s="47"/>
      <c r="C12" s="44"/>
      <c r="D12" s="45" t="s">
        <v>203</v>
      </c>
      <c r="E12" s="46" t="s">
        <v>203</v>
      </c>
      <c r="F12" s="47" t="s">
        <v>204</v>
      </c>
      <c r="G12" s="47" t="s">
        <v>205</v>
      </c>
      <c r="H12" s="47" t="s">
        <v>206</v>
      </c>
      <c r="I12" s="47">
        <v>19982812229</v>
      </c>
      <c r="J12" s="52"/>
      <c r="K12" s="56" t="s">
        <v>207</v>
      </c>
      <c r="L12" s="54"/>
      <c r="M12" s="46"/>
    </row>
    <row r="13" spans="1:13">
      <c r="A13" s="43" t="s">
        <v>208</v>
      </c>
      <c r="B13" s="43" t="s">
        <v>116</v>
      </c>
      <c r="C13" s="44"/>
      <c r="D13" s="45" t="s">
        <v>145</v>
      </c>
      <c r="E13" s="46" t="s">
        <v>145</v>
      </c>
      <c r="F13" s="47" t="s">
        <v>209</v>
      </c>
      <c r="G13" s="47" t="s">
        <v>210</v>
      </c>
      <c r="H13" s="47" t="s">
        <v>211</v>
      </c>
      <c r="I13" s="47">
        <v>15528785906</v>
      </c>
      <c r="J13" s="52" t="s">
        <v>212</v>
      </c>
      <c r="K13" s="56" t="s">
        <v>213</v>
      </c>
      <c r="L13" s="54"/>
      <c r="M13" s="46"/>
    </row>
    <row r="14" spans="1:13">
      <c r="A14" s="43" t="s">
        <v>27</v>
      </c>
      <c r="B14" s="43" t="s">
        <v>116</v>
      </c>
      <c r="C14" s="44"/>
      <c r="D14" s="45" t="s">
        <v>214</v>
      </c>
      <c r="E14" s="46" t="s">
        <v>47</v>
      </c>
      <c r="F14" s="47" t="s">
        <v>215</v>
      </c>
      <c r="G14" s="47" t="s">
        <v>216</v>
      </c>
      <c r="H14" s="50" t="s">
        <v>217</v>
      </c>
      <c r="I14" s="47">
        <v>15108211617</v>
      </c>
      <c r="J14" s="52" t="s">
        <v>218</v>
      </c>
      <c r="K14" s="56" t="s">
        <v>115</v>
      </c>
      <c r="L14" s="54"/>
      <c r="M14" s="46" t="s">
        <v>219</v>
      </c>
    </row>
    <row r="15" spans="1:13">
      <c r="A15" s="43" t="s">
        <v>19</v>
      </c>
      <c r="B15" s="43" t="s">
        <v>116</v>
      </c>
      <c r="C15" s="44"/>
      <c r="D15" s="45" t="s">
        <v>214</v>
      </c>
      <c r="E15" s="46" t="s">
        <v>68</v>
      </c>
      <c r="F15" s="47" t="s">
        <v>215</v>
      </c>
      <c r="G15" s="47" t="s">
        <v>220</v>
      </c>
      <c r="H15" s="50" t="s">
        <v>221</v>
      </c>
      <c r="I15" s="47">
        <v>18381899787</v>
      </c>
      <c r="J15" s="52" t="s">
        <v>218</v>
      </c>
      <c r="K15" s="56" t="s">
        <v>115</v>
      </c>
      <c r="L15" s="54"/>
      <c r="M15" s="46" t="s">
        <v>219</v>
      </c>
    </row>
    <row r="16" spans="1:13">
      <c r="A16" s="43" t="s">
        <v>32</v>
      </c>
      <c r="B16" s="43" t="s">
        <v>116</v>
      </c>
      <c r="C16" s="44"/>
      <c r="D16" s="45" t="s">
        <v>214</v>
      </c>
      <c r="E16" s="46" t="s">
        <v>222</v>
      </c>
      <c r="F16" s="47" t="s">
        <v>215</v>
      </c>
      <c r="G16" s="47" t="s">
        <v>223</v>
      </c>
      <c r="H16" s="50" t="s">
        <v>221</v>
      </c>
      <c r="I16" s="47">
        <v>18381899787</v>
      </c>
      <c r="J16" s="52" t="s">
        <v>218</v>
      </c>
      <c r="K16" s="56" t="s">
        <v>115</v>
      </c>
      <c r="L16" s="54"/>
      <c r="M16" s="46" t="s">
        <v>219</v>
      </c>
    </row>
    <row r="17" spans="1:13">
      <c r="A17" s="43" t="s">
        <v>30</v>
      </c>
      <c r="B17" s="43" t="s">
        <v>116</v>
      </c>
      <c r="C17" s="44"/>
      <c r="D17" s="45" t="s">
        <v>214</v>
      </c>
      <c r="E17" s="46" t="s">
        <v>224</v>
      </c>
      <c r="F17" s="47" t="s">
        <v>215</v>
      </c>
      <c r="G17" s="47" t="s">
        <v>225</v>
      </c>
      <c r="H17" s="50" t="s">
        <v>226</v>
      </c>
      <c r="I17" s="47"/>
      <c r="J17" s="52" t="s">
        <v>218</v>
      </c>
      <c r="K17" s="56" t="s">
        <v>115</v>
      </c>
      <c r="L17" s="54"/>
      <c r="M17" s="46" t="s">
        <v>219</v>
      </c>
    </row>
    <row r="18" spans="1:13">
      <c r="A18" s="43" t="s">
        <v>33</v>
      </c>
      <c r="B18" s="43" t="s">
        <v>116</v>
      </c>
      <c r="C18" s="44"/>
      <c r="D18" s="45" t="s">
        <v>214</v>
      </c>
      <c r="E18" s="46" t="s">
        <v>69</v>
      </c>
      <c r="F18" s="47" t="s">
        <v>215</v>
      </c>
      <c r="G18" s="47" t="s">
        <v>227</v>
      </c>
      <c r="H18" s="50" t="s">
        <v>228</v>
      </c>
      <c r="I18" s="47">
        <v>18381904567</v>
      </c>
      <c r="J18" s="52" t="s">
        <v>218</v>
      </c>
      <c r="K18" s="56" t="s">
        <v>115</v>
      </c>
      <c r="L18" s="54"/>
      <c r="M18" s="46" t="s">
        <v>219</v>
      </c>
    </row>
    <row r="19" spans="1:13">
      <c r="A19" s="43" t="s">
        <v>28</v>
      </c>
      <c r="B19" s="43" t="s">
        <v>116</v>
      </c>
      <c r="C19" s="44"/>
      <c r="D19" s="45" t="s">
        <v>214</v>
      </c>
      <c r="E19" s="46" t="s">
        <v>229</v>
      </c>
      <c r="F19" s="47" t="s">
        <v>215</v>
      </c>
      <c r="G19" s="47" t="s">
        <v>230</v>
      </c>
      <c r="H19" s="50" t="s">
        <v>228</v>
      </c>
      <c r="I19" s="47">
        <v>18381904567</v>
      </c>
      <c r="J19" s="52" t="s">
        <v>218</v>
      </c>
      <c r="K19" s="56" t="s">
        <v>115</v>
      </c>
      <c r="L19" s="54"/>
      <c r="M19" s="46" t="s">
        <v>219</v>
      </c>
    </row>
    <row r="20" ht="13" customHeight="1" spans="1:13">
      <c r="A20" s="43" t="s">
        <v>18</v>
      </c>
      <c r="B20" s="43" t="s">
        <v>116</v>
      </c>
      <c r="C20" s="44"/>
      <c r="D20" s="45" t="s">
        <v>214</v>
      </c>
      <c r="E20" s="46" t="s">
        <v>56</v>
      </c>
      <c r="F20" s="47" t="s">
        <v>215</v>
      </c>
      <c r="G20" s="47" t="s">
        <v>231</v>
      </c>
      <c r="H20" s="50" t="s">
        <v>228</v>
      </c>
      <c r="I20" s="47">
        <v>18381904567</v>
      </c>
      <c r="J20" s="52" t="s">
        <v>218</v>
      </c>
      <c r="K20" s="56" t="s">
        <v>115</v>
      </c>
      <c r="L20" s="54"/>
      <c r="M20" s="46" t="s">
        <v>219</v>
      </c>
    </row>
    <row r="21" ht="13" customHeight="1" spans="1:13">
      <c r="A21" s="43" t="s">
        <v>65</v>
      </c>
      <c r="B21" s="43" t="s">
        <v>116</v>
      </c>
      <c r="C21" s="44"/>
      <c r="D21" s="45" t="s">
        <v>214</v>
      </c>
      <c r="E21" s="46" t="s">
        <v>232</v>
      </c>
      <c r="F21" s="47" t="s">
        <v>215</v>
      </c>
      <c r="G21" s="47" t="s">
        <v>233</v>
      </c>
      <c r="H21" s="50" t="s">
        <v>228</v>
      </c>
      <c r="I21" s="47">
        <v>18381904567</v>
      </c>
      <c r="J21" s="52" t="s">
        <v>218</v>
      </c>
      <c r="K21" s="56" t="s">
        <v>115</v>
      </c>
      <c r="L21" s="54"/>
      <c r="M21" s="46" t="s">
        <v>219</v>
      </c>
    </row>
    <row r="22" ht="13" customHeight="1" spans="1:13">
      <c r="A22" s="43" t="s">
        <v>52</v>
      </c>
      <c r="B22" s="43" t="s">
        <v>116</v>
      </c>
      <c r="C22" s="44"/>
      <c r="D22" s="45" t="s">
        <v>214</v>
      </c>
      <c r="E22" s="46" t="s">
        <v>234</v>
      </c>
      <c r="F22" s="47" t="s">
        <v>215</v>
      </c>
      <c r="G22" s="47" t="s">
        <v>235</v>
      </c>
      <c r="H22" s="50" t="s">
        <v>228</v>
      </c>
      <c r="I22" s="47">
        <v>18381904567</v>
      </c>
      <c r="J22" s="52" t="s">
        <v>218</v>
      </c>
      <c r="K22" s="56" t="s">
        <v>115</v>
      </c>
      <c r="L22" s="54"/>
      <c r="M22" s="46" t="s">
        <v>219</v>
      </c>
    </row>
    <row r="23" ht="13" customHeight="1" spans="1:13">
      <c r="A23" s="43"/>
      <c r="B23" s="43"/>
      <c r="C23" s="44"/>
      <c r="D23" s="45" t="s">
        <v>214</v>
      </c>
      <c r="E23" s="46" t="s">
        <v>112</v>
      </c>
      <c r="F23" s="47" t="s">
        <v>215</v>
      </c>
      <c r="G23" s="47" t="s">
        <v>236</v>
      </c>
      <c r="H23" s="50" t="s">
        <v>228</v>
      </c>
      <c r="I23" s="47">
        <v>18381904567</v>
      </c>
      <c r="J23" s="52" t="s">
        <v>218</v>
      </c>
      <c r="K23" s="56" t="s">
        <v>115</v>
      </c>
      <c r="L23" s="54"/>
      <c r="M23" s="46" t="s">
        <v>219</v>
      </c>
    </row>
    <row r="24" spans="1:13">
      <c r="A24" s="43" t="s">
        <v>111</v>
      </c>
      <c r="B24" s="43" t="s">
        <v>116</v>
      </c>
      <c r="C24" s="44"/>
      <c r="D24" s="45" t="s">
        <v>214</v>
      </c>
      <c r="E24" s="46" t="s">
        <v>147</v>
      </c>
      <c r="F24" s="47" t="s">
        <v>215</v>
      </c>
      <c r="G24" s="47" t="s">
        <v>237</v>
      </c>
      <c r="H24" s="50" t="s">
        <v>228</v>
      </c>
      <c r="I24" s="47">
        <v>18381904567</v>
      </c>
      <c r="J24" s="52" t="s">
        <v>218</v>
      </c>
      <c r="K24" s="56" t="s">
        <v>115</v>
      </c>
      <c r="L24" s="54"/>
      <c r="M24" s="46" t="s">
        <v>219</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215</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t="s">
        <v>394</v>
      </c>
      <c r="L111" s="54"/>
      <c r="M111" s="46" t="s">
        <v>395</v>
      </c>
    </row>
    <row r="112" spans="4:13">
      <c r="D112" s="51" t="s">
        <v>128</v>
      </c>
      <c r="E112" s="46" t="s">
        <v>135</v>
      </c>
      <c r="F112" s="47" t="s">
        <v>392</v>
      </c>
      <c r="G112" s="58" t="str">
        <f t="shared" si="1"/>
        <v>(宜宾兴港三江新区长江工业园建设项目-M2-2#厂房)宜宾市翠屏区宜宾汽车零部件配套产业基地(纬五路南)</v>
      </c>
      <c r="H112" s="47" t="s">
        <v>396</v>
      </c>
      <c r="I112" s="50">
        <v>18381110677</v>
      </c>
      <c r="J112" s="52" t="s">
        <v>390</v>
      </c>
      <c r="K112" s="57" t="s">
        <v>394</v>
      </c>
      <c r="L112" s="54"/>
      <c r="M112" s="46" t="s">
        <v>395</v>
      </c>
    </row>
    <row r="113" spans="4:13">
      <c r="D113" s="51" t="s">
        <v>128</v>
      </c>
      <c r="E113" s="46" t="s">
        <v>136</v>
      </c>
      <c r="F113" s="47" t="s">
        <v>392</v>
      </c>
      <c r="G113" s="58" t="str">
        <f t="shared" si="1"/>
        <v>(宜宾兴港三江新区长江工业园建设项目-M2-00-04桩)宜宾市翠屏区宜宾汽车零部件配套产业基地(纬五路南)</v>
      </c>
      <c r="H113" s="47" t="s">
        <v>396</v>
      </c>
      <c r="I113" s="50">
        <v>18381110677</v>
      </c>
      <c r="J113" s="52" t="s">
        <v>390</v>
      </c>
      <c r="K113" s="57" t="s">
        <v>394</v>
      </c>
      <c r="L113" s="54"/>
      <c r="M113" s="46" t="s">
        <v>395</v>
      </c>
    </row>
    <row r="114" spans="4:13">
      <c r="D114" s="51" t="s">
        <v>128</v>
      </c>
      <c r="E114" s="46" t="s">
        <v>137</v>
      </c>
      <c r="F114" s="47" t="s">
        <v>392</v>
      </c>
      <c r="G114" s="58" t="str">
        <f t="shared" si="1"/>
        <v>(宜宾兴港三江新区长江工业园建设项目-M2-6#厂房)宜宾市翠屏区宜宾汽车零部件配套产业基地(纬五路南)</v>
      </c>
      <c r="H114" s="47" t="s">
        <v>396</v>
      </c>
      <c r="I114" s="50">
        <v>18381110677</v>
      </c>
      <c r="J114" s="52" t="s">
        <v>390</v>
      </c>
      <c r="K114" s="57" t="s">
        <v>394</v>
      </c>
      <c r="L114" s="54"/>
      <c r="M114" s="46" t="s">
        <v>395</v>
      </c>
    </row>
    <row r="115" spans="4:13">
      <c r="D115" s="51" t="s">
        <v>128</v>
      </c>
      <c r="E115" s="46" t="s">
        <v>139</v>
      </c>
      <c r="F115" s="47" t="s">
        <v>392</v>
      </c>
      <c r="G115" s="58" t="str">
        <f t="shared" si="1"/>
        <v>(宜宾兴港三江新区长江工业园建设项目-M2-7#厂房)宜宾市翠屏区宜宾汽车零部件配套产业基地(纬五路南)</v>
      </c>
      <c r="H115" s="47" t="s">
        <v>396</v>
      </c>
      <c r="I115" s="50">
        <v>18381110677</v>
      </c>
      <c r="J115" s="52" t="s">
        <v>390</v>
      </c>
      <c r="K115" s="57" t="s">
        <v>394</v>
      </c>
      <c r="L115" s="54"/>
      <c r="M115" s="46" t="s">
        <v>395</v>
      </c>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t="s">
        <v>394</v>
      </c>
      <c r="L116" s="54"/>
      <c r="M116" s="46" t="s">
        <v>395</v>
      </c>
    </row>
    <row r="117" spans="4:13">
      <c r="D117" s="51" t="s">
        <v>128</v>
      </c>
      <c r="E117" s="46" t="s">
        <v>397</v>
      </c>
      <c r="F117" s="47" t="s">
        <v>392</v>
      </c>
      <c r="G117" s="58" t="str">
        <f t="shared" si="1"/>
        <v>(宜宾兴港三江新区长江工业园建设项目-3#8#9#承台)宜宾市翠屏区宜宾汽车零部件配套产业基地(纬五路南)</v>
      </c>
      <c r="H117" s="47" t="s">
        <v>393</v>
      </c>
      <c r="I117" s="50">
        <v>15924731822</v>
      </c>
      <c r="J117" s="52" t="s">
        <v>390</v>
      </c>
      <c r="K117" s="57" t="s">
        <v>394</v>
      </c>
      <c r="L117" s="60"/>
      <c r="M117" s="46" t="s">
        <v>395</v>
      </c>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398</v>
      </c>
      <c r="B1" s="31" t="s">
        <v>399</v>
      </c>
      <c r="C1" s="31" t="s">
        <v>3</v>
      </c>
      <c r="D1" s="31" t="s">
        <v>4</v>
      </c>
    </row>
    <row r="2" spans="1:4">
      <c r="A2" s="32">
        <f ca="1" t="shared" ref="A2:A15" si="0">TODAY()</f>
        <v>45778</v>
      </c>
      <c r="B2" s="29" t="s">
        <v>400</v>
      </c>
      <c r="C2" s="29" t="str">
        <f>VLOOKUP(D2,辅助信息!A:B,2,FALSE)</f>
        <v>盘螺</v>
      </c>
      <c r="D2" s="29" t="s">
        <v>41</v>
      </c>
    </row>
    <row r="3" spans="1:4">
      <c r="A3" s="32">
        <f ca="1" t="shared" si="0"/>
        <v>45778</v>
      </c>
      <c r="B3" s="29" t="s">
        <v>400</v>
      </c>
      <c r="C3" s="29" t="str">
        <f>VLOOKUP(D3,辅助信息!A:B,2,FALSE)</f>
        <v>螺纹钢</v>
      </c>
      <c r="D3" s="29" t="s">
        <v>27</v>
      </c>
    </row>
    <row r="4" spans="1:4">
      <c r="A4" s="32">
        <f ca="1" t="shared" si="0"/>
        <v>45778</v>
      </c>
      <c r="B4" s="29" t="s">
        <v>400</v>
      </c>
      <c r="C4" s="29" t="str">
        <f>VLOOKUP(D4,辅助信息!A:B,2,FALSE)</f>
        <v>螺纹钢</v>
      </c>
      <c r="D4" s="29" t="s">
        <v>19</v>
      </c>
    </row>
    <row r="5" spans="1:4">
      <c r="A5" s="32">
        <f ca="1" t="shared" si="0"/>
        <v>45778</v>
      </c>
      <c r="B5" s="29" t="s">
        <v>400</v>
      </c>
      <c r="C5" s="29" t="str">
        <f>VLOOKUP(D5,辅助信息!A:B,2,FALSE)</f>
        <v>螺纹钢</v>
      </c>
      <c r="D5" s="29" t="s">
        <v>28</v>
      </c>
    </row>
    <row r="6" spans="1:4">
      <c r="A6" s="32">
        <f ca="1" t="shared" si="0"/>
        <v>45778</v>
      </c>
      <c r="B6" s="29" t="s">
        <v>400</v>
      </c>
      <c r="C6" s="29" t="str">
        <f>VLOOKUP(D6,辅助信息!A:B,2,FALSE)</f>
        <v>螺纹钢</v>
      </c>
      <c r="D6" s="29" t="s">
        <v>52</v>
      </c>
    </row>
    <row r="7" spans="1:4">
      <c r="A7" s="32">
        <f ca="1" t="shared" si="0"/>
        <v>45778</v>
      </c>
      <c r="B7" s="29" t="s">
        <v>400</v>
      </c>
      <c r="C7" s="29" t="str">
        <f>VLOOKUP(D7,辅助信息!A:B,2,FALSE)</f>
        <v>螺纹钢</v>
      </c>
      <c r="D7" s="29" t="s">
        <v>76</v>
      </c>
    </row>
    <row r="8" spans="1:4">
      <c r="A8" s="32">
        <f ca="1" t="shared" si="0"/>
        <v>45778</v>
      </c>
      <c r="B8" s="29" t="s">
        <v>400</v>
      </c>
      <c r="C8" s="29" t="str">
        <f>VLOOKUP(D8,辅助信息!A:B,2,FALSE)</f>
        <v>螺纹钢</v>
      </c>
      <c r="D8" s="29" t="s">
        <v>86</v>
      </c>
    </row>
    <row r="9" spans="1:4">
      <c r="A9" s="32">
        <f ca="1" t="shared" si="0"/>
        <v>45778</v>
      </c>
      <c r="B9" s="29" t="s">
        <v>400</v>
      </c>
      <c r="C9" s="29" t="str">
        <f>VLOOKUP(D9,辅助信息!A:B,2,FALSE)</f>
        <v>螺纹钢</v>
      </c>
      <c r="D9" s="29" t="s">
        <v>82</v>
      </c>
    </row>
    <row r="10" spans="1:4">
      <c r="A10" s="32">
        <f ca="1" t="shared" si="0"/>
        <v>45778</v>
      </c>
      <c r="B10" s="29" t="s">
        <v>400</v>
      </c>
      <c r="C10" s="29" t="str">
        <f>VLOOKUP(D10,辅助信息!A:B,2,FALSE)</f>
        <v>螺纹钢</v>
      </c>
      <c r="D10" s="29" t="s">
        <v>45</v>
      </c>
    </row>
    <row r="11" spans="1:4">
      <c r="A11" s="32">
        <f ca="1" t="shared" si="0"/>
        <v>45778</v>
      </c>
      <c r="B11" s="29" t="s">
        <v>400</v>
      </c>
      <c r="C11" s="29" t="str">
        <f>VLOOKUP(D11,辅助信息!A:B,2,FALSE)</f>
        <v>螺纹钢</v>
      </c>
      <c r="D11" s="29" t="s">
        <v>21</v>
      </c>
    </row>
    <row r="12" ht="19" customHeight="1" spans="1:1">
      <c r="A12" s="32">
        <f ca="1" t="shared" si="0"/>
        <v>45778</v>
      </c>
    </row>
    <row r="13" spans="1:4">
      <c r="A13" s="32">
        <f ca="1" t="shared" ref="A13:A26" si="1">TODAY()</f>
        <v>45778</v>
      </c>
      <c r="B13" s="33" t="s">
        <v>401</v>
      </c>
      <c r="C13" s="29" t="str">
        <f>VLOOKUP(D13,辅助信息!A:B,2,FALSE)</f>
        <v>螺纹钢</v>
      </c>
      <c r="D13" s="29" t="s">
        <v>133</v>
      </c>
    </row>
    <row r="14" spans="1:4">
      <c r="A14" s="32">
        <f ca="1" t="shared" si="1"/>
        <v>45778</v>
      </c>
      <c r="B14" s="33" t="s">
        <v>401</v>
      </c>
      <c r="C14" s="29" t="str">
        <f>VLOOKUP(D14,辅助信息!A:B,2,FALSE)</f>
        <v>螺纹钢</v>
      </c>
      <c r="D14" s="29" t="s">
        <v>91</v>
      </c>
    </row>
    <row r="15" spans="1:4">
      <c r="A15" s="32">
        <f ca="1" t="shared" si="1"/>
        <v>45778</v>
      </c>
      <c r="B15" s="33" t="s">
        <v>401</v>
      </c>
      <c r="C15" s="29" t="str">
        <f>VLOOKUP(D15,辅助信息!A:B,2,FALSE)</f>
        <v>螺纹钢</v>
      </c>
      <c r="D15" s="29" t="s">
        <v>77</v>
      </c>
    </row>
    <row r="16" spans="1:4">
      <c r="A16" s="32">
        <f ca="1" t="shared" si="1"/>
        <v>45778</v>
      </c>
      <c r="B16" s="33" t="s">
        <v>401</v>
      </c>
      <c r="C16" s="29" t="str">
        <f>VLOOKUP(D16,辅助信息!A:B,2,FALSE)</f>
        <v>螺纹钢</v>
      </c>
      <c r="D16" s="29" t="s">
        <v>86</v>
      </c>
    </row>
    <row r="17" spans="1:4">
      <c r="A17" s="32">
        <f ca="1" t="shared" si="1"/>
        <v>45778</v>
      </c>
      <c r="B17" s="33" t="s">
        <v>401</v>
      </c>
      <c r="C17" s="29" t="str">
        <f>VLOOKUP(D17,辅助信息!A:B,2,FALSE)</f>
        <v>螺纹钢</v>
      </c>
      <c r="D17" s="29" t="s">
        <v>66</v>
      </c>
    </row>
    <row r="18" spans="1:4">
      <c r="A18" s="32">
        <f ca="1" t="shared" si="1"/>
        <v>45778</v>
      </c>
      <c r="B18" s="33" t="s">
        <v>401</v>
      </c>
      <c r="C18" s="29" t="str">
        <f>VLOOKUP(D18,辅助信息!A:B,2,FALSE)</f>
        <v>螺纹钢</v>
      </c>
      <c r="D18" s="29" t="s">
        <v>82</v>
      </c>
    </row>
    <row r="19" spans="1:4">
      <c r="A19" s="32">
        <f ca="1" t="shared" si="1"/>
        <v>45778</v>
      </c>
      <c r="B19" s="33" t="s">
        <v>401</v>
      </c>
      <c r="C19" s="29" t="str">
        <f>VLOOKUP(D19,辅助信息!A:B,2,FALSE)</f>
        <v>螺纹钢</v>
      </c>
      <c r="D19" s="29" t="s">
        <v>45</v>
      </c>
    </row>
    <row r="20" spans="1:4">
      <c r="A20" s="32">
        <f ca="1" t="shared" si="1"/>
        <v>45778</v>
      </c>
      <c r="B20" s="33" t="s">
        <v>401</v>
      </c>
      <c r="C20" s="29" t="str">
        <f>VLOOKUP(D20,辅助信息!A:B,2,FALSE)</f>
        <v>螺纹钢</v>
      </c>
      <c r="D20" s="29" t="s">
        <v>21</v>
      </c>
    </row>
    <row r="21" spans="1:4">
      <c r="A21" s="32">
        <f ca="1" t="shared" si="1"/>
        <v>45778</v>
      </c>
      <c r="B21" s="33" t="s">
        <v>401</v>
      </c>
      <c r="C21" s="29" t="str">
        <f>VLOOKUP(D21,辅助信息!A:B,2,FALSE)</f>
        <v>螺纹钢</v>
      </c>
      <c r="D21" s="29" t="s">
        <v>58</v>
      </c>
    </row>
    <row r="22" spans="1:4">
      <c r="A22" s="32">
        <f ca="1" t="shared" si="1"/>
        <v>45778</v>
      </c>
      <c r="B22" s="33" t="s">
        <v>401</v>
      </c>
      <c r="C22" s="29" t="str">
        <f>VLOOKUP(D22,辅助信息!A:B,2,FALSE)</f>
        <v>螺纹钢</v>
      </c>
      <c r="D22" s="29" t="s">
        <v>46</v>
      </c>
    </row>
    <row r="23" spans="1:4">
      <c r="A23" s="32">
        <f ca="1" t="shared" si="1"/>
        <v>45778</v>
      </c>
      <c r="B23" s="33" t="s">
        <v>401</v>
      </c>
      <c r="C23" s="29" t="str">
        <f>VLOOKUP(D23,辅助信息!A:B,2,FALSE)</f>
        <v>螺纹钢</v>
      </c>
      <c r="D23" s="29" t="s">
        <v>22</v>
      </c>
    </row>
    <row r="24" spans="1:4">
      <c r="A24" s="32">
        <f ca="1" t="shared" si="1"/>
        <v>45778</v>
      </c>
      <c r="B24" s="33" t="s">
        <v>401</v>
      </c>
      <c r="C24" s="29" t="str">
        <f>VLOOKUP(D24,辅助信息!A:B,2,FALSE)</f>
        <v>螺纹钢</v>
      </c>
      <c r="D24" s="29" t="s">
        <v>289</v>
      </c>
    </row>
    <row r="25" spans="1:4">
      <c r="A25" s="32">
        <f ca="1" t="shared" si="1"/>
        <v>45778</v>
      </c>
      <c r="B25" s="33" t="s">
        <v>401</v>
      </c>
      <c r="C25" s="29" t="str">
        <f>VLOOKUP(D25,辅助信息!A:B,2,FALSE)</f>
        <v>螺纹钢</v>
      </c>
      <c r="D25" s="29" t="s">
        <v>293</v>
      </c>
    </row>
    <row r="26" spans="1:4">
      <c r="A26" s="32">
        <f ca="1" t="shared" si="1"/>
        <v>45778</v>
      </c>
      <c r="B26" s="29" t="s">
        <v>402</v>
      </c>
      <c r="C26" s="29" t="str">
        <f>VLOOKUP(D26,辅助信息!A:B,2,FALSE)</f>
        <v>盘螺</v>
      </c>
      <c r="D26" s="29" t="s">
        <v>49</v>
      </c>
    </row>
    <row r="27" spans="1:4">
      <c r="A27" s="32">
        <f ca="1" t="shared" ref="A27:A36" si="2">TODAY()</f>
        <v>45778</v>
      </c>
      <c r="B27" s="29" t="s">
        <v>402</v>
      </c>
      <c r="C27" s="29" t="str">
        <f>VLOOKUP(D27,辅助信息!A:B,2,FALSE)</f>
        <v>盘螺</v>
      </c>
      <c r="D27" s="29" t="s">
        <v>40</v>
      </c>
    </row>
    <row r="28" spans="1:4">
      <c r="A28" s="32">
        <f ca="1" t="shared" si="2"/>
        <v>45778</v>
      </c>
      <c r="B28" s="29" t="s">
        <v>402</v>
      </c>
      <c r="C28" s="29" t="str">
        <f>VLOOKUP(D28,辅助信息!A:B,2,FALSE)</f>
        <v>盘螺</v>
      </c>
      <c r="D28" s="29" t="s">
        <v>41</v>
      </c>
    </row>
    <row r="29" spans="1:4">
      <c r="A29" s="32">
        <f ca="1" t="shared" si="2"/>
        <v>45778</v>
      </c>
      <c r="B29" s="29" t="s">
        <v>402</v>
      </c>
      <c r="C29" s="29" t="str">
        <f>VLOOKUP(D29,辅助信息!A:B,2,FALSE)</f>
        <v>盘螺</v>
      </c>
      <c r="D29" s="29" t="s">
        <v>26</v>
      </c>
    </row>
    <row r="30" spans="1:4">
      <c r="A30" s="32">
        <f ca="1" t="shared" si="2"/>
        <v>45778</v>
      </c>
      <c r="B30" s="29" t="s">
        <v>402</v>
      </c>
      <c r="C30" s="29" t="str">
        <f>VLOOKUP(D30,辅助信息!A:B,2,FALSE)</f>
        <v>盘螺</v>
      </c>
      <c r="D30" s="29" t="s">
        <v>196</v>
      </c>
    </row>
    <row r="31" spans="1:4">
      <c r="A31" s="32">
        <f ca="1" t="shared" si="2"/>
        <v>45778</v>
      </c>
      <c r="B31" s="29" t="s">
        <v>402</v>
      </c>
      <c r="C31" s="29" t="str">
        <f>VLOOKUP(D31,辅助信息!A:B,2,FALSE)</f>
        <v>螺纹钢</v>
      </c>
      <c r="D31" s="29" t="s">
        <v>27</v>
      </c>
    </row>
    <row r="32" spans="1:4">
      <c r="A32" s="32">
        <f ca="1" t="shared" si="2"/>
        <v>45778</v>
      </c>
      <c r="B32" s="29" t="s">
        <v>402</v>
      </c>
      <c r="C32" s="29" t="str">
        <f>VLOOKUP(D32,辅助信息!A:B,2,FALSE)</f>
        <v>螺纹钢</v>
      </c>
      <c r="D32" s="29" t="s">
        <v>19</v>
      </c>
    </row>
    <row r="33" spans="1:4">
      <c r="A33" s="32">
        <f ca="1" t="shared" si="2"/>
        <v>45778</v>
      </c>
      <c r="B33" s="29" t="s">
        <v>402</v>
      </c>
      <c r="C33" s="29" t="str">
        <f>VLOOKUP(D33,辅助信息!A:B,2,FALSE)</f>
        <v>螺纹钢</v>
      </c>
      <c r="D33" s="29" t="s">
        <v>32</v>
      </c>
    </row>
    <row r="34" spans="1:4">
      <c r="A34" s="32">
        <f ca="1" t="shared" si="2"/>
        <v>45778</v>
      </c>
      <c r="B34" s="29" t="s">
        <v>402</v>
      </c>
      <c r="C34" s="29" t="str">
        <f>VLOOKUP(D34,辅助信息!A:B,2,FALSE)</f>
        <v>螺纹钢</v>
      </c>
      <c r="D34" s="29" t="s">
        <v>33</v>
      </c>
    </row>
    <row r="35" spans="1:4">
      <c r="A35" s="32">
        <f ca="1" t="shared" si="2"/>
        <v>45778</v>
      </c>
      <c r="B35" s="29" t="s">
        <v>402</v>
      </c>
      <c r="C35" s="29" t="str">
        <f>VLOOKUP(D35,辅助信息!A:B,2,FALSE)</f>
        <v>螺纹钢</v>
      </c>
      <c r="D35" s="29" t="s">
        <v>28</v>
      </c>
    </row>
    <row r="36" spans="1:4">
      <c r="A36" s="32">
        <f ca="1" t="shared" si="2"/>
        <v>45778</v>
      </c>
      <c r="B36" s="29" t="s">
        <v>402</v>
      </c>
      <c r="C36" s="29" t="str">
        <f>VLOOKUP(D36,辅助信息!A:B,2,FALSE)</f>
        <v>螺纹钢</v>
      </c>
      <c r="D36" s="29" t="s">
        <v>18</v>
      </c>
    </row>
    <row r="37" spans="1:4">
      <c r="A37" s="32">
        <f ca="1" t="shared" ref="A37:A46" si="3">TODAY()</f>
        <v>45778</v>
      </c>
      <c r="B37" s="29" t="s">
        <v>402</v>
      </c>
      <c r="C37" s="29" t="str">
        <f>VLOOKUP(D37,辅助信息!A:B,2,FALSE)</f>
        <v>螺纹钢</v>
      </c>
      <c r="D37" s="29" t="s">
        <v>65</v>
      </c>
    </row>
    <row r="38" spans="1:4">
      <c r="A38" s="32">
        <f ca="1" t="shared" si="3"/>
        <v>45778</v>
      </c>
      <c r="B38" s="29" t="s">
        <v>402</v>
      </c>
      <c r="C38" s="29" t="str">
        <f>VLOOKUP(D38,辅助信息!A:B,2,FALSE)</f>
        <v>螺纹钢</v>
      </c>
      <c r="D38" s="29" t="s">
        <v>52</v>
      </c>
    </row>
    <row r="39" spans="1:4">
      <c r="A39" s="32">
        <f ca="1" t="shared" si="3"/>
        <v>45778</v>
      </c>
      <c r="B39" s="29" t="s">
        <v>402</v>
      </c>
      <c r="C39" s="29" t="str">
        <f>VLOOKUP(D39,辅助信息!A:B,2,FALSE)</f>
        <v>螺纹钢</v>
      </c>
      <c r="D39" s="29" t="s">
        <v>111</v>
      </c>
    </row>
    <row r="40" spans="1:4">
      <c r="A40" s="32">
        <f ca="1" t="shared" si="3"/>
        <v>45778</v>
      </c>
      <c r="B40" s="29" t="s">
        <v>402</v>
      </c>
      <c r="C40" s="29" t="str">
        <f>VLOOKUP(D40,辅助信息!A:B,2,FALSE)</f>
        <v>螺纹钢</v>
      </c>
      <c r="D40" s="29" t="s">
        <v>76</v>
      </c>
    </row>
    <row r="41" spans="1:4">
      <c r="A41" s="32">
        <f ca="1" t="shared" si="3"/>
        <v>45778</v>
      </c>
      <c r="B41" s="29" t="s">
        <v>402</v>
      </c>
      <c r="C41" s="29" t="str">
        <f>VLOOKUP(D41,辅助信息!A:B,2,FALSE)</f>
        <v>螺纹钢</v>
      </c>
      <c r="D41" s="29" t="s">
        <v>90</v>
      </c>
    </row>
    <row r="42" spans="1:4">
      <c r="A42" s="32">
        <f ca="1" t="shared" si="3"/>
        <v>45778</v>
      </c>
      <c r="B42" s="29" t="s">
        <v>402</v>
      </c>
      <c r="C42" s="29" t="str">
        <f>VLOOKUP(D42,辅助信息!A:B,2,FALSE)</f>
        <v>螺纹钢</v>
      </c>
      <c r="D42" s="29" t="s">
        <v>130</v>
      </c>
    </row>
    <row r="43" spans="1:4">
      <c r="A43" s="32">
        <f ca="1" t="shared" si="3"/>
        <v>45778</v>
      </c>
      <c r="B43" s="29" t="s">
        <v>402</v>
      </c>
      <c r="C43" s="29" t="str">
        <f>VLOOKUP(D43,辅助信息!A:B,2,FALSE)</f>
        <v>螺纹钢</v>
      </c>
      <c r="D43" s="29" t="s">
        <v>133</v>
      </c>
    </row>
    <row r="44" spans="1:4">
      <c r="A44" s="32">
        <f ca="1" t="shared" si="3"/>
        <v>45778</v>
      </c>
      <c r="B44" s="29" t="s">
        <v>402</v>
      </c>
      <c r="C44" s="29" t="str">
        <f>VLOOKUP(D44,辅助信息!A:B,2,FALSE)</f>
        <v>螺纹钢</v>
      </c>
      <c r="D44" s="29" t="s">
        <v>91</v>
      </c>
    </row>
    <row r="45" spans="1:4">
      <c r="A45" s="32">
        <f ca="1" t="shared" si="3"/>
        <v>45778</v>
      </c>
      <c r="B45" s="29" t="s">
        <v>402</v>
      </c>
      <c r="C45" s="29" t="str">
        <f>VLOOKUP(D45,辅助信息!A:B,2,FALSE)</f>
        <v>螺纹钢</v>
      </c>
      <c r="D45" s="29" t="s">
        <v>77</v>
      </c>
    </row>
    <row r="46" spans="1:4">
      <c r="A46" s="32">
        <f ca="1" t="shared" si="3"/>
        <v>45778</v>
      </c>
      <c r="B46" s="29" t="s">
        <v>402</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415"/>
  <sheetViews>
    <sheetView zoomScale="85" zoomScaleNormal="85" topLeftCell="A384" workbookViewId="0">
      <selection activeCell="G408" sqref="G408"/>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399</v>
      </c>
      <c r="B1" s="5" t="s">
        <v>3</v>
      </c>
      <c r="C1" s="5" t="s">
        <v>4</v>
      </c>
      <c r="D1" s="5" t="s">
        <v>403</v>
      </c>
      <c r="E1" s="6" t="s">
        <v>404</v>
      </c>
      <c r="F1" s="7" t="s">
        <v>405</v>
      </c>
      <c r="G1" s="5" t="s">
        <v>7</v>
      </c>
      <c r="H1" s="5" t="s">
        <v>406</v>
      </c>
      <c r="I1" s="5" t="s">
        <v>407</v>
      </c>
      <c r="J1" s="5" t="s">
        <v>16</v>
      </c>
      <c r="K1" s="5" t="s">
        <v>408</v>
      </c>
    </row>
    <row r="2" hidden="1" spans="1:11">
      <c r="A2" s="8" t="s">
        <v>409</v>
      </c>
      <c r="B2" s="9" t="s">
        <v>116</v>
      </c>
      <c r="C2" s="10" t="s">
        <v>27</v>
      </c>
      <c r="D2" s="8" t="s">
        <v>410</v>
      </c>
      <c r="E2" s="11">
        <v>10</v>
      </c>
      <c r="F2" s="12">
        <v>45749</v>
      </c>
      <c r="G2" s="13" t="s">
        <v>286</v>
      </c>
      <c r="H2" s="14" t="s">
        <v>287</v>
      </c>
      <c r="I2" s="15">
        <v>18281865966</v>
      </c>
      <c r="J2" s="1" t="str">
        <f>_xlfn._xlws.FILTER(辅助信息!D:D,辅助信息!G:G=G2)</f>
        <v>五冶达州国道542项目</v>
      </c>
      <c r="K2" s="1" t="s">
        <v>411</v>
      </c>
    </row>
    <row r="3" hidden="1" spans="1:11">
      <c r="A3" s="8" t="s">
        <v>409</v>
      </c>
      <c r="B3" s="9" t="s">
        <v>116</v>
      </c>
      <c r="C3" s="10" t="s">
        <v>32</v>
      </c>
      <c r="D3" s="8" t="s">
        <v>410</v>
      </c>
      <c r="E3" s="11">
        <v>6</v>
      </c>
      <c r="F3" s="12">
        <v>45749</v>
      </c>
      <c r="G3" s="13" t="s">
        <v>286</v>
      </c>
      <c r="H3" s="14" t="s">
        <v>287</v>
      </c>
      <c r="I3" s="15">
        <v>18281865966</v>
      </c>
      <c r="J3" s="1" t="str">
        <f>_xlfn._xlws.FILTER(辅助信息!D:D,辅助信息!G:G=G3)</f>
        <v>五冶达州国道542项目</v>
      </c>
      <c r="K3" s="1" t="s">
        <v>411</v>
      </c>
    </row>
    <row r="4" hidden="1" spans="1:11">
      <c r="A4" s="8" t="s">
        <v>409</v>
      </c>
      <c r="B4" s="9" t="s">
        <v>116</v>
      </c>
      <c r="C4" s="10" t="s">
        <v>28</v>
      </c>
      <c r="D4" s="8" t="s">
        <v>410</v>
      </c>
      <c r="E4" s="11">
        <v>12</v>
      </c>
      <c r="F4" s="12">
        <v>45749</v>
      </c>
      <c r="G4" s="13" t="s">
        <v>286</v>
      </c>
      <c r="H4" s="14" t="s">
        <v>287</v>
      </c>
      <c r="I4" s="15">
        <v>18281865966</v>
      </c>
      <c r="J4" s="1" t="str">
        <f>_xlfn._xlws.FILTER(辅助信息!D:D,辅助信息!G:G=G4)</f>
        <v>五冶达州国道542项目</v>
      </c>
      <c r="K4" s="1" t="s">
        <v>411</v>
      </c>
    </row>
    <row r="5" hidden="1" spans="1:11">
      <c r="A5" s="8" t="s">
        <v>409</v>
      </c>
      <c r="B5" s="9" t="s">
        <v>116</v>
      </c>
      <c r="C5" s="10" t="s">
        <v>65</v>
      </c>
      <c r="D5" s="8" t="s">
        <v>410</v>
      </c>
      <c r="E5" s="11">
        <v>8</v>
      </c>
      <c r="F5" s="12">
        <v>45749</v>
      </c>
      <c r="G5" s="13" t="s">
        <v>286</v>
      </c>
      <c r="H5" s="14" t="s">
        <v>287</v>
      </c>
      <c r="I5" s="15">
        <v>18281865966</v>
      </c>
      <c r="J5" s="1" t="str">
        <f>_xlfn._xlws.FILTER(辅助信息!D:D,辅助信息!G:G=G5)</f>
        <v>五冶达州国道542项目</v>
      </c>
      <c r="K5" s="1" t="s">
        <v>411</v>
      </c>
    </row>
    <row r="6" hidden="1" spans="1:11">
      <c r="A6" s="8" t="s">
        <v>412</v>
      </c>
      <c r="B6" s="9" t="s">
        <v>116</v>
      </c>
      <c r="C6" s="10" t="s">
        <v>27</v>
      </c>
      <c r="D6" s="8" t="s">
        <v>410</v>
      </c>
      <c r="E6" s="11">
        <v>6</v>
      </c>
      <c r="F6" s="12">
        <v>45750</v>
      </c>
      <c r="G6" s="13" t="s">
        <v>323</v>
      </c>
      <c r="H6" s="14" t="s">
        <v>324</v>
      </c>
      <c r="I6" s="15">
        <v>13518257339</v>
      </c>
      <c r="J6" s="1" t="str">
        <f>_xlfn._xlws.FILTER(辅助信息!D:D,辅助信息!G:G=G6)</f>
        <v>五冶达州国道542项目</v>
      </c>
      <c r="K6" s="1" t="s">
        <v>411</v>
      </c>
    </row>
    <row r="7" hidden="1" spans="1:11">
      <c r="A7" s="8" t="s">
        <v>412</v>
      </c>
      <c r="B7" s="9" t="s">
        <v>116</v>
      </c>
      <c r="C7" s="10" t="s">
        <v>32</v>
      </c>
      <c r="D7" s="8" t="s">
        <v>410</v>
      </c>
      <c r="E7" s="11">
        <v>30</v>
      </c>
      <c r="F7" s="12">
        <v>45750</v>
      </c>
      <c r="G7" s="13" t="s">
        <v>323</v>
      </c>
      <c r="H7" s="14" t="s">
        <v>324</v>
      </c>
      <c r="I7" s="15">
        <v>13518257339</v>
      </c>
      <c r="J7" s="1" t="str">
        <f>_xlfn._xlws.FILTER(辅助信息!D:D,辅助信息!G:G=G7)</f>
        <v>五冶达州国道542项目</v>
      </c>
      <c r="K7" s="1" t="s">
        <v>411</v>
      </c>
    </row>
    <row r="8" hidden="1" spans="1:11">
      <c r="A8" s="8" t="s">
        <v>413</v>
      </c>
      <c r="B8" s="9" t="s">
        <v>119</v>
      </c>
      <c r="C8" s="10" t="s">
        <v>40</v>
      </c>
      <c r="D8" s="8" t="s">
        <v>410</v>
      </c>
      <c r="E8" s="11">
        <v>5</v>
      </c>
      <c r="F8" s="12">
        <v>45750</v>
      </c>
      <c r="G8" s="13" t="s">
        <v>175</v>
      </c>
      <c r="H8" s="14" t="s">
        <v>176</v>
      </c>
      <c r="I8" s="15">
        <v>15884666220</v>
      </c>
      <c r="J8" s="1" t="str">
        <f>_xlfn._xlws.FILTER(辅助信息!D:D,辅助信息!G:G=G8)</f>
        <v>华西简阳西城嘉苑</v>
      </c>
      <c r="K8" s="1" t="s">
        <v>411</v>
      </c>
    </row>
    <row r="9" hidden="1" spans="1:11">
      <c r="A9" s="8" t="s">
        <v>413</v>
      </c>
      <c r="B9" s="9" t="s">
        <v>119</v>
      </c>
      <c r="C9" s="10" t="s">
        <v>41</v>
      </c>
      <c r="D9" s="8" t="s">
        <v>410</v>
      </c>
      <c r="E9" s="11">
        <v>5</v>
      </c>
      <c r="F9" s="12">
        <v>45750</v>
      </c>
      <c r="G9" s="13" t="s">
        <v>175</v>
      </c>
      <c r="H9" s="14" t="s">
        <v>176</v>
      </c>
      <c r="I9" s="15">
        <v>15884666220</v>
      </c>
      <c r="J9" s="1" t="str">
        <f>_xlfn._xlws.FILTER(辅助信息!D:D,辅助信息!G:G=G9)</f>
        <v>华西简阳西城嘉苑</v>
      </c>
      <c r="K9" s="1" t="s">
        <v>411</v>
      </c>
    </row>
    <row r="10" hidden="1" spans="1:11">
      <c r="A10" s="8" t="s">
        <v>413</v>
      </c>
      <c r="B10" s="9" t="s">
        <v>119</v>
      </c>
      <c r="C10" s="10" t="s">
        <v>26</v>
      </c>
      <c r="D10" s="8" t="s">
        <v>410</v>
      </c>
      <c r="E10" s="11">
        <v>22</v>
      </c>
      <c r="F10" s="12">
        <v>45750</v>
      </c>
      <c r="G10" s="13" t="s">
        <v>175</v>
      </c>
      <c r="H10" s="14" t="s">
        <v>176</v>
      </c>
      <c r="I10" s="15">
        <v>15884666220</v>
      </c>
      <c r="J10" s="1" t="str">
        <f>_xlfn._xlws.FILTER(辅助信息!D:D,辅助信息!G:G=G10)</f>
        <v>华西简阳西城嘉苑</v>
      </c>
      <c r="K10" s="1" t="s">
        <v>411</v>
      </c>
    </row>
    <row r="11" hidden="1" spans="1:11">
      <c r="A11" s="8" t="s">
        <v>413</v>
      </c>
      <c r="B11" s="9" t="s">
        <v>116</v>
      </c>
      <c r="C11" s="10" t="s">
        <v>19</v>
      </c>
      <c r="D11" s="8" t="s">
        <v>410</v>
      </c>
      <c r="E11" s="11">
        <v>2.5</v>
      </c>
      <c r="F11" s="12">
        <v>45750</v>
      </c>
      <c r="G11" s="13" t="s">
        <v>175</v>
      </c>
      <c r="H11" s="14" t="s">
        <v>176</v>
      </c>
      <c r="I11" s="15">
        <v>15884666220</v>
      </c>
      <c r="J11" s="1" t="str">
        <f>_xlfn._xlws.FILTER(辅助信息!D:D,辅助信息!G:G=G11)</f>
        <v>华西简阳西城嘉苑</v>
      </c>
      <c r="K11" s="1" t="s">
        <v>411</v>
      </c>
    </row>
    <row r="12" hidden="1" spans="1:11">
      <c r="A12" s="8" t="s">
        <v>413</v>
      </c>
      <c r="B12" s="9" t="s">
        <v>116</v>
      </c>
      <c r="C12" s="10" t="s">
        <v>32</v>
      </c>
      <c r="D12" s="8" t="s">
        <v>410</v>
      </c>
      <c r="E12" s="11">
        <v>66</v>
      </c>
      <c r="F12" s="12">
        <v>45750</v>
      </c>
      <c r="G12" s="13" t="s">
        <v>175</v>
      </c>
      <c r="H12" s="14" t="s">
        <v>176</v>
      </c>
      <c r="I12" s="15">
        <v>15884666220</v>
      </c>
      <c r="J12" s="1" t="str">
        <f>_xlfn._xlws.FILTER(辅助信息!D:D,辅助信息!G:G=G12)</f>
        <v>华西简阳西城嘉苑</v>
      </c>
      <c r="K12" s="1" t="s">
        <v>411</v>
      </c>
    </row>
    <row r="13" hidden="1" spans="1:11">
      <c r="A13" s="8" t="s">
        <v>413</v>
      </c>
      <c r="B13" s="9" t="s">
        <v>116</v>
      </c>
      <c r="C13" s="10" t="s">
        <v>30</v>
      </c>
      <c r="D13" s="8" t="s">
        <v>410</v>
      </c>
      <c r="E13" s="11">
        <v>5</v>
      </c>
      <c r="F13" s="12">
        <v>45750</v>
      </c>
      <c r="G13" s="13" t="s">
        <v>175</v>
      </c>
      <c r="H13" s="14" t="s">
        <v>176</v>
      </c>
      <c r="I13" s="15">
        <v>15884666220</v>
      </c>
      <c r="J13" s="1" t="str">
        <f>_xlfn._xlws.FILTER(辅助信息!D:D,辅助信息!G:G=G13)</f>
        <v>华西简阳西城嘉苑</v>
      </c>
      <c r="K13" s="1" t="s">
        <v>411</v>
      </c>
    </row>
    <row r="14" hidden="1" spans="1:11">
      <c r="A14" s="8" t="s">
        <v>413</v>
      </c>
      <c r="B14" s="9" t="s">
        <v>116</v>
      </c>
      <c r="C14" s="10" t="s">
        <v>33</v>
      </c>
      <c r="D14" s="8" t="s">
        <v>410</v>
      </c>
      <c r="E14" s="11">
        <v>13</v>
      </c>
      <c r="F14" s="12">
        <v>45750</v>
      </c>
      <c r="G14" s="13" t="s">
        <v>175</v>
      </c>
      <c r="H14" s="14" t="s">
        <v>176</v>
      </c>
      <c r="I14" s="15">
        <v>15884666220</v>
      </c>
      <c r="J14" s="1" t="str">
        <f>_xlfn._xlws.FILTER(辅助信息!D:D,辅助信息!G:G=G14)</f>
        <v>华西简阳西城嘉苑</v>
      </c>
      <c r="K14" s="1" t="s">
        <v>411</v>
      </c>
    </row>
    <row r="15" hidden="1" spans="1:11">
      <c r="A15" s="8" t="s">
        <v>413</v>
      </c>
      <c r="B15" s="9" t="s">
        <v>116</v>
      </c>
      <c r="C15" s="10" t="s">
        <v>28</v>
      </c>
      <c r="D15" s="8" t="s">
        <v>410</v>
      </c>
      <c r="E15" s="11">
        <v>25</v>
      </c>
      <c r="F15" s="12">
        <v>45750</v>
      </c>
      <c r="G15" s="13" t="s">
        <v>175</v>
      </c>
      <c r="H15" s="14" t="s">
        <v>176</v>
      </c>
      <c r="I15" s="15">
        <v>15884666220</v>
      </c>
      <c r="J15" s="1" t="str">
        <f>_xlfn._xlws.FILTER(辅助信息!D:D,辅助信息!G:G=G15)</f>
        <v>华西简阳西城嘉苑</v>
      </c>
      <c r="K15" s="1" t="s">
        <v>411</v>
      </c>
    </row>
    <row r="16" hidden="1" spans="1:11">
      <c r="A16" s="8" t="s">
        <v>413</v>
      </c>
      <c r="B16" s="9" t="s">
        <v>119</v>
      </c>
      <c r="C16" s="10" t="s">
        <v>40</v>
      </c>
      <c r="D16" s="8" t="s">
        <v>410</v>
      </c>
      <c r="E16" s="11">
        <v>10</v>
      </c>
      <c r="F16" s="12">
        <v>45750</v>
      </c>
      <c r="G16" s="13" t="s">
        <v>187</v>
      </c>
      <c r="H16" s="14" t="s">
        <v>188</v>
      </c>
      <c r="I16" s="15">
        <v>13458642015</v>
      </c>
      <c r="J16" s="1" t="str">
        <f>_xlfn._xlws.FILTER(辅助信息!D:D,辅助信息!G:G=G16)</f>
        <v>华西萌海-科创农业生态谷</v>
      </c>
      <c r="K16" s="1" t="s">
        <v>411</v>
      </c>
    </row>
    <row r="17" hidden="1" spans="1:11">
      <c r="A17" s="8" t="s">
        <v>413</v>
      </c>
      <c r="B17" s="9" t="s">
        <v>116</v>
      </c>
      <c r="C17" s="10" t="s">
        <v>27</v>
      </c>
      <c r="D17" s="8" t="s">
        <v>410</v>
      </c>
      <c r="E17" s="11">
        <v>5</v>
      </c>
      <c r="F17" s="12">
        <v>45750</v>
      </c>
      <c r="G17" s="13" t="s">
        <v>187</v>
      </c>
      <c r="H17" s="14" t="s">
        <v>188</v>
      </c>
      <c r="I17" s="15">
        <v>13458642015</v>
      </c>
      <c r="J17" s="1" t="str">
        <f>_xlfn._xlws.FILTER(辅助信息!D:D,辅助信息!G:G=G17)</f>
        <v>华西萌海-科创农业生态谷</v>
      </c>
      <c r="K17" s="1" t="s">
        <v>411</v>
      </c>
    </row>
    <row r="18" hidden="1" spans="1:11">
      <c r="A18" s="8" t="s">
        <v>413</v>
      </c>
      <c r="B18" s="9" t="s">
        <v>116</v>
      </c>
      <c r="C18" s="10" t="s">
        <v>45</v>
      </c>
      <c r="D18" s="8" t="s">
        <v>410</v>
      </c>
      <c r="E18" s="11">
        <v>6</v>
      </c>
      <c r="F18" s="12">
        <v>45750</v>
      </c>
      <c r="G18" s="13" t="s">
        <v>187</v>
      </c>
      <c r="H18" s="14" t="s">
        <v>188</v>
      </c>
      <c r="I18" s="15">
        <v>13458642015</v>
      </c>
      <c r="J18" s="1" t="str">
        <f>_xlfn._xlws.FILTER(辅助信息!D:D,辅助信息!G:G=G18)</f>
        <v>华西萌海-科创农业生态谷</v>
      </c>
      <c r="K18" s="1" t="s">
        <v>411</v>
      </c>
    </row>
    <row r="19" hidden="1" spans="1:11">
      <c r="A19" s="8" t="s">
        <v>413</v>
      </c>
      <c r="B19" s="9" t="s">
        <v>116</v>
      </c>
      <c r="C19" s="10" t="s">
        <v>21</v>
      </c>
      <c r="D19" s="8" t="s">
        <v>410</v>
      </c>
      <c r="E19" s="11">
        <v>6</v>
      </c>
      <c r="F19" s="12">
        <v>45750</v>
      </c>
      <c r="G19" s="13" t="s">
        <v>187</v>
      </c>
      <c r="H19" s="14" t="s">
        <v>188</v>
      </c>
      <c r="I19" s="15">
        <v>13458642015</v>
      </c>
      <c r="J19" s="1" t="str">
        <f>_xlfn._xlws.FILTER(辅助信息!D:D,辅助信息!G:G=G19)</f>
        <v>华西萌海-科创农业生态谷</v>
      </c>
      <c r="K19" s="1" t="s">
        <v>411</v>
      </c>
    </row>
    <row r="20" hidden="1" spans="1:11">
      <c r="A20" s="8" t="s">
        <v>413</v>
      </c>
      <c r="B20" s="9" t="s">
        <v>116</v>
      </c>
      <c r="C20" s="10" t="s">
        <v>22</v>
      </c>
      <c r="D20" s="8" t="s">
        <v>410</v>
      </c>
      <c r="E20" s="11">
        <v>10</v>
      </c>
      <c r="F20" s="12">
        <v>45750</v>
      </c>
      <c r="G20" s="13" t="s">
        <v>187</v>
      </c>
      <c r="H20" s="14" t="s">
        <v>188</v>
      </c>
      <c r="I20" s="15">
        <v>13458642015</v>
      </c>
      <c r="J20" s="1" t="str">
        <f>_xlfn._xlws.FILTER(辅助信息!D:D,辅助信息!G:G=G20)</f>
        <v>华西萌海-科创农业生态谷</v>
      </c>
      <c r="K20" s="1" t="s">
        <v>411</v>
      </c>
    </row>
    <row r="21" hidden="1" spans="1:11">
      <c r="A21" s="8" t="s">
        <v>402</v>
      </c>
      <c r="B21" s="9" t="s">
        <v>119</v>
      </c>
      <c r="C21" s="10" t="s">
        <v>41</v>
      </c>
      <c r="D21" s="8" t="s">
        <v>410</v>
      </c>
      <c r="E21" s="11">
        <v>5</v>
      </c>
      <c r="F21" s="12">
        <v>45750</v>
      </c>
      <c r="G21" s="13" t="s">
        <v>246</v>
      </c>
      <c r="H21" s="14" t="s">
        <v>247</v>
      </c>
      <c r="I21" s="15">
        <v>15692885305</v>
      </c>
      <c r="J21" s="1" t="str">
        <f>_xlfn._xlws.FILTER(辅助信息!D:D,辅助信息!G:G=G21)</f>
        <v>四川商建
射洪城乡一体化项目</v>
      </c>
      <c r="K21" s="1" t="s">
        <v>411</v>
      </c>
    </row>
    <row r="22" hidden="1" spans="1:11">
      <c r="A22" s="8" t="s">
        <v>402</v>
      </c>
      <c r="B22" s="9" t="s">
        <v>116</v>
      </c>
      <c r="C22" s="10" t="s">
        <v>27</v>
      </c>
      <c r="D22" s="8" t="s">
        <v>410</v>
      </c>
      <c r="E22" s="11">
        <v>15</v>
      </c>
      <c r="F22" s="12">
        <v>45750</v>
      </c>
      <c r="G22" s="13" t="s">
        <v>246</v>
      </c>
      <c r="H22" s="14" t="s">
        <v>247</v>
      </c>
      <c r="I22" s="15">
        <v>15692885305</v>
      </c>
      <c r="J22" s="1" t="str">
        <f>_xlfn._xlws.FILTER(辅助信息!D:D,辅助信息!G:G=G22)</f>
        <v>四川商建
射洪城乡一体化项目</v>
      </c>
      <c r="K22" s="1" t="s">
        <v>411</v>
      </c>
    </row>
    <row r="23" hidden="1" spans="1:11">
      <c r="A23" s="8" t="s">
        <v>402</v>
      </c>
      <c r="B23" s="9" t="s">
        <v>116</v>
      </c>
      <c r="C23" s="10" t="s">
        <v>32</v>
      </c>
      <c r="D23" s="8" t="s">
        <v>410</v>
      </c>
      <c r="E23" s="11">
        <v>50</v>
      </c>
      <c r="F23" s="12">
        <v>45750</v>
      </c>
      <c r="G23" s="13" t="s">
        <v>246</v>
      </c>
      <c r="H23" s="14" t="s">
        <v>247</v>
      </c>
      <c r="I23" s="15">
        <v>15692885305</v>
      </c>
      <c r="J23" s="1" t="str">
        <f>_xlfn._xlws.FILTER(辅助信息!D:D,辅助信息!G:G=G23)</f>
        <v>四川商建
射洪城乡一体化项目</v>
      </c>
      <c r="K23" s="1" t="s">
        <v>411</v>
      </c>
    </row>
    <row r="24" hidden="1" spans="1:11">
      <c r="A24" s="8" t="s">
        <v>409</v>
      </c>
      <c r="B24" s="9" t="s">
        <v>152</v>
      </c>
      <c r="C24" s="10" t="s">
        <v>53</v>
      </c>
      <c r="D24" s="8" t="s">
        <v>410</v>
      </c>
      <c r="E24" s="11">
        <v>5</v>
      </c>
      <c r="F24" s="12">
        <v>45751</v>
      </c>
      <c r="G24" s="13" t="s">
        <v>332</v>
      </c>
      <c r="H24" s="14" t="s">
        <v>328</v>
      </c>
      <c r="I24" s="15">
        <v>18398563998</v>
      </c>
      <c r="J24" s="1" t="str">
        <f>_xlfn._xlws.FILTER(辅助信息!D:D,辅助信息!G:G=G24)</f>
        <v>五冶达州国道542项目</v>
      </c>
      <c r="K24" s="1" t="s">
        <v>411</v>
      </c>
    </row>
    <row r="25" hidden="1" spans="1:11">
      <c r="A25" s="8" t="s">
        <v>409</v>
      </c>
      <c r="B25" s="9" t="s">
        <v>116</v>
      </c>
      <c r="C25" s="10" t="s">
        <v>32</v>
      </c>
      <c r="D25" s="8" t="s">
        <v>410</v>
      </c>
      <c r="E25" s="11">
        <v>5</v>
      </c>
      <c r="F25" s="12">
        <v>45751</v>
      </c>
      <c r="G25" s="13" t="s">
        <v>332</v>
      </c>
      <c r="H25" s="14" t="s">
        <v>328</v>
      </c>
      <c r="I25" s="15">
        <v>18398563998</v>
      </c>
      <c r="J25" s="1" t="str">
        <f>_xlfn._xlws.FILTER(辅助信息!D:D,辅助信息!G:G=G25)</f>
        <v>五冶达州国道542项目</v>
      </c>
      <c r="K25" s="1" t="s">
        <v>411</v>
      </c>
    </row>
    <row r="26" hidden="1" spans="1:10">
      <c r="A26" s="8" t="s">
        <v>409</v>
      </c>
      <c r="B26" s="9" t="s">
        <v>116</v>
      </c>
      <c r="C26" s="10" t="s">
        <v>30</v>
      </c>
      <c r="D26" s="8" t="s">
        <v>410</v>
      </c>
      <c r="E26" s="11">
        <v>8</v>
      </c>
      <c r="F26" s="12">
        <v>45751</v>
      </c>
      <c r="G26" s="13" t="s">
        <v>332</v>
      </c>
      <c r="H26" s="14" t="s">
        <v>328</v>
      </c>
      <c r="I26" s="15">
        <v>18398563998</v>
      </c>
      <c r="J26" s="1" t="str">
        <f>_xlfn._xlws.FILTER(辅助信息!D:D,辅助信息!G:G=G26)</f>
        <v>五冶达州国道542项目</v>
      </c>
    </row>
    <row r="27" hidden="1" spans="1:10">
      <c r="A27" s="8" t="s">
        <v>409</v>
      </c>
      <c r="B27" s="9" t="s">
        <v>116</v>
      </c>
      <c r="C27" s="10" t="s">
        <v>28</v>
      </c>
      <c r="D27" s="8" t="s">
        <v>410</v>
      </c>
      <c r="E27" s="11">
        <v>17</v>
      </c>
      <c r="F27" s="12">
        <v>45751</v>
      </c>
      <c r="G27" s="13" t="s">
        <v>332</v>
      </c>
      <c r="H27" s="14" t="s">
        <v>328</v>
      </c>
      <c r="I27" s="15">
        <v>18398563998</v>
      </c>
      <c r="J27" s="1" t="str">
        <f>_xlfn._xlws.FILTER(辅助信息!D:D,辅助信息!G:G=G27)</f>
        <v>五冶达州国道542项目</v>
      </c>
    </row>
    <row r="28" hidden="1" spans="1:10">
      <c r="A28" s="8" t="s">
        <v>400</v>
      </c>
      <c r="B28" s="9" t="s">
        <v>116</v>
      </c>
      <c r="C28" s="10" t="s">
        <v>32</v>
      </c>
      <c r="D28" s="8" t="s">
        <v>410</v>
      </c>
      <c r="E28" s="11">
        <v>12</v>
      </c>
      <c r="F28" s="12">
        <v>45751</v>
      </c>
      <c r="G28" s="13" t="s">
        <v>333</v>
      </c>
      <c r="H28" s="14" t="s">
        <v>334</v>
      </c>
      <c r="I28" s="15">
        <v>13518183653</v>
      </c>
      <c r="J28" s="1" t="str">
        <f>_xlfn._xlws.FILTER(辅助信息!D:D,辅助信息!G:G=G28)</f>
        <v>五冶达州国道542项目</v>
      </c>
    </row>
    <row r="29" hidden="1" spans="1:10">
      <c r="A29" s="8" t="s">
        <v>400</v>
      </c>
      <c r="B29" s="9" t="s">
        <v>116</v>
      </c>
      <c r="C29" s="10" t="s">
        <v>18</v>
      </c>
      <c r="D29" s="8" t="s">
        <v>410</v>
      </c>
      <c r="E29" s="11">
        <v>10</v>
      </c>
      <c r="F29" s="12">
        <v>45751</v>
      </c>
      <c r="G29" s="13" t="s">
        <v>333</v>
      </c>
      <c r="H29" s="14" t="s">
        <v>334</v>
      </c>
      <c r="I29" s="15">
        <v>13518183653</v>
      </c>
      <c r="J29" s="1" t="str">
        <f>_xlfn._xlws.FILTER(辅助信息!D:D,辅助信息!G:G=G29)</f>
        <v>五冶达州国道542项目</v>
      </c>
    </row>
    <row r="30" hidden="1" spans="1:10">
      <c r="A30" s="8" t="s">
        <v>400</v>
      </c>
      <c r="B30" s="9" t="s">
        <v>116</v>
      </c>
      <c r="C30" s="10" t="s">
        <v>65</v>
      </c>
      <c r="D30" s="8" t="s">
        <v>410</v>
      </c>
      <c r="E30" s="11">
        <v>23</v>
      </c>
      <c r="F30" s="12">
        <v>45751</v>
      </c>
      <c r="G30" s="13" t="s">
        <v>333</v>
      </c>
      <c r="H30" s="14" t="s">
        <v>334</v>
      </c>
      <c r="I30" s="15">
        <v>13518183653</v>
      </c>
      <c r="J30" s="1" t="str">
        <f>_xlfn._xlws.FILTER(辅助信息!D:D,辅助信息!G:G=G30)</f>
        <v>五冶达州国道542项目</v>
      </c>
    </row>
    <row r="31" hidden="1" spans="1:10">
      <c r="A31" s="8" t="s">
        <v>400</v>
      </c>
      <c r="B31" s="9" t="s">
        <v>116</v>
      </c>
      <c r="C31" s="10" t="s">
        <v>414</v>
      </c>
      <c r="D31" s="8" t="s">
        <v>410</v>
      </c>
      <c r="E31" s="11">
        <v>54</v>
      </c>
      <c r="F31" s="12">
        <v>45752</v>
      </c>
      <c r="G31" s="13" t="s">
        <v>415</v>
      </c>
      <c r="H31" s="14" t="s">
        <v>371</v>
      </c>
      <c r="I31" s="15">
        <v>18349955455</v>
      </c>
      <c r="J31" s="1" t="str">
        <f>_xlfn._xlws.FILTER(辅助信息!D:D,辅助信息!G:G=G31)</f>
        <v>五冶钢构南充医学科学产业园建设项目</v>
      </c>
    </row>
    <row r="32" hidden="1" spans="1:10">
      <c r="A32" s="8" t="s">
        <v>400</v>
      </c>
      <c r="B32" s="9" t="s">
        <v>416</v>
      </c>
      <c r="C32" s="10" t="s">
        <v>417</v>
      </c>
      <c r="D32" s="8" t="s">
        <v>410</v>
      </c>
      <c r="E32" s="11">
        <v>8</v>
      </c>
      <c r="F32" s="12">
        <v>45752</v>
      </c>
      <c r="G32" s="13" t="s">
        <v>415</v>
      </c>
      <c r="H32" s="14" t="s">
        <v>371</v>
      </c>
      <c r="I32" s="15">
        <v>18349955455</v>
      </c>
      <c r="J32" s="1" t="str">
        <f>_xlfn._xlws.FILTER(辅助信息!D:D,辅助信息!G:G=G32)</f>
        <v>五冶钢构南充医学科学产业园建设项目</v>
      </c>
    </row>
    <row r="33" hidden="1" spans="1:10">
      <c r="A33" s="8" t="s">
        <v>400</v>
      </c>
      <c r="B33" s="9" t="s">
        <v>116</v>
      </c>
      <c r="C33" s="10" t="s">
        <v>418</v>
      </c>
      <c r="D33" s="8" t="s">
        <v>410</v>
      </c>
      <c r="E33" s="11">
        <v>9</v>
      </c>
      <c r="F33" s="12">
        <v>45752</v>
      </c>
      <c r="G33" s="13" t="s">
        <v>415</v>
      </c>
      <c r="H33" s="14" t="s">
        <v>371</v>
      </c>
      <c r="I33" s="15">
        <v>18349955455</v>
      </c>
      <c r="J33" s="1" t="str">
        <f>_xlfn._xlws.FILTER(辅助信息!D:D,辅助信息!G:G=G33)</f>
        <v>五冶钢构南充医学科学产业园建设项目</v>
      </c>
    </row>
    <row r="34" hidden="1" spans="1:10">
      <c r="A34" s="8" t="s">
        <v>401</v>
      </c>
      <c r="B34" s="9" t="s">
        <v>116</v>
      </c>
      <c r="C34" s="10" t="s">
        <v>27</v>
      </c>
      <c r="D34" s="8" t="s">
        <v>410</v>
      </c>
      <c r="E34" s="11">
        <v>19</v>
      </c>
      <c r="F34" s="12">
        <v>45752</v>
      </c>
      <c r="G34" s="13" t="s">
        <v>419</v>
      </c>
      <c r="H34" s="14" t="s">
        <v>377</v>
      </c>
      <c r="I34" s="15">
        <v>13908143055</v>
      </c>
      <c r="J34" s="1" t="str">
        <f>_xlfn._xlws.FILTER(辅助信息!D:D,辅助信息!G:G=G34)</f>
        <v>五冶钢构南充医学科学产业园建设项目</v>
      </c>
    </row>
    <row r="35" hidden="1" spans="1:10">
      <c r="A35" s="8" t="s">
        <v>401</v>
      </c>
      <c r="B35" s="9" t="s">
        <v>116</v>
      </c>
      <c r="C35" s="10" t="s">
        <v>19</v>
      </c>
      <c r="D35" s="8" t="s">
        <v>410</v>
      </c>
      <c r="E35" s="11">
        <v>11</v>
      </c>
      <c r="F35" s="12">
        <v>45752</v>
      </c>
      <c r="G35" s="13" t="s">
        <v>419</v>
      </c>
      <c r="H35" s="14" t="s">
        <v>377</v>
      </c>
      <c r="I35" s="15">
        <v>13908143055</v>
      </c>
      <c r="J35" s="1" t="str">
        <f>_xlfn._xlws.FILTER(辅助信息!D:D,辅助信息!G:G=G35)</f>
        <v>五冶钢构南充医学科学产业园建设项目</v>
      </c>
    </row>
    <row r="36" hidden="1" spans="1:10">
      <c r="A36" s="8" t="s">
        <v>401</v>
      </c>
      <c r="B36" s="9" t="s">
        <v>116</v>
      </c>
      <c r="C36" s="10" t="s">
        <v>30</v>
      </c>
      <c r="D36" s="8" t="s">
        <v>410</v>
      </c>
      <c r="E36" s="11">
        <v>5</v>
      </c>
      <c r="F36" s="12">
        <v>45752</v>
      </c>
      <c r="G36" s="13" t="s">
        <v>419</v>
      </c>
      <c r="H36" s="14" t="s">
        <v>377</v>
      </c>
      <c r="I36" s="15">
        <v>13908143055</v>
      </c>
      <c r="J36" s="1" t="str">
        <f>_xlfn._xlws.FILTER(辅助信息!D:D,辅助信息!G:G=G36)</f>
        <v>五冶钢构南充医学科学产业园建设项目</v>
      </c>
    </row>
    <row r="37" hidden="1" spans="1:10">
      <c r="A37" s="8" t="s">
        <v>401</v>
      </c>
      <c r="B37" s="9" t="s">
        <v>116</v>
      </c>
      <c r="C37" s="10" t="s">
        <v>420</v>
      </c>
      <c r="D37" s="8" t="s">
        <v>410</v>
      </c>
      <c r="E37" s="11">
        <v>3</v>
      </c>
      <c r="F37" s="12">
        <v>45752</v>
      </c>
      <c r="G37" s="13" t="s">
        <v>415</v>
      </c>
      <c r="H37" s="14" t="s">
        <v>371</v>
      </c>
      <c r="I37" s="15">
        <v>18349955455</v>
      </c>
      <c r="J37" s="1" t="str">
        <f>_xlfn._xlws.FILTER(辅助信息!D:D,辅助信息!G:G=G37)</f>
        <v>五冶钢构南充医学科学产业园建设项目</v>
      </c>
    </row>
    <row r="38" hidden="1" spans="1:10">
      <c r="A38" s="8" t="s">
        <v>401</v>
      </c>
      <c r="B38" s="9" t="s">
        <v>116</v>
      </c>
      <c r="C38" s="10" t="s">
        <v>421</v>
      </c>
      <c r="D38" s="8" t="s">
        <v>410</v>
      </c>
      <c r="E38" s="11">
        <v>12</v>
      </c>
      <c r="F38" s="12">
        <v>45752</v>
      </c>
      <c r="G38" s="13" t="s">
        <v>415</v>
      </c>
      <c r="H38" s="14" t="s">
        <v>371</v>
      </c>
      <c r="I38" s="15">
        <v>18349955455</v>
      </c>
      <c r="J38" s="1" t="str">
        <f>_xlfn._xlws.FILTER(辅助信息!D:D,辅助信息!G:G=G38)</f>
        <v>五冶钢构南充医学科学产业园建设项目</v>
      </c>
    </row>
    <row r="39" hidden="1" spans="1:10">
      <c r="A39" s="8" t="s">
        <v>401</v>
      </c>
      <c r="B39" s="9" t="s">
        <v>116</v>
      </c>
      <c r="C39" s="10" t="s">
        <v>422</v>
      </c>
      <c r="D39" s="8" t="s">
        <v>410</v>
      </c>
      <c r="E39" s="11">
        <v>6</v>
      </c>
      <c r="F39" s="12">
        <v>45752</v>
      </c>
      <c r="G39" s="13" t="s">
        <v>415</v>
      </c>
      <c r="H39" s="14" t="s">
        <v>371</v>
      </c>
      <c r="I39" s="15">
        <v>18349955455</v>
      </c>
      <c r="J39" s="1" t="str">
        <f>_xlfn._xlws.FILTER(辅助信息!D:D,辅助信息!G:G=G39)</f>
        <v>五冶钢构南充医学科学产业园建设项目</v>
      </c>
    </row>
    <row r="40" hidden="1" spans="1:10">
      <c r="A40" s="8" t="s">
        <v>401</v>
      </c>
      <c r="B40" s="9" t="s">
        <v>116</v>
      </c>
      <c r="C40" s="10" t="s">
        <v>414</v>
      </c>
      <c r="D40" s="8" t="s">
        <v>410</v>
      </c>
      <c r="E40" s="11">
        <v>13</v>
      </c>
      <c r="F40" s="12">
        <v>45752</v>
      </c>
      <c r="G40" s="13" t="s">
        <v>415</v>
      </c>
      <c r="H40" s="14" t="s">
        <v>371</v>
      </c>
      <c r="I40" s="15">
        <v>18349955455</v>
      </c>
      <c r="J40" s="1" t="str">
        <f>_xlfn._xlws.FILTER(辅助信息!D:D,辅助信息!G:G=G40)</f>
        <v>五冶钢构南充医学科学产业园建设项目</v>
      </c>
    </row>
    <row r="41" hidden="1" spans="1:10">
      <c r="A41" s="8" t="s">
        <v>402</v>
      </c>
      <c r="B41" s="9" t="s">
        <v>119</v>
      </c>
      <c r="C41" s="10" t="s">
        <v>40</v>
      </c>
      <c r="D41" s="8" t="s">
        <v>410</v>
      </c>
      <c r="E41" s="11">
        <v>22</v>
      </c>
      <c r="F41" s="12">
        <v>45753</v>
      </c>
      <c r="G41" s="13" t="s">
        <v>246</v>
      </c>
      <c r="H41" s="14" t="s">
        <v>247</v>
      </c>
      <c r="I41" s="15">
        <v>15692885305</v>
      </c>
      <c r="J41" s="1" t="str">
        <f>_xlfn._xlws.FILTER(辅助信息!D:D,辅助信息!G:G=G41)</f>
        <v>四川商建
射洪城乡一体化项目</v>
      </c>
    </row>
    <row r="42" hidden="1" spans="1:10">
      <c r="A42" s="8" t="s">
        <v>402</v>
      </c>
      <c r="B42" s="9" t="s">
        <v>116</v>
      </c>
      <c r="C42" s="10" t="s">
        <v>30</v>
      </c>
      <c r="D42" s="8" t="s">
        <v>410</v>
      </c>
      <c r="E42" s="11">
        <v>5</v>
      </c>
      <c r="F42" s="12">
        <v>45753</v>
      </c>
      <c r="G42" s="13" t="s">
        <v>246</v>
      </c>
      <c r="H42" s="14" t="s">
        <v>247</v>
      </c>
      <c r="I42" s="15">
        <v>15692885305</v>
      </c>
      <c r="J42" s="1" t="str">
        <f>_xlfn._xlws.FILTER(辅助信息!D:D,辅助信息!G:G=G42)</f>
        <v>四川商建
射洪城乡一体化项目</v>
      </c>
    </row>
    <row r="43" hidden="1" spans="1:10">
      <c r="A43" s="8" t="s">
        <v>402</v>
      </c>
      <c r="B43" s="9" t="s">
        <v>116</v>
      </c>
      <c r="C43" s="10" t="s">
        <v>18</v>
      </c>
      <c r="D43" s="8" t="s">
        <v>410</v>
      </c>
      <c r="E43" s="11">
        <v>5</v>
      </c>
      <c r="F43" s="12">
        <v>45753</v>
      </c>
      <c r="G43" s="13" t="s">
        <v>246</v>
      </c>
      <c r="H43" s="14" t="s">
        <v>247</v>
      </c>
      <c r="I43" s="15">
        <v>15692885305</v>
      </c>
      <c r="J43" s="1" t="str">
        <f>_xlfn._xlws.FILTER(辅助信息!D:D,辅助信息!G:G=G43)</f>
        <v>四川商建
射洪城乡一体化项目</v>
      </c>
    </row>
    <row r="44" hidden="1" spans="1:10">
      <c r="A44" s="8" t="s">
        <v>409</v>
      </c>
      <c r="B44" s="9" t="s">
        <v>116</v>
      </c>
      <c r="C44" s="10" t="s">
        <v>27</v>
      </c>
      <c r="D44" s="8" t="s">
        <v>410</v>
      </c>
      <c r="E44" s="11">
        <v>3</v>
      </c>
      <c r="F44" s="12">
        <v>45753</v>
      </c>
      <c r="G44" s="13" t="s">
        <v>302</v>
      </c>
      <c r="H44" s="14" t="s">
        <v>291</v>
      </c>
      <c r="I44" s="15">
        <v>18280895666</v>
      </c>
      <c r="J44" s="1" t="str">
        <f>_xlfn._xlws.FILTER(辅助信息!D:D,辅助信息!G:G=G44)</f>
        <v>五冶达州国道542项目</v>
      </c>
    </row>
    <row r="45" hidden="1" spans="1:10">
      <c r="A45" s="8" t="s">
        <v>409</v>
      </c>
      <c r="B45" s="9" t="s">
        <v>116</v>
      </c>
      <c r="C45" s="10" t="s">
        <v>32</v>
      </c>
      <c r="D45" s="8" t="s">
        <v>410</v>
      </c>
      <c r="E45" s="11">
        <v>9</v>
      </c>
      <c r="F45" s="12">
        <v>45753</v>
      </c>
      <c r="G45" s="13" t="s">
        <v>302</v>
      </c>
      <c r="H45" s="14" t="s">
        <v>291</v>
      </c>
      <c r="I45" s="15">
        <v>18280895666</v>
      </c>
      <c r="J45" s="1" t="str">
        <f>_xlfn._xlws.FILTER(辅助信息!D:D,辅助信息!G:G=G45)</f>
        <v>五冶达州国道542项目</v>
      </c>
    </row>
    <row r="46" hidden="1" spans="1:10">
      <c r="A46" s="8" t="s">
        <v>409</v>
      </c>
      <c r="B46" s="9" t="s">
        <v>116</v>
      </c>
      <c r="C46" s="10" t="s">
        <v>30</v>
      </c>
      <c r="D46" s="8" t="s">
        <v>410</v>
      </c>
      <c r="E46" s="11">
        <v>6</v>
      </c>
      <c r="F46" s="12">
        <v>45753</v>
      </c>
      <c r="G46" s="13" t="s">
        <v>302</v>
      </c>
      <c r="H46" s="14" t="s">
        <v>291</v>
      </c>
      <c r="I46" s="15">
        <v>18280895666</v>
      </c>
      <c r="J46" s="1" t="str">
        <f>_xlfn._xlws.FILTER(辅助信息!D:D,辅助信息!G:G=G46)</f>
        <v>五冶达州国道542项目</v>
      </c>
    </row>
    <row r="47" hidden="1" spans="1:10">
      <c r="A47" s="8" t="s">
        <v>409</v>
      </c>
      <c r="B47" s="9" t="s">
        <v>116</v>
      </c>
      <c r="C47" s="10" t="s">
        <v>52</v>
      </c>
      <c r="D47" s="8" t="s">
        <v>410</v>
      </c>
      <c r="E47" s="11">
        <v>17</v>
      </c>
      <c r="F47" s="12">
        <v>45753</v>
      </c>
      <c r="G47" s="13" t="s">
        <v>302</v>
      </c>
      <c r="H47" s="14" t="s">
        <v>291</v>
      </c>
      <c r="I47" s="15">
        <v>18280895666</v>
      </c>
      <c r="J47" s="1" t="str">
        <f>_xlfn._xlws.FILTER(辅助信息!D:D,辅助信息!G:G=G47)</f>
        <v>五冶达州国道542项目</v>
      </c>
    </row>
    <row r="48" hidden="1" spans="1:10">
      <c r="A48" s="8" t="s">
        <v>409</v>
      </c>
      <c r="B48" s="9" t="s">
        <v>423</v>
      </c>
      <c r="C48" s="10" t="s">
        <v>424</v>
      </c>
      <c r="D48" s="8" t="s">
        <v>410</v>
      </c>
      <c r="E48" s="11">
        <v>6</v>
      </c>
      <c r="F48" s="12">
        <v>45753</v>
      </c>
      <c r="G48" s="13" t="s">
        <v>425</v>
      </c>
      <c r="H48" s="14" t="s">
        <v>426</v>
      </c>
      <c r="I48" s="15">
        <v>13835906370</v>
      </c>
      <c r="J48" s="1" vm="1" t="e">
        <f>_xlfn._xlws.FILTER(辅助信息!D:D,辅助信息!G:G=G48)</f>
        <v>#VALUE!</v>
      </c>
    </row>
    <row r="49" hidden="1" spans="1:10">
      <c r="A49" s="8" t="s">
        <v>409</v>
      </c>
      <c r="B49" s="9" t="s">
        <v>116</v>
      </c>
      <c r="C49" s="10" t="s">
        <v>427</v>
      </c>
      <c r="D49" s="8" t="s">
        <v>410</v>
      </c>
      <c r="E49" s="11">
        <v>6</v>
      </c>
      <c r="F49" s="12">
        <v>45753</v>
      </c>
      <c r="G49" s="13" t="s">
        <v>425</v>
      </c>
      <c r="H49" s="14" t="s">
        <v>426</v>
      </c>
      <c r="I49" s="15">
        <v>13835906370</v>
      </c>
      <c r="J49" s="1" vm="1" t="e">
        <f>_xlfn._xlws.FILTER(辅助信息!D:D,辅助信息!G:G=G49)</f>
        <v>#VALUE!</v>
      </c>
    </row>
    <row r="50" hidden="1" spans="1:10">
      <c r="A50" s="8" t="s">
        <v>409</v>
      </c>
      <c r="B50" s="9" t="s">
        <v>116</v>
      </c>
      <c r="C50" s="10" t="s">
        <v>428</v>
      </c>
      <c r="D50" s="8" t="s">
        <v>410</v>
      </c>
      <c r="E50" s="11">
        <v>9</v>
      </c>
      <c r="F50" s="12">
        <v>45753</v>
      </c>
      <c r="G50" s="13" t="s">
        <v>425</v>
      </c>
      <c r="H50" s="14" t="s">
        <v>426</v>
      </c>
      <c r="I50" s="15">
        <v>13835906370</v>
      </c>
      <c r="J50" s="1" vm="1" t="e">
        <f>_xlfn._xlws.FILTER(辅助信息!D:D,辅助信息!G:G=G50)</f>
        <v>#VALUE!</v>
      </c>
    </row>
    <row r="51" hidden="1" spans="1:10">
      <c r="A51" s="8" t="s">
        <v>409</v>
      </c>
      <c r="B51" s="9" t="s">
        <v>116</v>
      </c>
      <c r="C51" s="10" t="s">
        <v>429</v>
      </c>
      <c r="D51" s="8" t="s">
        <v>410</v>
      </c>
      <c r="E51" s="11">
        <v>15</v>
      </c>
      <c r="F51" s="12">
        <v>45753</v>
      </c>
      <c r="G51" s="13" t="s">
        <v>425</v>
      </c>
      <c r="H51" s="14" t="s">
        <v>426</v>
      </c>
      <c r="I51" s="15">
        <v>13835906370</v>
      </c>
      <c r="J51" s="1" vm="1" t="e">
        <f>_xlfn._xlws.FILTER(辅助信息!D:D,辅助信息!G:G=G51)</f>
        <v>#VALUE!</v>
      </c>
    </row>
    <row r="52" hidden="1" spans="1:10">
      <c r="A52" s="8" t="s">
        <v>400</v>
      </c>
      <c r="B52" s="9" t="s">
        <v>116</v>
      </c>
      <c r="C52" s="10" t="s">
        <v>32</v>
      </c>
      <c r="D52" s="8" t="s">
        <v>410</v>
      </c>
      <c r="E52" s="11">
        <v>70</v>
      </c>
      <c r="F52" s="12">
        <v>45754</v>
      </c>
      <c r="G52" s="13" t="s">
        <v>246</v>
      </c>
      <c r="H52" s="14" t="s">
        <v>247</v>
      </c>
      <c r="I52" s="15">
        <v>15692885305</v>
      </c>
      <c r="J52" s="1" t="str">
        <f>_xlfn._xlws.FILTER(辅助信息!D:D,辅助信息!G:G=G52)</f>
        <v>四川商建
射洪城乡一体化项目</v>
      </c>
    </row>
    <row r="53" hidden="1" spans="1:10">
      <c r="A53" s="8" t="s">
        <v>400</v>
      </c>
      <c r="B53" s="9" t="s">
        <v>152</v>
      </c>
      <c r="C53" s="10" t="s">
        <v>53</v>
      </c>
      <c r="D53" s="8" t="s">
        <v>410</v>
      </c>
      <c r="E53" s="11">
        <v>3</v>
      </c>
      <c r="F53" s="12">
        <v>45754</v>
      </c>
      <c r="G53" s="13" t="s">
        <v>415</v>
      </c>
      <c r="H53" s="14" t="s">
        <v>371</v>
      </c>
      <c r="I53" s="15">
        <v>18349955455</v>
      </c>
      <c r="J53" s="1" t="str">
        <f>_xlfn._xlws.FILTER(辅助信息!D:D,辅助信息!G:G=G53)</f>
        <v>五冶钢构南充医学科学产业园建设项目</v>
      </c>
    </row>
    <row r="54" hidden="1" spans="1:10">
      <c r="A54" s="8" t="s">
        <v>400</v>
      </c>
      <c r="B54" s="9" t="s">
        <v>116</v>
      </c>
      <c r="C54" s="10" t="s">
        <v>86</v>
      </c>
      <c r="D54" s="8" t="s">
        <v>410</v>
      </c>
      <c r="E54" s="11">
        <v>67</v>
      </c>
      <c r="F54" s="12">
        <v>45754</v>
      </c>
      <c r="G54" s="13" t="s">
        <v>415</v>
      </c>
      <c r="H54" s="14" t="s">
        <v>371</v>
      </c>
      <c r="I54" s="15">
        <v>18349955455</v>
      </c>
      <c r="J54" s="1" t="str">
        <f>_xlfn._xlws.FILTER(辅助信息!D:D,辅助信息!G:G=G54)</f>
        <v>五冶钢构南充医学科学产业园建设项目</v>
      </c>
    </row>
    <row r="55" hidden="1" spans="1:10">
      <c r="A55" s="8" t="s">
        <v>401</v>
      </c>
      <c r="B55" s="9" t="s">
        <v>116</v>
      </c>
      <c r="C55" s="10" t="s">
        <v>430</v>
      </c>
      <c r="D55" s="8" t="s">
        <v>410</v>
      </c>
      <c r="E55" s="11">
        <v>105</v>
      </c>
      <c r="F55" s="12">
        <v>45754</v>
      </c>
      <c r="G55" s="13" t="s">
        <v>425</v>
      </c>
      <c r="H55" s="14" t="s">
        <v>426</v>
      </c>
      <c r="I55" s="15">
        <v>13835906370</v>
      </c>
      <c r="J55" s="1" vm="1" t="e">
        <f>_xlfn._xlws.FILTER(辅助信息!D:D,辅助信息!G:G=G55)</f>
        <v>#VALUE!</v>
      </c>
    </row>
    <row r="56" hidden="1" spans="1:10">
      <c r="A56" s="8" t="s">
        <v>401</v>
      </c>
      <c r="B56" s="9" t="s">
        <v>116</v>
      </c>
      <c r="C56" s="10" t="s">
        <v>431</v>
      </c>
      <c r="D56" s="8" t="s">
        <v>410</v>
      </c>
      <c r="E56" s="11">
        <v>15</v>
      </c>
      <c r="F56" s="12">
        <v>45754</v>
      </c>
      <c r="G56" s="13" t="s">
        <v>432</v>
      </c>
      <c r="H56" s="14" t="s">
        <v>433</v>
      </c>
      <c r="I56" s="15">
        <v>13891371707</v>
      </c>
      <c r="J56" s="1" vm="1" t="e">
        <f>_xlfn._xlws.FILTER(辅助信息!D:D,辅助信息!G:G=G56)</f>
        <v>#VALUE!</v>
      </c>
    </row>
    <row r="57" hidden="1" spans="1:10">
      <c r="A57" s="8" t="s">
        <v>401</v>
      </c>
      <c r="B57" s="9" t="s">
        <v>116</v>
      </c>
      <c r="C57" s="10" t="s">
        <v>434</v>
      </c>
      <c r="D57" s="8" t="s">
        <v>410</v>
      </c>
      <c r="E57" s="11">
        <v>20</v>
      </c>
      <c r="F57" s="12">
        <v>45754</v>
      </c>
      <c r="G57" s="13" t="s">
        <v>432</v>
      </c>
      <c r="H57" s="14" t="s">
        <v>433</v>
      </c>
      <c r="I57" s="15">
        <v>13891371707</v>
      </c>
      <c r="J57" s="1" vm="1" t="e">
        <f>_xlfn._xlws.FILTER(辅助信息!D:D,辅助信息!G:G=G57)</f>
        <v>#VALUE!</v>
      </c>
    </row>
    <row r="58" hidden="1" spans="1:10">
      <c r="A58" s="8" t="s">
        <v>413</v>
      </c>
      <c r="B58" s="9" t="s">
        <v>119</v>
      </c>
      <c r="C58" s="10" t="s">
        <v>41</v>
      </c>
      <c r="D58" s="8" t="s">
        <v>410</v>
      </c>
      <c r="E58" s="11">
        <v>24</v>
      </c>
      <c r="F58" s="12">
        <v>45754</v>
      </c>
      <c r="G58" s="13" t="s">
        <v>187</v>
      </c>
      <c r="H58" s="14" t="s">
        <v>188</v>
      </c>
      <c r="I58" s="15">
        <v>13458642015</v>
      </c>
      <c r="J58" s="1" t="str">
        <f>_xlfn._xlws.FILTER(辅助信息!D:D,辅助信息!G:G=G58)</f>
        <v>华西萌海-科创农业生态谷</v>
      </c>
    </row>
    <row r="59" hidden="1" spans="1:10">
      <c r="A59" s="8" t="s">
        <v>413</v>
      </c>
      <c r="B59" s="9" t="s">
        <v>116</v>
      </c>
      <c r="C59" s="10" t="s">
        <v>27</v>
      </c>
      <c r="D59" s="8" t="s">
        <v>410</v>
      </c>
      <c r="E59" s="11">
        <v>10</v>
      </c>
      <c r="F59" s="12">
        <v>45754</v>
      </c>
      <c r="G59" s="13" t="s">
        <v>187</v>
      </c>
      <c r="H59" s="14" t="s">
        <v>188</v>
      </c>
      <c r="I59" s="15">
        <v>13458642015</v>
      </c>
      <c r="J59" s="1" t="str">
        <f>_xlfn._xlws.FILTER(辅助信息!D:D,辅助信息!G:G=G59)</f>
        <v>华西萌海-科创农业生态谷</v>
      </c>
    </row>
    <row r="60" hidden="1" spans="1:10">
      <c r="A60" s="8" t="s">
        <v>413</v>
      </c>
      <c r="B60" s="9" t="s">
        <v>119</v>
      </c>
      <c r="C60" s="10" t="s">
        <v>40</v>
      </c>
      <c r="D60" s="8" t="s">
        <v>410</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413</v>
      </c>
      <c r="B61" s="9" t="s">
        <v>119</v>
      </c>
      <c r="C61" s="10" t="s">
        <v>41</v>
      </c>
      <c r="D61" s="8" t="s">
        <v>410</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413</v>
      </c>
      <c r="B62" s="9" t="s">
        <v>116</v>
      </c>
      <c r="C62" s="10" t="s">
        <v>27</v>
      </c>
      <c r="D62" s="8" t="s">
        <v>410</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413</v>
      </c>
      <c r="B63" s="9" t="s">
        <v>116</v>
      </c>
      <c r="C63" s="10" t="s">
        <v>19</v>
      </c>
      <c r="D63" s="8" t="s">
        <v>410</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413</v>
      </c>
      <c r="B64" s="9" t="s">
        <v>116</v>
      </c>
      <c r="C64" s="10" t="s">
        <v>33</v>
      </c>
      <c r="D64" s="8" t="s">
        <v>410</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413</v>
      </c>
      <c r="B65" s="9" t="s">
        <v>116</v>
      </c>
      <c r="C65" s="10" t="s">
        <v>18</v>
      </c>
      <c r="D65" s="8" t="s">
        <v>410</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409</v>
      </c>
      <c r="B66" s="9" t="s">
        <v>116</v>
      </c>
      <c r="C66" s="10" t="s">
        <v>19</v>
      </c>
      <c r="D66" s="8" t="s">
        <v>410</v>
      </c>
      <c r="E66" s="11">
        <v>2.6</v>
      </c>
      <c r="F66" s="12">
        <v>45755</v>
      </c>
      <c r="G66" s="13" t="s">
        <v>339</v>
      </c>
      <c r="H66" s="14" t="s">
        <v>328</v>
      </c>
      <c r="I66" s="15">
        <v>18398563998</v>
      </c>
      <c r="J66" s="1" t="str">
        <f>_xlfn._xlws.FILTER(辅助信息!D:D,辅助信息!G:G=G66)</f>
        <v>五冶达州国道542项目</v>
      </c>
    </row>
    <row r="67" hidden="1" spans="1:10">
      <c r="A67" s="8" t="s">
        <v>409</v>
      </c>
      <c r="B67" s="9" t="s">
        <v>116</v>
      </c>
      <c r="C67" s="10" t="s">
        <v>18</v>
      </c>
      <c r="D67" s="8" t="s">
        <v>410</v>
      </c>
      <c r="E67" s="11">
        <v>20.792</v>
      </c>
      <c r="F67" s="12">
        <v>45755</v>
      </c>
      <c r="G67" s="13" t="s">
        <v>339</v>
      </c>
      <c r="H67" s="14" t="s">
        <v>328</v>
      </c>
      <c r="I67" s="15">
        <v>18398563998</v>
      </c>
      <c r="J67" s="1" t="str">
        <f>_xlfn._xlws.FILTER(辅助信息!D:D,辅助信息!G:G=G67)</f>
        <v>五冶达州国道542项目</v>
      </c>
    </row>
    <row r="68" hidden="1" spans="1:10">
      <c r="A68" s="8" t="s">
        <v>409</v>
      </c>
      <c r="B68" s="9" t="s">
        <v>116</v>
      </c>
      <c r="C68" s="10" t="s">
        <v>86</v>
      </c>
      <c r="D68" s="8" t="s">
        <v>410</v>
      </c>
      <c r="E68" s="11">
        <v>9.996</v>
      </c>
      <c r="F68" s="12">
        <v>45755</v>
      </c>
      <c r="G68" s="13" t="s">
        <v>339</v>
      </c>
      <c r="H68" s="14" t="s">
        <v>328</v>
      </c>
      <c r="I68" s="15">
        <v>18398563998</v>
      </c>
      <c r="J68" s="1" t="str">
        <f>_xlfn._xlws.FILTER(辅助信息!D:D,辅助信息!G:G=G68)</f>
        <v>五冶达州国道542项目</v>
      </c>
    </row>
    <row r="69" hidden="1" spans="1:10">
      <c r="A69" s="8" t="s">
        <v>409</v>
      </c>
      <c r="B69" s="9" t="s">
        <v>152</v>
      </c>
      <c r="C69" s="10" t="s">
        <v>53</v>
      </c>
      <c r="D69" s="8" t="s">
        <v>410</v>
      </c>
      <c r="E69" s="11">
        <v>5</v>
      </c>
      <c r="F69" s="12">
        <v>45755</v>
      </c>
      <c r="G69" s="13" t="s">
        <v>323</v>
      </c>
      <c r="H69" s="14" t="s">
        <v>324</v>
      </c>
      <c r="I69" s="15">
        <v>13518257339</v>
      </c>
      <c r="J69" s="1" t="str">
        <f>_xlfn._xlws.FILTER(辅助信息!D:D,辅助信息!G:G=G69)</f>
        <v>五冶达州国道542项目</v>
      </c>
    </row>
    <row r="70" hidden="1" spans="1:10">
      <c r="A70" s="8" t="s">
        <v>409</v>
      </c>
      <c r="B70" s="9" t="s">
        <v>152</v>
      </c>
      <c r="C70" s="10" t="s">
        <v>53</v>
      </c>
      <c r="D70" s="8" t="s">
        <v>410</v>
      </c>
      <c r="E70" s="11">
        <v>3</v>
      </c>
      <c r="F70" s="12">
        <v>45755</v>
      </c>
      <c r="G70" s="13" t="s">
        <v>297</v>
      </c>
      <c r="H70" s="14" t="s">
        <v>298</v>
      </c>
      <c r="I70" s="15">
        <v>18302894198</v>
      </c>
      <c r="J70" s="1" t="str">
        <f>_xlfn._xlws.FILTER(辅助信息!D:D,辅助信息!G:G=G70)</f>
        <v>五冶达州国道542项目</v>
      </c>
    </row>
    <row r="71" hidden="1" spans="1:10">
      <c r="A71" s="8" t="s">
        <v>409</v>
      </c>
      <c r="B71" s="9" t="s">
        <v>116</v>
      </c>
      <c r="C71" s="10" t="s">
        <v>27</v>
      </c>
      <c r="D71" s="8" t="s">
        <v>410</v>
      </c>
      <c r="E71" s="11">
        <v>8</v>
      </c>
      <c r="F71" s="12">
        <v>45755</v>
      </c>
      <c r="G71" s="13" t="s">
        <v>297</v>
      </c>
      <c r="H71" s="14" t="s">
        <v>298</v>
      </c>
      <c r="I71" s="15">
        <v>18302894198</v>
      </c>
      <c r="J71" s="1" t="str">
        <f>_xlfn._xlws.FILTER(辅助信息!D:D,辅助信息!G:G=G71)</f>
        <v>五冶达州国道542项目</v>
      </c>
    </row>
    <row r="72" hidden="1" spans="1:10">
      <c r="A72" s="8" t="s">
        <v>409</v>
      </c>
      <c r="B72" s="9" t="s">
        <v>116</v>
      </c>
      <c r="C72" s="10" t="s">
        <v>30</v>
      </c>
      <c r="D72" s="8" t="s">
        <v>410</v>
      </c>
      <c r="E72" s="11">
        <v>24</v>
      </c>
      <c r="F72" s="12">
        <v>45755</v>
      </c>
      <c r="G72" s="13" t="s">
        <v>297</v>
      </c>
      <c r="H72" s="14" t="s">
        <v>298</v>
      </c>
      <c r="I72" s="15">
        <v>18302894198</v>
      </c>
      <c r="J72" s="1" t="str">
        <f>_xlfn._xlws.FILTER(辅助信息!D:D,辅助信息!G:G=G72)</f>
        <v>五冶达州国道542项目</v>
      </c>
    </row>
    <row r="73" hidden="1" spans="1:10">
      <c r="A73" s="16" t="s">
        <v>409</v>
      </c>
      <c r="B73" s="8" t="s">
        <v>119</v>
      </c>
      <c r="C73" s="8" t="s">
        <v>49</v>
      </c>
      <c r="D73" s="8" t="s">
        <v>410</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409</v>
      </c>
      <c r="B74" s="8" t="s">
        <v>116</v>
      </c>
      <c r="C74" s="8" t="s">
        <v>27</v>
      </c>
      <c r="D74" s="8" t="s">
        <v>410</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409</v>
      </c>
      <c r="B75" s="8" t="s">
        <v>116</v>
      </c>
      <c r="C75" s="8" t="s">
        <v>19</v>
      </c>
      <c r="D75" s="8" t="s">
        <v>410</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400</v>
      </c>
      <c r="B76" s="8" t="s">
        <v>119</v>
      </c>
      <c r="C76" s="8" t="s">
        <v>40</v>
      </c>
      <c r="D76" s="8" t="s">
        <v>410</v>
      </c>
      <c r="E76" s="11">
        <v>3</v>
      </c>
      <c r="F76" s="12">
        <v>45756</v>
      </c>
      <c r="G76" s="17" t="s">
        <v>435</v>
      </c>
      <c r="H76" s="8" t="s">
        <v>361</v>
      </c>
      <c r="I76" s="8">
        <v>19950525030</v>
      </c>
      <c r="J76" s="1" t="str">
        <f>_xlfn._xlws.FILTER(辅助信息!D:D,辅助信息!G:G=G76)</f>
        <v>五冶钢构南充医学科学产业园建设项目</v>
      </c>
    </row>
    <row r="77" hidden="1" spans="1:10">
      <c r="A77" s="16" t="s">
        <v>400</v>
      </c>
      <c r="B77" s="8" t="s">
        <v>119</v>
      </c>
      <c r="C77" s="8" t="s">
        <v>41</v>
      </c>
      <c r="D77" s="8" t="s">
        <v>410</v>
      </c>
      <c r="E77" s="11">
        <v>3</v>
      </c>
      <c r="F77" s="12">
        <v>45756</v>
      </c>
      <c r="G77" s="17" t="s">
        <v>435</v>
      </c>
      <c r="H77" s="8" t="s">
        <v>361</v>
      </c>
      <c r="I77" s="8">
        <v>19950525030</v>
      </c>
      <c r="J77" s="1" t="str">
        <f>_xlfn._xlws.FILTER(辅助信息!D:D,辅助信息!G:G=G77)</f>
        <v>五冶钢构南充医学科学产业园建设项目</v>
      </c>
    </row>
    <row r="78" hidden="1" spans="1:10">
      <c r="A78" s="16" t="s">
        <v>400</v>
      </c>
      <c r="B78" s="8" t="s">
        <v>116</v>
      </c>
      <c r="C78" s="8" t="s">
        <v>19</v>
      </c>
      <c r="D78" s="8" t="s">
        <v>410</v>
      </c>
      <c r="E78" s="11">
        <v>30</v>
      </c>
      <c r="F78" s="12">
        <v>45756</v>
      </c>
      <c r="G78" s="17" t="s">
        <v>435</v>
      </c>
      <c r="H78" s="8" t="s">
        <v>361</v>
      </c>
      <c r="I78" s="8">
        <v>19950525030</v>
      </c>
      <c r="J78" s="1" t="str">
        <f>_xlfn._xlws.FILTER(辅助信息!D:D,辅助信息!G:G=G78)</f>
        <v>五冶钢构南充医学科学产业园建设项目</v>
      </c>
    </row>
    <row r="79" hidden="1" spans="1:10">
      <c r="A79" s="16" t="s">
        <v>400</v>
      </c>
      <c r="B79" s="8" t="s">
        <v>119</v>
      </c>
      <c r="C79" s="8" t="s">
        <v>40</v>
      </c>
      <c r="D79" s="8" t="s">
        <v>410</v>
      </c>
      <c r="E79" s="11">
        <v>12.5</v>
      </c>
      <c r="F79" s="12">
        <v>45756</v>
      </c>
      <c r="G79" s="17" t="s">
        <v>216</v>
      </c>
      <c r="H79" s="8" t="s">
        <v>217</v>
      </c>
      <c r="I79" s="8">
        <v>15108211617</v>
      </c>
      <c r="J79" s="1" t="str">
        <f>_xlfn._xlws.FILTER(辅助信息!D:D,辅助信息!G:G=G79)</f>
        <v>商投建工达州中医药科技园</v>
      </c>
    </row>
    <row r="80" hidden="1" spans="1:10">
      <c r="A80" s="16" t="s">
        <v>400</v>
      </c>
      <c r="B80" s="8" t="s">
        <v>116</v>
      </c>
      <c r="C80" s="8" t="s">
        <v>19</v>
      </c>
      <c r="D80" s="8" t="s">
        <v>410</v>
      </c>
      <c r="E80" s="11">
        <v>45</v>
      </c>
      <c r="F80" s="12">
        <v>45756</v>
      </c>
      <c r="G80" s="17" t="s">
        <v>216</v>
      </c>
      <c r="H80" s="8" t="s">
        <v>217</v>
      </c>
      <c r="I80" s="8">
        <v>15108211617</v>
      </c>
      <c r="J80" s="1" t="str">
        <f>_xlfn._xlws.FILTER(辅助信息!D:D,辅助信息!G:G=G80)</f>
        <v>商投建工达州中医药科技园</v>
      </c>
    </row>
    <row r="81" hidden="1" spans="1:10">
      <c r="A81" s="16" t="s">
        <v>400</v>
      </c>
      <c r="B81" s="8" t="s">
        <v>116</v>
      </c>
      <c r="C81" s="8" t="s">
        <v>32</v>
      </c>
      <c r="D81" s="8" t="s">
        <v>410</v>
      </c>
      <c r="E81" s="11">
        <v>102</v>
      </c>
      <c r="F81" s="12">
        <v>45756</v>
      </c>
      <c r="G81" s="17" t="s">
        <v>220</v>
      </c>
      <c r="H81" s="8" t="s">
        <v>221</v>
      </c>
      <c r="I81" s="8">
        <v>18381899787</v>
      </c>
      <c r="J81" s="1" t="str">
        <f>_xlfn._xlws.FILTER(辅助信息!D:D,辅助信息!G:G=G81)</f>
        <v>商投建工达州中医药科技园</v>
      </c>
    </row>
    <row r="82" hidden="1" spans="1:10">
      <c r="A82" s="16" t="s">
        <v>400</v>
      </c>
      <c r="B82" s="8" t="s">
        <v>116</v>
      </c>
      <c r="C82" s="8" t="s">
        <v>65</v>
      </c>
      <c r="D82" s="8" t="s">
        <v>410</v>
      </c>
      <c r="E82" s="11">
        <v>81</v>
      </c>
      <c r="F82" s="12">
        <v>45756</v>
      </c>
      <c r="G82" s="17" t="s">
        <v>220</v>
      </c>
      <c r="H82" s="8" t="s">
        <v>221</v>
      </c>
      <c r="I82" s="8">
        <v>18381899787</v>
      </c>
      <c r="J82" s="1" t="str">
        <f>_xlfn._xlws.FILTER(辅助信息!D:D,辅助信息!G:G=G82)</f>
        <v>商投建工达州中医药科技园</v>
      </c>
    </row>
    <row r="83" hidden="1" spans="1:10">
      <c r="A83" s="16" t="s">
        <v>413</v>
      </c>
      <c r="B83" s="8" t="s">
        <v>119</v>
      </c>
      <c r="C83" s="8" t="s">
        <v>41</v>
      </c>
      <c r="D83" s="8" t="s">
        <v>410</v>
      </c>
      <c r="E83" s="11">
        <v>2.5</v>
      </c>
      <c r="F83" s="12">
        <v>45756</v>
      </c>
      <c r="G83" s="17" t="s">
        <v>169</v>
      </c>
      <c r="H83" s="8" t="s">
        <v>170</v>
      </c>
      <c r="I83" s="8">
        <v>18384145895</v>
      </c>
      <c r="J83" s="1" t="str">
        <f>_xlfn._xlws.FILTER(辅助信息!D:D,辅助信息!G:G=G83)</f>
        <v>华西酒城南</v>
      </c>
    </row>
    <row r="84" hidden="1" spans="1:10">
      <c r="A84" s="16" t="s">
        <v>413</v>
      </c>
      <c r="B84" s="8" t="s">
        <v>119</v>
      </c>
      <c r="C84" s="8" t="s">
        <v>26</v>
      </c>
      <c r="D84" s="8" t="s">
        <v>410</v>
      </c>
      <c r="E84" s="11">
        <v>32.5</v>
      </c>
      <c r="F84" s="12">
        <v>45756</v>
      </c>
      <c r="G84" s="17" t="s">
        <v>169</v>
      </c>
      <c r="H84" s="8" t="s">
        <v>170</v>
      </c>
      <c r="I84" s="8">
        <v>18384145895</v>
      </c>
      <c r="J84" s="1" t="str">
        <f>_xlfn._xlws.FILTER(辅助信息!D:D,辅助信息!G:G=G84)</f>
        <v>华西酒城南</v>
      </c>
    </row>
    <row r="85" hidden="1" spans="1:10">
      <c r="A85" s="16" t="s">
        <v>409</v>
      </c>
      <c r="B85" s="8" t="s">
        <v>119</v>
      </c>
      <c r="C85" s="8" t="s">
        <v>49</v>
      </c>
      <c r="D85" s="8" t="s">
        <v>410</v>
      </c>
      <c r="E85" s="11">
        <v>6</v>
      </c>
      <c r="F85" s="12">
        <v>45757</v>
      </c>
      <c r="G85" s="17" t="s">
        <v>436</v>
      </c>
      <c r="H85" s="8" t="s">
        <v>371</v>
      </c>
      <c r="I85" s="8">
        <v>18349955455</v>
      </c>
      <c r="J85" s="1" t="str">
        <f>_xlfn._xlws.FILTER(辅助信息!D:D,辅助信息!G:G=G85)</f>
        <v>五冶钢构南充医学科学产业园建设项目</v>
      </c>
    </row>
    <row r="86" hidden="1" spans="1:10">
      <c r="A86" s="16" t="s">
        <v>409</v>
      </c>
      <c r="B86" s="8" t="s">
        <v>119</v>
      </c>
      <c r="C86" s="8" t="s">
        <v>40</v>
      </c>
      <c r="D86" s="8" t="s">
        <v>410</v>
      </c>
      <c r="E86" s="11">
        <v>10</v>
      </c>
      <c r="F86" s="12">
        <v>45757</v>
      </c>
      <c r="G86" s="17" t="s">
        <v>436</v>
      </c>
      <c r="H86" s="8" t="s">
        <v>371</v>
      </c>
      <c r="I86" s="8">
        <v>18349955455</v>
      </c>
      <c r="J86" s="1" t="str">
        <f>_xlfn._xlws.FILTER(辅助信息!D:D,辅助信息!G:G=G86)</f>
        <v>五冶钢构南充医学科学产业园建设项目</v>
      </c>
    </row>
    <row r="87" hidden="1" spans="1:10">
      <c r="A87" s="16" t="s">
        <v>409</v>
      </c>
      <c r="B87" s="8" t="s">
        <v>116</v>
      </c>
      <c r="C87" s="8" t="s">
        <v>32</v>
      </c>
      <c r="D87" s="8" t="s">
        <v>410</v>
      </c>
      <c r="E87" s="11">
        <v>2</v>
      </c>
      <c r="F87" s="12">
        <v>45757</v>
      </c>
      <c r="G87" s="17" t="s">
        <v>436</v>
      </c>
      <c r="H87" s="8" t="s">
        <v>371</v>
      </c>
      <c r="I87" s="8">
        <v>18349955455</v>
      </c>
      <c r="J87" s="1" t="str">
        <f>_xlfn._xlws.FILTER(辅助信息!D:D,辅助信息!G:G=G87)</f>
        <v>五冶钢构南充医学科学产业园建设项目</v>
      </c>
    </row>
    <row r="88" hidden="1" spans="1:10">
      <c r="A88" s="16" t="s">
        <v>409</v>
      </c>
      <c r="B88" s="8" t="s">
        <v>116</v>
      </c>
      <c r="C88" s="8" t="s">
        <v>33</v>
      </c>
      <c r="D88" s="8" t="s">
        <v>410</v>
      </c>
      <c r="E88" s="11">
        <v>9</v>
      </c>
      <c r="F88" s="12">
        <v>45757</v>
      </c>
      <c r="G88" s="17" t="s">
        <v>436</v>
      </c>
      <c r="H88" s="8" t="s">
        <v>371</v>
      </c>
      <c r="I88" s="8">
        <v>18349955455</v>
      </c>
      <c r="J88" s="1" t="str">
        <f>_xlfn._xlws.FILTER(辅助信息!D:D,辅助信息!G:G=G88)</f>
        <v>五冶钢构南充医学科学产业园建设项目</v>
      </c>
    </row>
    <row r="89" hidden="1" spans="1:10">
      <c r="A89" s="16" t="s">
        <v>409</v>
      </c>
      <c r="B89" s="8" t="s">
        <v>116</v>
      </c>
      <c r="C89" s="8" t="s">
        <v>18</v>
      </c>
      <c r="D89" s="8" t="s">
        <v>410</v>
      </c>
      <c r="E89" s="11">
        <v>8</v>
      </c>
      <c r="F89" s="12">
        <v>45757</v>
      </c>
      <c r="G89" s="17" t="s">
        <v>436</v>
      </c>
      <c r="H89" s="8" t="s">
        <v>371</v>
      </c>
      <c r="I89" s="8">
        <v>18349955455</v>
      </c>
      <c r="J89" s="1" t="str">
        <f>_xlfn._xlws.FILTER(辅助信息!D:D,辅助信息!G:G=G89)</f>
        <v>五冶钢构南充医学科学产业园建设项目</v>
      </c>
    </row>
    <row r="90" hidden="1" spans="1:10">
      <c r="A90" s="16" t="s">
        <v>409</v>
      </c>
      <c r="B90" s="8" t="s">
        <v>119</v>
      </c>
      <c r="C90" s="8" t="s">
        <v>49</v>
      </c>
      <c r="D90" s="8" t="s">
        <v>410</v>
      </c>
      <c r="E90" s="11">
        <v>11.5</v>
      </c>
      <c r="F90" s="12">
        <v>45757</v>
      </c>
      <c r="G90" s="17" t="s">
        <v>435</v>
      </c>
      <c r="H90" s="8" t="s">
        <v>361</v>
      </c>
      <c r="I90" s="8">
        <v>19950525030</v>
      </c>
      <c r="J90" s="1" t="str">
        <f>_xlfn._xlws.FILTER(辅助信息!D:D,辅助信息!G:G=G90)</f>
        <v>五冶钢构南充医学科学产业园建设项目</v>
      </c>
    </row>
    <row r="91" hidden="1" spans="1:10">
      <c r="A91" s="16" t="s">
        <v>409</v>
      </c>
      <c r="B91" s="8" t="s">
        <v>116</v>
      </c>
      <c r="C91" s="8" t="s">
        <v>27</v>
      </c>
      <c r="D91" s="8" t="s">
        <v>410</v>
      </c>
      <c r="E91" s="11">
        <v>5.5</v>
      </c>
      <c r="F91" s="12">
        <v>45757</v>
      </c>
      <c r="G91" s="17" t="s">
        <v>435</v>
      </c>
      <c r="H91" s="8" t="s">
        <v>361</v>
      </c>
      <c r="I91" s="8">
        <v>19950525030</v>
      </c>
      <c r="J91" s="1" t="str">
        <f>_xlfn._xlws.FILTER(辅助信息!D:D,辅助信息!G:G=G91)</f>
        <v>五冶钢构南充医学科学产业园建设项目</v>
      </c>
    </row>
    <row r="92" hidden="1" spans="1:10">
      <c r="A92" s="16" t="s">
        <v>409</v>
      </c>
      <c r="B92" s="8" t="s">
        <v>116</v>
      </c>
      <c r="C92" s="8" t="s">
        <v>19</v>
      </c>
      <c r="D92" s="8" t="s">
        <v>410</v>
      </c>
      <c r="E92" s="11">
        <v>15</v>
      </c>
      <c r="F92" s="12">
        <v>45757</v>
      </c>
      <c r="G92" s="17" t="s">
        <v>435</v>
      </c>
      <c r="H92" s="8" t="s">
        <v>361</v>
      </c>
      <c r="I92" s="8">
        <v>19950525030</v>
      </c>
      <c r="J92" s="1" t="str">
        <f>_xlfn._xlws.FILTER(辅助信息!D:D,辅助信息!G:G=G92)</f>
        <v>五冶钢构南充医学科学产业园建设项目</v>
      </c>
    </row>
    <row r="93" hidden="1" spans="1:10">
      <c r="A93" s="16" t="s">
        <v>409</v>
      </c>
      <c r="B93" s="8" t="s">
        <v>116</v>
      </c>
      <c r="C93" s="8" t="s">
        <v>30</v>
      </c>
      <c r="D93" s="8" t="s">
        <v>410</v>
      </c>
      <c r="E93" s="11">
        <v>3</v>
      </c>
      <c r="F93" s="12">
        <v>45757</v>
      </c>
      <c r="G93" s="17" t="s">
        <v>435</v>
      </c>
      <c r="H93" s="8" t="s">
        <v>361</v>
      </c>
      <c r="I93" s="8">
        <v>19950525030</v>
      </c>
      <c r="J93" s="1" t="str">
        <f>_xlfn._xlws.FILTER(辅助信息!D:D,辅助信息!G:G=G93)</f>
        <v>五冶钢构南充医学科学产业园建设项目</v>
      </c>
    </row>
    <row r="94" hidden="1" spans="1:10">
      <c r="A94" s="16" t="s">
        <v>409</v>
      </c>
      <c r="B94" s="8" t="s">
        <v>116</v>
      </c>
      <c r="C94" s="8" t="s">
        <v>28</v>
      </c>
      <c r="D94" s="8" t="s">
        <v>410</v>
      </c>
      <c r="E94" s="11">
        <v>55</v>
      </c>
      <c r="F94" s="12">
        <v>45757</v>
      </c>
      <c r="G94" s="17" t="s">
        <v>284</v>
      </c>
      <c r="H94" s="8" t="s">
        <v>285</v>
      </c>
      <c r="I94" s="8">
        <v>13551450899</v>
      </c>
      <c r="J94" s="1" t="str">
        <f>_xlfn._xlws.FILTER(辅助信息!D:D,辅助信息!G:G=G94)</f>
        <v>五冶达州国道542项目</v>
      </c>
    </row>
    <row r="95" hidden="1" spans="1:10">
      <c r="A95" s="16" t="s">
        <v>409</v>
      </c>
      <c r="B95" s="8" t="s">
        <v>119</v>
      </c>
      <c r="C95" s="8" t="s">
        <v>40</v>
      </c>
      <c r="D95" s="8" t="s">
        <v>410</v>
      </c>
      <c r="E95" s="11">
        <v>21</v>
      </c>
      <c r="F95" s="12">
        <v>45757</v>
      </c>
      <c r="G95" s="17" t="s">
        <v>286</v>
      </c>
      <c r="H95" s="8" t="s">
        <v>287</v>
      </c>
      <c r="I95" s="8">
        <v>18281865966</v>
      </c>
      <c r="J95" s="1" t="str">
        <f>_xlfn._xlws.FILTER(辅助信息!D:D,辅助信息!G:G=G95)</f>
        <v>五冶达州国道542项目</v>
      </c>
    </row>
    <row r="96" hidden="1" spans="1:10">
      <c r="A96" s="16" t="s">
        <v>409</v>
      </c>
      <c r="B96" s="8" t="s">
        <v>119</v>
      </c>
      <c r="C96" s="8" t="s">
        <v>41</v>
      </c>
      <c r="D96" s="8" t="s">
        <v>410</v>
      </c>
      <c r="E96" s="11">
        <v>3</v>
      </c>
      <c r="F96" s="12">
        <v>45757</v>
      </c>
      <c r="G96" s="17" t="s">
        <v>286</v>
      </c>
      <c r="H96" s="8" t="s">
        <v>287</v>
      </c>
      <c r="I96" s="8">
        <v>18281865966</v>
      </c>
      <c r="J96" s="1" t="str">
        <f>_xlfn._xlws.FILTER(辅助信息!D:D,辅助信息!G:G=G96)</f>
        <v>五冶达州国道542项目</v>
      </c>
    </row>
    <row r="97" hidden="1" spans="1:10">
      <c r="A97" s="16" t="s">
        <v>409</v>
      </c>
      <c r="B97" s="8" t="s">
        <v>116</v>
      </c>
      <c r="C97" s="8" t="s">
        <v>27</v>
      </c>
      <c r="D97" s="8" t="s">
        <v>410</v>
      </c>
      <c r="E97" s="11">
        <v>3</v>
      </c>
      <c r="F97" s="12">
        <v>45757</v>
      </c>
      <c r="G97" s="17" t="s">
        <v>286</v>
      </c>
      <c r="H97" s="8" t="s">
        <v>287</v>
      </c>
      <c r="I97" s="8">
        <v>18281865966</v>
      </c>
      <c r="J97" s="1" t="str">
        <f>_xlfn._xlws.FILTER(辅助信息!D:D,辅助信息!G:G=G97)</f>
        <v>五冶达州国道542项目</v>
      </c>
    </row>
    <row r="98" hidden="1" spans="1:10">
      <c r="A98" s="16" t="s">
        <v>409</v>
      </c>
      <c r="B98" s="8" t="s">
        <v>116</v>
      </c>
      <c r="C98" s="8" t="s">
        <v>33</v>
      </c>
      <c r="D98" s="8" t="s">
        <v>410</v>
      </c>
      <c r="E98" s="11">
        <v>6</v>
      </c>
      <c r="F98" s="12">
        <v>45757</v>
      </c>
      <c r="G98" s="17" t="s">
        <v>286</v>
      </c>
      <c r="H98" s="8" t="s">
        <v>287</v>
      </c>
      <c r="I98" s="8">
        <v>18281865966</v>
      </c>
      <c r="J98" s="1" t="str">
        <f>_xlfn._xlws.FILTER(辅助信息!D:D,辅助信息!G:G=G98)</f>
        <v>五冶达州国道542项目</v>
      </c>
    </row>
    <row r="99" hidden="1" spans="1:10">
      <c r="A99" s="16" t="s">
        <v>409</v>
      </c>
      <c r="B99" s="8" t="s">
        <v>116</v>
      </c>
      <c r="C99" s="8" t="s">
        <v>28</v>
      </c>
      <c r="D99" s="8" t="s">
        <v>410</v>
      </c>
      <c r="E99" s="11">
        <v>6</v>
      </c>
      <c r="F99" s="12">
        <v>45757</v>
      </c>
      <c r="G99" s="17" t="s">
        <v>286</v>
      </c>
      <c r="H99" s="8" t="s">
        <v>287</v>
      </c>
      <c r="I99" s="8">
        <v>18281865966</v>
      </c>
      <c r="J99" s="1" t="str">
        <f>_xlfn._xlws.FILTER(辅助信息!D:D,辅助信息!G:G=G99)</f>
        <v>五冶达州国道542项目</v>
      </c>
    </row>
    <row r="100" hidden="1" spans="1:10">
      <c r="A100" s="16" t="s">
        <v>409</v>
      </c>
      <c r="B100" s="8" t="s">
        <v>116</v>
      </c>
      <c r="C100" s="8" t="s">
        <v>18</v>
      </c>
      <c r="D100" s="8" t="s">
        <v>410</v>
      </c>
      <c r="E100" s="11">
        <v>9</v>
      </c>
      <c r="F100" s="12">
        <v>45757</v>
      </c>
      <c r="G100" s="17" t="s">
        <v>286</v>
      </c>
      <c r="H100" s="8" t="s">
        <v>287</v>
      </c>
      <c r="I100" s="8">
        <v>18281865966</v>
      </c>
      <c r="J100" s="1" t="str">
        <f>_xlfn._xlws.FILTER(辅助信息!D:D,辅助信息!G:G=G100)</f>
        <v>五冶达州国道542项目</v>
      </c>
    </row>
    <row r="101" hidden="1" spans="1:10">
      <c r="A101" s="16" t="s">
        <v>409</v>
      </c>
      <c r="B101" s="8" t="s">
        <v>116</v>
      </c>
      <c r="C101" s="8" t="s">
        <v>18</v>
      </c>
      <c r="D101" s="8" t="s">
        <v>410</v>
      </c>
      <c r="E101" s="11">
        <v>48</v>
      </c>
      <c r="F101" s="12">
        <v>45757</v>
      </c>
      <c r="G101" s="17" t="s">
        <v>290</v>
      </c>
      <c r="H101" s="8" t="s">
        <v>291</v>
      </c>
      <c r="I101" s="8">
        <v>18280895666</v>
      </c>
      <c r="J101" s="1" t="str">
        <f>_xlfn._xlws.FILTER(辅助信息!D:D,辅助信息!G:G=G101)</f>
        <v>五冶达州国道542项目</v>
      </c>
    </row>
    <row r="102" ht="24" hidden="1" spans="1:10">
      <c r="A102" s="16" t="s">
        <v>413</v>
      </c>
      <c r="B102" s="8" t="s">
        <v>116</v>
      </c>
      <c r="C102" s="8" t="s">
        <v>33</v>
      </c>
      <c r="D102" s="8" t="s">
        <v>410</v>
      </c>
      <c r="E102" s="11">
        <v>3</v>
      </c>
      <c r="F102" s="12">
        <v>45758</v>
      </c>
      <c r="G102" s="17" t="s">
        <v>437</v>
      </c>
      <c r="H102" s="8" t="s">
        <v>123</v>
      </c>
      <c r="I102" s="8">
        <v>15228205853</v>
      </c>
      <c r="J102" s="1" t="str">
        <f>_xlfn._xlws.FILTER(辅助信息!D:D,辅助信息!G:G=G102)</f>
        <v>五冶钢构-宜宾市南溪区高县月江镇建设项目</v>
      </c>
    </row>
    <row r="103" ht="24" hidden="1" spans="1:10">
      <c r="A103" s="16" t="s">
        <v>413</v>
      </c>
      <c r="B103" s="8" t="s">
        <v>116</v>
      </c>
      <c r="C103" s="8" t="s">
        <v>18</v>
      </c>
      <c r="D103" s="8" t="s">
        <v>410</v>
      </c>
      <c r="E103" s="11">
        <v>30</v>
      </c>
      <c r="F103" s="12">
        <v>45758</v>
      </c>
      <c r="G103" s="17" t="s">
        <v>437</v>
      </c>
      <c r="H103" s="8" t="s">
        <v>123</v>
      </c>
      <c r="I103" s="8">
        <v>15228205853</v>
      </c>
      <c r="J103" s="1" t="str">
        <f>_xlfn._xlws.FILTER(辅助信息!D:D,辅助信息!G:G=G103)</f>
        <v>五冶钢构-宜宾市南溪区高县月江镇建设项目</v>
      </c>
    </row>
    <row r="104" hidden="1" spans="1:10">
      <c r="A104" s="16" t="s">
        <v>401</v>
      </c>
      <c r="B104" s="8" t="s">
        <v>116</v>
      </c>
      <c r="C104" s="8" t="s">
        <v>19</v>
      </c>
      <c r="D104" s="8" t="s">
        <v>410</v>
      </c>
      <c r="E104" s="11">
        <v>5</v>
      </c>
      <c r="F104" s="12">
        <v>45759</v>
      </c>
      <c r="G104" s="17" t="s">
        <v>175</v>
      </c>
      <c r="H104" s="8" t="s">
        <v>176</v>
      </c>
      <c r="I104" s="8">
        <v>15884666220</v>
      </c>
      <c r="J104" s="1" t="str">
        <f>_xlfn._xlws.FILTER(辅助信息!D:D,辅助信息!G:G=G104)</f>
        <v>华西简阳西城嘉苑</v>
      </c>
    </row>
    <row r="105" hidden="1" spans="1:10">
      <c r="A105" s="16" t="s">
        <v>401</v>
      </c>
      <c r="B105" s="8" t="s">
        <v>116</v>
      </c>
      <c r="C105" s="8" t="s">
        <v>30</v>
      </c>
      <c r="D105" s="8" t="s">
        <v>410</v>
      </c>
      <c r="E105" s="11">
        <v>5</v>
      </c>
      <c r="F105" s="12">
        <v>45759</v>
      </c>
      <c r="G105" s="17" t="s">
        <v>175</v>
      </c>
      <c r="H105" s="8" t="s">
        <v>176</v>
      </c>
      <c r="I105" s="8">
        <v>15884666220</v>
      </c>
      <c r="J105" s="1" t="str">
        <f>_xlfn._xlws.FILTER(辅助信息!D:D,辅助信息!G:G=G105)</f>
        <v>华西简阳西城嘉苑</v>
      </c>
    </row>
    <row r="106" hidden="1" spans="1:10">
      <c r="A106" s="16" t="s">
        <v>401</v>
      </c>
      <c r="B106" s="8" t="s">
        <v>116</v>
      </c>
      <c r="C106" s="8" t="s">
        <v>33</v>
      </c>
      <c r="D106" s="8" t="s">
        <v>410</v>
      </c>
      <c r="E106" s="11">
        <v>40</v>
      </c>
      <c r="F106" s="12">
        <v>45759</v>
      </c>
      <c r="G106" s="17" t="s">
        <v>175</v>
      </c>
      <c r="H106" s="8" t="s">
        <v>176</v>
      </c>
      <c r="I106" s="8">
        <v>15884666220</v>
      </c>
      <c r="J106" s="1" t="str">
        <f>_xlfn._xlws.FILTER(辅助信息!D:D,辅助信息!G:G=G106)</f>
        <v>华西简阳西城嘉苑</v>
      </c>
    </row>
    <row r="107" hidden="1" spans="1:10">
      <c r="A107" s="16" t="s">
        <v>401</v>
      </c>
      <c r="B107" s="8" t="s">
        <v>116</v>
      </c>
      <c r="C107" s="8" t="s">
        <v>18</v>
      </c>
      <c r="D107" s="8" t="s">
        <v>410</v>
      </c>
      <c r="E107" s="11">
        <v>20</v>
      </c>
      <c r="F107" s="12">
        <v>45759</v>
      </c>
      <c r="G107" s="17" t="s">
        <v>175</v>
      </c>
      <c r="H107" s="8" t="s">
        <v>176</v>
      </c>
      <c r="I107" s="8">
        <v>15884666220</v>
      </c>
      <c r="J107" s="1" t="str">
        <f>_xlfn._xlws.FILTER(辅助信息!D:D,辅助信息!G:G=G107)</f>
        <v>华西简阳西城嘉苑</v>
      </c>
    </row>
    <row r="108" hidden="1" spans="1:10">
      <c r="A108" s="16" t="s">
        <v>409</v>
      </c>
      <c r="B108" s="8" t="s">
        <v>116</v>
      </c>
      <c r="C108" s="8" t="s">
        <v>19</v>
      </c>
      <c r="D108" s="8" t="s">
        <v>410</v>
      </c>
      <c r="E108" s="11">
        <v>3</v>
      </c>
      <c r="F108" s="12">
        <v>45759</v>
      </c>
      <c r="G108" s="17" t="s">
        <v>230</v>
      </c>
      <c r="H108" s="8" t="s">
        <v>228</v>
      </c>
      <c r="I108" s="8">
        <v>18381904567</v>
      </c>
      <c r="J108" s="1" t="str">
        <f>_xlfn._xlws.FILTER(辅助信息!D:D,辅助信息!G:G=G108)</f>
        <v>商投建工达州中医药科技园</v>
      </c>
    </row>
    <row r="109" hidden="1" spans="1:10">
      <c r="A109" s="16" t="s">
        <v>409</v>
      </c>
      <c r="B109" s="8" t="s">
        <v>116</v>
      </c>
      <c r="C109" s="8" t="s">
        <v>30</v>
      </c>
      <c r="D109" s="8" t="s">
        <v>410</v>
      </c>
      <c r="E109" s="11">
        <v>12</v>
      </c>
      <c r="F109" s="12">
        <v>45759</v>
      </c>
      <c r="G109" s="17" t="s">
        <v>230</v>
      </c>
      <c r="H109" s="8" t="s">
        <v>228</v>
      </c>
      <c r="I109" s="8">
        <v>18381904567</v>
      </c>
      <c r="J109" s="1" t="str">
        <f>_xlfn._xlws.FILTER(辅助信息!D:D,辅助信息!G:G=G109)</f>
        <v>商投建工达州中医药科技园</v>
      </c>
    </row>
    <row r="110" hidden="1" spans="1:10">
      <c r="A110" s="16" t="s">
        <v>409</v>
      </c>
      <c r="B110" s="8" t="s">
        <v>116</v>
      </c>
      <c r="C110" s="8" t="s">
        <v>33</v>
      </c>
      <c r="D110" s="8" t="s">
        <v>410</v>
      </c>
      <c r="E110" s="11">
        <v>15</v>
      </c>
      <c r="F110" s="12">
        <v>45759</v>
      </c>
      <c r="G110" s="17" t="s">
        <v>230</v>
      </c>
      <c r="H110" s="8" t="s">
        <v>228</v>
      </c>
      <c r="I110" s="8">
        <v>18381904567</v>
      </c>
      <c r="J110" s="1" t="str">
        <f>_xlfn._xlws.FILTER(辅助信息!D:D,辅助信息!G:G=G110)</f>
        <v>商投建工达州中医药科技园</v>
      </c>
    </row>
    <row r="111" hidden="1" spans="1:10">
      <c r="A111" s="16" t="s">
        <v>409</v>
      </c>
      <c r="B111" s="8" t="s">
        <v>116</v>
      </c>
      <c r="C111" s="8" t="s">
        <v>28</v>
      </c>
      <c r="D111" s="8" t="s">
        <v>410</v>
      </c>
      <c r="E111" s="11">
        <v>15</v>
      </c>
      <c r="F111" s="12">
        <v>45759</v>
      </c>
      <c r="G111" s="17" t="s">
        <v>230</v>
      </c>
      <c r="H111" s="8" t="s">
        <v>228</v>
      </c>
      <c r="I111" s="8">
        <v>18381904567</v>
      </c>
      <c r="J111" s="1" t="str">
        <f>_xlfn._xlws.FILTER(辅助信息!D:D,辅助信息!G:G=G111)</f>
        <v>商投建工达州中医药科技园</v>
      </c>
    </row>
    <row r="112" hidden="1" spans="1:10">
      <c r="A112" s="16" t="s">
        <v>409</v>
      </c>
      <c r="B112" s="8" t="s">
        <v>116</v>
      </c>
      <c r="C112" s="8" t="s">
        <v>27</v>
      </c>
      <c r="D112" s="8" t="s">
        <v>410</v>
      </c>
      <c r="E112" s="11">
        <v>25</v>
      </c>
      <c r="F112" s="12">
        <v>45759</v>
      </c>
      <c r="G112" s="17" t="s">
        <v>220</v>
      </c>
      <c r="H112" s="8" t="s">
        <v>221</v>
      </c>
      <c r="I112" s="8">
        <v>18381899787</v>
      </c>
      <c r="J112" s="1" t="str">
        <f>_xlfn._xlws.FILTER(辅助信息!D:D,辅助信息!G:G=G112)</f>
        <v>商投建工达州中医药科技园</v>
      </c>
    </row>
    <row r="113" hidden="1" spans="1:10">
      <c r="A113" s="16" t="s">
        <v>409</v>
      </c>
      <c r="B113" s="8" t="s">
        <v>116</v>
      </c>
      <c r="C113" s="8" t="s">
        <v>33</v>
      </c>
      <c r="D113" s="8" t="s">
        <v>410</v>
      </c>
      <c r="E113" s="11">
        <v>21</v>
      </c>
      <c r="F113" s="12">
        <v>45759</v>
      </c>
      <c r="G113" s="17" t="s">
        <v>220</v>
      </c>
      <c r="H113" s="8" t="s">
        <v>221</v>
      </c>
      <c r="I113" s="8">
        <v>18381899787</v>
      </c>
      <c r="J113" s="1" t="str">
        <f>_xlfn._xlws.FILTER(辅助信息!D:D,辅助信息!G:G=G113)</f>
        <v>商投建工达州中医药科技园</v>
      </c>
    </row>
    <row r="114" hidden="1" spans="1:10">
      <c r="A114" s="16" t="s">
        <v>413</v>
      </c>
      <c r="B114" s="8" t="s">
        <v>116</v>
      </c>
      <c r="C114" s="8" t="s">
        <v>427</v>
      </c>
      <c r="D114" s="8" t="s">
        <v>410</v>
      </c>
      <c r="E114" s="11">
        <v>9</v>
      </c>
      <c r="F114" s="12">
        <v>45760</v>
      </c>
      <c r="G114" s="17" t="s">
        <v>425</v>
      </c>
      <c r="H114" s="8" t="s">
        <v>426</v>
      </c>
      <c r="I114" s="8">
        <v>13835906370</v>
      </c>
      <c r="J114" s="1" vm="1" t="e">
        <f>_xlfn._xlws.FILTER(辅助信息!D:D,辅助信息!G:G=G114)</f>
        <v>#VALUE!</v>
      </c>
    </row>
    <row r="115" hidden="1" spans="1:10">
      <c r="A115" s="16" t="s">
        <v>413</v>
      </c>
      <c r="B115" s="8" t="s">
        <v>116</v>
      </c>
      <c r="C115" s="8" t="s">
        <v>428</v>
      </c>
      <c r="D115" s="8" t="s">
        <v>410</v>
      </c>
      <c r="E115" s="11">
        <v>3</v>
      </c>
      <c r="F115" s="12">
        <v>45760</v>
      </c>
      <c r="G115" s="17" t="s">
        <v>425</v>
      </c>
      <c r="H115" s="8" t="s">
        <v>426</v>
      </c>
      <c r="I115" s="8">
        <v>13835906370</v>
      </c>
      <c r="J115" s="1" vm="1" t="e">
        <f>_xlfn._xlws.FILTER(辅助信息!D:D,辅助信息!G:G=G115)</f>
        <v>#VALUE!</v>
      </c>
    </row>
    <row r="116" hidden="1" spans="1:10">
      <c r="A116" s="16" t="s">
        <v>413</v>
      </c>
      <c r="B116" s="8" t="s">
        <v>116</v>
      </c>
      <c r="C116" s="8" t="s">
        <v>438</v>
      </c>
      <c r="D116" s="8" t="s">
        <v>410</v>
      </c>
      <c r="E116" s="11">
        <v>3</v>
      </c>
      <c r="F116" s="12">
        <v>45760</v>
      </c>
      <c r="G116" s="17" t="s">
        <v>425</v>
      </c>
      <c r="H116" s="8" t="s">
        <v>426</v>
      </c>
      <c r="I116" s="8">
        <v>13835906370</v>
      </c>
      <c r="J116" s="1" vm="1" t="e">
        <f>_xlfn._xlws.FILTER(辅助信息!D:D,辅助信息!G:G=G116)</f>
        <v>#VALUE!</v>
      </c>
    </row>
    <row r="117" hidden="1" spans="1:10">
      <c r="A117" s="16" t="s">
        <v>413</v>
      </c>
      <c r="B117" s="8" t="s">
        <v>116</v>
      </c>
      <c r="C117" s="8" t="s">
        <v>439</v>
      </c>
      <c r="D117" s="8" t="s">
        <v>410</v>
      </c>
      <c r="E117" s="11">
        <v>15</v>
      </c>
      <c r="F117" s="12">
        <v>45760</v>
      </c>
      <c r="G117" s="17" t="s">
        <v>425</v>
      </c>
      <c r="H117" s="8" t="s">
        <v>426</v>
      </c>
      <c r="I117" s="8">
        <v>13835906370</v>
      </c>
      <c r="J117" s="1" vm="1" t="e">
        <f>_xlfn._xlws.FILTER(辅助信息!D:D,辅助信息!G:G=G117)</f>
        <v>#VALUE!</v>
      </c>
    </row>
    <row r="118" hidden="1" spans="1:10">
      <c r="A118" s="16" t="s">
        <v>413</v>
      </c>
      <c r="B118" s="8" t="s">
        <v>116</v>
      </c>
      <c r="C118" s="8" t="s">
        <v>440</v>
      </c>
      <c r="D118" s="8" t="s">
        <v>410</v>
      </c>
      <c r="E118" s="11">
        <v>6</v>
      </c>
      <c r="F118" s="12">
        <v>45760</v>
      </c>
      <c r="G118" s="17" t="s">
        <v>425</v>
      </c>
      <c r="H118" s="8" t="s">
        <v>426</v>
      </c>
      <c r="I118" s="8">
        <v>13835906370</v>
      </c>
      <c r="J118" s="1" vm="1" t="e">
        <f>_xlfn._xlws.FILTER(辅助信息!D:D,辅助信息!G:G=G118)</f>
        <v>#VALUE!</v>
      </c>
    </row>
    <row r="119" hidden="1" spans="1:10">
      <c r="A119" s="16" t="s">
        <v>400</v>
      </c>
      <c r="B119" s="8" t="s">
        <v>119</v>
      </c>
      <c r="C119" s="8" t="s">
        <v>49</v>
      </c>
      <c r="D119" s="8" t="s">
        <v>410</v>
      </c>
      <c r="E119" s="11">
        <v>70</v>
      </c>
      <c r="F119" s="12">
        <v>45761</v>
      </c>
      <c r="G119" s="17" t="s">
        <v>436</v>
      </c>
      <c r="H119" s="8" t="s">
        <v>371</v>
      </c>
      <c r="I119" s="8">
        <v>18349955455</v>
      </c>
      <c r="J119" s="1" t="str">
        <f>_xlfn._xlws.FILTER(辅助信息!D:D,辅助信息!G:G=G119)</f>
        <v>五冶钢构南充医学科学产业园建设项目</v>
      </c>
    </row>
    <row r="120" hidden="1" spans="1:10">
      <c r="A120" s="16" t="s">
        <v>400</v>
      </c>
      <c r="B120" s="8" t="s">
        <v>119</v>
      </c>
      <c r="C120" s="8" t="s">
        <v>40</v>
      </c>
      <c r="D120" s="8" t="s">
        <v>410</v>
      </c>
      <c r="E120" s="11">
        <v>22.5</v>
      </c>
      <c r="F120" s="12">
        <v>45761</v>
      </c>
      <c r="G120" s="17" t="s">
        <v>233</v>
      </c>
      <c r="H120" s="8" t="s">
        <v>228</v>
      </c>
      <c r="I120" s="8">
        <v>18381904567</v>
      </c>
      <c r="J120" s="1" t="str">
        <f>_xlfn._xlws.FILTER(辅助信息!D:D,辅助信息!G:G=G120)</f>
        <v>商投建工达州中医药科技园</v>
      </c>
    </row>
    <row r="121" hidden="1" spans="1:10">
      <c r="A121" s="16" t="s">
        <v>400</v>
      </c>
      <c r="B121" s="8" t="s">
        <v>116</v>
      </c>
      <c r="C121" s="8" t="s">
        <v>27</v>
      </c>
      <c r="D121" s="8" t="s">
        <v>410</v>
      </c>
      <c r="E121" s="11">
        <v>9</v>
      </c>
      <c r="F121" s="12">
        <v>45761</v>
      </c>
      <c r="G121" s="17" t="s">
        <v>233</v>
      </c>
      <c r="H121" s="8" t="s">
        <v>228</v>
      </c>
      <c r="I121" s="8">
        <v>18381904567</v>
      </c>
      <c r="J121" s="1" t="str">
        <f>_xlfn._xlws.FILTER(辅助信息!D:D,辅助信息!G:G=G121)</f>
        <v>商投建工达州中医药科技园</v>
      </c>
    </row>
    <row r="122" hidden="1" spans="1:10">
      <c r="A122" s="16" t="s">
        <v>400</v>
      </c>
      <c r="B122" s="8" t="s">
        <v>116</v>
      </c>
      <c r="C122" s="8" t="s">
        <v>30</v>
      </c>
      <c r="D122" s="8" t="s">
        <v>410</v>
      </c>
      <c r="E122" s="11">
        <v>9</v>
      </c>
      <c r="F122" s="12">
        <v>45761</v>
      </c>
      <c r="G122" s="17" t="s">
        <v>233</v>
      </c>
      <c r="H122" s="8" t="s">
        <v>228</v>
      </c>
      <c r="I122" s="8">
        <v>18381904567</v>
      </c>
      <c r="J122" s="1" t="str">
        <f>_xlfn._xlws.FILTER(辅助信息!D:D,辅助信息!G:G=G122)</f>
        <v>商投建工达州中医药科技园</v>
      </c>
    </row>
    <row r="123" hidden="1" spans="1:10">
      <c r="A123" s="16" t="s">
        <v>400</v>
      </c>
      <c r="B123" s="8" t="s">
        <v>116</v>
      </c>
      <c r="C123" s="8" t="s">
        <v>33</v>
      </c>
      <c r="D123" s="8" t="s">
        <v>410</v>
      </c>
      <c r="E123" s="11">
        <v>35</v>
      </c>
      <c r="F123" s="12">
        <v>45761</v>
      </c>
      <c r="G123" s="17" t="s">
        <v>233</v>
      </c>
      <c r="H123" s="8" t="s">
        <v>228</v>
      </c>
      <c r="I123" s="8">
        <v>18381904567</v>
      </c>
      <c r="J123" s="1" t="str">
        <f>_xlfn._xlws.FILTER(辅助信息!D:D,辅助信息!G:G=G123)</f>
        <v>商投建工达州中医药科技园</v>
      </c>
    </row>
    <row r="124" hidden="1" spans="1:10">
      <c r="A124" s="16" t="s">
        <v>400</v>
      </c>
      <c r="B124" s="8" t="s">
        <v>116</v>
      </c>
      <c r="C124" s="8" t="s">
        <v>28</v>
      </c>
      <c r="D124" s="8" t="s">
        <v>410</v>
      </c>
      <c r="E124" s="11">
        <v>24</v>
      </c>
      <c r="F124" s="12">
        <v>45761</v>
      </c>
      <c r="G124" s="17" t="s">
        <v>233</v>
      </c>
      <c r="H124" s="8" t="s">
        <v>228</v>
      </c>
      <c r="I124" s="8">
        <v>18381904567</v>
      </c>
      <c r="J124" s="1" t="str">
        <f>_xlfn._xlws.FILTER(辅助信息!D:D,辅助信息!G:G=G124)</f>
        <v>商投建工达州中医药科技园</v>
      </c>
    </row>
    <row r="125" hidden="1" spans="1:10">
      <c r="A125" s="16" t="s">
        <v>400</v>
      </c>
      <c r="B125" s="8" t="s">
        <v>116</v>
      </c>
      <c r="C125" s="8" t="s">
        <v>27</v>
      </c>
      <c r="D125" s="8" t="s">
        <v>410</v>
      </c>
      <c r="E125" s="11">
        <v>9</v>
      </c>
      <c r="F125" s="12">
        <v>45761</v>
      </c>
      <c r="G125" s="17" t="s">
        <v>309</v>
      </c>
      <c r="H125" s="8" t="s">
        <v>310</v>
      </c>
      <c r="I125" s="8">
        <v>18302833536</v>
      </c>
      <c r="J125" s="1" t="str">
        <f>_xlfn._xlws.FILTER(辅助信息!D:D,辅助信息!G:G=G125)</f>
        <v>五冶达州国道542项目</v>
      </c>
    </row>
    <row r="126" hidden="1" spans="1:10">
      <c r="A126" s="16" t="s">
        <v>400</v>
      </c>
      <c r="B126" s="8" t="s">
        <v>116</v>
      </c>
      <c r="C126" s="8" t="s">
        <v>65</v>
      </c>
      <c r="D126" s="8" t="s">
        <v>410</v>
      </c>
      <c r="E126" s="11">
        <v>15</v>
      </c>
      <c r="F126" s="12">
        <v>45761</v>
      </c>
      <c r="G126" s="17" t="s">
        <v>309</v>
      </c>
      <c r="H126" s="8" t="s">
        <v>310</v>
      </c>
      <c r="I126" s="8">
        <v>18302833536</v>
      </c>
      <c r="J126" s="1" t="str">
        <f>_xlfn._xlws.FILTER(辅助信息!D:D,辅助信息!G:G=G126)</f>
        <v>五冶达州国道542项目</v>
      </c>
    </row>
    <row r="127" hidden="1" spans="1:10">
      <c r="A127" s="16" t="s">
        <v>400</v>
      </c>
      <c r="B127" s="8" t="s">
        <v>116</v>
      </c>
      <c r="C127" s="8" t="s">
        <v>33</v>
      </c>
      <c r="D127" s="8" t="s">
        <v>410</v>
      </c>
      <c r="E127" s="11">
        <v>6</v>
      </c>
      <c r="F127" s="12">
        <v>45761</v>
      </c>
      <c r="G127" s="17" t="s">
        <v>312</v>
      </c>
      <c r="H127" s="8" t="s">
        <v>313</v>
      </c>
      <c r="I127" s="8">
        <v>18820030907</v>
      </c>
      <c r="J127" s="1" t="str">
        <f>_xlfn._xlws.FILTER(辅助信息!D:D,辅助信息!G:G=G127)</f>
        <v>五冶达州国道542项目</v>
      </c>
    </row>
    <row r="128" hidden="1" spans="1:10">
      <c r="A128" s="16" t="s">
        <v>400</v>
      </c>
      <c r="B128" s="8" t="s">
        <v>116</v>
      </c>
      <c r="C128" s="8" t="s">
        <v>65</v>
      </c>
      <c r="D128" s="8" t="s">
        <v>410</v>
      </c>
      <c r="E128" s="11">
        <v>45</v>
      </c>
      <c r="F128" s="12">
        <v>45761</v>
      </c>
      <c r="G128" s="17" t="s">
        <v>312</v>
      </c>
      <c r="H128" s="8" t="s">
        <v>313</v>
      </c>
      <c r="I128" s="8">
        <v>18820030907</v>
      </c>
      <c r="J128" s="1" t="str">
        <f>_xlfn._xlws.FILTER(辅助信息!D:D,辅助信息!G:G=G128)</f>
        <v>五冶达州国道542项目</v>
      </c>
    </row>
    <row r="129" hidden="1" spans="1:10">
      <c r="A129" s="16" t="s">
        <v>400</v>
      </c>
      <c r="B129" s="8" t="s">
        <v>116</v>
      </c>
      <c r="C129" s="8" t="s">
        <v>27</v>
      </c>
      <c r="D129" s="8" t="s">
        <v>410</v>
      </c>
      <c r="E129" s="11">
        <v>18</v>
      </c>
      <c r="F129" s="12">
        <v>45761</v>
      </c>
      <c r="G129" s="17" t="s">
        <v>327</v>
      </c>
      <c r="H129" s="8" t="s">
        <v>328</v>
      </c>
      <c r="I129" s="8">
        <v>18398563998</v>
      </c>
      <c r="J129" s="1" t="str">
        <f>_xlfn._xlws.FILTER(辅助信息!D:D,辅助信息!G:G=G129)</f>
        <v>五冶达州国道542项目</v>
      </c>
    </row>
    <row r="130" hidden="1" spans="1:10">
      <c r="A130" s="16" t="s">
        <v>400</v>
      </c>
      <c r="B130" s="8" t="s">
        <v>116</v>
      </c>
      <c r="C130" s="8" t="s">
        <v>30</v>
      </c>
      <c r="D130" s="8" t="s">
        <v>410</v>
      </c>
      <c r="E130" s="11">
        <v>28</v>
      </c>
      <c r="F130" s="12">
        <v>45761</v>
      </c>
      <c r="G130" s="17" t="s">
        <v>327</v>
      </c>
      <c r="H130" s="8" t="s">
        <v>328</v>
      </c>
      <c r="I130" s="8">
        <v>18398563998</v>
      </c>
      <c r="J130" s="1" t="str">
        <f>_xlfn._xlws.FILTER(辅助信息!D:D,辅助信息!G:G=G130)</f>
        <v>五冶达州国道542项目</v>
      </c>
    </row>
    <row r="131" hidden="1" spans="1:10">
      <c r="A131" s="16" t="s">
        <v>413</v>
      </c>
      <c r="B131" s="8" t="s">
        <v>116</v>
      </c>
      <c r="C131" s="8" t="s">
        <v>28</v>
      </c>
      <c r="D131" s="8" t="s">
        <v>410</v>
      </c>
      <c r="E131" s="11">
        <v>6</v>
      </c>
      <c r="F131" s="12">
        <v>45762</v>
      </c>
      <c r="G131" s="17" t="s">
        <v>187</v>
      </c>
      <c r="H131" s="8" t="s">
        <v>188</v>
      </c>
      <c r="I131" s="8">
        <v>13458642015</v>
      </c>
      <c r="J131" s="1" t="str">
        <f>_xlfn._xlws.FILTER(辅助信息!D:D,辅助信息!G:G=G131)</f>
        <v>华西萌海-科创农业生态谷</v>
      </c>
    </row>
    <row r="132" hidden="1" spans="1:10">
      <c r="A132" s="16" t="s">
        <v>413</v>
      </c>
      <c r="B132" s="8" t="s">
        <v>116</v>
      </c>
      <c r="C132" s="8" t="s">
        <v>46</v>
      </c>
      <c r="D132" s="8" t="s">
        <v>410</v>
      </c>
      <c r="E132" s="11">
        <v>21</v>
      </c>
      <c r="F132" s="12">
        <v>45762</v>
      </c>
      <c r="G132" s="17" t="s">
        <v>187</v>
      </c>
      <c r="H132" s="8" t="s">
        <v>188</v>
      </c>
      <c r="I132" s="8">
        <v>13458642015</v>
      </c>
      <c r="J132" s="1" t="str">
        <f>_xlfn._xlws.FILTER(辅助信息!D:D,辅助信息!G:G=G132)</f>
        <v>华西萌海-科创农业生态谷</v>
      </c>
    </row>
    <row r="133" hidden="1" spans="1:10">
      <c r="A133" s="16" t="s">
        <v>413</v>
      </c>
      <c r="B133" s="8" t="s">
        <v>116</v>
      </c>
      <c r="C133" s="8" t="s">
        <v>22</v>
      </c>
      <c r="D133" s="8" t="s">
        <v>410</v>
      </c>
      <c r="E133" s="11">
        <v>10</v>
      </c>
      <c r="F133" s="12">
        <v>45762</v>
      </c>
      <c r="G133" s="17" t="s">
        <v>187</v>
      </c>
      <c r="H133" s="8" t="s">
        <v>188</v>
      </c>
      <c r="I133" s="8">
        <v>13458642015</v>
      </c>
      <c r="J133" s="1" t="str">
        <f>_xlfn._xlws.FILTER(辅助信息!D:D,辅助信息!G:G=G133)</f>
        <v>华西萌海-科创农业生态谷</v>
      </c>
    </row>
    <row r="134" hidden="1" spans="1:10">
      <c r="A134" s="16" t="s">
        <v>400</v>
      </c>
      <c r="B134" s="8" t="s">
        <v>119</v>
      </c>
      <c r="C134" s="8" t="s">
        <v>40</v>
      </c>
      <c r="D134" s="8" t="s">
        <v>410</v>
      </c>
      <c r="E134" s="11">
        <v>17.5</v>
      </c>
      <c r="F134" s="12">
        <v>45762</v>
      </c>
      <c r="G134" s="17" t="s">
        <v>246</v>
      </c>
      <c r="H134" s="8" t="s">
        <v>247</v>
      </c>
      <c r="I134" s="8">
        <v>15692885305</v>
      </c>
      <c r="J134" s="1" t="str">
        <f>_xlfn._xlws.FILTER(辅助信息!D:D,辅助信息!G:G=G134)</f>
        <v>四川商建
射洪城乡一体化项目</v>
      </c>
    </row>
    <row r="135" hidden="1" spans="1:10">
      <c r="A135" s="16" t="s">
        <v>400</v>
      </c>
      <c r="B135" s="8" t="s">
        <v>116</v>
      </c>
      <c r="C135" s="8" t="s">
        <v>27</v>
      </c>
      <c r="D135" s="8" t="s">
        <v>410</v>
      </c>
      <c r="E135" s="11">
        <v>18</v>
      </c>
      <c r="F135" s="12">
        <v>45762</v>
      </c>
      <c r="G135" s="17" t="s">
        <v>246</v>
      </c>
      <c r="H135" s="8" t="s">
        <v>247</v>
      </c>
      <c r="I135" s="8">
        <v>15692885305</v>
      </c>
      <c r="J135" s="1" t="str">
        <f>_xlfn._xlws.FILTER(辅助信息!D:D,辅助信息!G:G=G135)</f>
        <v>四川商建
射洪城乡一体化项目</v>
      </c>
    </row>
    <row r="136" hidden="1" spans="1:10">
      <c r="A136" s="16" t="s">
        <v>409</v>
      </c>
      <c r="B136" s="8" t="s">
        <v>119</v>
      </c>
      <c r="C136" s="8" t="s">
        <v>40</v>
      </c>
      <c r="D136" s="8" t="s">
        <v>410</v>
      </c>
      <c r="E136" s="11">
        <v>24</v>
      </c>
      <c r="F136" s="12">
        <v>45762</v>
      </c>
      <c r="G136" s="17" t="s">
        <v>216</v>
      </c>
      <c r="H136" s="8" t="s">
        <v>217</v>
      </c>
      <c r="I136" s="8">
        <v>15108211617</v>
      </c>
      <c r="J136" s="1" t="str">
        <f>_xlfn._xlws.FILTER(辅助信息!D:D,辅助信息!G:G=G136)</f>
        <v>商投建工达州中医药科技园</v>
      </c>
    </row>
    <row r="137" hidden="1" spans="1:10">
      <c r="A137" s="16" t="s">
        <v>409</v>
      </c>
      <c r="B137" s="8" t="s">
        <v>116</v>
      </c>
      <c r="C137" s="8" t="s">
        <v>19</v>
      </c>
      <c r="D137" s="8" t="s">
        <v>410</v>
      </c>
      <c r="E137" s="11">
        <v>45</v>
      </c>
      <c r="F137" s="12">
        <v>45762</v>
      </c>
      <c r="G137" s="17" t="s">
        <v>216</v>
      </c>
      <c r="H137" s="8" t="s">
        <v>217</v>
      </c>
      <c r="I137" s="8">
        <v>15108211617</v>
      </c>
      <c r="J137" s="1" t="str">
        <f>_xlfn._xlws.FILTER(辅助信息!D:D,辅助信息!G:G=G137)</f>
        <v>商投建工达州中医药科技园</v>
      </c>
    </row>
    <row r="138" hidden="1" spans="1:10">
      <c r="A138" s="16" t="s">
        <v>409</v>
      </c>
      <c r="B138" s="8" t="s">
        <v>119</v>
      </c>
      <c r="C138" s="8" t="s">
        <v>49</v>
      </c>
      <c r="D138" s="8" t="s">
        <v>410</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409</v>
      </c>
      <c r="B139" s="8" t="s">
        <v>116</v>
      </c>
      <c r="C139" s="8" t="s">
        <v>19</v>
      </c>
      <c r="D139" s="8" t="s">
        <v>410</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409</v>
      </c>
      <c r="B140" s="8" t="s">
        <v>116</v>
      </c>
      <c r="C140" s="8" t="s">
        <v>30</v>
      </c>
      <c r="D140" s="8" t="s">
        <v>410</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409</v>
      </c>
      <c r="B141" s="9" t="s">
        <v>116</v>
      </c>
      <c r="C141" s="10" t="s">
        <v>28</v>
      </c>
      <c r="D141" s="8" t="s">
        <v>410</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412</v>
      </c>
      <c r="B142" s="8" t="s">
        <v>116</v>
      </c>
      <c r="C142" s="8" t="s">
        <v>28</v>
      </c>
      <c r="D142" s="8" t="s">
        <v>410</v>
      </c>
      <c r="E142" s="11">
        <v>27</v>
      </c>
      <c r="F142" s="12">
        <v>45762</v>
      </c>
      <c r="G142" s="17" t="s">
        <v>246</v>
      </c>
      <c r="H142" s="8" t="s">
        <v>247</v>
      </c>
      <c r="I142" s="8">
        <v>15692885305</v>
      </c>
      <c r="J142" s="1" t="str">
        <f>_xlfn._xlws.FILTER(辅助信息!D:D,辅助信息!G:G=G142)</f>
        <v>四川商建
射洪城乡一体化项目</v>
      </c>
    </row>
    <row r="143" hidden="1" spans="1:10">
      <c r="A143" s="16" t="s">
        <v>412</v>
      </c>
      <c r="B143" s="9" t="s">
        <v>116</v>
      </c>
      <c r="C143" s="10" t="s">
        <v>18</v>
      </c>
      <c r="D143" s="8" t="s">
        <v>410</v>
      </c>
      <c r="E143" s="11">
        <v>6</v>
      </c>
      <c r="F143" s="12">
        <v>45762</v>
      </c>
      <c r="G143" s="13" t="s">
        <v>246</v>
      </c>
      <c r="H143" s="14" t="s">
        <v>247</v>
      </c>
      <c r="I143" s="15">
        <v>15692885305</v>
      </c>
      <c r="J143" s="1" t="str">
        <f>_xlfn._xlws.FILTER(辅助信息!D:D,辅助信息!G:G=G143)</f>
        <v>四川商建
射洪城乡一体化项目</v>
      </c>
    </row>
    <row r="144" hidden="1" spans="1:10">
      <c r="A144" s="16" t="s">
        <v>413</v>
      </c>
      <c r="B144" s="9" t="s">
        <v>116</v>
      </c>
      <c r="C144" s="10" t="s">
        <v>32</v>
      </c>
      <c r="D144" s="8" t="s">
        <v>410</v>
      </c>
      <c r="E144" s="11">
        <v>35</v>
      </c>
      <c r="F144" s="12">
        <v>45762</v>
      </c>
      <c r="G144" s="13" t="s">
        <v>441</v>
      </c>
      <c r="H144" s="14" t="s">
        <v>442</v>
      </c>
      <c r="I144" s="15">
        <v>18811564698</v>
      </c>
      <c r="J144" s="1" vm="1" t="e">
        <f>_xlfn._xlws.FILTER(辅助信息!D:D,辅助信息!G:G=G144)</f>
        <v>#VALUE!</v>
      </c>
    </row>
    <row r="145" hidden="1" spans="1:10">
      <c r="A145" s="16" t="s">
        <v>413</v>
      </c>
      <c r="B145" s="9" t="s">
        <v>116</v>
      </c>
      <c r="C145" s="10" t="s">
        <v>443</v>
      </c>
      <c r="D145" s="8" t="s">
        <v>410</v>
      </c>
      <c r="E145" s="11">
        <v>35</v>
      </c>
      <c r="F145" s="12">
        <v>45762</v>
      </c>
      <c r="G145" s="13" t="s">
        <v>444</v>
      </c>
      <c r="H145" s="14" t="s">
        <v>445</v>
      </c>
      <c r="I145" s="15">
        <v>18980505177</v>
      </c>
      <c r="J145" s="1" vm="1" t="e">
        <f>_xlfn._xlws.FILTER(辅助信息!D:D,辅助信息!G:G=G145)</f>
        <v>#VALUE!</v>
      </c>
    </row>
    <row r="146" hidden="1" spans="1:10">
      <c r="A146" s="16" t="s">
        <v>413</v>
      </c>
      <c r="B146" s="9" t="s">
        <v>116</v>
      </c>
      <c r="C146" s="10" t="s">
        <v>446</v>
      </c>
      <c r="D146" s="8" t="s">
        <v>410</v>
      </c>
      <c r="E146" s="11">
        <v>35</v>
      </c>
      <c r="F146" s="12">
        <v>45762</v>
      </c>
      <c r="G146" s="13" t="s">
        <v>444</v>
      </c>
      <c r="H146" s="14" t="s">
        <v>445</v>
      </c>
      <c r="I146" s="15">
        <v>18980505177</v>
      </c>
      <c r="J146" s="1" vm="1" t="e">
        <f>_xlfn._xlws.FILTER(辅助信息!D:D,辅助信息!G:G=G146)</f>
        <v>#VALUE!</v>
      </c>
    </row>
    <row r="147" hidden="1" spans="1:10">
      <c r="A147" s="16" t="s">
        <v>413</v>
      </c>
      <c r="B147" s="9" t="s">
        <v>116</v>
      </c>
      <c r="C147" s="10" t="s">
        <v>440</v>
      </c>
      <c r="D147" s="8" t="s">
        <v>410</v>
      </c>
      <c r="E147" s="11">
        <v>35</v>
      </c>
      <c r="F147" s="12">
        <v>45762</v>
      </c>
      <c r="G147" s="13" t="s">
        <v>444</v>
      </c>
      <c r="H147" s="14" t="s">
        <v>445</v>
      </c>
      <c r="I147" s="15">
        <v>18980505177</v>
      </c>
      <c r="J147" s="1" vm="1" t="e">
        <f>_xlfn._xlws.FILTER(辅助信息!D:D,辅助信息!G:G=G147)</f>
        <v>#VALUE!</v>
      </c>
    </row>
    <row r="148" hidden="1" spans="1:10">
      <c r="A148" s="16" t="s">
        <v>413</v>
      </c>
      <c r="B148" s="9" t="s">
        <v>116</v>
      </c>
      <c r="C148" s="10" t="s">
        <v>447</v>
      </c>
      <c r="D148" s="8" t="s">
        <v>410</v>
      </c>
      <c r="E148" s="11">
        <v>35</v>
      </c>
      <c r="F148" s="12">
        <v>45762</v>
      </c>
      <c r="G148" s="13" t="s">
        <v>444</v>
      </c>
      <c r="H148" s="14" t="s">
        <v>445</v>
      </c>
      <c r="I148" s="15">
        <v>18980505177</v>
      </c>
      <c r="J148" s="1" vm="1" t="e">
        <f>_xlfn._xlws.FILTER(辅助信息!D:D,辅助信息!G:G=G148)</f>
        <v>#VALUE!</v>
      </c>
    </row>
    <row r="149" hidden="1" spans="1:10">
      <c r="A149" s="8" t="s">
        <v>401</v>
      </c>
      <c r="B149" s="9" t="s">
        <v>116</v>
      </c>
      <c r="C149" s="10" t="s">
        <v>33</v>
      </c>
      <c r="D149" s="18" t="s">
        <v>410</v>
      </c>
      <c r="E149" s="11">
        <v>70</v>
      </c>
      <c r="F149" s="12">
        <v>45763</v>
      </c>
      <c r="G149" s="13" t="s">
        <v>175</v>
      </c>
      <c r="H149" s="14" t="s">
        <v>176</v>
      </c>
      <c r="I149" s="15">
        <v>15884666220</v>
      </c>
      <c r="J149" s="1" t="str">
        <f>_xlfn._xlws.FILTER(辅助信息!D:D,辅助信息!G:G=G149)</f>
        <v>华西简阳西城嘉苑</v>
      </c>
    </row>
    <row r="150" hidden="1" spans="1:10">
      <c r="A150" s="8" t="s">
        <v>401</v>
      </c>
      <c r="B150" s="9" t="s">
        <v>116</v>
      </c>
      <c r="C150" s="10" t="s">
        <v>19</v>
      </c>
      <c r="D150" s="18" t="s">
        <v>410</v>
      </c>
      <c r="E150" s="11">
        <v>10</v>
      </c>
      <c r="F150" s="12">
        <v>45763</v>
      </c>
      <c r="G150" s="13" t="s">
        <v>175</v>
      </c>
      <c r="H150" s="14" t="s">
        <v>176</v>
      </c>
      <c r="I150" s="15">
        <v>15884666220</v>
      </c>
      <c r="J150" s="1" t="str">
        <f>_xlfn._xlws.FILTER(辅助信息!D:D,辅助信息!G:G=G150)</f>
        <v>华西简阳西城嘉苑</v>
      </c>
    </row>
    <row r="151" hidden="1" spans="1:10">
      <c r="A151" s="8" t="s">
        <v>401</v>
      </c>
      <c r="B151" s="9" t="s">
        <v>116</v>
      </c>
      <c r="C151" s="10" t="s">
        <v>32</v>
      </c>
      <c r="D151" s="18" t="s">
        <v>410</v>
      </c>
      <c r="E151" s="11">
        <v>57</v>
      </c>
      <c r="F151" s="12">
        <v>45763</v>
      </c>
      <c r="G151" s="13" t="s">
        <v>175</v>
      </c>
      <c r="H151" s="14" t="s">
        <v>176</v>
      </c>
      <c r="I151" s="15">
        <v>15884666220</v>
      </c>
      <c r="J151" s="1" t="str">
        <f>_xlfn._xlws.FILTER(辅助信息!D:D,辅助信息!G:G=G151)</f>
        <v>华西简阳西城嘉苑</v>
      </c>
    </row>
    <row r="152" hidden="1" spans="1:10">
      <c r="A152" s="8" t="s">
        <v>401</v>
      </c>
      <c r="B152" s="9" t="s">
        <v>116</v>
      </c>
      <c r="C152" s="10" t="s">
        <v>30</v>
      </c>
      <c r="D152" s="18" t="s">
        <v>410</v>
      </c>
      <c r="E152" s="11">
        <v>13</v>
      </c>
      <c r="F152" s="12">
        <v>45763</v>
      </c>
      <c r="G152" s="13" t="s">
        <v>175</v>
      </c>
      <c r="H152" s="14" t="s">
        <v>176</v>
      </c>
      <c r="I152" s="15">
        <v>15884666220</v>
      </c>
      <c r="J152" s="1" t="str">
        <f>_xlfn._xlws.FILTER(辅助信息!D:D,辅助信息!G:G=G152)</f>
        <v>华西简阳西城嘉苑</v>
      </c>
    </row>
    <row r="153" hidden="1" spans="1:10">
      <c r="A153" s="8" t="s">
        <v>401</v>
      </c>
      <c r="B153" s="9" t="s">
        <v>116</v>
      </c>
      <c r="C153" s="10" t="s">
        <v>28</v>
      </c>
      <c r="D153" s="18" t="s">
        <v>410</v>
      </c>
      <c r="E153" s="11">
        <v>16</v>
      </c>
      <c r="F153" s="12">
        <v>45763</v>
      </c>
      <c r="G153" s="13" t="s">
        <v>175</v>
      </c>
      <c r="H153" s="14" t="s">
        <v>176</v>
      </c>
      <c r="I153" s="15">
        <v>15884666220</v>
      </c>
      <c r="J153" s="1" t="str">
        <f>_xlfn._xlws.FILTER(辅助信息!D:D,辅助信息!G:G=G153)</f>
        <v>华西简阳西城嘉苑</v>
      </c>
    </row>
    <row r="154" hidden="1" spans="1:10">
      <c r="A154" s="8" t="s">
        <v>401</v>
      </c>
      <c r="B154" s="9" t="s">
        <v>116</v>
      </c>
      <c r="C154" s="10" t="s">
        <v>18</v>
      </c>
      <c r="D154" s="18" t="s">
        <v>410</v>
      </c>
      <c r="E154" s="11">
        <v>11</v>
      </c>
      <c r="F154" s="12">
        <v>45763</v>
      </c>
      <c r="G154" s="13" t="s">
        <v>175</v>
      </c>
      <c r="H154" s="14" t="s">
        <v>176</v>
      </c>
      <c r="I154" s="15">
        <v>15884666220</v>
      </c>
      <c r="J154" s="1" t="str">
        <f>_xlfn._xlws.FILTER(辅助信息!D:D,辅助信息!G:G=G154)</f>
        <v>华西简阳西城嘉苑</v>
      </c>
    </row>
    <row r="155" hidden="1" spans="1:10">
      <c r="A155" s="8" t="s">
        <v>409</v>
      </c>
      <c r="B155" s="9" t="s">
        <v>152</v>
      </c>
      <c r="C155" s="10" t="s">
        <v>57</v>
      </c>
      <c r="D155" s="18" t="s">
        <v>410</v>
      </c>
      <c r="E155" s="11">
        <v>3</v>
      </c>
      <c r="F155" s="12">
        <v>45763</v>
      </c>
      <c r="G155" s="13" t="s">
        <v>233</v>
      </c>
      <c r="H155" s="14" t="s">
        <v>228</v>
      </c>
      <c r="I155" s="15">
        <v>18381904567</v>
      </c>
      <c r="J155" s="1" t="str">
        <f>_xlfn._xlws.FILTER(辅助信息!D:D,辅助信息!G:G=G155)</f>
        <v>商投建工达州中医药科技园</v>
      </c>
    </row>
    <row r="156" hidden="1" spans="1:10">
      <c r="A156" s="8" t="s">
        <v>409</v>
      </c>
      <c r="B156" s="9" t="s">
        <v>119</v>
      </c>
      <c r="C156" s="10" t="s">
        <v>41</v>
      </c>
      <c r="D156" s="18" t="s">
        <v>410</v>
      </c>
      <c r="E156" s="11">
        <v>9</v>
      </c>
      <c r="F156" s="12">
        <v>45763</v>
      </c>
      <c r="G156" s="13" t="s">
        <v>233</v>
      </c>
      <c r="H156" s="14" t="s">
        <v>228</v>
      </c>
      <c r="I156" s="15">
        <v>18381904567</v>
      </c>
      <c r="J156" s="1" t="str">
        <f>_xlfn._xlws.FILTER(辅助信息!D:D,辅助信息!G:G=G156)</f>
        <v>商投建工达州中医药科技园</v>
      </c>
    </row>
    <row r="157" hidden="1" spans="1:10">
      <c r="A157" s="8" t="s">
        <v>409</v>
      </c>
      <c r="B157" s="9" t="s">
        <v>116</v>
      </c>
      <c r="C157" s="10" t="s">
        <v>19</v>
      </c>
      <c r="D157" s="18" t="s">
        <v>410</v>
      </c>
      <c r="E157" s="11">
        <v>3</v>
      </c>
      <c r="F157" s="12">
        <v>45763</v>
      </c>
      <c r="G157" s="13" t="s">
        <v>233</v>
      </c>
      <c r="H157" s="14" t="s">
        <v>228</v>
      </c>
      <c r="I157" s="15">
        <v>18381904567</v>
      </c>
      <c r="J157" s="1" t="str">
        <f>_xlfn._xlws.FILTER(辅助信息!D:D,辅助信息!G:G=G157)</f>
        <v>商投建工达州中医药科技园</v>
      </c>
    </row>
    <row r="158" hidden="1" spans="1:10">
      <c r="A158" s="8" t="s">
        <v>409</v>
      </c>
      <c r="B158" s="9" t="s">
        <v>116</v>
      </c>
      <c r="C158" s="10" t="s">
        <v>32</v>
      </c>
      <c r="D158" s="18" t="s">
        <v>410</v>
      </c>
      <c r="E158" s="11">
        <v>6</v>
      </c>
      <c r="F158" s="12">
        <v>45763</v>
      </c>
      <c r="G158" s="13" t="s">
        <v>233</v>
      </c>
      <c r="H158" s="14" t="s">
        <v>228</v>
      </c>
      <c r="I158" s="15">
        <v>18381904567</v>
      </c>
      <c r="J158" s="1" t="str">
        <f>_xlfn._xlws.FILTER(辅助信息!D:D,辅助信息!G:G=G158)</f>
        <v>商投建工达州中医药科技园</v>
      </c>
    </row>
    <row r="159" hidden="1" spans="1:10">
      <c r="A159" s="8" t="s">
        <v>409</v>
      </c>
      <c r="B159" s="9" t="s">
        <v>116</v>
      </c>
      <c r="C159" s="10" t="s">
        <v>18</v>
      </c>
      <c r="D159" s="18" t="s">
        <v>410</v>
      </c>
      <c r="E159" s="11">
        <v>15</v>
      </c>
      <c r="F159" s="12">
        <v>45763</v>
      </c>
      <c r="G159" s="13" t="s">
        <v>233</v>
      </c>
      <c r="H159" s="14" t="s">
        <v>228</v>
      </c>
      <c r="I159" s="15">
        <v>18381904567</v>
      </c>
      <c r="J159" s="1" t="str">
        <f>_xlfn._xlws.FILTER(辅助信息!D:D,辅助信息!G:G=G159)</f>
        <v>商投建工达州中医药科技园</v>
      </c>
    </row>
    <row r="160" hidden="1" spans="1:10">
      <c r="A160" s="8" t="s">
        <v>409</v>
      </c>
      <c r="B160" s="9" t="s">
        <v>116</v>
      </c>
      <c r="C160" s="10" t="s">
        <v>19</v>
      </c>
      <c r="D160" s="18" t="s">
        <v>410</v>
      </c>
      <c r="E160" s="11">
        <v>6</v>
      </c>
      <c r="F160" s="12">
        <v>45763</v>
      </c>
      <c r="G160" s="13" t="s">
        <v>309</v>
      </c>
      <c r="H160" s="14" t="s">
        <v>310</v>
      </c>
      <c r="I160" s="15">
        <v>18302833536</v>
      </c>
      <c r="J160" s="1" t="str">
        <f>_xlfn._xlws.FILTER(辅助信息!D:D,辅助信息!G:G=G160)</f>
        <v>五冶达州国道542项目</v>
      </c>
    </row>
    <row r="161" hidden="1" spans="1:10">
      <c r="A161" s="8" t="s">
        <v>409</v>
      </c>
      <c r="B161" s="9" t="s">
        <v>116</v>
      </c>
      <c r="C161" s="10" t="s">
        <v>28</v>
      </c>
      <c r="D161" s="18" t="s">
        <v>410</v>
      </c>
      <c r="E161" s="11">
        <v>6</v>
      </c>
      <c r="F161" s="12">
        <v>45763</v>
      </c>
      <c r="G161" s="13" t="s">
        <v>309</v>
      </c>
      <c r="H161" s="14" t="s">
        <v>310</v>
      </c>
      <c r="I161" s="15">
        <v>18302833536</v>
      </c>
      <c r="J161" s="1" t="str">
        <f>_xlfn._xlws.FILTER(辅助信息!D:D,辅助信息!G:G=G161)</f>
        <v>五冶达州国道542项目</v>
      </c>
    </row>
    <row r="162" hidden="1" spans="1:10">
      <c r="A162" s="8" t="s">
        <v>409</v>
      </c>
      <c r="B162" s="9" t="s">
        <v>116</v>
      </c>
      <c r="C162" s="10" t="s">
        <v>18</v>
      </c>
      <c r="D162" s="18" t="s">
        <v>410</v>
      </c>
      <c r="E162" s="11">
        <v>6</v>
      </c>
      <c r="F162" s="12">
        <v>45763</v>
      </c>
      <c r="G162" s="13" t="s">
        <v>309</v>
      </c>
      <c r="H162" s="14" t="s">
        <v>310</v>
      </c>
      <c r="I162" s="15">
        <v>18302833536</v>
      </c>
      <c r="J162" s="1" t="str">
        <f>_xlfn._xlws.FILTER(辅助信息!D:D,辅助信息!G:G=G162)</f>
        <v>五冶达州国道542项目</v>
      </c>
    </row>
    <row r="163" hidden="1" spans="1:10">
      <c r="A163" s="8" t="s">
        <v>409</v>
      </c>
      <c r="B163" s="9" t="s">
        <v>116</v>
      </c>
      <c r="C163" s="10" t="s">
        <v>52</v>
      </c>
      <c r="D163" s="18" t="s">
        <v>410</v>
      </c>
      <c r="E163" s="11">
        <v>21</v>
      </c>
      <c r="F163" s="12">
        <v>45763</v>
      </c>
      <c r="G163" s="13" t="s">
        <v>309</v>
      </c>
      <c r="H163" s="14" t="s">
        <v>310</v>
      </c>
      <c r="I163" s="15">
        <v>18302833536</v>
      </c>
      <c r="J163" s="1" t="str">
        <f>_xlfn._xlws.FILTER(辅助信息!D:D,辅助信息!G:G=G163)</f>
        <v>五冶达州国道542项目</v>
      </c>
    </row>
    <row r="164" hidden="1" spans="1:10">
      <c r="A164" s="8" t="s">
        <v>409</v>
      </c>
      <c r="B164" s="9" t="s">
        <v>116</v>
      </c>
      <c r="C164" s="10" t="s">
        <v>19</v>
      </c>
      <c r="D164" s="18" t="s">
        <v>410</v>
      </c>
      <c r="E164" s="11">
        <v>36</v>
      </c>
      <c r="F164" s="12">
        <v>45763</v>
      </c>
      <c r="G164" s="13" t="s">
        <v>312</v>
      </c>
      <c r="H164" s="14" t="s">
        <v>313</v>
      </c>
      <c r="I164" s="15">
        <v>18820030907</v>
      </c>
      <c r="J164" s="1" t="str">
        <f>_xlfn._xlws.FILTER(辅助信息!D:D,辅助信息!G:G=G164)</f>
        <v>五冶达州国道542项目</v>
      </c>
    </row>
    <row r="165" hidden="1" spans="1:10">
      <c r="A165" s="8" t="s">
        <v>409</v>
      </c>
      <c r="B165" s="9" t="s">
        <v>116</v>
      </c>
      <c r="C165" s="10" t="s">
        <v>28</v>
      </c>
      <c r="D165" s="18" t="s">
        <v>410</v>
      </c>
      <c r="E165" s="11">
        <v>25</v>
      </c>
      <c r="F165" s="12">
        <v>45763</v>
      </c>
      <c r="G165" s="13" t="s">
        <v>312</v>
      </c>
      <c r="H165" s="14" t="s">
        <v>313</v>
      </c>
      <c r="I165" s="15">
        <v>18820030907</v>
      </c>
      <c r="J165" s="1" t="str">
        <f>_xlfn._xlws.FILTER(辅助信息!D:D,辅助信息!G:G=G165)</f>
        <v>五冶达州国道542项目</v>
      </c>
    </row>
    <row r="166" hidden="1" spans="1:10">
      <c r="A166" s="8" t="s">
        <v>409</v>
      </c>
      <c r="B166" s="9" t="s">
        <v>116</v>
      </c>
      <c r="C166" s="10" t="s">
        <v>18</v>
      </c>
      <c r="D166" s="18" t="s">
        <v>410</v>
      </c>
      <c r="E166" s="11">
        <v>3</v>
      </c>
      <c r="F166" s="12">
        <v>45763</v>
      </c>
      <c r="G166" s="13" t="s">
        <v>312</v>
      </c>
      <c r="H166" s="14" t="s">
        <v>313</v>
      </c>
      <c r="I166" s="15">
        <v>18820030907</v>
      </c>
      <c r="J166" s="1" t="str">
        <f>_xlfn._xlws.FILTER(辅助信息!D:D,辅助信息!G:G=G166)</f>
        <v>五冶达州国道542项目</v>
      </c>
    </row>
    <row r="167" hidden="1" spans="1:10">
      <c r="A167" s="8" t="s">
        <v>409</v>
      </c>
      <c r="B167" s="9" t="s">
        <v>152</v>
      </c>
      <c r="C167" s="10" t="s">
        <v>53</v>
      </c>
      <c r="D167" s="18" t="s">
        <v>410</v>
      </c>
      <c r="E167" s="11">
        <v>15</v>
      </c>
      <c r="F167" s="12">
        <v>45763</v>
      </c>
      <c r="G167" s="13" t="s">
        <v>284</v>
      </c>
      <c r="H167" s="14" t="s">
        <v>285</v>
      </c>
      <c r="I167" s="15">
        <v>13551450899</v>
      </c>
      <c r="J167" s="1" t="str">
        <f>_xlfn._xlws.FILTER(辅助信息!D:D,辅助信息!G:G=G167)</f>
        <v>五冶达州国道542项目</v>
      </c>
    </row>
    <row r="168" hidden="1" spans="1:10">
      <c r="A168" s="8" t="s">
        <v>409</v>
      </c>
      <c r="B168" s="9" t="s">
        <v>116</v>
      </c>
      <c r="C168" s="10" t="s">
        <v>27</v>
      </c>
      <c r="D168" s="18" t="s">
        <v>410</v>
      </c>
      <c r="E168" s="11">
        <v>20</v>
      </c>
      <c r="F168" s="12">
        <v>45763</v>
      </c>
      <c r="G168" s="13" t="s">
        <v>284</v>
      </c>
      <c r="H168" s="14" t="s">
        <v>285</v>
      </c>
      <c r="I168" s="15">
        <v>13551450899</v>
      </c>
      <c r="J168" s="1" t="str">
        <f>_xlfn._xlws.FILTER(辅助信息!D:D,辅助信息!G:G=G168)</f>
        <v>五冶达州国道542项目</v>
      </c>
    </row>
    <row r="169" hidden="1" spans="1:10">
      <c r="A169" s="8" t="s">
        <v>409</v>
      </c>
      <c r="B169" s="9" t="s">
        <v>116</v>
      </c>
      <c r="C169" s="10" t="s">
        <v>27</v>
      </c>
      <c r="D169" s="18" t="s">
        <v>410</v>
      </c>
      <c r="E169" s="11">
        <v>17</v>
      </c>
      <c r="F169" s="12">
        <v>45763</v>
      </c>
      <c r="G169" s="13" t="s">
        <v>281</v>
      </c>
      <c r="H169" s="14" t="s">
        <v>279</v>
      </c>
      <c r="I169" s="15">
        <v>15828538619</v>
      </c>
      <c r="J169" s="1" t="str">
        <f>_xlfn._xlws.FILTER(辅助信息!D:D,辅助信息!G:G=G169)</f>
        <v>五冶达州国道542项目</v>
      </c>
    </row>
    <row r="170" hidden="1" spans="1:10">
      <c r="A170" s="8" t="s">
        <v>409</v>
      </c>
      <c r="B170" s="9" t="s">
        <v>116</v>
      </c>
      <c r="C170" s="10" t="s">
        <v>33</v>
      </c>
      <c r="D170" s="18" t="s">
        <v>410</v>
      </c>
      <c r="E170" s="11">
        <v>35</v>
      </c>
      <c r="F170" s="12">
        <v>45763</v>
      </c>
      <c r="G170" s="13" t="s">
        <v>281</v>
      </c>
      <c r="H170" s="14" t="s">
        <v>279</v>
      </c>
      <c r="I170" s="15">
        <v>15828538619</v>
      </c>
      <c r="J170" s="1" t="str">
        <f>_xlfn._xlws.FILTER(辅助信息!D:D,辅助信息!G:G=G170)</f>
        <v>五冶达州国道542项目</v>
      </c>
    </row>
    <row r="171" hidden="1" spans="1:10">
      <c r="A171" s="8" t="s">
        <v>409</v>
      </c>
      <c r="B171" s="9" t="s">
        <v>116</v>
      </c>
      <c r="C171" s="10" t="s">
        <v>28</v>
      </c>
      <c r="D171" s="18" t="s">
        <v>410</v>
      </c>
      <c r="E171" s="11">
        <v>18</v>
      </c>
      <c r="F171" s="12">
        <v>45763</v>
      </c>
      <c r="G171" s="13" t="s">
        <v>281</v>
      </c>
      <c r="H171" s="14" t="s">
        <v>279</v>
      </c>
      <c r="I171" s="15">
        <v>15828538619</v>
      </c>
      <c r="J171" s="1" t="str">
        <f>_xlfn._xlws.FILTER(辅助信息!D:D,辅助信息!G:G=G171)</f>
        <v>五冶达州国道542项目</v>
      </c>
    </row>
    <row r="172" hidden="1" spans="1:10">
      <c r="A172" s="8" t="s">
        <v>409</v>
      </c>
      <c r="B172" s="9" t="s">
        <v>116</v>
      </c>
      <c r="C172" s="10" t="s">
        <v>27</v>
      </c>
      <c r="D172" s="18" t="s">
        <v>410</v>
      </c>
      <c r="E172" s="11">
        <v>15</v>
      </c>
      <c r="F172" s="12">
        <v>45763</v>
      </c>
      <c r="G172" s="13" t="s">
        <v>283</v>
      </c>
      <c r="H172" s="14" t="s">
        <v>279</v>
      </c>
      <c r="I172" s="15">
        <v>15828538619</v>
      </c>
      <c r="J172" s="1" t="str">
        <f>_xlfn._xlws.FILTER(辅助信息!D:D,辅助信息!G:G=G172)</f>
        <v>五冶达州国道542项目</v>
      </c>
    </row>
    <row r="173" hidden="1" spans="1:10">
      <c r="A173" s="8" t="s">
        <v>409</v>
      </c>
      <c r="B173" s="9" t="s">
        <v>116</v>
      </c>
      <c r="C173" s="10" t="s">
        <v>19</v>
      </c>
      <c r="D173" s="18" t="s">
        <v>410</v>
      </c>
      <c r="E173" s="11">
        <v>10</v>
      </c>
      <c r="F173" s="12">
        <v>45763</v>
      </c>
      <c r="G173" s="13" t="s">
        <v>283</v>
      </c>
      <c r="H173" s="14" t="s">
        <v>279</v>
      </c>
      <c r="I173" s="15">
        <v>15828538619</v>
      </c>
      <c r="J173" s="1" t="str">
        <f>_xlfn._xlws.FILTER(辅助信息!D:D,辅助信息!G:G=G173)</f>
        <v>五冶达州国道542项目</v>
      </c>
    </row>
    <row r="174" hidden="1" spans="1:10">
      <c r="A174" s="8" t="s">
        <v>409</v>
      </c>
      <c r="B174" s="9" t="s">
        <v>116</v>
      </c>
      <c r="C174" s="10" t="s">
        <v>32</v>
      </c>
      <c r="D174" s="18" t="s">
        <v>410</v>
      </c>
      <c r="E174" s="11">
        <v>10</v>
      </c>
      <c r="F174" s="12">
        <v>45763</v>
      </c>
      <c r="G174" s="13" t="s">
        <v>283</v>
      </c>
      <c r="H174" s="14" t="s">
        <v>279</v>
      </c>
      <c r="I174" s="15">
        <v>15828538619</v>
      </c>
      <c r="J174" s="1" t="str">
        <f>_xlfn._xlws.FILTER(辅助信息!D:D,辅助信息!G:G=G174)</f>
        <v>五冶达州国道542项目</v>
      </c>
    </row>
    <row r="175" hidden="1" spans="1:10">
      <c r="A175" s="8" t="s">
        <v>409</v>
      </c>
      <c r="B175" s="9" t="s">
        <v>119</v>
      </c>
      <c r="C175" s="10" t="s">
        <v>40</v>
      </c>
      <c r="D175" s="18" t="s">
        <v>410</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409</v>
      </c>
      <c r="B176" s="9" t="s">
        <v>119</v>
      </c>
      <c r="C176" s="10" t="s">
        <v>41</v>
      </c>
      <c r="D176" s="18" t="s">
        <v>410</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409</v>
      </c>
      <c r="B177" s="9" t="s">
        <v>116</v>
      </c>
      <c r="C177" s="10" t="s">
        <v>27</v>
      </c>
      <c r="D177" s="18" t="s">
        <v>410</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409</v>
      </c>
      <c r="B178" s="9" t="s">
        <v>116</v>
      </c>
      <c r="C178" s="10" t="s">
        <v>30</v>
      </c>
      <c r="D178" s="18" t="s">
        <v>410</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409</v>
      </c>
      <c r="B179" s="9" t="s">
        <v>116</v>
      </c>
      <c r="C179" s="10" t="s">
        <v>33</v>
      </c>
      <c r="D179" s="18" t="s">
        <v>410</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409</v>
      </c>
      <c r="B180" s="9" t="s">
        <v>116</v>
      </c>
      <c r="C180" s="10" t="s">
        <v>28</v>
      </c>
      <c r="D180" s="18" t="s">
        <v>410</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409</v>
      </c>
      <c r="B181" s="9" t="s">
        <v>116</v>
      </c>
      <c r="C181" s="10" t="s">
        <v>27</v>
      </c>
      <c r="D181" s="18" t="s">
        <v>410</v>
      </c>
      <c r="E181" s="11">
        <v>3</v>
      </c>
      <c r="F181" s="12">
        <v>45763</v>
      </c>
      <c r="G181" s="13" t="s">
        <v>290</v>
      </c>
      <c r="H181" s="14" t="s">
        <v>291</v>
      </c>
      <c r="I181" s="15">
        <v>18280895666</v>
      </c>
      <c r="J181" s="1" t="str">
        <f>_xlfn._xlws.FILTER(辅助信息!D:D,辅助信息!G:G=G181)</f>
        <v>五冶达州国道542项目</v>
      </c>
    </row>
    <row r="182" hidden="1" spans="1:10">
      <c r="A182" s="8" t="s">
        <v>409</v>
      </c>
      <c r="B182" s="9" t="s">
        <v>116</v>
      </c>
      <c r="C182" s="10" t="s">
        <v>32</v>
      </c>
      <c r="D182" s="18" t="s">
        <v>410</v>
      </c>
      <c r="E182" s="11">
        <v>6</v>
      </c>
      <c r="F182" s="12">
        <v>45763</v>
      </c>
      <c r="G182" s="13" t="s">
        <v>290</v>
      </c>
      <c r="H182" s="14" t="s">
        <v>291</v>
      </c>
      <c r="I182" s="15">
        <v>18280895666</v>
      </c>
      <c r="J182" s="1" t="str">
        <f>_xlfn._xlws.FILTER(辅助信息!D:D,辅助信息!G:G=G182)</f>
        <v>五冶达州国道542项目</v>
      </c>
    </row>
    <row r="183" hidden="1" spans="1:10">
      <c r="A183" s="8" t="s">
        <v>409</v>
      </c>
      <c r="B183" s="9" t="s">
        <v>116</v>
      </c>
      <c r="C183" s="10" t="s">
        <v>28</v>
      </c>
      <c r="D183" s="18" t="s">
        <v>410</v>
      </c>
      <c r="E183" s="11">
        <v>6</v>
      </c>
      <c r="F183" s="12">
        <v>45763</v>
      </c>
      <c r="G183" s="13" t="s">
        <v>290</v>
      </c>
      <c r="H183" s="14" t="s">
        <v>291</v>
      </c>
      <c r="I183" s="15">
        <v>18280895666</v>
      </c>
      <c r="J183" s="1" t="str">
        <f>_xlfn._xlws.FILTER(辅助信息!D:D,辅助信息!G:G=G183)</f>
        <v>五冶达州国道542项目</v>
      </c>
    </row>
    <row r="184" hidden="1" spans="1:10">
      <c r="A184" s="8" t="s">
        <v>409</v>
      </c>
      <c r="B184" s="9" t="s">
        <v>116</v>
      </c>
      <c r="C184" s="10" t="s">
        <v>18</v>
      </c>
      <c r="D184" s="18" t="s">
        <v>410</v>
      </c>
      <c r="E184" s="11">
        <v>19</v>
      </c>
      <c r="F184" s="12">
        <v>45763</v>
      </c>
      <c r="G184" s="13" t="s">
        <v>290</v>
      </c>
      <c r="H184" s="14" t="s">
        <v>291</v>
      </c>
      <c r="I184" s="15">
        <v>18280895666</v>
      </c>
      <c r="J184" s="1" t="str">
        <f>_xlfn._xlws.FILTER(辅助信息!D:D,辅助信息!G:G=G184)</f>
        <v>五冶达州国道542项目</v>
      </c>
    </row>
    <row r="185" hidden="1" spans="1:10">
      <c r="A185" s="8" t="s">
        <v>409</v>
      </c>
      <c r="B185" s="9" t="s">
        <v>119</v>
      </c>
      <c r="C185" s="10" t="s">
        <v>40</v>
      </c>
      <c r="D185" s="18" t="s">
        <v>410</v>
      </c>
      <c r="E185" s="11">
        <v>45</v>
      </c>
      <c r="F185" s="12">
        <v>45763</v>
      </c>
      <c r="G185" s="13" t="s">
        <v>231</v>
      </c>
      <c r="H185" s="14" t="s">
        <v>228</v>
      </c>
      <c r="I185" s="15">
        <v>18381904567</v>
      </c>
      <c r="J185" s="1" t="str">
        <f>_xlfn._xlws.FILTER(辅助信息!D:D,辅助信息!G:G=G185)</f>
        <v>商投建工达州中医药科技园</v>
      </c>
    </row>
    <row r="186" hidden="1" spans="1:10">
      <c r="A186" s="8" t="s">
        <v>409</v>
      </c>
      <c r="B186" s="9" t="s">
        <v>116</v>
      </c>
      <c r="C186" s="10" t="s">
        <v>19</v>
      </c>
      <c r="D186" s="18" t="s">
        <v>410</v>
      </c>
      <c r="E186" s="11">
        <v>50</v>
      </c>
      <c r="F186" s="12">
        <v>45763</v>
      </c>
      <c r="G186" s="13" t="s">
        <v>236</v>
      </c>
      <c r="H186" s="14" t="s">
        <v>228</v>
      </c>
      <c r="I186" s="15">
        <v>18381904567</v>
      </c>
      <c r="J186" s="1" t="str">
        <f>_xlfn._xlws.FILTER(辅助信息!D:D,辅助信息!G:G=G186)</f>
        <v>商投建工达州中医药科技园</v>
      </c>
    </row>
    <row r="187" hidden="1" spans="1:10">
      <c r="A187" s="8" t="s">
        <v>409</v>
      </c>
      <c r="B187" s="9" t="s">
        <v>116</v>
      </c>
      <c r="C187" s="10" t="s">
        <v>30</v>
      </c>
      <c r="D187" s="18" t="s">
        <v>410</v>
      </c>
      <c r="E187" s="11">
        <v>35</v>
      </c>
      <c r="F187" s="12">
        <v>45763</v>
      </c>
      <c r="G187" s="13" t="s">
        <v>448</v>
      </c>
      <c r="H187" s="14" t="s">
        <v>449</v>
      </c>
      <c r="I187" s="15">
        <v>18586545402</v>
      </c>
      <c r="J187" s="1" vm="1" t="e">
        <f>_xlfn._xlws.FILTER(辅助信息!D:D,辅助信息!G:G=G187)</f>
        <v>#VALUE!</v>
      </c>
    </row>
    <row r="188" hidden="1" spans="1:10">
      <c r="A188" s="8" t="s">
        <v>409</v>
      </c>
      <c r="B188" s="9" t="s">
        <v>119</v>
      </c>
      <c r="C188" s="10" t="s">
        <v>40</v>
      </c>
      <c r="D188" s="18" t="s">
        <v>410</v>
      </c>
      <c r="E188" s="11">
        <v>18</v>
      </c>
      <c r="F188" s="12">
        <v>45763</v>
      </c>
      <c r="G188" s="13" t="s">
        <v>187</v>
      </c>
      <c r="H188" s="14" t="s">
        <v>188</v>
      </c>
      <c r="I188" s="15">
        <v>13458642015</v>
      </c>
      <c r="J188" s="1" t="str">
        <f>_xlfn._xlws.FILTER(辅助信息!D:D,辅助信息!G:G=G188)</f>
        <v>华西萌海-科创农业生态谷</v>
      </c>
    </row>
    <row r="189" hidden="1" spans="1:10">
      <c r="A189" s="8" t="s">
        <v>409</v>
      </c>
      <c r="B189" s="9" t="s">
        <v>119</v>
      </c>
      <c r="C189" s="10" t="s">
        <v>41</v>
      </c>
      <c r="D189" s="18" t="s">
        <v>410</v>
      </c>
      <c r="E189" s="11">
        <v>16</v>
      </c>
      <c r="F189" s="12">
        <v>45763</v>
      </c>
      <c r="G189" s="13" t="s">
        <v>187</v>
      </c>
      <c r="H189" s="14" t="s">
        <v>188</v>
      </c>
      <c r="I189" s="15">
        <v>13458642015</v>
      </c>
      <c r="J189" s="1" t="str">
        <f>_xlfn._xlws.FILTER(辅助信息!D:D,辅助信息!G:G=G189)</f>
        <v>华西萌海-科创农业生态谷</v>
      </c>
    </row>
    <row r="190" hidden="1" spans="1:10">
      <c r="A190" s="8" t="s">
        <v>409</v>
      </c>
      <c r="B190" s="9" t="s">
        <v>116</v>
      </c>
      <c r="C190" s="10" t="s">
        <v>19</v>
      </c>
      <c r="D190" s="18" t="s">
        <v>410</v>
      </c>
      <c r="E190" s="11">
        <v>6</v>
      </c>
      <c r="F190" s="12">
        <v>45763</v>
      </c>
      <c r="G190" s="13" t="s">
        <v>187</v>
      </c>
      <c r="H190" s="14" t="s">
        <v>188</v>
      </c>
      <c r="I190" s="15">
        <v>13458642015</v>
      </c>
      <c r="J190" s="1" t="str">
        <f>_xlfn._xlws.FILTER(辅助信息!D:D,辅助信息!G:G=G190)</f>
        <v>华西萌海-科创农业生态谷</v>
      </c>
    </row>
    <row r="191" hidden="1" spans="1:10">
      <c r="A191" s="8" t="s">
        <v>409</v>
      </c>
      <c r="B191" s="9" t="s">
        <v>152</v>
      </c>
      <c r="C191" s="10" t="s">
        <v>53</v>
      </c>
      <c r="D191" s="18" t="s">
        <v>410</v>
      </c>
      <c r="E191" s="11">
        <v>2.5</v>
      </c>
      <c r="F191" s="12">
        <v>45763</v>
      </c>
      <c r="G191" s="13" t="s">
        <v>175</v>
      </c>
      <c r="H191" s="14" t="s">
        <v>176</v>
      </c>
      <c r="I191" s="15">
        <v>15884666220</v>
      </c>
      <c r="J191" s="1" t="str">
        <f>_xlfn._xlws.FILTER(辅助信息!D:D,辅助信息!G:G=G191)</f>
        <v>华西简阳西城嘉苑</v>
      </c>
    </row>
    <row r="192" hidden="1" spans="1:10">
      <c r="A192" s="8" t="s">
        <v>409</v>
      </c>
      <c r="B192" s="9" t="s">
        <v>119</v>
      </c>
      <c r="C192" s="10" t="s">
        <v>40</v>
      </c>
      <c r="D192" s="18" t="s">
        <v>410</v>
      </c>
      <c r="E192" s="11">
        <v>5</v>
      </c>
      <c r="F192" s="12">
        <v>45763</v>
      </c>
      <c r="G192" s="13" t="s">
        <v>175</v>
      </c>
      <c r="H192" s="14" t="s">
        <v>176</v>
      </c>
      <c r="I192" s="15">
        <v>15884666220</v>
      </c>
      <c r="J192" s="1" t="str">
        <f>_xlfn._xlws.FILTER(辅助信息!D:D,辅助信息!G:G=G192)</f>
        <v>华西简阳西城嘉苑</v>
      </c>
    </row>
    <row r="193" hidden="1" spans="1:10">
      <c r="A193" s="8" t="s">
        <v>409</v>
      </c>
      <c r="B193" s="9" t="s">
        <v>119</v>
      </c>
      <c r="C193" s="10" t="s">
        <v>41</v>
      </c>
      <c r="D193" s="18" t="s">
        <v>410</v>
      </c>
      <c r="E193" s="11">
        <v>18</v>
      </c>
      <c r="F193" s="12">
        <v>45763</v>
      </c>
      <c r="G193" s="13" t="s">
        <v>175</v>
      </c>
      <c r="H193" s="14" t="s">
        <v>176</v>
      </c>
      <c r="I193" s="15">
        <v>15884666220</v>
      </c>
      <c r="J193" s="1" t="str">
        <f>_xlfn._xlws.FILTER(辅助信息!D:D,辅助信息!G:G=G193)</f>
        <v>华西简阳西城嘉苑</v>
      </c>
    </row>
    <row r="194" hidden="1" spans="1:10">
      <c r="A194" s="8" t="s">
        <v>409</v>
      </c>
      <c r="B194" s="9" t="s">
        <v>119</v>
      </c>
      <c r="C194" s="10" t="s">
        <v>26</v>
      </c>
      <c r="D194" s="18" t="s">
        <v>410</v>
      </c>
      <c r="E194" s="11">
        <v>29</v>
      </c>
      <c r="F194" s="12">
        <v>45763</v>
      </c>
      <c r="G194" s="13" t="s">
        <v>175</v>
      </c>
      <c r="H194" s="14" t="s">
        <v>176</v>
      </c>
      <c r="I194" s="15">
        <v>15884666220</v>
      </c>
      <c r="J194" s="1" t="str">
        <f>_xlfn._xlws.FILTER(辅助信息!D:D,辅助信息!G:G=G194)</f>
        <v>华西简阳西城嘉苑</v>
      </c>
    </row>
    <row r="195" hidden="1" spans="1:10">
      <c r="A195" s="8" t="s">
        <v>409</v>
      </c>
      <c r="B195" s="9" t="s">
        <v>116</v>
      </c>
      <c r="C195" s="10" t="s">
        <v>33</v>
      </c>
      <c r="D195" s="18" t="s">
        <v>410</v>
      </c>
      <c r="E195" s="11">
        <v>15</v>
      </c>
      <c r="F195" s="12">
        <v>45763</v>
      </c>
      <c r="G195" s="13" t="s">
        <v>175</v>
      </c>
      <c r="H195" s="14" t="s">
        <v>176</v>
      </c>
      <c r="I195" s="15">
        <v>15884666220</v>
      </c>
      <c r="J195" s="1" t="str">
        <f>_xlfn._xlws.FILTER(辅助信息!D:D,辅助信息!G:G=G195)</f>
        <v>华西简阳西城嘉苑</v>
      </c>
    </row>
    <row r="196" hidden="1" spans="1:10">
      <c r="A196" s="8" t="s">
        <v>402</v>
      </c>
      <c r="B196" s="9" t="s">
        <v>119</v>
      </c>
      <c r="C196" s="10" t="s">
        <v>40</v>
      </c>
      <c r="D196" s="18" t="s">
        <v>410</v>
      </c>
      <c r="E196" s="11">
        <v>2.5</v>
      </c>
      <c r="F196" s="12">
        <v>45763</v>
      </c>
      <c r="G196" s="13" t="s">
        <v>246</v>
      </c>
      <c r="H196" s="14" t="s">
        <v>247</v>
      </c>
      <c r="I196" s="15">
        <v>15692885305</v>
      </c>
      <c r="J196" s="1" t="str">
        <f>_xlfn._xlws.FILTER(辅助信息!D:D,辅助信息!G:G=G196)</f>
        <v>四川商建
射洪城乡一体化项目</v>
      </c>
    </row>
    <row r="197" hidden="1" spans="1:10">
      <c r="A197" s="8" t="s">
        <v>402</v>
      </c>
      <c r="B197" s="9" t="s">
        <v>119</v>
      </c>
      <c r="C197" s="10" t="s">
        <v>41</v>
      </c>
      <c r="D197" s="18" t="s">
        <v>410</v>
      </c>
      <c r="E197" s="11">
        <v>2.5</v>
      </c>
      <c r="F197" s="12">
        <v>45763</v>
      </c>
      <c r="G197" s="13" t="s">
        <v>246</v>
      </c>
      <c r="H197" s="14" t="s">
        <v>247</v>
      </c>
      <c r="I197" s="15">
        <v>15692885305</v>
      </c>
      <c r="J197" s="1" t="str">
        <f>_xlfn._xlws.FILTER(辅助信息!D:D,辅助信息!G:G=G197)</f>
        <v>四川商建
射洪城乡一体化项目</v>
      </c>
    </row>
    <row r="198" hidden="1" spans="1:10">
      <c r="A198" s="8" t="s">
        <v>402</v>
      </c>
      <c r="B198" s="9" t="s">
        <v>116</v>
      </c>
      <c r="C198" s="10" t="s">
        <v>27</v>
      </c>
      <c r="D198" s="18" t="s">
        <v>410</v>
      </c>
      <c r="E198" s="11">
        <v>3</v>
      </c>
      <c r="F198" s="12">
        <v>45763</v>
      </c>
      <c r="G198" s="13" t="s">
        <v>246</v>
      </c>
      <c r="H198" s="14" t="s">
        <v>247</v>
      </c>
      <c r="I198" s="15">
        <v>15692885305</v>
      </c>
      <c r="J198" s="1" t="str">
        <f>_xlfn._xlws.FILTER(辅助信息!D:D,辅助信息!G:G=G198)</f>
        <v>四川商建
射洪城乡一体化项目</v>
      </c>
    </row>
    <row r="199" hidden="1" spans="1:10">
      <c r="A199" s="8" t="s">
        <v>402</v>
      </c>
      <c r="B199" s="9" t="s">
        <v>116</v>
      </c>
      <c r="C199" s="10" t="s">
        <v>19</v>
      </c>
      <c r="D199" s="18" t="s">
        <v>410</v>
      </c>
      <c r="E199" s="11">
        <v>21</v>
      </c>
      <c r="F199" s="12">
        <v>45763</v>
      </c>
      <c r="G199" s="13" t="s">
        <v>246</v>
      </c>
      <c r="H199" s="14" t="s">
        <v>247</v>
      </c>
      <c r="I199" s="15">
        <v>15692885305</v>
      </c>
      <c r="J199" s="1" t="str">
        <f>_xlfn._xlws.FILTER(辅助信息!D:D,辅助信息!G:G=G199)</f>
        <v>四川商建
射洪城乡一体化项目</v>
      </c>
    </row>
    <row r="200" hidden="1" spans="1:10">
      <c r="A200" s="8" t="s">
        <v>402</v>
      </c>
      <c r="B200" s="9" t="s">
        <v>116</v>
      </c>
      <c r="C200" s="10" t="s">
        <v>30</v>
      </c>
      <c r="D200" s="18" t="s">
        <v>410</v>
      </c>
      <c r="E200" s="11">
        <v>9</v>
      </c>
      <c r="F200" s="12">
        <v>45763</v>
      </c>
      <c r="G200" s="13" t="s">
        <v>246</v>
      </c>
      <c r="H200" s="14" t="s">
        <v>247</v>
      </c>
      <c r="I200" s="15">
        <v>15692885305</v>
      </c>
      <c r="J200" s="1" t="str">
        <f>_xlfn._xlws.FILTER(辅助信息!D:D,辅助信息!G:G=G200)</f>
        <v>四川商建
射洪城乡一体化项目</v>
      </c>
    </row>
    <row r="201" hidden="1" spans="1:10">
      <c r="A201" s="16" t="s">
        <v>401</v>
      </c>
      <c r="B201" s="9" t="s">
        <v>116</v>
      </c>
      <c r="C201" s="10" t="s">
        <v>30</v>
      </c>
      <c r="D201" s="18" t="s">
        <v>410</v>
      </c>
      <c r="E201" s="11">
        <v>8</v>
      </c>
      <c r="F201" s="12">
        <v>45765</v>
      </c>
      <c r="G201" s="13" t="s">
        <v>175</v>
      </c>
      <c r="H201" s="14" t="s">
        <v>176</v>
      </c>
      <c r="I201" s="15">
        <v>15884666220</v>
      </c>
      <c r="J201" s="1" t="str">
        <f>_xlfn._xlws.FILTER(辅助信息!D:D,辅助信息!G:G=G201)</f>
        <v>华西简阳西城嘉苑</v>
      </c>
    </row>
    <row r="202" hidden="1" spans="1:10">
      <c r="A202" s="16" t="s">
        <v>401</v>
      </c>
      <c r="B202" s="9" t="s">
        <v>116</v>
      </c>
      <c r="C202" s="10" t="s">
        <v>33</v>
      </c>
      <c r="D202" s="18" t="s">
        <v>410</v>
      </c>
      <c r="E202" s="11">
        <v>50</v>
      </c>
      <c r="F202" s="12">
        <v>45765</v>
      </c>
      <c r="G202" s="13" t="s">
        <v>175</v>
      </c>
      <c r="H202" s="14" t="s">
        <v>176</v>
      </c>
      <c r="I202" s="15">
        <v>15884666220</v>
      </c>
      <c r="J202" s="1" t="str">
        <f>_xlfn._xlws.FILTER(辅助信息!D:D,辅助信息!G:G=G202)</f>
        <v>华西简阳西城嘉苑</v>
      </c>
    </row>
    <row r="203" hidden="1" spans="1:10">
      <c r="A203" s="16" t="s">
        <v>401</v>
      </c>
      <c r="B203" s="9" t="s">
        <v>116</v>
      </c>
      <c r="C203" s="10" t="s">
        <v>28</v>
      </c>
      <c r="D203" s="18" t="s">
        <v>410</v>
      </c>
      <c r="E203" s="11">
        <v>2</v>
      </c>
      <c r="F203" s="12">
        <v>45765</v>
      </c>
      <c r="G203" s="13" t="s">
        <v>175</v>
      </c>
      <c r="H203" s="14" t="s">
        <v>176</v>
      </c>
      <c r="I203" s="15">
        <v>15884666220</v>
      </c>
      <c r="J203" s="1" t="str">
        <f>_xlfn._xlws.FILTER(辅助信息!D:D,辅助信息!G:G=G203)</f>
        <v>华西简阳西城嘉苑</v>
      </c>
    </row>
    <row r="204" hidden="1" spans="1:10">
      <c r="A204" s="16" t="s">
        <v>401</v>
      </c>
      <c r="B204" s="9" t="s">
        <v>116</v>
      </c>
      <c r="C204" s="10" t="s">
        <v>18</v>
      </c>
      <c r="D204" s="18" t="s">
        <v>410</v>
      </c>
      <c r="E204" s="11">
        <v>10</v>
      </c>
      <c r="F204" s="12">
        <v>45765</v>
      </c>
      <c r="G204" s="13" t="s">
        <v>175</v>
      </c>
      <c r="H204" s="14" t="s">
        <v>176</v>
      </c>
      <c r="I204" s="15">
        <v>15884666220</v>
      </c>
      <c r="J204" s="1" t="str">
        <f>_xlfn._xlws.FILTER(辅助信息!D:D,辅助信息!G:G=G204)</f>
        <v>华西简阳西城嘉苑</v>
      </c>
    </row>
    <row r="205" hidden="1" spans="1:10">
      <c r="A205" s="16" t="s">
        <v>409</v>
      </c>
      <c r="B205" s="9" t="s">
        <v>119</v>
      </c>
      <c r="C205" s="10" t="s">
        <v>49</v>
      </c>
      <c r="D205" s="18" t="s">
        <v>410</v>
      </c>
      <c r="E205" s="11">
        <v>2</v>
      </c>
      <c r="F205" s="12">
        <v>45765</v>
      </c>
      <c r="G205" s="13" t="s">
        <v>175</v>
      </c>
      <c r="H205" s="14" t="s">
        <v>176</v>
      </c>
      <c r="I205" s="15">
        <v>15884666220</v>
      </c>
      <c r="J205" s="1" t="str">
        <f>_xlfn._xlws.FILTER(辅助信息!D:D,辅助信息!G:G=G205)</f>
        <v>华西简阳西城嘉苑</v>
      </c>
    </row>
    <row r="206" hidden="1" spans="1:10">
      <c r="A206" s="16" t="s">
        <v>409</v>
      </c>
      <c r="B206" s="9" t="s">
        <v>119</v>
      </c>
      <c r="C206" s="10" t="s">
        <v>40</v>
      </c>
      <c r="D206" s="18" t="s">
        <v>410</v>
      </c>
      <c r="E206" s="11">
        <v>10</v>
      </c>
      <c r="F206" s="12">
        <v>45765</v>
      </c>
      <c r="G206" s="13" t="s">
        <v>175</v>
      </c>
      <c r="H206" s="14" t="s">
        <v>176</v>
      </c>
      <c r="I206" s="15">
        <v>15884666220</v>
      </c>
      <c r="J206" s="1" t="str">
        <f>_xlfn._xlws.FILTER(辅助信息!D:D,辅助信息!G:G=G206)</f>
        <v>华西简阳西城嘉苑</v>
      </c>
    </row>
    <row r="207" hidden="1" spans="1:10">
      <c r="A207" s="16" t="s">
        <v>409</v>
      </c>
      <c r="B207" s="9" t="s">
        <v>119</v>
      </c>
      <c r="C207" s="10" t="s">
        <v>41</v>
      </c>
      <c r="D207" s="18" t="s">
        <v>410</v>
      </c>
      <c r="E207" s="11">
        <v>10</v>
      </c>
      <c r="F207" s="12">
        <v>45765</v>
      </c>
      <c r="G207" s="13" t="s">
        <v>175</v>
      </c>
      <c r="H207" s="14" t="s">
        <v>176</v>
      </c>
      <c r="I207" s="15">
        <v>15884666220</v>
      </c>
      <c r="J207" s="1" t="str">
        <f>_xlfn._xlws.FILTER(辅助信息!D:D,辅助信息!G:G=G207)</f>
        <v>华西简阳西城嘉苑</v>
      </c>
    </row>
    <row r="208" hidden="1" spans="1:10">
      <c r="A208" s="16" t="s">
        <v>409</v>
      </c>
      <c r="B208" s="9" t="s">
        <v>119</v>
      </c>
      <c r="C208" s="10" t="s">
        <v>26</v>
      </c>
      <c r="D208" s="18" t="s">
        <v>410</v>
      </c>
      <c r="E208" s="11">
        <v>42</v>
      </c>
      <c r="F208" s="12">
        <v>45765</v>
      </c>
      <c r="G208" s="13" t="s">
        <v>175</v>
      </c>
      <c r="H208" s="14" t="s">
        <v>176</v>
      </c>
      <c r="I208" s="15">
        <v>15884666220</v>
      </c>
      <c r="J208" s="1" t="str">
        <f>_xlfn._xlws.FILTER(辅助信息!D:D,辅助信息!G:G=G208)</f>
        <v>华西简阳西城嘉苑</v>
      </c>
    </row>
    <row r="209" hidden="1" spans="1:10">
      <c r="A209" s="16" t="s">
        <v>409</v>
      </c>
      <c r="B209" s="9" t="s">
        <v>116</v>
      </c>
      <c r="C209" s="10" t="s">
        <v>19</v>
      </c>
      <c r="D209" s="18" t="s">
        <v>410</v>
      </c>
      <c r="E209" s="11">
        <v>6</v>
      </c>
      <c r="F209" s="12">
        <v>45765</v>
      </c>
      <c r="G209" s="13" t="s">
        <v>175</v>
      </c>
      <c r="H209" s="14" t="s">
        <v>176</v>
      </c>
      <c r="I209" s="15">
        <v>15884666220</v>
      </c>
      <c r="J209" s="1" t="str">
        <f>_xlfn._xlws.FILTER(辅助信息!D:D,辅助信息!G:G=G209)</f>
        <v>华西简阳西城嘉苑</v>
      </c>
    </row>
    <row r="210" hidden="1" spans="1:10">
      <c r="A210" s="16" t="s">
        <v>409</v>
      </c>
      <c r="B210" s="9" t="s">
        <v>116</v>
      </c>
      <c r="C210" s="10" t="s">
        <v>27</v>
      </c>
      <c r="D210" s="18" t="s">
        <v>410</v>
      </c>
      <c r="E210" s="11">
        <v>3</v>
      </c>
      <c r="F210" s="12">
        <v>45765</v>
      </c>
      <c r="G210" s="13" t="s">
        <v>290</v>
      </c>
      <c r="H210" s="14" t="s">
        <v>291</v>
      </c>
      <c r="I210" s="15">
        <v>18280895666</v>
      </c>
      <c r="J210" s="1" t="str">
        <f>_xlfn._xlws.FILTER(辅助信息!D:D,辅助信息!G:G=G210)</f>
        <v>五冶达州国道542项目</v>
      </c>
    </row>
    <row r="211" hidden="1" spans="1:10">
      <c r="A211" s="16" t="s">
        <v>409</v>
      </c>
      <c r="B211" s="9" t="s">
        <v>116</v>
      </c>
      <c r="C211" s="10" t="s">
        <v>32</v>
      </c>
      <c r="D211" s="18" t="s">
        <v>410</v>
      </c>
      <c r="E211" s="11">
        <v>6</v>
      </c>
      <c r="F211" s="12">
        <v>45765</v>
      </c>
      <c r="G211" s="13" t="s">
        <v>290</v>
      </c>
      <c r="H211" s="14" t="s">
        <v>291</v>
      </c>
      <c r="I211" s="15">
        <v>18280895666</v>
      </c>
      <c r="J211" s="1" t="str">
        <f>_xlfn._xlws.FILTER(辅助信息!D:D,辅助信息!G:G=G211)</f>
        <v>五冶达州国道542项目</v>
      </c>
    </row>
    <row r="212" hidden="1" spans="1:10">
      <c r="A212" s="16" t="s">
        <v>409</v>
      </c>
      <c r="B212" s="9" t="s">
        <v>116</v>
      </c>
      <c r="C212" s="10" t="s">
        <v>28</v>
      </c>
      <c r="D212" s="18" t="s">
        <v>410</v>
      </c>
      <c r="E212" s="11">
        <v>6</v>
      </c>
      <c r="F212" s="12">
        <v>45765</v>
      </c>
      <c r="G212" s="13" t="s">
        <v>290</v>
      </c>
      <c r="H212" s="14" t="s">
        <v>291</v>
      </c>
      <c r="I212" s="15">
        <v>18280895666</v>
      </c>
      <c r="J212" s="1" t="str">
        <f>_xlfn._xlws.FILTER(辅助信息!D:D,辅助信息!G:G=G212)</f>
        <v>五冶达州国道542项目</v>
      </c>
    </row>
    <row r="213" hidden="1" spans="1:10">
      <c r="A213" s="16" t="s">
        <v>409</v>
      </c>
      <c r="B213" s="9" t="s">
        <v>116</v>
      </c>
      <c r="C213" s="10" t="s">
        <v>18</v>
      </c>
      <c r="D213" s="18" t="s">
        <v>410</v>
      </c>
      <c r="E213" s="11">
        <v>19</v>
      </c>
      <c r="F213" s="12">
        <v>45765</v>
      </c>
      <c r="G213" s="13" t="s">
        <v>290</v>
      </c>
      <c r="H213" s="14" t="s">
        <v>291</v>
      </c>
      <c r="I213" s="15">
        <v>18280895666</v>
      </c>
      <c r="J213" s="1" t="str">
        <f>_xlfn._xlws.FILTER(辅助信息!D:D,辅助信息!G:G=G213)</f>
        <v>五冶达州国道542项目</v>
      </c>
    </row>
    <row r="214" hidden="1" spans="1:10">
      <c r="A214" s="16" t="s">
        <v>409</v>
      </c>
      <c r="B214" s="9" t="s">
        <v>116</v>
      </c>
      <c r="C214" s="10" t="s">
        <v>33</v>
      </c>
      <c r="D214" s="18" t="s">
        <v>410</v>
      </c>
      <c r="E214" s="11">
        <v>35</v>
      </c>
      <c r="F214" s="12">
        <v>45765</v>
      </c>
      <c r="G214" s="13" t="s">
        <v>283</v>
      </c>
      <c r="H214" s="14" t="s">
        <v>279</v>
      </c>
      <c r="I214" s="15">
        <v>15828538619</v>
      </c>
      <c r="J214" s="1" t="str">
        <f>_xlfn._xlws.FILTER(辅助信息!D:D,辅助信息!G:G=G214)</f>
        <v>五冶达州国道542项目</v>
      </c>
    </row>
    <row r="215" hidden="1" spans="1:10">
      <c r="A215" s="16" t="s">
        <v>409</v>
      </c>
      <c r="B215" s="9" t="s">
        <v>116</v>
      </c>
      <c r="C215" s="10" t="s">
        <v>28</v>
      </c>
      <c r="D215" s="18" t="s">
        <v>410</v>
      </c>
      <c r="E215" s="11">
        <v>35</v>
      </c>
      <c r="F215" s="12">
        <v>45765</v>
      </c>
      <c r="G215" s="13" t="s">
        <v>284</v>
      </c>
      <c r="H215" s="14" t="s">
        <v>285</v>
      </c>
      <c r="I215" s="15">
        <v>13551450899</v>
      </c>
      <c r="J215" s="1" t="str">
        <f>_xlfn._xlws.FILTER(辅助信息!D:D,辅助信息!G:G=G215)</f>
        <v>五冶达州国道542项目</v>
      </c>
    </row>
    <row r="216" hidden="1" spans="1:10">
      <c r="A216" s="16" t="s">
        <v>402</v>
      </c>
      <c r="B216" s="9" t="s">
        <v>119</v>
      </c>
      <c r="C216" s="10" t="s">
        <v>26</v>
      </c>
      <c r="D216" s="18" t="s">
        <v>410</v>
      </c>
      <c r="E216" s="11">
        <v>20</v>
      </c>
      <c r="F216" s="12">
        <v>45765</v>
      </c>
      <c r="G216" s="13" t="s">
        <v>450</v>
      </c>
      <c r="H216" s="14" t="s">
        <v>388</v>
      </c>
      <c r="I216" s="15" t="s">
        <v>389</v>
      </c>
      <c r="J216" s="1" t="str">
        <f>_xlfn._xlws.FILTER(辅助信息!D:D,辅助信息!G:G=G216)</f>
        <v>中铁科研院宜宾泥溪项目</v>
      </c>
    </row>
    <row r="217" hidden="1" spans="1:10">
      <c r="A217" s="16" t="s">
        <v>402</v>
      </c>
      <c r="B217" s="9" t="s">
        <v>116</v>
      </c>
      <c r="C217" s="10" t="s">
        <v>33</v>
      </c>
      <c r="D217" s="18" t="s">
        <v>410</v>
      </c>
      <c r="E217" s="11">
        <v>6</v>
      </c>
      <c r="F217" s="12">
        <v>45765</v>
      </c>
      <c r="G217" s="13" t="s">
        <v>450</v>
      </c>
      <c r="H217" s="14" t="s">
        <v>388</v>
      </c>
      <c r="I217" s="15" t="s">
        <v>389</v>
      </c>
      <c r="J217" s="1" t="str">
        <f>_xlfn._xlws.FILTER(辅助信息!D:D,辅助信息!G:G=G217)</f>
        <v>中铁科研院宜宾泥溪项目</v>
      </c>
    </row>
    <row r="218" hidden="1" spans="1:10">
      <c r="A218" s="16" t="s">
        <v>402</v>
      </c>
      <c r="B218" s="9" t="s">
        <v>116</v>
      </c>
      <c r="C218" s="10" t="s">
        <v>18</v>
      </c>
      <c r="D218" s="18" t="s">
        <v>410</v>
      </c>
      <c r="E218" s="11">
        <v>9</v>
      </c>
      <c r="F218" s="12">
        <v>45765</v>
      </c>
      <c r="G218" s="13" t="s">
        <v>450</v>
      </c>
      <c r="H218" s="14" t="s">
        <v>388</v>
      </c>
      <c r="I218" s="15" t="s">
        <v>389</v>
      </c>
      <c r="J218" s="1" t="str">
        <f>_xlfn._xlws.FILTER(辅助信息!D:D,辅助信息!G:G=G218)</f>
        <v>中铁科研院宜宾泥溪项目</v>
      </c>
    </row>
    <row r="219" hidden="1" spans="1:10">
      <c r="A219" s="16" t="s">
        <v>401</v>
      </c>
      <c r="B219" s="9" t="s">
        <v>116</v>
      </c>
      <c r="C219" s="10" t="s">
        <v>32</v>
      </c>
      <c r="D219" s="18" t="s">
        <v>410</v>
      </c>
      <c r="E219" s="11">
        <v>3</v>
      </c>
      <c r="F219" s="12">
        <v>45765</v>
      </c>
      <c r="G219" s="13" t="s">
        <v>450</v>
      </c>
      <c r="H219" s="14" t="s">
        <v>388</v>
      </c>
      <c r="I219" s="15" t="s">
        <v>389</v>
      </c>
      <c r="J219" s="1" t="str">
        <f>_xlfn._xlws.FILTER(辅助信息!D:D,辅助信息!G:G=G219)</f>
        <v>中铁科研院宜宾泥溪项目</v>
      </c>
    </row>
    <row r="220" hidden="1" spans="1:10">
      <c r="A220" s="16" t="s">
        <v>401</v>
      </c>
      <c r="B220" s="9" t="s">
        <v>116</v>
      </c>
      <c r="C220" s="10" t="s">
        <v>65</v>
      </c>
      <c r="D220" s="18" t="s">
        <v>410</v>
      </c>
      <c r="E220" s="11">
        <v>66</v>
      </c>
      <c r="F220" s="12">
        <v>45765</v>
      </c>
      <c r="G220" s="13" t="s">
        <v>450</v>
      </c>
      <c r="H220" s="14" t="s">
        <v>388</v>
      </c>
      <c r="I220" s="15" t="s">
        <v>389</v>
      </c>
      <c r="J220" s="1" t="str">
        <f>_xlfn._xlws.FILTER(辅助信息!D:D,辅助信息!G:G=G220)</f>
        <v>中铁科研院宜宾泥溪项目</v>
      </c>
    </row>
    <row r="221" hidden="1" spans="1:10">
      <c r="A221" s="16" t="s">
        <v>451</v>
      </c>
      <c r="B221" s="9" t="s">
        <v>116</v>
      </c>
      <c r="C221" s="10" t="s">
        <v>452</v>
      </c>
      <c r="D221" s="18" t="s">
        <v>410</v>
      </c>
      <c r="E221" s="11">
        <v>35</v>
      </c>
      <c r="F221" s="12">
        <v>45765</v>
      </c>
      <c r="G221" s="13" t="s">
        <v>432</v>
      </c>
      <c r="H221" s="14" t="s">
        <v>433</v>
      </c>
      <c r="I221" s="15">
        <v>13891371707</v>
      </c>
      <c r="J221" s="1" vm="1" t="e">
        <f>_xlfn._xlws.FILTER(辅助信息!D:D,辅助信息!G:G=G221)</f>
        <v>#VALUE!</v>
      </c>
    </row>
    <row r="222" hidden="1" spans="1:10">
      <c r="A222" s="16" t="s">
        <v>400</v>
      </c>
      <c r="B222" s="9" t="s">
        <v>116</v>
      </c>
      <c r="C222" s="10" t="s">
        <v>32</v>
      </c>
      <c r="D222" s="18" t="s">
        <v>410</v>
      </c>
      <c r="E222" s="11">
        <v>39</v>
      </c>
      <c r="F222" s="12">
        <v>45766</v>
      </c>
      <c r="G222" s="13" t="s">
        <v>302</v>
      </c>
      <c r="H222" s="14" t="s">
        <v>291</v>
      </c>
      <c r="I222" s="15">
        <v>18280895666</v>
      </c>
      <c r="J222" s="1" t="str">
        <f>_xlfn._xlws.FILTER(辅助信息!D:D,辅助信息!G:G=G222)</f>
        <v>五冶达州国道542项目</v>
      </c>
    </row>
    <row r="223" hidden="1" spans="1:10">
      <c r="A223" s="16" t="s">
        <v>400</v>
      </c>
      <c r="B223" s="9" t="s">
        <v>116</v>
      </c>
      <c r="C223" s="10" t="s">
        <v>52</v>
      </c>
      <c r="D223" s="18" t="s">
        <v>410</v>
      </c>
      <c r="E223" s="11">
        <v>6</v>
      </c>
      <c r="F223" s="12">
        <v>45766</v>
      </c>
      <c r="G223" s="13" t="s">
        <v>302</v>
      </c>
      <c r="H223" s="14" t="s">
        <v>291</v>
      </c>
      <c r="I223" s="15">
        <v>18280895666</v>
      </c>
      <c r="J223" s="1" t="str">
        <f>_xlfn._xlws.FILTER(辅助信息!D:D,辅助信息!G:G=G223)</f>
        <v>五冶达州国道542项目</v>
      </c>
    </row>
    <row r="224" hidden="1" spans="1:10">
      <c r="A224" s="16" t="s">
        <v>400</v>
      </c>
      <c r="B224" s="9" t="s">
        <v>416</v>
      </c>
      <c r="C224" s="10" t="s">
        <v>51</v>
      </c>
      <c r="D224" s="18" t="s">
        <v>410</v>
      </c>
      <c r="E224" s="11">
        <v>3</v>
      </c>
      <c r="F224" s="12">
        <v>45766</v>
      </c>
      <c r="G224" s="13" t="s">
        <v>302</v>
      </c>
      <c r="H224" s="14" t="s">
        <v>291</v>
      </c>
      <c r="I224" s="15">
        <v>18280895666</v>
      </c>
      <c r="J224" s="1" t="str">
        <f>_xlfn._xlws.FILTER(辅助信息!D:D,辅助信息!G:G=G224)</f>
        <v>五冶达州国道542项目</v>
      </c>
    </row>
    <row r="225" hidden="1" spans="1:10">
      <c r="A225" s="16" t="s">
        <v>409</v>
      </c>
      <c r="B225" s="9" t="s">
        <v>116</v>
      </c>
      <c r="C225" s="10" t="s">
        <v>45</v>
      </c>
      <c r="D225" s="18" t="s">
        <v>410</v>
      </c>
      <c r="E225" s="11">
        <v>3</v>
      </c>
      <c r="F225" s="12">
        <v>45766</v>
      </c>
      <c r="G225" s="13" t="s">
        <v>227</v>
      </c>
      <c r="H225" s="14" t="s">
        <v>228</v>
      </c>
      <c r="I225" s="15">
        <v>18381904567</v>
      </c>
      <c r="J225" s="1" t="str">
        <f>_xlfn._xlws.FILTER(辅助信息!D:D,辅助信息!G:G=G225)</f>
        <v>商投建工达州中医药科技园</v>
      </c>
    </row>
    <row r="226" hidden="1" spans="1:10">
      <c r="A226" s="16" t="s">
        <v>409</v>
      </c>
      <c r="B226" s="9" t="s">
        <v>116</v>
      </c>
      <c r="C226" s="10" t="s">
        <v>21</v>
      </c>
      <c r="D226" s="18" t="s">
        <v>410</v>
      </c>
      <c r="E226" s="11">
        <v>12</v>
      </c>
      <c r="F226" s="12">
        <v>45766</v>
      </c>
      <c r="G226" s="13" t="s">
        <v>227</v>
      </c>
      <c r="H226" s="14" t="s">
        <v>228</v>
      </c>
      <c r="I226" s="15">
        <v>18381904567</v>
      </c>
      <c r="J226" s="1" t="str">
        <f>_xlfn._xlws.FILTER(辅助信息!D:D,辅助信息!G:G=G226)</f>
        <v>商投建工达州中医药科技园</v>
      </c>
    </row>
    <row r="227" hidden="1" spans="1:10">
      <c r="A227" s="16" t="s">
        <v>409</v>
      </c>
      <c r="B227" s="9" t="s">
        <v>116</v>
      </c>
      <c r="C227" s="10" t="s">
        <v>58</v>
      </c>
      <c r="D227" s="18" t="s">
        <v>410</v>
      </c>
      <c r="E227" s="11">
        <v>9</v>
      </c>
      <c r="F227" s="12">
        <v>45766</v>
      </c>
      <c r="G227" s="13" t="s">
        <v>227</v>
      </c>
      <c r="H227" s="14" t="s">
        <v>228</v>
      </c>
      <c r="I227" s="15">
        <v>18381904567</v>
      </c>
      <c r="J227" s="1" t="str">
        <f>_xlfn._xlws.FILTER(辅助信息!D:D,辅助信息!G:G=G227)</f>
        <v>商投建工达州中医药科技园</v>
      </c>
    </row>
    <row r="228" hidden="1" spans="1:10">
      <c r="A228" s="16" t="s">
        <v>409</v>
      </c>
      <c r="B228" s="9" t="s">
        <v>116</v>
      </c>
      <c r="C228" s="10" t="s">
        <v>46</v>
      </c>
      <c r="D228" s="18" t="s">
        <v>410</v>
      </c>
      <c r="E228" s="11">
        <v>9</v>
      </c>
      <c r="F228" s="12">
        <v>45766</v>
      </c>
      <c r="G228" s="13" t="s">
        <v>227</v>
      </c>
      <c r="H228" s="14" t="s">
        <v>228</v>
      </c>
      <c r="I228" s="15">
        <v>18381904567</v>
      </c>
      <c r="J228" s="1" t="str">
        <f>_xlfn._xlws.FILTER(辅助信息!D:D,辅助信息!G:G=G228)</f>
        <v>商投建工达州中医药科技园</v>
      </c>
    </row>
    <row r="229" hidden="1" spans="1:10">
      <c r="A229" s="16" t="s">
        <v>402</v>
      </c>
      <c r="B229" s="9" t="s">
        <v>152</v>
      </c>
      <c r="C229" s="10" t="s">
        <v>51</v>
      </c>
      <c r="D229" s="18" t="s">
        <v>410</v>
      </c>
      <c r="E229" s="11">
        <v>35</v>
      </c>
      <c r="F229" s="12">
        <v>45768</v>
      </c>
      <c r="G229" s="13" t="s">
        <v>425</v>
      </c>
      <c r="H229" s="14" t="s">
        <v>426</v>
      </c>
      <c r="I229" s="15">
        <v>13835906370</v>
      </c>
      <c r="J229" s="1" vm="1" t="e">
        <f>_xlfn._xlws.FILTER(辅助信息!D:D,辅助信息!G:G=G229)</f>
        <v>#VALUE!</v>
      </c>
    </row>
    <row r="230" hidden="1" spans="1:10">
      <c r="A230" s="16" t="s">
        <v>412</v>
      </c>
      <c r="B230" s="9" t="s">
        <v>116</v>
      </c>
      <c r="C230" s="10" t="s">
        <v>27</v>
      </c>
      <c r="D230" s="18" t="s">
        <v>410</v>
      </c>
      <c r="E230" s="11">
        <v>6</v>
      </c>
      <c r="F230" s="12">
        <v>45768</v>
      </c>
      <c r="G230" s="13" t="s">
        <v>216</v>
      </c>
      <c r="H230" s="14" t="s">
        <v>217</v>
      </c>
      <c r="I230" s="15">
        <v>15108211617</v>
      </c>
      <c r="J230" s="1" t="str">
        <f>_xlfn._xlws.FILTER(辅助信息!D:D,辅助信息!G:G=G230)</f>
        <v>商投建工达州中医药科技园</v>
      </c>
    </row>
    <row r="231" hidden="1" spans="1:10">
      <c r="A231" s="16" t="s">
        <v>412</v>
      </c>
      <c r="B231" s="9" t="s">
        <v>116</v>
      </c>
      <c r="C231" s="10" t="s">
        <v>32</v>
      </c>
      <c r="D231" s="18" t="s">
        <v>410</v>
      </c>
      <c r="E231" s="11">
        <v>9</v>
      </c>
      <c r="F231" s="12">
        <v>45768</v>
      </c>
      <c r="G231" s="13" t="s">
        <v>216</v>
      </c>
      <c r="H231" s="14" t="s">
        <v>217</v>
      </c>
      <c r="I231" s="15">
        <v>15108211617</v>
      </c>
      <c r="J231" s="1" t="str">
        <f>_xlfn._xlws.FILTER(辅助信息!D:D,辅助信息!G:G=G231)</f>
        <v>商投建工达州中医药科技园</v>
      </c>
    </row>
    <row r="232" hidden="1" spans="1:10">
      <c r="A232" s="16" t="s">
        <v>412</v>
      </c>
      <c r="B232" s="9" t="s">
        <v>116</v>
      </c>
      <c r="C232" s="10" t="s">
        <v>33</v>
      </c>
      <c r="D232" s="18" t="s">
        <v>410</v>
      </c>
      <c r="E232" s="11">
        <v>18</v>
      </c>
      <c r="F232" s="12">
        <v>45768</v>
      </c>
      <c r="G232" s="13" t="s">
        <v>216</v>
      </c>
      <c r="H232" s="14" t="s">
        <v>217</v>
      </c>
      <c r="I232" s="15">
        <v>15108211617</v>
      </c>
      <c r="J232" s="1" t="str">
        <f>_xlfn._xlws.FILTER(辅助信息!D:D,辅助信息!G:G=G232)</f>
        <v>商投建工达州中医药科技园</v>
      </c>
    </row>
    <row r="233" hidden="1" spans="1:10">
      <c r="A233" s="16" t="s">
        <v>412</v>
      </c>
      <c r="B233" s="9" t="s">
        <v>116</v>
      </c>
      <c r="C233" s="10" t="s">
        <v>28</v>
      </c>
      <c r="D233" s="18" t="s">
        <v>410</v>
      </c>
      <c r="E233" s="11">
        <v>20</v>
      </c>
      <c r="F233" s="12">
        <v>45768</v>
      </c>
      <c r="G233" s="13" t="s">
        <v>216</v>
      </c>
      <c r="H233" s="14" t="s">
        <v>217</v>
      </c>
      <c r="I233" s="15">
        <v>15108211617</v>
      </c>
      <c r="J233" s="1" t="str">
        <f>_xlfn._xlws.FILTER(辅助信息!D:D,辅助信息!G:G=G233)</f>
        <v>商投建工达州中医药科技园</v>
      </c>
    </row>
    <row r="234" hidden="1" spans="1:10">
      <c r="A234" s="16" t="s">
        <v>412</v>
      </c>
      <c r="B234" s="9" t="s">
        <v>116</v>
      </c>
      <c r="C234" s="10" t="s">
        <v>18</v>
      </c>
      <c r="D234" s="18" t="s">
        <v>410</v>
      </c>
      <c r="E234" s="11">
        <v>18</v>
      </c>
      <c r="F234" s="12">
        <v>45768</v>
      </c>
      <c r="G234" s="13" t="s">
        <v>216</v>
      </c>
      <c r="H234" s="14" t="s">
        <v>217</v>
      </c>
      <c r="I234" s="15">
        <v>15108211617</v>
      </c>
      <c r="J234" s="1" t="str">
        <f>_xlfn._xlws.FILTER(辅助信息!D:D,辅助信息!G:G=G234)</f>
        <v>商投建工达州中医药科技园</v>
      </c>
    </row>
    <row r="235" hidden="1" spans="1:10">
      <c r="A235" s="16" t="s">
        <v>409</v>
      </c>
      <c r="B235" s="9" t="s">
        <v>119</v>
      </c>
      <c r="C235" s="10" t="s">
        <v>40</v>
      </c>
      <c r="D235" s="18" t="s">
        <v>410</v>
      </c>
      <c r="E235" s="11">
        <v>4</v>
      </c>
      <c r="F235" s="12">
        <v>45768</v>
      </c>
      <c r="G235" s="13" t="s">
        <v>187</v>
      </c>
      <c r="H235" s="14" t="s">
        <v>188</v>
      </c>
      <c r="I235" s="15">
        <v>13458642015</v>
      </c>
      <c r="J235" s="1" t="str">
        <f>_xlfn._xlws.FILTER(辅助信息!D:D,辅助信息!G:G=G235)</f>
        <v>华西萌海-科创农业生态谷</v>
      </c>
    </row>
    <row r="236" hidden="1" spans="1:10">
      <c r="A236" s="16" t="s">
        <v>409</v>
      </c>
      <c r="B236" s="9" t="s">
        <v>119</v>
      </c>
      <c r="C236" s="10" t="s">
        <v>41</v>
      </c>
      <c r="D236" s="18" t="s">
        <v>410</v>
      </c>
      <c r="E236" s="11">
        <v>4</v>
      </c>
      <c r="F236" s="12">
        <v>45768</v>
      </c>
      <c r="G236" s="13" t="s">
        <v>187</v>
      </c>
      <c r="H236" s="14" t="s">
        <v>188</v>
      </c>
      <c r="I236" s="15">
        <v>13458642015</v>
      </c>
      <c r="J236" s="1" t="str">
        <f>_xlfn._xlws.FILTER(辅助信息!D:D,辅助信息!G:G=G236)</f>
        <v>华西萌海-科创农业生态谷</v>
      </c>
    </row>
    <row r="237" hidden="1" spans="1:10">
      <c r="A237" s="16" t="s">
        <v>409</v>
      </c>
      <c r="B237" s="9" t="s">
        <v>119</v>
      </c>
      <c r="C237" s="10" t="s">
        <v>26</v>
      </c>
      <c r="D237" s="18" t="s">
        <v>410</v>
      </c>
      <c r="E237" s="11">
        <v>8</v>
      </c>
      <c r="F237" s="12">
        <v>45768</v>
      </c>
      <c r="G237" s="13" t="s">
        <v>187</v>
      </c>
      <c r="H237" s="14" t="s">
        <v>188</v>
      </c>
      <c r="I237" s="15">
        <v>13458642015</v>
      </c>
      <c r="J237" s="1" t="str">
        <f>_xlfn._xlws.FILTER(辅助信息!D:D,辅助信息!G:G=G237)</f>
        <v>华西萌海-科创农业生态谷</v>
      </c>
    </row>
    <row r="238" hidden="1" spans="1:10">
      <c r="A238" s="16" t="s">
        <v>409</v>
      </c>
      <c r="B238" s="9" t="s">
        <v>116</v>
      </c>
      <c r="C238" s="10" t="s">
        <v>27</v>
      </c>
      <c r="D238" s="18" t="s">
        <v>410</v>
      </c>
      <c r="E238" s="11">
        <v>6</v>
      </c>
      <c r="F238" s="12">
        <v>45768</v>
      </c>
      <c r="G238" s="13" t="s">
        <v>187</v>
      </c>
      <c r="H238" s="14" t="s">
        <v>188</v>
      </c>
      <c r="I238" s="15">
        <v>13458642015</v>
      </c>
      <c r="J238" s="1" t="str">
        <f>_xlfn._xlws.FILTER(辅助信息!D:D,辅助信息!G:G=G238)</f>
        <v>华西萌海-科创农业生态谷</v>
      </c>
    </row>
    <row r="239" hidden="1" spans="1:10">
      <c r="A239" s="16" t="s">
        <v>409</v>
      </c>
      <c r="B239" s="9" t="s">
        <v>116</v>
      </c>
      <c r="C239" s="10" t="s">
        <v>46</v>
      </c>
      <c r="D239" s="18" t="s">
        <v>410</v>
      </c>
      <c r="E239" s="11">
        <v>20</v>
      </c>
      <c r="F239" s="12">
        <v>45768</v>
      </c>
      <c r="G239" s="13" t="s">
        <v>187</v>
      </c>
      <c r="H239" s="14" t="s">
        <v>188</v>
      </c>
      <c r="I239" s="15">
        <v>13458642015</v>
      </c>
      <c r="J239" s="1" t="str">
        <f>_xlfn._xlws.FILTER(辅助信息!D:D,辅助信息!G:G=G239)</f>
        <v>华西萌海-科创农业生态谷</v>
      </c>
    </row>
    <row r="240" hidden="1" spans="1:10">
      <c r="A240" s="16" t="s">
        <v>409</v>
      </c>
      <c r="B240" s="9" t="s">
        <v>116</v>
      </c>
      <c r="C240" s="10" t="s">
        <v>22</v>
      </c>
      <c r="D240" s="18" t="s">
        <v>410</v>
      </c>
      <c r="E240" s="11">
        <v>25</v>
      </c>
      <c r="F240" s="12">
        <v>45768</v>
      </c>
      <c r="G240" s="13" t="s">
        <v>187</v>
      </c>
      <c r="H240" s="14" t="s">
        <v>188</v>
      </c>
      <c r="I240" s="15">
        <v>13458642015</v>
      </c>
      <c r="J240" s="1" t="str">
        <f>_xlfn._xlws.FILTER(辅助信息!D:D,辅助信息!G:G=G240)</f>
        <v>华西萌海-科创农业生态谷</v>
      </c>
    </row>
    <row r="241" hidden="1" spans="1:10">
      <c r="A241" s="16" t="s">
        <v>409</v>
      </c>
      <c r="B241" s="9" t="s">
        <v>119</v>
      </c>
      <c r="C241" s="10" t="s">
        <v>41</v>
      </c>
      <c r="D241" s="18" t="s">
        <v>410</v>
      </c>
      <c r="E241" s="11">
        <v>5</v>
      </c>
      <c r="F241" s="12">
        <v>45768</v>
      </c>
      <c r="G241" s="13" t="s">
        <v>453</v>
      </c>
      <c r="H241" s="14" t="s">
        <v>454</v>
      </c>
      <c r="I241" s="15" t="s">
        <v>455</v>
      </c>
      <c r="J241" s="1" vm="1" t="e">
        <f>_xlfn._xlws.FILTER(辅助信息!D:D,辅助信息!G:G=G241)</f>
        <v>#VALUE!</v>
      </c>
    </row>
    <row r="242" hidden="1" spans="1:10">
      <c r="A242" s="16" t="s">
        <v>409</v>
      </c>
      <c r="B242" s="9" t="s">
        <v>116</v>
      </c>
      <c r="C242" s="10" t="s">
        <v>30</v>
      </c>
      <c r="D242" s="18" t="s">
        <v>410</v>
      </c>
      <c r="E242" s="11">
        <v>30</v>
      </c>
      <c r="F242" s="12">
        <v>45768</v>
      </c>
      <c r="G242" s="13" t="s">
        <v>453</v>
      </c>
      <c r="H242" s="14" t="s">
        <v>454</v>
      </c>
      <c r="I242" s="15" t="s">
        <v>455</v>
      </c>
      <c r="J242" s="1" vm="1" t="e">
        <f>_xlfn._xlws.FILTER(辅助信息!D:D,辅助信息!G:G=G242)</f>
        <v>#VALUE!</v>
      </c>
    </row>
    <row r="243" hidden="1" spans="1:10">
      <c r="A243" s="16" t="s">
        <v>400</v>
      </c>
      <c r="B243" s="9" t="s">
        <v>116</v>
      </c>
      <c r="C243" s="10" t="s">
        <v>19</v>
      </c>
      <c r="D243" s="8" t="s">
        <v>410</v>
      </c>
      <c r="E243" s="11">
        <v>15</v>
      </c>
      <c r="F243" s="12">
        <v>45768</v>
      </c>
      <c r="G243" s="13" t="s">
        <v>309</v>
      </c>
      <c r="H243" s="14" t="s">
        <v>310</v>
      </c>
      <c r="I243" s="15">
        <v>18302833536</v>
      </c>
      <c r="J243" s="1" t="str">
        <f>_xlfn._xlws.FILTER(辅助信息!D:D,辅助信息!G:G=G243)</f>
        <v>五冶达州国道542项目</v>
      </c>
    </row>
    <row r="244" hidden="1" spans="1:10">
      <c r="A244" s="16" t="s">
        <v>400</v>
      </c>
      <c r="B244" s="9" t="s">
        <v>116</v>
      </c>
      <c r="C244" s="10" t="s">
        <v>32</v>
      </c>
      <c r="D244" s="8" t="s">
        <v>410</v>
      </c>
      <c r="E244" s="11">
        <v>6</v>
      </c>
      <c r="F244" s="12">
        <v>45768</v>
      </c>
      <c r="G244" s="13" t="s">
        <v>309</v>
      </c>
      <c r="H244" s="14" t="s">
        <v>310</v>
      </c>
      <c r="I244" s="15">
        <v>18302833536</v>
      </c>
      <c r="J244" s="1" t="str">
        <f>_xlfn._xlws.FILTER(辅助信息!D:D,辅助信息!G:G=G244)</f>
        <v>五冶达州国道542项目</v>
      </c>
    </row>
    <row r="245" hidden="1" spans="1:10">
      <c r="A245" s="16" t="s">
        <v>400</v>
      </c>
      <c r="B245" s="9" t="s">
        <v>116</v>
      </c>
      <c r="C245" s="10" t="s">
        <v>28</v>
      </c>
      <c r="D245" s="8" t="s">
        <v>410</v>
      </c>
      <c r="E245" s="11">
        <v>6</v>
      </c>
      <c r="F245" s="12">
        <v>45768</v>
      </c>
      <c r="G245" s="13" t="s">
        <v>309</v>
      </c>
      <c r="H245" s="14" t="s">
        <v>310</v>
      </c>
      <c r="I245" s="15">
        <v>18302833536</v>
      </c>
      <c r="J245" s="1" t="str">
        <f>_xlfn._xlws.FILTER(辅助信息!D:D,辅助信息!G:G=G245)</f>
        <v>五冶达州国道542项目</v>
      </c>
    </row>
    <row r="246" hidden="1" spans="1:10">
      <c r="A246" s="16" t="s">
        <v>400</v>
      </c>
      <c r="B246" s="9" t="s">
        <v>116</v>
      </c>
      <c r="C246" s="10" t="s">
        <v>52</v>
      </c>
      <c r="D246" s="8" t="s">
        <v>410</v>
      </c>
      <c r="E246" s="11">
        <v>27</v>
      </c>
      <c r="F246" s="12">
        <v>45768</v>
      </c>
      <c r="G246" s="13" t="s">
        <v>309</v>
      </c>
      <c r="H246" s="14" t="s">
        <v>310</v>
      </c>
      <c r="I246" s="15">
        <v>18302833536</v>
      </c>
      <c r="J246" s="1" t="str">
        <f>_xlfn._xlws.FILTER(辅助信息!D:D,辅助信息!G:G=G246)</f>
        <v>五冶达州国道542项目</v>
      </c>
    </row>
    <row r="247" hidden="1" spans="1:10">
      <c r="A247" s="16" t="s">
        <v>401</v>
      </c>
      <c r="B247" s="9" t="s">
        <v>116</v>
      </c>
      <c r="C247" s="10" t="s">
        <v>19</v>
      </c>
      <c r="D247" s="8" t="s">
        <v>410</v>
      </c>
      <c r="E247" s="11">
        <v>8</v>
      </c>
      <c r="F247" s="12">
        <v>45769</v>
      </c>
      <c r="G247" s="13" t="s">
        <v>175</v>
      </c>
      <c r="H247" s="14" t="s">
        <v>176</v>
      </c>
      <c r="I247" s="15">
        <v>15884666220</v>
      </c>
      <c r="J247" s="1" t="str">
        <f>_xlfn._xlws.FILTER(辅助信息!D:D,辅助信息!G:G=G247)</f>
        <v>华西简阳西城嘉苑</v>
      </c>
    </row>
    <row r="248" hidden="1" spans="1:10">
      <c r="A248" s="16" t="s">
        <v>401</v>
      </c>
      <c r="B248" s="9" t="s">
        <v>116</v>
      </c>
      <c r="C248" s="10" t="s">
        <v>32</v>
      </c>
      <c r="D248" s="8" t="s">
        <v>410</v>
      </c>
      <c r="E248" s="11">
        <v>15</v>
      </c>
      <c r="F248" s="12">
        <v>45769</v>
      </c>
      <c r="G248" s="13" t="s">
        <v>175</v>
      </c>
      <c r="H248" s="14" t="s">
        <v>176</v>
      </c>
      <c r="I248" s="15">
        <v>15884666220</v>
      </c>
      <c r="J248" s="1" t="str">
        <f>_xlfn._xlws.FILTER(辅助信息!D:D,辅助信息!G:G=G248)</f>
        <v>华西简阳西城嘉苑</v>
      </c>
    </row>
    <row r="249" hidden="1" spans="1:10">
      <c r="A249" s="16" t="s">
        <v>401</v>
      </c>
      <c r="B249" s="9" t="s">
        <v>116</v>
      </c>
      <c r="C249" s="10" t="s">
        <v>30</v>
      </c>
      <c r="D249" s="8" t="s">
        <v>410</v>
      </c>
      <c r="E249" s="11">
        <v>18</v>
      </c>
      <c r="F249" s="12">
        <v>45769</v>
      </c>
      <c r="G249" s="13" t="s">
        <v>175</v>
      </c>
      <c r="H249" s="14" t="s">
        <v>176</v>
      </c>
      <c r="I249" s="15">
        <v>15884666220</v>
      </c>
      <c r="J249" s="1" t="str">
        <f>_xlfn._xlws.FILTER(辅助信息!D:D,辅助信息!G:G=G249)</f>
        <v>华西简阳西城嘉苑</v>
      </c>
    </row>
    <row r="250" hidden="1" spans="1:10">
      <c r="A250" s="16" t="s">
        <v>401</v>
      </c>
      <c r="B250" s="9" t="s">
        <v>116</v>
      </c>
      <c r="C250" s="10" t="s">
        <v>33</v>
      </c>
      <c r="D250" s="8" t="s">
        <v>410</v>
      </c>
      <c r="E250" s="11">
        <v>8</v>
      </c>
      <c r="F250" s="12">
        <v>45769</v>
      </c>
      <c r="G250" s="13" t="s">
        <v>175</v>
      </c>
      <c r="H250" s="14" t="s">
        <v>176</v>
      </c>
      <c r="I250" s="15">
        <v>15884666220</v>
      </c>
      <c r="J250" s="1" t="str">
        <f>_xlfn._xlws.FILTER(辅助信息!D:D,辅助信息!G:G=G250)</f>
        <v>华西简阳西城嘉苑</v>
      </c>
    </row>
    <row r="251" hidden="1" spans="1:10">
      <c r="A251" s="16" t="s">
        <v>401</v>
      </c>
      <c r="B251" s="9" t="s">
        <v>116</v>
      </c>
      <c r="C251" s="10" t="s">
        <v>28</v>
      </c>
      <c r="D251" s="8" t="s">
        <v>410</v>
      </c>
      <c r="E251" s="11">
        <v>7</v>
      </c>
      <c r="F251" s="12">
        <v>45769</v>
      </c>
      <c r="G251" s="13" t="s">
        <v>175</v>
      </c>
      <c r="H251" s="14" t="s">
        <v>176</v>
      </c>
      <c r="I251" s="15">
        <v>15884666220</v>
      </c>
      <c r="J251" s="1" t="str">
        <f>_xlfn._xlws.FILTER(辅助信息!D:D,辅助信息!G:G=G251)</f>
        <v>华西简阳西城嘉苑</v>
      </c>
    </row>
    <row r="252" hidden="1" spans="1:10">
      <c r="A252" s="16" t="s">
        <v>401</v>
      </c>
      <c r="B252" s="9" t="s">
        <v>116</v>
      </c>
      <c r="C252" s="10" t="s">
        <v>18</v>
      </c>
      <c r="D252" s="8" t="s">
        <v>410</v>
      </c>
      <c r="E252" s="11">
        <v>15</v>
      </c>
      <c r="F252" s="12">
        <v>45769</v>
      </c>
      <c r="G252" s="13" t="s">
        <v>175</v>
      </c>
      <c r="H252" s="14" t="s">
        <v>176</v>
      </c>
      <c r="I252" s="15">
        <v>15884666220</v>
      </c>
      <c r="J252" s="1" t="str">
        <f>_xlfn._xlws.FILTER(辅助信息!D:D,辅助信息!G:G=G252)</f>
        <v>华西简阳西城嘉苑</v>
      </c>
    </row>
    <row r="253" hidden="1" spans="1:10">
      <c r="A253" s="16" t="s">
        <v>409</v>
      </c>
      <c r="B253" s="9" t="s">
        <v>152</v>
      </c>
      <c r="C253" s="10" t="s">
        <v>53</v>
      </c>
      <c r="D253" s="8" t="s">
        <v>410</v>
      </c>
      <c r="E253" s="11">
        <v>2</v>
      </c>
      <c r="F253" s="12">
        <v>45770</v>
      </c>
      <c r="G253" s="13" t="s">
        <v>175</v>
      </c>
      <c r="H253" s="14" t="s">
        <v>176</v>
      </c>
      <c r="I253" s="15">
        <v>15884666220</v>
      </c>
      <c r="J253" s="1" t="str">
        <f>_xlfn._xlws.FILTER(辅助信息!D:D,辅助信息!G:G=G253)</f>
        <v>华西简阳西城嘉苑</v>
      </c>
    </row>
    <row r="254" hidden="1" spans="1:10">
      <c r="A254" s="16" t="s">
        <v>409</v>
      </c>
      <c r="B254" s="9" t="s">
        <v>119</v>
      </c>
      <c r="C254" s="10" t="s">
        <v>40</v>
      </c>
      <c r="D254" s="8" t="s">
        <v>410</v>
      </c>
      <c r="E254" s="11">
        <v>5</v>
      </c>
      <c r="F254" s="12">
        <v>45770</v>
      </c>
      <c r="G254" s="13" t="s">
        <v>175</v>
      </c>
      <c r="H254" s="14" t="s">
        <v>176</v>
      </c>
      <c r="I254" s="15">
        <v>15884666220</v>
      </c>
      <c r="J254" s="1" t="str">
        <f>_xlfn._xlws.FILTER(辅助信息!D:D,辅助信息!G:G=G254)</f>
        <v>华西简阳西城嘉苑</v>
      </c>
    </row>
    <row r="255" hidden="1" spans="1:10">
      <c r="A255" s="16" t="s">
        <v>409</v>
      </c>
      <c r="B255" s="9" t="s">
        <v>119</v>
      </c>
      <c r="C255" s="10" t="s">
        <v>41</v>
      </c>
      <c r="D255" s="8" t="s">
        <v>410</v>
      </c>
      <c r="E255" s="11">
        <v>8</v>
      </c>
      <c r="F255" s="12">
        <v>45770</v>
      </c>
      <c r="G255" s="13" t="s">
        <v>175</v>
      </c>
      <c r="H255" s="14" t="s">
        <v>176</v>
      </c>
      <c r="I255" s="15">
        <v>15884666220</v>
      </c>
      <c r="J255" s="1" t="str">
        <f>_xlfn._xlws.FILTER(辅助信息!D:D,辅助信息!G:G=G255)</f>
        <v>华西简阳西城嘉苑</v>
      </c>
    </row>
    <row r="256" hidden="1" spans="1:10">
      <c r="A256" s="16" t="s">
        <v>409</v>
      </c>
      <c r="B256" s="9" t="s">
        <v>116</v>
      </c>
      <c r="C256" s="10" t="s">
        <v>33</v>
      </c>
      <c r="D256" s="8" t="s">
        <v>410</v>
      </c>
      <c r="E256" s="11">
        <v>22</v>
      </c>
      <c r="F256" s="12">
        <v>45770</v>
      </c>
      <c r="G256" s="13" t="s">
        <v>175</v>
      </c>
      <c r="H256" s="14" t="s">
        <v>176</v>
      </c>
      <c r="I256" s="15">
        <v>15884666220</v>
      </c>
      <c r="J256" s="1" t="str">
        <f>_xlfn._xlws.FILTER(辅助信息!D:D,辅助信息!G:G=G256)</f>
        <v>华西简阳西城嘉苑</v>
      </c>
    </row>
    <row r="257" hidden="1" spans="1:10">
      <c r="A257" s="16" t="s">
        <v>409</v>
      </c>
      <c r="B257" s="9" t="s">
        <v>119</v>
      </c>
      <c r="C257" s="10" t="s">
        <v>49</v>
      </c>
      <c r="D257" s="8" t="s">
        <v>410</v>
      </c>
      <c r="E257" s="11">
        <v>2</v>
      </c>
      <c r="F257" s="12">
        <v>45770</v>
      </c>
      <c r="G257" s="13" t="s">
        <v>216</v>
      </c>
      <c r="H257" s="14" t="s">
        <v>217</v>
      </c>
      <c r="I257" s="15">
        <v>15108211617</v>
      </c>
      <c r="J257" s="1" t="str">
        <f>_xlfn._xlws.FILTER(辅助信息!D:D,辅助信息!G:G=G257)</f>
        <v>商投建工达州中医药科技园</v>
      </c>
    </row>
    <row r="258" hidden="1" spans="1:10">
      <c r="A258" s="16" t="s">
        <v>409</v>
      </c>
      <c r="B258" s="9" t="s">
        <v>119</v>
      </c>
      <c r="C258" s="10" t="s">
        <v>40</v>
      </c>
      <c r="D258" s="8" t="s">
        <v>410</v>
      </c>
      <c r="E258" s="11">
        <v>8</v>
      </c>
      <c r="F258" s="12">
        <v>45770</v>
      </c>
      <c r="G258" s="13" t="s">
        <v>216</v>
      </c>
      <c r="H258" s="14" t="s">
        <v>217</v>
      </c>
      <c r="I258" s="15">
        <v>15108211617</v>
      </c>
      <c r="J258" s="1" t="str">
        <f>_xlfn._xlws.FILTER(辅助信息!D:D,辅助信息!G:G=G258)</f>
        <v>商投建工达州中医药科技园</v>
      </c>
    </row>
    <row r="259" hidden="1" spans="1:10">
      <c r="A259" s="16" t="s">
        <v>409</v>
      </c>
      <c r="B259" s="9" t="s">
        <v>119</v>
      </c>
      <c r="C259" s="10" t="s">
        <v>41</v>
      </c>
      <c r="D259" s="8" t="s">
        <v>410</v>
      </c>
      <c r="E259" s="11">
        <v>8</v>
      </c>
      <c r="F259" s="12">
        <v>45770</v>
      </c>
      <c r="G259" s="13" t="s">
        <v>216</v>
      </c>
      <c r="H259" s="14" t="s">
        <v>217</v>
      </c>
      <c r="I259" s="15">
        <v>15108211617</v>
      </c>
      <c r="J259" s="1" t="str">
        <f>_xlfn._xlws.FILTER(辅助信息!D:D,辅助信息!G:G=G259)</f>
        <v>商投建工达州中医药科技园</v>
      </c>
    </row>
    <row r="260" hidden="1" spans="1:10">
      <c r="A260" s="16" t="s">
        <v>409</v>
      </c>
      <c r="B260" s="9" t="s">
        <v>116</v>
      </c>
      <c r="C260" s="10" t="s">
        <v>19</v>
      </c>
      <c r="D260" s="8" t="s">
        <v>410</v>
      </c>
      <c r="E260" s="11">
        <v>3</v>
      </c>
      <c r="F260" s="12">
        <v>45770</v>
      </c>
      <c r="G260" s="13" t="s">
        <v>216</v>
      </c>
      <c r="H260" s="14" t="s">
        <v>217</v>
      </c>
      <c r="I260" s="15">
        <v>15108211617</v>
      </c>
      <c r="J260" s="1" t="str">
        <f>_xlfn._xlws.FILTER(辅助信息!D:D,辅助信息!G:G=G260)</f>
        <v>商投建工达州中医药科技园</v>
      </c>
    </row>
    <row r="261" hidden="1" spans="1:10">
      <c r="A261" s="16" t="s">
        <v>409</v>
      </c>
      <c r="B261" s="9" t="s">
        <v>116</v>
      </c>
      <c r="C261" s="10" t="s">
        <v>30</v>
      </c>
      <c r="D261" s="8" t="s">
        <v>410</v>
      </c>
      <c r="E261" s="11">
        <v>7</v>
      </c>
      <c r="F261" s="12">
        <v>45770</v>
      </c>
      <c r="G261" s="13" t="s">
        <v>216</v>
      </c>
      <c r="H261" s="14" t="s">
        <v>217</v>
      </c>
      <c r="I261" s="15">
        <v>15108211617</v>
      </c>
      <c r="J261" s="1" t="str">
        <f>_xlfn._xlws.FILTER(辅助信息!D:D,辅助信息!G:G=G261)</f>
        <v>商投建工达州中医药科技园</v>
      </c>
    </row>
    <row r="262" hidden="1" spans="1:10">
      <c r="A262" s="16" t="s">
        <v>409</v>
      </c>
      <c r="B262" s="9" t="s">
        <v>116</v>
      </c>
      <c r="C262" s="10" t="s">
        <v>28</v>
      </c>
      <c r="D262" s="8" t="s">
        <v>410</v>
      </c>
      <c r="E262" s="11">
        <v>8</v>
      </c>
      <c r="F262" s="12">
        <v>45770</v>
      </c>
      <c r="G262" s="13" t="s">
        <v>216</v>
      </c>
      <c r="H262" s="14" t="s">
        <v>217</v>
      </c>
      <c r="I262" s="15">
        <v>15108211617</v>
      </c>
      <c r="J262" s="1" t="str">
        <f>_xlfn._xlws.FILTER(辅助信息!D:D,辅助信息!G:G=G262)</f>
        <v>商投建工达州中医药科技园</v>
      </c>
    </row>
    <row r="263" hidden="1" spans="1:10">
      <c r="A263" s="16" t="s">
        <v>401</v>
      </c>
      <c r="B263" s="9" t="s">
        <v>116</v>
      </c>
      <c r="C263" s="10" t="s">
        <v>32</v>
      </c>
      <c r="D263" s="8" t="s">
        <v>410</v>
      </c>
      <c r="E263" s="11">
        <v>35</v>
      </c>
      <c r="F263" s="12">
        <v>45770</v>
      </c>
      <c r="G263" s="13" t="s">
        <v>175</v>
      </c>
      <c r="H263" s="14" t="s">
        <v>176</v>
      </c>
      <c r="I263" s="15">
        <v>15884666220</v>
      </c>
      <c r="J263" s="1" t="str">
        <f>_xlfn._xlws.FILTER(辅助信息!D:D,辅助信息!G:G=G263)</f>
        <v>华西简阳西城嘉苑</v>
      </c>
    </row>
    <row r="264" hidden="1" spans="1:10">
      <c r="A264" s="16" t="s">
        <v>401</v>
      </c>
      <c r="B264" s="9" t="s">
        <v>116</v>
      </c>
      <c r="C264" s="10" t="s">
        <v>33</v>
      </c>
      <c r="D264" s="8" t="s">
        <v>410</v>
      </c>
      <c r="E264" s="11">
        <v>70</v>
      </c>
      <c r="F264" s="12">
        <v>45770</v>
      </c>
      <c r="G264" s="13" t="s">
        <v>175</v>
      </c>
      <c r="H264" s="14" t="s">
        <v>176</v>
      </c>
      <c r="I264" s="15">
        <v>15884666220</v>
      </c>
      <c r="J264" s="1" t="str">
        <f>_xlfn._xlws.FILTER(辅助信息!D:D,辅助信息!G:G=G264)</f>
        <v>华西简阳西城嘉苑</v>
      </c>
    </row>
    <row r="265" hidden="1" spans="1:10">
      <c r="A265" s="16" t="s">
        <v>401</v>
      </c>
      <c r="B265" s="9" t="s">
        <v>116</v>
      </c>
      <c r="C265" s="10" t="s">
        <v>32</v>
      </c>
      <c r="D265" s="8" t="s">
        <v>410</v>
      </c>
      <c r="E265" s="11">
        <v>35</v>
      </c>
      <c r="F265" s="12">
        <v>45770</v>
      </c>
      <c r="G265" s="13" t="s">
        <v>456</v>
      </c>
      <c r="H265" s="14" t="s">
        <v>393</v>
      </c>
      <c r="I265" s="15">
        <v>15924731822</v>
      </c>
      <c r="J265" s="1" vm="1" t="e">
        <f>_xlfn._xlws.FILTER(辅助信息!D:D,辅助信息!G:G=G265)</f>
        <v>#VALUE!</v>
      </c>
    </row>
    <row r="266" hidden="1" spans="1:10">
      <c r="A266" s="16" t="s">
        <v>401</v>
      </c>
      <c r="B266" s="9" t="s">
        <v>116</v>
      </c>
      <c r="C266" s="10" t="s">
        <v>90</v>
      </c>
      <c r="D266" s="8" t="s">
        <v>410</v>
      </c>
      <c r="E266" s="11">
        <v>70</v>
      </c>
      <c r="F266" s="12">
        <v>45770</v>
      </c>
      <c r="G266" s="13" t="s">
        <v>456</v>
      </c>
      <c r="H266" s="14" t="s">
        <v>393</v>
      </c>
      <c r="I266" s="15">
        <v>15924731822</v>
      </c>
      <c r="J266" s="1" vm="1" t="e">
        <f>_xlfn._xlws.FILTER(辅助信息!D:D,辅助信息!G:G=G266)</f>
        <v>#VALUE!</v>
      </c>
    </row>
    <row r="267" hidden="1" spans="1:10">
      <c r="A267" s="16" t="s">
        <v>401</v>
      </c>
      <c r="B267" s="9" t="s">
        <v>116</v>
      </c>
      <c r="C267" s="10" t="s">
        <v>130</v>
      </c>
      <c r="D267" s="8" t="s">
        <v>410</v>
      </c>
      <c r="E267" s="11">
        <v>35</v>
      </c>
      <c r="F267" s="12">
        <v>45770</v>
      </c>
      <c r="G267" s="13" t="s">
        <v>456</v>
      </c>
      <c r="H267" s="14" t="s">
        <v>393</v>
      </c>
      <c r="I267" s="15">
        <v>15924731822</v>
      </c>
      <c r="J267" s="1" vm="1" t="e">
        <f>_xlfn._xlws.FILTER(辅助信息!D:D,辅助信息!G:G=G267)</f>
        <v>#VALUE!</v>
      </c>
    </row>
    <row r="268" hidden="1" spans="1:10">
      <c r="A268" s="16" t="s">
        <v>401</v>
      </c>
      <c r="B268" s="9" t="s">
        <v>116</v>
      </c>
      <c r="C268" s="10" t="s">
        <v>130</v>
      </c>
      <c r="D268" s="8" t="s">
        <v>410</v>
      </c>
      <c r="E268" s="11">
        <v>105</v>
      </c>
      <c r="F268" s="12">
        <v>45770</v>
      </c>
      <c r="G268" s="13" t="s">
        <v>457</v>
      </c>
      <c r="H268" s="14" t="s">
        <v>393</v>
      </c>
      <c r="I268" s="15">
        <v>15924731822</v>
      </c>
      <c r="J268" s="1" t="str">
        <f>_xlfn._xlws.FILTER(辅助信息!D:D,辅助信息!G:G=G268)</f>
        <v>宜宾兴港三江新区长江工业园建设项目</v>
      </c>
    </row>
    <row r="269" hidden="1" spans="1:10">
      <c r="A269" s="16" t="s">
        <v>401</v>
      </c>
      <c r="B269" s="9" t="s">
        <v>116</v>
      </c>
      <c r="C269" s="10" t="s">
        <v>76</v>
      </c>
      <c r="D269" s="8" t="s">
        <v>410</v>
      </c>
      <c r="E269" s="19">
        <v>12</v>
      </c>
      <c r="F269" s="12">
        <v>45770</v>
      </c>
      <c r="G269" s="13" t="s">
        <v>458</v>
      </c>
      <c r="H269" s="14" t="s">
        <v>393</v>
      </c>
      <c r="I269" s="15">
        <v>15924731822</v>
      </c>
      <c r="J269" s="1" t="str">
        <f>_xlfn._xlws.FILTER(辅助信息!D:D,辅助信息!G:G=G269)</f>
        <v>宜宾兴港三江新区长江工业园建设项目</v>
      </c>
    </row>
    <row r="270" hidden="1" spans="1:10">
      <c r="A270" s="16" t="s">
        <v>401</v>
      </c>
      <c r="B270" s="9" t="s">
        <v>116</v>
      </c>
      <c r="C270" s="10" t="s">
        <v>133</v>
      </c>
      <c r="D270" s="8" t="s">
        <v>410</v>
      </c>
      <c r="E270" s="11">
        <v>75</v>
      </c>
      <c r="F270" s="12">
        <v>45770</v>
      </c>
      <c r="G270" s="13" t="s">
        <v>458</v>
      </c>
      <c r="H270" s="14" t="s">
        <v>393</v>
      </c>
      <c r="I270" s="15">
        <v>15924731822</v>
      </c>
      <c r="J270" s="1" t="str">
        <f>_xlfn._xlws.FILTER(辅助信息!D:D,辅助信息!G:G=G270)</f>
        <v>宜宾兴港三江新区长江工业园建设项目</v>
      </c>
    </row>
    <row r="271" hidden="1" spans="1:10">
      <c r="A271" s="16" t="s">
        <v>401</v>
      </c>
      <c r="B271" s="9" t="s">
        <v>116</v>
      </c>
      <c r="C271" s="10" t="s">
        <v>91</v>
      </c>
      <c r="D271" s="8" t="s">
        <v>410</v>
      </c>
      <c r="E271" s="11">
        <v>18</v>
      </c>
      <c r="F271" s="12">
        <v>45770</v>
      </c>
      <c r="G271" s="13" t="s">
        <v>458</v>
      </c>
      <c r="H271" s="14" t="s">
        <v>393</v>
      </c>
      <c r="I271" s="15">
        <v>15924731822</v>
      </c>
      <c r="J271" s="1" t="str">
        <f>_xlfn._xlws.FILTER(辅助信息!D:D,辅助信息!G:G=G271)</f>
        <v>宜宾兴港三江新区长江工业园建设项目</v>
      </c>
    </row>
    <row r="272" hidden="1" spans="1:10">
      <c r="A272" s="16" t="s">
        <v>402</v>
      </c>
      <c r="B272" s="9" t="s">
        <v>119</v>
      </c>
      <c r="C272" s="10" t="s">
        <v>40</v>
      </c>
      <c r="D272" s="8" t="s">
        <v>410</v>
      </c>
      <c r="E272" s="11">
        <v>24</v>
      </c>
      <c r="F272" s="12">
        <v>45770</v>
      </c>
      <c r="G272" s="13" t="s">
        <v>246</v>
      </c>
      <c r="H272" s="14" t="s">
        <v>247</v>
      </c>
      <c r="I272" s="15">
        <v>15692885305</v>
      </c>
      <c r="J272" s="1" t="str">
        <f>_xlfn._xlws.FILTER(辅助信息!D:D,辅助信息!G:G=G272)</f>
        <v>四川商建
射洪城乡一体化项目</v>
      </c>
    </row>
    <row r="273" hidden="1" spans="1:10">
      <c r="A273" s="16" t="s">
        <v>402</v>
      </c>
      <c r="B273" s="9" t="s">
        <v>119</v>
      </c>
      <c r="C273" s="10" t="s">
        <v>41</v>
      </c>
      <c r="D273" s="8" t="s">
        <v>410</v>
      </c>
      <c r="E273" s="11">
        <v>8</v>
      </c>
      <c r="F273" s="12">
        <v>45770</v>
      </c>
      <c r="G273" s="13" t="s">
        <v>246</v>
      </c>
      <c r="H273" s="14" t="s">
        <v>247</v>
      </c>
      <c r="I273" s="15">
        <v>15692885305</v>
      </c>
      <c r="J273" s="1" t="str">
        <f>_xlfn._xlws.FILTER(辅助信息!D:D,辅助信息!G:G=G273)</f>
        <v>四川商建
射洪城乡一体化项目</v>
      </c>
    </row>
    <row r="274" hidden="1" spans="1:10">
      <c r="A274" s="16" t="s">
        <v>402</v>
      </c>
      <c r="B274" s="9" t="s">
        <v>116</v>
      </c>
      <c r="C274" s="10" t="s">
        <v>32</v>
      </c>
      <c r="D274" s="8" t="s">
        <v>410</v>
      </c>
      <c r="E274" s="11">
        <v>70</v>
      </c>
      <c r="F274" s="12">
        <v>45770</v>
      </c>
      <c r="G274" s="13" t="s">
        <v>246</v>
      </c>
      <c r="H274" s="14" t="s">
        <v>247</v>
      </c>
      <c r="I274" s="15">
        <v>15692885305</v>
      </c>
      <c r="J274" s="1" t="str">
        <f>_xlfn._xlws.FILTER(辅助信息!D:D,辅助信息!G:G=G274)</f>
        <v>四川商建
射洪城乡一体化项目</v>
      </c>
    </row>
    <row r="275" hidden="1" spans="1:10">
      <c r="A275" s="16" t="s">
        <v>402</v>
      </c>
      <c r="B275" s="9" t="s">
        <v>116</v>
      </c>
      <c r="C275" s="10" t="s">
        <v>30</v>
      </c>
      <c r="D275" s="8" t="s">
        <v>410</v>
      </c>
      <c r="E275" s="11">
        <v>10</v>
      </c>
      <c r="F275" s="12">
        <v>45770</v>
      </c>
      <c r="G275" s="13" t="s">
        <v>246</v>
      </c>
      <c r="H275" s="14" t="s">
        <v>247</v>
      </c>
      <c r="I275" s="15">
        <v>15692885305</v>
      </c>
      <c r="J275" s="1" t="str">
        <f>_xlfn._xlws.FILTER(辅助信息!D:D,辅助信息!G:G=G275)</f>
        <v>四川商建
射洪城乡一体化项目</v>
      </c>
    </row>
    <row r="276" hidden="1" spans="1:10">
      <c r="A276" s="16" t="s">
        <v>402</v>
      </c>
      <c r="B276" s="9" t="s">
        <v>116</v>
      </c>
      <c r="C276" s="10" t="s">
        <v>28</v>
      </c>
      <c r="D276" s="8" t="s">
        <v>410</v>
      </c>
      <c r="E276" s="11">
        <v>24</v>
      </c>
      <c r="F276" s="12">
        <v>45770</v>
      </c>
      <c r="G276" s="13" t="s">
        <v>246</v>
      </c>
      <c r="H276" s="14" t="s">
        <v>247</v>
      </c>
      <c r="I276" s="15">
        <v>15692885305</v>
      </c>
      <c r="J276" s="1" t="str">
        <f>_xlfn._xlws.FILTER(辅助信息!D:D,辅助信息!G:G=G276)</f>
        <v>四川商建
射洪城乡一体化项目</v>
      </c>
    </row>
    <row r="277" hidden="1" spans="1:10">
      <c r="A277" s="20" t="s">
        <v>400</v>
      </c>
      <c r="B277" s="21" t="s">
        <v>116</v>
      </c>
      <c r="C277" s="22" t="s">
        <v>27</v>
      </c>
      <c r="D277" s="23" t="s">
        <v>410</v>
      </c>
      <c r="E277" s="24">
        <v>35</v>
      </c>
      <c r="F277" s="25">
        <v>45771</v>
      </c>
      <c r="G277" s="26" t="s">
        <v>419</v>
      </c>
      <c r="H277" s="27" t="s">
        <v>377</v>
      </c>
      <c r="I277" s="28">
        <v>13908143055</v>
      </c>
      <c r="J277" s="1" t="str">
        <f>_xlfn._xlws.FILTER(辅助信息!D:D,辅助信息!G:G=G277)</f>
        <v>五冶钢构南充医学科学产业园建设项目</v>
      </c>
    </row>
    <row r="278" hidden="1" spans="1:10">
      <c r="A278" s="16" t="s">
        <v>401</v>
      </c>
      <c r="B278" s="9" t="s">
        <v>116</v>
      </c>
      <c r="C278" s="10" t="s">
        <v>19</v>
      </c>
      <c r="D278" s="18" t="s">
        <v>410</v>
      </c>
      <c r="E278" s="11">
        <v>20</v>
      </c>
      <c r="F278" s="12">
        <v>45771</v>
      </c>
      <c r="G278" s="13" t="s">
        <v>459</v>
      </c>
      <c r="H278" s="14" t="s">
        <v>396</v>
      </c>
      <c r="I278" s="15">
        <v>18381110677</v>
      </c>
      <c r="J278" s="1" t="str">
        <f>_xlfn._xlws.FILTER(辅助信息!D:D,辅助信息!G:G=G278)</f>
        <v>宜宾兴港三江新区长江工业园建设项目</v>
      </c>
    </row>
    <row r="279" hidden="1" spans="1:10">
      <c r="A279" s="16" t="s">
        <v>401</v>
      </c>
      <c r="B279" s="9" t="s">
        <v>116</v>
      </c>
      <c r="C279" s="10" t="s">
        <v>32</v>
      </c>
      <c r="D279" s="8" t="s">
        <v>410</v>
      </c>
      <c r="E279" s="11">
        <v>20</v>
      </c>
      <c r="F279" s="12">
        <v>45771</v>
      </c>
      <c r="G279" s="13" t="s">
        <v>459</v>
      </c>
      <c r="H279" s="14" t="s">
        <v>396</v>
      </c>
      <c r="I279" s="15">
        <v>18381110677</v>
      </c>
      <c r="J279" s="1" t="str">
        <f>_xlfn._xlws.FILTER(辅助信息!D:D,辅助信息!G:G=G279)</f>
        <v>宜宾兴港三江新区长江工业园建设项目</v>
      </c>
    </row>
    <row r="280" hidden="1" spans="1:10">
      <c r="A280" s="16" t="s">
        <v>401</v>
      </c>
      <c r="B280" s="9" t="s">
        <v>116</v>
      </c>
      <c r="C280" s="10" t="s">
        <v>30</v>
      </c>
      <c r="D280" s="18" t="s">
        <v>410</v>
      </c>
      <c r="E280" s="11">
        <v>15</v>
      </c>
      <c r="F280" s="12">
        <v>45771</v>
      </c>
      <c r="G280" s="13" t="s">
        <v>459</v>
      </c>
      <c r="H280" s="14" t="s">
        <v>396</v>
      </c>
      <c r="I280" s="15">
        <v>18381110677</v>
      </c>
      <c r="J280" s="1" t="str">
        <f>_xlfn._xlws.FILTER(辅助信息!D:D,辅助信息!G:G=G280)</f>
        <v>宜宾兴港三江新区长江工业园建设项目</v>
      </c>
    </row>
    <row r="281" hidden="1" spans="1:10">
      <c r="A281" s="16" t="s">
        <v>401</v>
      </c>
      <c r="B281" s="9" t="s">
        <v>116</v>
      </c>
      <c r="C281" s="10" t="s">
        <v>33</v>
      </c>
      <c r="D281" s="8" t="s">
        <v>410</v>
      </c>
      <c r="E281" s="11">
        <v>20</v>
      </c>
      <c r="F281" s="12">
        <v>45771</v>
      </c>
      <c r="G281" s="13" t="s">
        <v>459</v>
      </c>
      <c r="H281" s="14" t="s">
        <v>396</v>
      </c>
      <c r="I281" s="15">
        <v>18381110677</v>
      </c>
      <c r="J281" s="1" t="str">
        <f>_xlfn._xlws.FILTER(辅助信息!D:D,辅助信息!G:G=G281)</f>
        <v>宜宾兴港三江新区长江工业园建设项目</v>
      </c>
    </row>
    <row r="282" hidden="1" spans="1:10">
      <c r="A282" s="16" t="s">
        <v>401</v>
      </c>
      <c r="B282" s="9" t="s">
        <v>116</v>
      </c>
      <c r="C282" s="10" t="s">
        <v>28</v>
      </c>
      <c r="D282" s="18" t="s">
        <v>410</v>
      </c>
      <c r="E282" s="11">
        <v>20</v>
      </c>
      <c r="F282" s="12">
        <v>45771</v>
      </c>
      <c r="G282" s="13" t="s">
        <v>459</v>
      </c>
      <c r="H282" s="14" t="s">
        <v>396</v>
      </c>
      <c r="I282" s="15">
        <v>18381110677</v>
      </c>
      <c r="J282" s="1" t="str">
        <f>_xlfn._xlws.FILTER(辅助信息!D:D,辅助信息!G:G=G282)</f>
        <v>宜宾兴港三江新区长江工业园建设项目</v>
      </c>
    </row>
    <row r="283" hidden="1" spans="1:10">
      <c r="A283" s="16" t="s">
        <v>401</v>
      </c>
      <c r="B283" s="9" t="s">
        <v>116</v>
      </c>
      <c r="C283" s="10" t="s">
        <v>18</v>
      </c>
      <c r="D283" s="8" t="s">
        <v>410</v>
      </c>
      <c r="E283" s="11">
        <v>10</v>
      </c>
      <c r="F283" s="12">
        <v>45771</v>
      </c>
      <c r="G283" s="13" t="s">
        <v>459</v>
      </c>
      <c r="H283" s="14" t="s">
        <v>396</v>
      </c>
      <c r="I283" s="15">
        <v>18381110677</v>
      </c>
      <c r="J283" s="1" t="str">
        <f>_xlfn._xlws.FILTER(辅助信息!D:D,辅助信息!G:G=G283)</f>
        <v>宜宾兴港三江新区长江工业园建设项目</v>
      </c>
    </row>
    <row r="284" hidden="1" spans="1:10">
      <c r="A284" s="16" t="s">
        <v>401</v>
      </c>
      <c r="B284" s="9" t="s">
        <v>116</v>
      </c>
      <c r="C284" s="10" t="s">
        <v>32</v>
      </c>
      <c r="D284" s="18" t="s">
        <v>410</v>
      </c>
      <c r="E284" s="11">
        <v>35</v>
      </c>
      <c r="F284" s="12">
        <v>45771</v>
      </c>
      <c r="G284" s="13" t="s">
        <v>460</v>
      </c>
      <c r="H284" s="14" t="s">
        <v>396</v>
      </c>
      <c r="I284" s="15">
        <v>18381110677</v>
      </c>
      <c r="J284" s="1" t="str">
        <f>_xlfn._xlws.FILTER(辅助信息!D:D,辅助信息!G:G=G284)</f>
        <v>宜宾兴港三江新区长江工业园建设项目</v>
      </c>
    </row>
    <row r="285" hidden="1" spans="1:10">
      <c r="A285" s="16" t="s">
        <v>401</v>
      </c>
      <c r="B285" s="9" t="s">
        <v>116</v>
      </c>
      <c r="C285" s="10" t="s">
        <v>30</v>
      </c>
      <c r="D285" s="8" t="s">
        <v>410</v>
      </c>
      <c r="E285" s="11">
        <v>35</v>
      </c>
      <c r="F285" s="12">
        <v>45771</v>
      </c>
      <c r="G285" s="13" t="s">
        <v>460</v>
      </c>
      <c r="H285" s="14" t="s">
        <v>396</v>
      </c>
      <c r="I285" s="15">
        <v>18381110677</v>
      </c>
      <c r="J285" s="1" t="str">
        <f>_xlfn._xlws.FILTER(辅助信息!D:D,辅助信息!G:G=G285)</f>
        <v>宜宾兴港三江新区长江工业园建设项目</v>
      </c>
    </row>
    <row r="286" hidden="1" spans="1:10">
      <c r="A286" s="16" t="s">
        <v>401</v>
      </c>
      <c r="B286" s="9" t="s">
        <v>116</v>
      </c>
      <c r="C286" s="10" t="s">
        <v>90</v>
      </c>
      <c r="D286" s="18" t="s">
        <v>410</v>
      </c>
      <c r="E286" s="11">
        <v>35</v>
      </c>
      <c r="F286" s="12">
        <v>45771</v>
      </c>
      <c r="G286" s="13" t="s">
        <v>460</v>
      </c>
      <c r="H286" s="14" t="s">
        <v>396</v>
      </c>
      <c r="I286" s="15">
        <v>18381110677</v>
      </c>
      <c r="J286" s="1" t="str">
        <f>_xlfn._xlws.FILTER(辅助信息!D:D,辅助信息!G:G=G286)</f>
        <v>宜宾兴港三江新区长江工业园建设项目</v>
      </c>
    </row>
    <row r="287" hidden="1" spans="1:10">
      <c r="A287" s="16" t="s">
        <v>401</v>
      </c>
      <c r="B287" s="9" t="s">
        <v>116</v>
      </c>
      <c r="C287" s="10" t="s">
        <v>130</v>
      </c>
      <c r="D287" s="8" t="s">
        <v>410</v>
      </c>
      <c r="E287" s="11">
        <v>35</v>
      </c>
      <c r="F287" s="12">
        <v>45771</v>
      </c>
      <c r="G287" s="13" t="s">
        <v>460</v>
      </c>
      <c r="H287" s="14" t="s">
        <v>396</v>
      </c>
      <c r="I287" s="15">
        <v>18381110677</v>
      </c>
      <c r="J287" s="1" t="str">
        <f>_xlfn._xlws.FILTER(辅助信息!D:D,辅助信息!G:G=G287)</f>
        <v>宜宾兴港三江新区长江工业园建设项目</v>
      </c>
    </row>
    <row r="288" hidden="1" spans="1:10">
      <c r="A288" s="16" t="s">
        <v>401</v>
      </c>
      <c r="B288" s="9" t="s">
        <v>116</v>
      </c>
      <c r="C288" s="10" t="s">
        <v>32</v>
      </c>
      <c r="D288" s="18" t="s">
        <v>410</v>
      </c>
      <c r="E288" s="11">
        <v>6</v>
      </c>
      <c r="F288" s="12">
        <v>45771</v>
      </c>
      <c r="G288" s="13" t="s">
        <v>461</v>
      </c>
      <c r="H288" s="14" t="s">
        <v>396</v>
      </c>
      <c r="I288" s="15">
        <v>18381110677</v>
      </c>
      <c r="J288" s="1" t="str">
        <f>_xlfn._xlws.FILTER(辅助信息!D:D,辅助信息!G:G=G288)</f>
        <v>宜宾兴港三江新区长江工业园建设项目</v>
      </c>
    </row>
    <row r="289" hidden="1" spans="1:10">
      <c r="A289" s="16" t="s">
        <v>401</v>
      </c>
      <c r="B289" s="9" t="s">
        <v>116</v>
      </c>
      <c r="C289" s="10" t="s">
        <v>28</v>
      </c>
      <c r="D289" s="8" t="s">
        <v>410</v>
      </c>
      <c r="E289" s="11">
        <v>5</v>
      </c>
      <c r="F289" s="12">
        <v>45771</v>
      </c>
      <c r="G289" s="13" t="s">
        <v>461</v>
      </c>
      <c r="H289" s="14" t="s">
        <v>396</v>
      </c>
      <c r="I289" s="15">
        <v>18381110677</v>
      </c>
      <c r="J289" s="1" t="str">
        <f>_xlfn._xlws.FILTER(辅助信息!D:D,辅助信息!G:G=G289)</f>
        <v>宜宾兴港三江新区长江工业园建设项目</v>
      </c>
    </row>
    <row r="290" hidden="1" spans="1:10">
      <c r="A290" s="16" t="s">
        <v>401</v>
      </c>
      <c r="B290" s="9" t="s">
        <v>116</v>
      </c>
      <c r="C290" s="10" t="s">
        <v>18</v>
      </c>
      <c r="D290" s="18" t="s">
        <v>410</v>
      </c>
      <c r="E290" s="11">
        <v>6</v>
      </c>
      <c r="F290" s="12">
        <v>45771</v>
      </c>
      <c r="G290" s="13" t="s">
        <v>461</v>
      </c>
      <c r="H290" s="14" t="s">
        <v>396</v>
      </c>
      <c r="I290" s="15">
        <v>18381110677</v>
      </c>
      <c r="J290" s="1" t="str">
        <f>_xlfn._xlws.FILTER(辅助信息!D:D,辅助信息!G:G=G290)</f>
        <v>宜宾兴港三江新区长江工业园建设项目</v>
      </c>
    </row>
    <row r="291" hidden="1" spans="1:10">
      <c r="A291" s="16" t="s">
        <v>401</v>
      </c>
      <c r="B291" s="9" t="s">
        <v>116</v>
      </c>
      <c r="C291" s="10" t="s">
        <v>138</v>
      </c>
      <c r="D291" s="8" t="s">
        <v>410</v>
      </c>
      <c r="E291" s="11">
        <v>35</v>
      </c>
      <c r="F291" s="12">
        <v>45771</v>
      </c>
      <c r="G291" s="13" t="s">
        <v>461</v>
      </c>
      <c r="H291" s="14" t="s">
        <v>396</v>
      </c>
      <c r="I291" s="15">
        <v>18381110677</v>
      </c>
      <c r="J291" s="1" t="str">
        <f>_xlfn._xlws.FILTER(辅助信息!D:D,辅助信息!G:G=G291)</f>
        <v>宜宾兴港三江新区长江工业园建设项目</v>
      </c>
    </row>
    <row r="292" hidden="1" spans="1:10">
      <c r="A292" s="16" t="s">
        <v>401</v>
      </c>
      <c r="B292" s="9" t="s">
        <v>116</v>
      </c>
      <c r="C292" s="10" t="s">
        <v>133</v>
      </c>
      <c r="D292" s="18" t="s">
        <v>410</v>
      </c>
      <c r="E292" s="11">
        <v>20</v>
      </c>
      <c r="F292" s="12">
        <v>45771</v>
      </c>
      <c r="G292" s="13" t="s">
        <v>461</v>
      </c>
      <c r="H292" s="14" t="s">
        <v>396</v>
      </c>
      <c r="I292" s="15">
        <v>18381110677</v>
      </c>
      <c r="J292" s="1" t="str">
        <f>_xlfn._xlws.FILTER(辅助信息!D:D,辅助信息!G:G=G292)</f>
        <v>宜宾兴港三江新区长江工业园建设项目</v>
      </c>
    </row>
    <row r="293" hidden="1" spans="1:10">
      <c r="A293" s="16" t="s">
        <v>401</v>
      </c>
      <c r="B293" s="9" t="s">
        <v>116</v>
      </c>
      <c r="C293" s="10" t="s">
        <v>27</v>
      </c>
      <c r="D293" s="8" t="s">
        <v>410</v>
      </c>
      <c r="E293" s="11">
        <v>10</v>
      </c>
      <c r="F293" s="12">
        <v>45771</v>
      </c>
      <c r="G293" s="13" t="s">
        <v>462</v>
      </c>
      <c r="H293" s="14" t="s">
        <v>396</v>
      </c>
      <c r="I293" s="15">
        <v>18381110677</v>
      </c>
      <c r="J293" s="1" t="str">
        <f>_xlfn._xlws.FILTER(辅助信息!D:D,辅助信息!G:G=G293)</f>
        <v>宜宾兴港三江新区长江工业园建设项目</v>
      </c>
    </row>
    <row r="294" hidden="1" spans="1:10">
      <c r="A294" s="16" t="s">
        <v>401</v>
      </c>
      <c r="B294" s="9" t="s">
        <v>116</v>
      </c>
      <c r="C294" s="10" t="s">
        <v>32</v>
      </c>
      <c r="D294" s="18" t="s">
        <v>410</v>
      </c>
      <c r="E294" s="11">
        <v>6</v>
      </c>
      <c r="F294" s="12">
        <v>45771</v>
      </c>
      <c r="G294" s="13" t="s">
        <v>462</v>
      </c>
      <c r="H294" s="14" t="s">
        <v>396</v>
      </c>
      <c r="I294" s="15">
        <v>18381110677</v>
      </c>
      <c r="J294" s="1" t="str">
        <f>_xlfn._xlws.FILTER(辅助信息!D:D,辅助信息!G:G=G294)</f>
        <v>宜宾兴港三江新区长江工业园建设项目</v>
      </c>
    </row>
    <row r="295" hidden="1" spans="1:10">
      <c r="A295" s="16" t="s">
        <v>401</v>
      </c>
      <c r="B295" s="9" t="s">
        <v>116</v>
      </c>
      <c r="C295" s="10" t="s">
        <v>33</v>
      </c>
      <c r="D295" s="8" t="s">
        <v>410</v>
      </c>
      <c r="E295" s="11">
        <v>17</v>
      </c>
      <c r="F295" s="12">
        <v>45771</v>
      </c>
      <c r="G295" s="13" t="s">
        <v>462</v>
      </c>
      <c r="H295" s="14" t="s">
        <v>396</v>
      </c>
      <c r="I295" s="15">
        <v>18381110677</v>
      </c>
      <c r="J295" s="1" t="str">
        <f>_xlfn._xlws.FILTER(辅助信息!D:D,辅助信息!G:G=G295)</f>
        <v>宜宾兴港三江新区长江工业园建设项目</v>
      </c>
    </row>
    <row r="296" hidden="1" spans="1:10">
      <c r="A296" s="16" t="s">
        <v>401</v>
      </c>
      <c r="B296" s="9" t="s">
        <v>116</v>
      </c>
      <c r="C296" s="10" t="s">
        <v>28</v>
      </c>
      <c r="D296" s="18" t="s">
        <v>410</v>
      </c>
      <c r="E296" s="11">
        <v>20</v>
      </c>
      <c r="F296" s="12">
        <v>45771</v>
      </c>
      <c r="G296" s="13" t="s">
        <v>462</v>
      </c>
      <c r="H296" s="14" t="s">
        <v>396</v>
      </c>
      <c r="I296" s="15">
        <v>18381110677</v>
      </c>
      <c r="J296" s="1" t="str">
        <f>_xlfn._xlws.FILTER(辅助信息!D:D,辅助信息!G:G=G296)</f>
        <v>宜宾兴港三江新区长江工业园建设项目</v>
      </c>
    </row>
    <row r="297" hidden="1" spans="1:10">
      <c r="A297" s="16" t="s">
        <v>401</v>
      </c>
      <c r="B297" s="9" t="s">
        <v>116</v>
      </c>
      <c r="C297" s="10" t="s">
        <v>18</v>
      </c>
      <c r="D297" s="8" t="s">
        <v>410</v>
      </c>
      <c r="E297" s="11">
        <v>6</v>
      </c>
      <c r="F297" s="12">
        <v>45771</v>
      </c>
      <c r="G297" s="13" t="s">
        <v>462</v>
      </c>
      <c r="H297" s="14" t="s">
        <v>396</v>
      </c>
      <c r="I297" s="15">
        <v>18381110677</v>
      </c>
      <c r="J297" s="1" t="str">
        <f>_xlfn._xlws.FILTER(辅助信息!D:D,辅助信息!G:G=G297)</f>
        <v>宜宾兴港三江新区长江工业园建设项目</v>
      </c>
    </row>
    <row r="298" hidden="1" spans="1:10">
      <c r="A298" s="16" t="s">
        <v>401</v>
      </c>
      <c r="B298" s="9" t="s">
        <v>116</v>
      </c>
      <c r="C298" s="10" t="s">
        <v>76</v>
      </c>
      <c r="D298" s="18" t="s">
        <v>410</v>
      </c>
      <c r="E298" s="11">
        <v>22</v>
      </c>
      <c r="F298" s="12">
        <v>45771</v>
      </c>
      <c r="G298" s="13" t="s">
        <v>462</v>
      </c>
      <c r="H298" s="14" t="s">
        <v>396</v>
      </c>
      <c r="I298" s="15">
        <v>18381110677</v>
      </c>
      <c r="J298" s="1" t="str">
        <f>_xlfn._xlws.FILTER(辅助信息!D:D,辅助信息!G:G=G298)</f>
        <v>宜宾兴港三江新区长江工业园建设项目</v>
      </c>
    </row>
    <row r="299" hidden="1" spans="1:10">
      <c r="A299" s="16" t="s">
        <v>401</v>
      </c>
      <c r="B299" s="9" t="s">
        <v>116</v>
      </c>
      <c r="C299" s="10" t="s">
        <v>133</v>
      </c>
      <c r="D299" s="8" t="s">
        <v>410</v>
      </c>
      <c r="E299" s="11">
        <v>25</v>
      </c>
      <c r="F299" s="12">
        <v>45771</v>
      </c>
      <c r="G299" s="13" t="s">
        <v>462</v>
      </c>
      <c r="H299" s="14" t="s">
        <v>396</v>
      </c>
      <c r="I299" s="15">
        <v>18381110677</v>
      </c>
      <c r="J299" s="1" t="str">
        <f>_xlfn._xlws.FILTER(辅助信息!D:D,辅助信息!G:G=G299)</f>
        <v>宜宾兴港三江新区长江工业园建设项目</v>
      </c>
    </row>
    <row r="300" hidden="1" spans="1:10">
      <c r="A300" s="16" t="s">
        <v>409</v>
      </c>
      <c r="B300" s="9" t="s">
        <v>119</v>
      </c>
      <c r="C300" s="10" t="s">
        <v>40</v>
      </c>
      <c r="D300" s="8" t="s">
        <v>410</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409</v>
      </c>
      <c r="B301" s="9" t="s">
        <v>119</v>
      </c>
      <c r="C301" s="10" t="s">
        <v>41</v>
      </c>
      <c r="D301" s="8" t="s">
        <v>410</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409</v>
      </c>
      <c r="B302" s="9" t="s">
        <v>116</v>
      </c>
      <c r="C302" s="10" t="s">
        <v>27</v>
      </c>
      <c r="D302" s="8" t="s">
        <v>410</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409</v>
      </c>
      <c r="B303" s="9" t="s">
        <v>116</v>
      </c>
      <c r="C303" s="10" t="s">
        <v>19</v>
      </c>
      <c r="D303" s="8" t="s">
        <v>410</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409</v>
      </c>
      <c r="B304" s="9" t="s">
        <v>116</v>
      </c>
      <c r="C304" s="10" t="s">
        <v>27</v>
      </c>
      <c r="D304" s="8" t="s">
        <v>410</v>
      </c>
      <c r="E304" s="11">
        <v>24</v>
      </c>
      <c r="F304" s="12">
        <v>45771</v>
      </c>
      <c r="G304" s="13" t="s">
        <v>220</v>
      </c>
      <c r="H304" s="14" t="s">
        <v>221</v>
      </c>
      <c r="I304" s="15">
        <v>18381899787</v>
      </c>
      <c r="J304" s="1" t="str">
        <f>_xlfn._xlws.FILTER(辅助信息!D:D,辅助信息!G:G=G304)</f>
        <v>商投建工达州中医药科技园</v>
      </c>
    </row>
    <row r="305" hidden="1" spans="1:10">
      <c r="A305" s="16" t="s">
        <v>409</v>
      </c>
      <c r="B305" s="9" t="s">
        <v>116</v>
      </c>
      <c r="C305" s="10" t="s">
        <v>33</v>
      </c>
      <c r="D305" s="8" t="s">
        <v>410</v>
      </c>
      <c r="E305" s="11">
        <v>21</v>
      </c>
      <c r="F305" s="12">
        <v>45771</v>
      </c>
      <c r="G305" s="13" t="s">
        <v>220</v>
      </c>
      <c r="H305" s="14" t="s">
        <v>221</v>
      </c>
      <c r="I305" s="15">
        <v>18381899787</v>
      </c>
      <c r="J305" s="1" t="str">
        <f>_xlfn._xlws.FILTER(辅助信息!D:D,辅助信息!G:G=G305)</f>
        <v>商投建工达州中医药科技园</v>
      </c>
    </row>
    <row r="306" hidden="1" spans="1:10">
      <c r="A306" s="16" t="s">
        <v>409</v>
      </c>
      <c r="B306" s="9" t="s">
        <v>116</v>
      </c>
      <c r="C306" s="10" t="s">
        <v>52</v>
      </c>
      <c r="D306" s="8" t="s">
        <v>410</v>
      </c>
      <c r="E306" s="11">
        <v>65</v>
      </c>
      <c r="F306" s="12">
        <v>45771</v>
      </c>
      <c r="G306" s="13" t="s">
        <v>220</v>
      </c>
      <c r="H306" s="14" t="s">
        <v>221</v>
      </c>
      <c r="I306" s="15">
        <v>18381899787</v>
      </c>
      <c r="J306" s="1" t="str">
        <f>_xlfn._xlws.FILTER(辅助信息!D:D,辅助信息!G:G=G306)</f>
        <v>商投建工达州中医药科技园</v>
      </c>
    </row>
    <row r="307" hidden="1" spans="1:10">
      <c r="A307" s="16" t="s">
        <v>409</v>
      </c>
      <c r="B307" s="9" t="s">
        <v>119</v>
      </c>
      <c r="C307" s="10" t="s">
        <v>49</v>
      </c>
      <c r="D307" s="8" t="s">
        <v>410</v>
      </c>
      <c r="E307" s="11">
        <v>10</v>
      </c>
      <c r="F307" s="12">
        <v>45771</v>
      </c>
      <c r="G307" s="13" t="s">
        <v>459</v>
      </c>
      <c r="H307" s="14" t="s">
        <v>396</v>
      </c>
      <c r="I307" s="15">
        <v>18381110677</v>
      </c>
      <c r="J307" s="1" t="str">
        <f>_xlfn._xlws.FILTER(辅助信息!D:D,辅助信息!G:G=G307)</f>
        <v>宜宾兴港三江新区长江工业园建设项目</v>
      </c>
    </row>
    <row r="308" hidden="1" spans="1:10">
      <c r="A308" s="16" t="s">
        <v>409</v>
      </c>
      <c r="B308" s="9" t="s">
        <v>119</v>
      </c>
      <c r="C308" s="10" t="s">
        <v>40</v>
      </c>
      <c r="D308" s="8" t="s">
        <v>410</v>
      </c>
      <c r="E308" s="11">
        <v>20</v>
      </c>
      <c r="F308" s="12">
        <v>45771</v>
      </c>
      <c r="G308" s="13" t="s">
        <v>459</v>
      </c>
      <c r="H308" s="14" t="s">
        <v>396</v>
      </c>
      <c r="I308" s="15">
        <v>18381110677</v>
      </c>
      <c r="J308" s="1" t="str">
        <f>_xlfn._xlws.FILTER(辅助信息!D:D,辅助信息!G:G=G308)</f>
        <v>宜宾兴港三江新区长江工业园建设项目</v>
      </c>
    </row>
    <row r="309" hidden="1" spans="1:10">
      <c r="A309" s="16" t="s">
        <v>409</v>
      </c>
      <c r="B309" s="9" t="s">
        <v>119</v>
      </c>
      <c r="C309" s="10" t="s">
        <v>41</v>
      </c>
      <c r="D309" s="8" t="s">
        <v>410</v>
      </c>
      <c r="E309" s="11">
        <v>30</v>
      </c>
      <c r="F309" s="12">
        <v>45771</v>
      </c>
      <c r="G309" s="13" t="s">
        <v>459</v>
      </c>
      <c r="H309" s="14" t="s">
        <v>396</v>
      </c>
      <c r="I309" s="15">
        <v>18381110677</v>
      </c>
      <c r="J309" s="1" t="str">
        <f>_xlfn._xlws.FILTER(辅助信息!D:D,辅助信息!G:G=G309)</f>
        <v>宜宾兴港三江新区长江工业园建设项目</v>
      </c>
    </row>
    <row r="310" hidden="1" spans="1:10">
      <c r="A310" s="16" t="s">
        <v>409</v>
      </c>
      <c r="B310" s="9" t="s">
        <v>116</v>
      </c>
      <c r="C310" s="10" t="s">
        <v>27</v>
      </c>
      <c r="D310" s="8" t="s">
        <v>410</v>
      </c>
      <c r="E310" s="11">
        <v>10</v>
      </c>
      <c r="F310" s="12">
        <v>45771</v>
      </c>
      <c r="G310" s="13" t="s">
        <v>459</v>
      </c>
      <c r="H310" s="14" t="s">
        <v>396</v>
      </c>
      <c r="I310" s="15">
        <v>18381110677</v>
      </c>
      <c r="J310" s="1" t="str">
        <f>_xlfn._xlws.FILTER(辅助信息!D:D,辅助信息!G:G=G310)</f>
        <v>宜宾兴港三江新区长江工业园建设项目</v>
      </c>
    </row>
    <row r="311" hidden="1" spans="1:10">
      <c r="A311" s="16" t="s">
        <v>409</v>
      </c>
      <c r="B311" s="9" t="s">
        <v>119</v>
      </c>
      <c r="C311" s="10" t="s">
        <v>41</v>
      </c>
      <c r="D311" s="8" t="s">
        <v>410</v>
      </c>
      <c r="E311" s="11">
        <v>35</v>
      </c>
      <c r="F311" s="12">
        <v>45771</v>
      </c>
      <c r="G311" s="13" t="s">
        <v>460</v>
      </c>
      <c r="H311" s="14" t="s">
        <v>396</v>
      </c>
      <c r="I311" s="15">
        <v>18381110677</v>
      </c>
      <c r="J311" s="1" t="str">
        <f>_xlfn._xlws.FILTER(辅助信息!D:D,辅助信息!G:G=G311)</f>
        <v>宜宾兴港三江新区长江工业园建设项目</v>
      </c>
    </row>
    <row r="312" hidden="1" spans="1:10">
      <c r="A312" s="16" t="s">
        <v>409</v>
      </c>
      <c r="B312" s="9" t="s">
        <v>119</v>
      </c>
      <c r="C312" s="10" t="s">
        <v>40</v>
      </c>
      <c r="D312" s="8" t="s">
        <v>410</v>
      </c>
      <c r="E312" s="11">
        <v>10</v>
      </c>
      <c r="F312" s="12">
        <v>45771</v>
      </c>
      <c r="G312" s="13" t="s">
        <v>461</v>
      </c>
      <c r="H312" s="14" t="s">
        <v>396</v>
      </c>
      <c r="I312" s="15">
        <v>18381110677</v>
      </c>
      <c r="J312" s="1" t="str">
        <f>_xlfn._xlws.FILTER(辅助信息!D:D,辅助信息!G:G=G312)</f>
        <v>宜宾兴港三江新区长江工业园建设项目</v>
      </c>
    </row>
    <row r="313" hidden="1" spans="1:10">
      <c r="A313" s="16" t="s">
        <v>409</v>
      </c>
      <c r="B313" s="9" t="s">
        <v>119</v>
      </c>
      <c r="C313" s="10" t="s">
        <v>41</v>
      </c>
      <c r="D313" s="8" t="s">
        <v>410</v>
      </c>
      <c r="E313" s="11">
        <v>30</v>
      </c>
      <c r="F313" s="12">
        <v>45771</v>
      </c>
      <c r="G313" s="13" t="s">
        <v>461</v>
      </c>
      <c r="H313" s="14" t="s">
        <v>396</v>
      </c>
      <c r="I313" s="15">
        <v>18381110677</v>
      </c>
      <c r="J313" s="1" t="str">
        <f>_xlfn._xlws.FILTER(辅助信息!D:D,辅助信息!G:G=G313)</f>
        <v>宜宾兴港三江新区长江工业园建设项目</v>
      </c>
    </row>
    <row r="314" hidden="1" spans="1:10">
      <c r="A314" s="16" t="s">
        <v>409</v>
      </c>
      <c r="B314" s="9" t="s">
        <v>116</v>
      </c>
      <c r="C314" s="10" t="s">
        <v>27</v>
      </c>
      <c r="D314" s="8" t="s">
        <v>410</v>
      </c>
      <c r="E314" s="11">
        <v>10</v>
      </c>
      <c r="F314" s="12">
        <v>45771</v>
      </c>
      <c r="G314" s="13" t="s">
        <v>461</v>
      </c>
      <c r="H314" s="14" t="s">
        <v>396</v>
      </c>
      <c r="I314" s="15">
        <v>18381110677</v>
      </c>
      <c r="J314" s="1" t="str">
        <f>_xlfn._xlws.FILTER(辅助信息!D:D,辅助信息!G:G=G314)</f>
        <v>宜宾兴港三江新区长江工业园建设项目</v>
      </c>
    </row>
    <row r="315" hidden="1" spans="1:10">
      <c r="A315" s="16" t="s">
        <v>409</v>
      </c>
      <c r="B315" s="9" t="s">
        <v>116</v>
      </c>
      <c r="C315" s="10" t="s">
        <v>33</v>
      </c>
      <c r="D315" s="8" t="s">
        <v>410</v>
      </c>
      <c r="E315" s="11">
        <v>20</v>
      </c>
      <c r="F315" s="12">
        <v>45771</v>
      </c>
      <c r="G315" s="13" t="s">
        <v>461</v>
      </c>
      <c r="H315" s="14" t="s">
        <v>396</v>
      </c>
      <c r="I315" s="15">
        <v>18381110677</v>
      </c>
      <c r="J315" s="1" t="str">
        <f>_xlfn._xlws.FILTER(辅助信息!D:D,辅助信息!G:G=G315)</f>
        <v>宜宾兴港三江新区长江工业园建设项目</v>
      </c>
    </row>
    <row r="316" hidden="1" spans="1:10">
      <c r="A316" s="16" t="s">
        <v>409</v>
      </c>
      <c r="B316" s="9" t="s">
        <v>119</v>
      </c>
      <c r="C316" s="10" t="s">
        <v>40</v>
      </c>
      <c r="D316" s="8" t="s">
        <v>410</v>
      </c>
      <c r="E316" s="11">
        <v>6</v>
      </c>
      <c r="F316" s="12">
        <v>45771</v>
      </c>
      <c r="G316" s="13" t="s">
        <v>462</v>
      </c>
      <c r="H316" s="14" t="s">
        <v>396</v>
      </c>
      <c r="I316" s="15">
        <v>18381110677</v>
      </c>
      <c r="J316" s="1" t="str">
        <f>_xlfn._xlws.FILTER(辅助信息!D:D,辅助信息!G:G=G316)</f>
        <v>宜宾兴港三江新区长江工业园建设项目</v>
      </c>
    </row>
    <row r="317" hidden="1" spans="1:10">
      <c r="A317" s="16" t="s">
        <v>409</v>
      </c>
      <c r="B317" s="9" t="s">
        <v>119</v>
      </c>
      <c r="C317" s="10" t="s">
        <v>41</v>
      </c>
      <c r="D317" s="8" t="s">
        <v>410</v>
      </c>
      <c r="E317" s="11">
        <v>30</v>
      </c>
      <c r="F317" s="12">
        <v>45771</v>
      </c>
      <c r="G317" s="13" t="s">
        <v>462</v>
      </c>
      <c r="H317" s="14" t="s">
        <v>396</v>
      </c>
      <c r="I317" s="15">
        <v>18381110677</v>
      </c>
      <c r="J317" s="1" t="str">
        <f>_xlfn._xlws.FILTER(辅助信息!D:D,辅助信息!G:G=G317)</f>
        <v>宜宾兴港三江新区长江工业园建设项目</v>
      </c>
    </row>
    <row r="318" hidden="1" spans="1:10">
      <c r="A318" s="16" t="s">
        <v>409</v>
      </c>
      <c r="B318" s="9" t="s">
        <v>119</v>
      </c>
      <c r="C318" s="10" t="s">
        <v>49</v>
      </c>
      <c r="D318" s="8" t="s">
        <v>410</v>
      </c>
      <c r="E318" s="11">
        <v>20</v>
      </c>
      <c r="F318" s="12">
        <v>45771</v>
      </c>
      <c r="G318" s="13" t="s">
        <v>436</v>
      </c>
      <c r="H318" s="14" t="s">
        <v>371</v>
      </c>
      <c r="I318" s="15">
        <v>18349955455</v>
      </c>
      <c r="J318" s="1" t="str">
        <f>_xlfn._xlws.FILTER(辅助信息!D:D,辅助信息!G:G=G318)</f>
        <v>五冶钢构南充医学科学产业园建设项目</v>
      </c>
    </row>
    <row r="319" hidden="1" spans="1:10">
      <c r="A319" s="16" t="s">
        <v>409</v>
      </c>
      <c r="B319" s="9" t="s">
        <v>119</v>
      </c>
      <c r="C319" s="10" t="s">
        <v>40</v>
      </c>
      <c r="D319" s="8" t="s">
        <v>410</v>
      </c>
      <c r="E319" s="11">
        <v>2</v>
      </c>
      <c r="F319" s="12">
        <v>45771</v>
      </c>
      <c r="G319" s="13" t="s">
        <v>436</v>
      </c>
      <c r="H319" s="14" t="s">
        <v>371</v>
      </c>
      <c r="I319" s="15">
        <v>18349955455</v>
      </c>
      <c r="J319" s="1" t="str">
        <f>_xlfn._xlws.FILTER(辅助信息!D:D,辅助信息!G:G=G319)</f>
        <v>五冶钢构南充医学科学产业园建设项目</v>
      </c>
    </row>
    <row r="320" hidden="1" spans="1:10">
      <c r="A320" s="16" t="s">
        <v>409</v>
      </c>
      <c r="B320" s="9" t="s">
        <v>119</v>
      </c>
      <c r="C320" s="10" t="s">
        <v>41</v>
      </c>
      <c r="D320" s="8" t="s">
        <v>410</v>
      </c>
      <c r="E320" s="11">
        <v>3</v>
      </c>
      <c r="F320" s="12">
        <v>45771</v>
      </c>
      <c r="G320" s="13" t="s">
        <v>436</v>
      </c>
      <c r="H320" s="14" t="s">
        <v>371</v>
      </c>
      <c r="I320" s="15">
        <v>18349955455</v>
      </c>
      <c r="J320" s="1" t="str">
        <f>_xlfn._xlws.FILTER(辅助信息!D:D,辅助信息!G:G=G320)</f>
        <v>五冶钢构南充医学科学产业园建设项目</v>
      </c>
    </row>
    <row r="321" hidden="1" spans="1:10">
      <c r="A321" s="16" t="s">
        <v>409</v>
      </c>
      <c r="B321" s="9" t="s">
        <v>116</v>
      </c>
      <c r="C321" s="10" t="s">
        <v>27</v>
      </c>
      <c r="D321" s="8" t="s">
        <v>410</v>
      </c>
      <c r="E321" s="11">
        <v>10</v>
      </c>
      <c r="F321" s="12">
        <v>45771</v>
      </c>
      <c r="G321" s="13" t="s">
        <v>436</v>
      </c>
      <c r="H321" s="14" t="s">
        <v>371</v>
      </c>
      <c r="I321" s="15">
        <v>18349955455</v>
      </c>
      <c r="J321" s="1" t="str">
        <f>_xlfn._xlws.FILTER(辅助信息!D:D,辅助信息!G:G=G321)</f>
        <v>五冶钢构南充医学科学产业园建设项目</v>
      </c>
    </row>
    <row r="322" spans="1:10">
      <c r="A322" s="16" t="s">
        <v>402</v>
      </c>
      <c r="B322" s="9" t="s">
        <v>119</v>
      </c>
      <c r="C322" s="10" t="s">
        <v>41</v>
      </c>
      <c r="D322" s="8" t="s">
        <v>410</v>
      </c>
      <c r="E322" s="11">
        <v>6</v>
      </c>
      <c r="F322" s="12">
        <v>45772</v>
      </c>
      <c r="G322" s="13" t="s">
        <v>425</v>
      </c>
      <c r="H322" s="14" t="s">
        <v>426</v>
      </c>
      <c r="I322" s="15">
        <v>13835906370</v>
      </c>
      <c r="J322" s="1" vm="1" t="e">
        <f>_xlfn._xlws.FILTER(辅助信息!D:D,辅助信息!G:G=G322)</f>
        <v>#VALUE!</v>
      </c>
    </row>
    <row r="323" spans="1:10">
      <c r="A323" s="16" t="s">
        <v>402</v>
      </c>
      <c r="B323" s="9" t="s">
        <v>116</v>
      </c>
      <c r="C323" s="10" t="s">
        <v>427</v>
      </c>
      <c r="D323" s="8" t="s">
        <v>410</v>
      </c>
      <c r="E323" s="11">
        <v>18</v>
      </c>
      <c r="F323" s="12">
        <v>45772</v>
      </c>
      <c r="G323" s="13" t="s">
        <v>425</v>
      </c>
      <c r="H323" s="14" t="s">
        <v>426</v>
      </c>
      <c r="I323" s="15">
        <v>13835906370</v>
      </c>
      <c r="J323" s="1" vm="1" t="e">
        <f>_xlfn._xlws.FILTER(辅助信息!D:D,辅助信息!G:G=G323)</f>
        <v>#VALUE!</v>
      </c>
    </row>
    <row r="324" spans="1:10">
      <c r="A324" s="16" t="s">
        <v>402</v>
      </c>
      <c r="B324" s="9" t="s">
        <v>116</v>
      </c>
      <c r="C324" s="10" t="s">
        <v>443</v>
      </c>
      <c r="D324" s="8" t="s">
        <v>410</v>
      </c>
      <c r="E324" s="11">
        <v>3</v>
      </c>
      <c r="F324" s="12">
        <v>45772</v>
      </c>
      <c r="G324" s="13" t="s">
        <v>425</v>
      </c>
      <c r="H324" s="14" t="s">
        <v>426</v>
      </c>
      <c r="I324" s="15">
        <v>13835906370</v>
      </c>
      <c r="J324" s="1" vm="1" t="e">
        <f>_xlfn._xlws.FILTER(辅助信息!D:D,辅助信息!G:G=G324)</f>
        <v>#VALUE!</v>
      </c>
    </row>
    <row r="325" spans="1:10">
      <c r="A325" s="16" t="s">
        <v>402</v>
      </c>
      <c r="B325" s="9" t="s">
        <v>116</v>
      </c>
      <c r="C325" s="10" t="s">
        <v>438</v>
      </c>
      <c r="D325" s="8" t="s">
        <v>410</v>
      </c>
      <c r="E325" s="11">
        <v>3</v>
      </c>
      <c r="F325" s="12">
        <v>45772</v>
      </c>
      <c r="G325" s="13" t="s">
        <v>425</v>
      </c>
      <c r="H325" s="14" t="s">
        <v>426</v>
      </c>
      <c r="I325" s="15">
        <v>13835906370</v>
      </c>
      <c r="J325" s="1" vm="1" t="e">
        <f>_xlfn._xlws.FILTER(辅助信息!D:D,辅助信息!G:G=G325)</f>
        <v>#VALUE!</v>
      </c>
    </row>
    <row r="326" spans="1:10">
      <c r="A326" s="16" t="s">
        <v>402</v>
      </c>
      <c r="B326" s="9" t="s">
        <v>116</v>
      </c>
      <c r="C326" s="10" t="s">
        <v>463</v>
      </c>
      <c r="D326" s="8" t="s">
        <v>410</v>
      </c>
      <c r="E326" s="11">
        <v>6</v>
      </c>
      <c r="F326" s="12">
        <v>45772</v>
      </c>
      <c r="G326" s="13" t="s">
        <v>425</v>
      </c>
      <c r="H326" s="14" t="s">
        <v>426</v>
      </c>
      <c r="I326" s="15">
        <v>13835906370</v>
      </c>
      <c r="J326" s="1" vm="1" t="e">
        <f>_xlfn._xlws.FILTER(辅助信息!D:D,辅助信息!G:G=G326)</f>
        <v>#VALUE!</v>
      </c>
    </row>
    <row r="327" spans="1:10">
      <c r="A327" s="16" t="s">
        <v>402</v>
      </c>
      <c r="B327" s="9" t="s">
        <v>116</v>
      </c>
      <c r="C327" s="10" t="s">
        <v>440</v>
      </c>
      <c r="D327" s="8" t="s">
        <v>410</v>
      </c>
      <c r="E327" s="11">
        <v>11</v>
      </c>
      <c r="F327" s="12">
        <v>45772</v>
      </c>
      <c r="G327" s="13" t="s">
        <v>425</v>
      </c>
      <c r="H327" s="14" t="s">
        <v>426</v>
      </c>
      <c r="I327" s="15">
        <v>13835906370</v>
      </c>
      <c r="J327" s="1" vm="1" t="e">
        <f>_xlfn._xlws.FILTER(辅助信息!D:D,辅助信息!G:G=G327)</f>
        <v>#VALUE!</v>
      </c>
    </row>
    <row r="328" spans="1:10">
      <c r="A328" s="16" t="s">
        <v>402</v>
      </c>
      <c r="B328" s="9" t="s">
        <v>116</v>
      </c>
      <c r="C328" s="10" t="s">
        <v>439</v>
      </c>
      <c r="D328" s="8" t="s">
        <v>410</v>
      </c>
      <c r="E328" s="11">
        <v>22</v>
      </c>
      <c r="F328" s="12">
        <v>45772</v>
      </c>
      <c r="G328" s="13" t="s">
        <v>425</v>
      </c>
      <c r="H328" s="14" t="s">
        <v>426</v>
      </c>
      <c r="I328" s="15">
        <v>13835906370</v>
      </c>
      <c r="J328" s="1" vm="1" t="e">
        <f>_xlfn._xlws.FILTER(辅助信息!D:D,辅助信息!G:G=G328)</f>
        <v>#VALUE!</v>
      </c>
    </row>
    <row r="329" spans="1:10">
      <c r="A329" s="16" t="s">
        <v>402</v>
      </c>
      <c r="B329" s="9" t="s">
        <v>116</v>
      </c>
      <c r="C329" s="10" t="s">
        <v>464</v>
      </c>
      <c r="D329" s="8" t="s">
        <v>410</v>
      </c>
      <c r="E329" s="11">
        <v>15</v>
      </c>
      <c r="F329" s="12">
        <v>45772</v>
      </c>
      <c r="G329" s="13" t="s">
        <v>465</v>
      </c>
      <c r="H329" s="14" t="s">
        <v>466</v>
      </c>
      <c r="I329" s="15" t="s">
        <v>467</v>
      </c>
      <c r="J329" s="1" vm="1" t="e">
        <f>_xlfn._xlws.FILTER(辅助信息!D:D,辅助信息!G:G=G329)</f>
        <v>#VALUE!</v>
      </c>
    </row>
    <row r="330" spans="1:10">
      <c r="A330" s="16" t="s">
        <v>402</v>
      </c>
      <c r="B330" s="9" t="s">
        <v>416</v>
      </c>
      <c r="C330" s="10" t="s">
        <v>468</v>
      </c>
      <c r="D330" s="8" t="s">
        <v>410</v>
      </c>
      <c r="E330" s="11">
        <v>18.5</v>
      </c>
      <c r="F330" s="12">
        <v>45772</v>
      </c>
      <c r="G330" s="13" t="s">
        <v>465</v>
      </c>
      <c r="H330" s="14" t="s">
        <v>466</v>
      </c>
      <c r="I330" s="15" t="s">
        <v>467</v>
      </c>
      <c r="J330" s="1" vm="1" t="e">
        <f>_xlfn._xlws.FILTER(辅助信息!D:D,辅助信息!G:G=G330)</f>
        <v>#VALUE!</v>
      </c>
    </row>
    <row r="331" spans="1:10">
      <c r="A331" s="16" t="s">
        <v>409</v>
      </c>
      <c r="B331" s="9" t="s">
        <v>116</v>
      </c>
      <c r="C331" s="10" t="s">
        <v>45</v>
      </c>
      <c r="D331" s="8" t="s">
        <v>410</v>
      </c>
      <c r="E331" s="11">
        <v>3</v>
      </c>
      <c r="F331" s="12">
        <v>45772</v>
      </c>
      <c r="G331" s="13" t="s">
        <v>227</v>
      </c>
      <c r="H331" s="14" t="s">
        <v>228</v>
      </c>
      <c r="I331" s="15">
        <v>18381904567</v>
      </c>
      <c r="J331" s="1" t="str">
        <f>_xlfn._xlws.FILTER(辅助信息!D:D,辅助信息!G:G=G331)</f>
        <v>商投建工达州中医药科技园</v>
      </c>
    </row>
    <row r="332" spans="1:10">
      <c r="A332" s="16" t="s">
        <v>409</v>
      </c>
      <c r="B332" s="9" t="s">
        <v>116</v>
      </c>
      <c r="C332" s="10" t="s">
        <v>21</v>
      </c>
      <c r="D332" s="8" t="s">
        <v>410</v>
      </c>
      <c r="E332" s="11">
        <v>12</v>
      </c>
      <c r="F332" s="12">
        <v>45772</v>
      </c>
      <c r="G332" s="13" t="s">
        <v>227</v>
      </c>
      <c r="H332" s="14" t="s">
        <v>228</v>
      </c>
      <c r="I332" s="15">
        <v>18381904567</v>
      </c>
      <c r="J332" s="1" t="str">
        <f>_xlfn._xlws.FILTER(辅助信息!D:D,辅助信息!G:G=G332)</f>
        <v>商投建工达州中医药科技园</v>
      </c>
    </row>
    <row r="333" spans="1:10">
      <c r="A333" s="16" t="s">
        <v>409</v>
      </c>
      <c r="B333" s="9" t="s">
        <v>116</v>
      </c>
      <c r="C333" s="10" t="s">
        <v>58</v>
      </c>
      <c r="D333" s="8" t="s">
        <v>410</v>
      </c>
      <c r="E333" s="11">
        <v>9</v>
      </c>
      <c r="F333" s="12">
        <v>45772</v>
      </c>
      <c r="G333" s="13" t="s">
        <v>227</v>
      </c>
      <c r="H333" s="14" t="s">
        <v>228</v>
      </c>
      <c r="I333" s="15">
        <v>18381904567</v>
      </c>
      <c r="J333" s="1" t="str">
        <f>_xlfn._xlws.FILTER(辅助信息!D:D,辅助信息!G:G=G333)</f>
        <v>商投建工达州中医药科技园</v>
      </c>
    </row>
    <row r="334" spans="1:10">
      <c r="A334" s="16" t="s">
        <v>409</v>
      </c>
      <c r="B334" s="9" t="s">
        <v>116</v>
      </c>
      <c r="C334" s="10" t="s">
        <v>46</v>
      </c>
      <c r="D334" s="8" t="s">
        <v>410</v>
      </c>
      <c r="E334" s="11">
        <v>9</v>
      </c>
      <c r="F334" s="12">
        <v>45772</v>
      </c>
      <c r="G334" s="13" t="s">
        <v>227</v>
      </c>
      <c r="H334" s="14" t="s">
        <v>228</v>
      </c>
      <c r="I334" s="15">
        <v>18381904567</v>
      </c>
      <c r="J334" s="1" t="str">
        <f>_xlfn._xlws.FILTER(辅助信息!D:D,辅助信息!G:G=G334)</f>
        <v>商投建工达州中医药科技园</v>
      </c>
    </row>
    <row r="335" spans="1:10">
      <c r="A335" s="16" t="s">
        <v>409</v>
      </c>
      <c r="B335" s="9" t="s">
        <v>116</v>
      </c>
      <c r="C335" s="10" t="s">
        <v>46</v>
      </c>
      <c r="D335" s="8" t="s">
        <v>410</v>
      </c>
      <c r="E335" s="11">
        <v>21</v>
      </c>
      <c r="F335" s="12">
        <v>45772</v>
      </c>
      <c r="G335" s="13" t="s">
        <v>231</v>
      </c>
      <c r="H335" s="14" t="s">
        <v>228</v>
      </c>
      <c r="I335" s="15">
        <v>18381904567</v>
      </c>
      <c r="J335" s="1" t="str">
        <f>_xlfn._xlws.FILTER(辅助信息!D:D,辅助信息!G:G=G335)</f>
        <v>商投建工达州中医药科技园</v>
      </c>
    </row>
    <row r="336" spans="1:10">
      <c r="A336" s="16" t="s">
        <v>409</v>
      </c>
      <c r="B336" s="9" t="s">
        <v>116</v>
      </c>
      <c r="C336" s="10" t="s">
        <v>22</v>
      </c>
      <c r="D336" s="8" t="s">
        <v>410</v>
      </c>
      <c r="E336" s="11">
        <v>30</v>
      </c>
      <c r="F336" s="12">
        <v>45772</v>
      </c>
      <c r="G336" s="13" t="s">
        <v>231</v>
      </c>
      <c r="H336" s="14" t="s">
        <v>228</v>
      </c>
      <c r="I336" s="15">
        <v>18381904567</v>
      </c>
      <c r="J336" s="1" t="str">
        <f>_xlfn._xlws.FILTER(辅助信息!D:D,辅助信息!G:G=G336)</f>
        <v>商投建工达州中医药科技园</v>
      </c>
    </row>
    <row r="337" spans="1:10">
      <c r="A337" s="16" t="s">
        <v>409</v>
      </c>
      <c r="B337" s="9" t="s">
        <v>152</v>
      </c>
      <c r="C337" s="10" t="s">
        <v>51</v>
      </c>
      <c r="D337" s="8" t="s">
        <v>410</v>
      </c>
      <c r="E337" s="11">
        <v>3</v>
      </c>
      <c r="F337" s="12">
        <v>45772</v>
      </c>
      <c r="G337" s="13" t="s">
        <v>220</v>
      </c>
      <c r="H337" s="14" t="s">
        <v>221</v>
      </c>
      <c r="I337" s="15">
        <v>18381899787</v>
      </c>
      <c r="J337" s="1" t="str">
        <f>_xlfn._xlws.FILTER(辅助信息!D:D,辅助信息!G:G=G337)</f>
        <v>商投建工达州中医药科技园</v>
      </c>
    </row>
    <row r="338" spans="1:10">
      <c r="A338" s="16" t="s">
        <v>409</v>
      </c>
      <c r="B338" s="9" t="s">
        <v>119</v>
      </c>
      <c r="C338" s="10" t="s">
        <v>41</v>
      </c>
      <c r="D338" s="8" t="s">
        <v>410</v>
      </c>
      <c r="E338" s="11">
        <v>3</v>
      </c>
      <c r="F338" s="12">
        <v>45772</v>
      </c>
      <c r="G338" s="13" t="s">
        <v>220</v>
      </c>
      <c r="H338" s="14" t="s">
        <v>221</v>
      </c>
      <c r="I338" s="15">
        <v>18381899787</v>
      </c>
      <c r="J338" s="1" t="str">
        <f>_xlfn._xlws.FILTER(辅助信息!D:D,辅助信息!G:G=G338)</f>
        <v>商投建工达州中医药科技园</v>
      </c>
    </row>
    <row r="339" spans="1:10">
      <c r="A339" s="16" t="s">
        <v>409</v>
      </c>
      <c r="B339" s="9" t="s">
        <v>116</v>
      </c>
      <c r="C339" s="10" t="s">
        <v>32</v>
      </c>
      <c r="D339" s="8" t="s">
        <v>410</v>
      </c>
      <c r="E339" s="11">
        <v>17</v>
      </c>
      <c r="F339" s="12">
        <v>45772</v>
      </c>
      <c r="G339" s="13" t="s">
        <v>220</v>
      </c>
      <c r="H339" s="14" t="s">
        <v>221</v>
      </c>
      <c r="I339" s="15">
        <v>18381899787</v>
      </c>
      <c r="J339" s="1" t="str">
        <f>_xlfn._xlws.FILTER(辅助信息!D:D,辅助信息!G:G=G339)</f>
        <v>商投建工达州中医药科技园</v>
      </c>
    </row>
    <row r="340" spans="1:10">
      <c r="A340" s="16" t="s">
        <v>409</v>
      </c>
      <c r="B340" s="9" t="s">
        <v>116</v>
      </c>
      <c r="C340" s="10" t="s">
        <v>18</v>
      </c>
      <c r="D340" s="8" t="s">
        <v>410</v>
      </c>
      <c r="E340" s="11">
        <v>12</v>
      </c>
      <c r="F340" s="12">
        <v>45772</v>
      </c>
      <c r="G340" s="13" t="s">
        <v>220</v>
      </c>
      <c r="H340" s="14" t="s">
        <v>221</v>
      </c>
      <c r="I340" s="15">
        <v>18381899787</v>
      </c>
      <c r="J340" s="1" t="str">
        <f>_xlfn._xlws.FILTER(辅助信息!D:D,辅助信息!G:G=G340)</f>
        <v>商投建工达州中医药科技园</v>
      </c>
    </row>
    <row r="341" spans="1:10">
      <c r="A341" s="16" t="s">
        <v>401</v>
      </c>
      <c r="B341" s="9" t="s">
        <v>116</v>
      </c>
      <c r="C341" s="10" t="s">
        <v>143</v>
      </c>
      <c r="D341" s="8" t="s">
        <v>410</v>
      </c>
      <c r="E341" s="11">
        <v>12</v>
      </c>
      <c r="F341" s="12">
        <v>45772</v>
      </c>
      <c r="G341" s="13" t="s">
        <v>458</v>
      </c>
      <c r="H341" s="14" t="s">
        <v>393</v>
      </c>
      <c r="I341" s="15">
        <v>15924731822</v>
      </c>
      <c r="J341" s="1" t="str">
        <f>_xlfn._xlws.FILTER(辅助信息!D:D,辅助信息!G:G=G341)</f>
        <v>宜宾兴港三江新区长江工业园建设项目</v>
      </c>
    </row>
    <row r="342" spans="1:10">
      <c r="A342" s="16" t="s">
        <v>401</v>
      </c>
      <c r="B342" s="9" t="s">
        <v>116</v>
      </c>
      <c r="C342" s="10" t="s">
        <v>141</v>
      </c>
      <c r="D342" s="8" t="s">
        <v>410</v>
      </c>
      <c r="E342" s="11">
        <v>75</v>
      </c>
      <c r="F342" s="12">
        <v>45772</v>
      </c>
      <c r="G342" s="13" t="s">
        <v>458</v>
      </c>
      <c r="H342" s="14" t="s">
        <v>393</v>
      </c>
      <c r="I342" s="15">
        <v>15924731822</v>
      </c>
      <c r="J342" s="1" t="str">
        <f>_xlfn._xlws.FILTER(辅助信息!D:D,辅助信息!G:G=G342)</f>
        <v>宜宾兴港三江新区长江工业园建设项目</v>
      </c>
    </row>
    <row r="343" spans="1:10">
      <c r="A343" s="16" t="s">
        <v>401</v>
      </c>
      <c r="B343" s="9" t="s">
        <v>116</v>
      </c>
      <c r="C343" s="10" t="s">
        <v>142</v>
      </c>
      <c r="D343" s="8" t="s">
        <v>410</v>
      </c>
      <c r="E343" s="11">
        <v>18</v>
      </c>
      <c r="F343" s="12">
        <v>45772</v>
      </c>
      <c r="G343" s="13" t="s">
        <v>458</v>
      </c>
      <c r="H343" s="14" t="s">
        <v>393</v>
      </c>
      <c r="I343" s="15">
        <v>15924731822</v>
      </c>
      <c r="J343" s="1" t="str">
        <f>_xlfn._xlws.FILTER(辅助信息!D:D,辅助信息!G:G=G343)</f>
        <v>宜宾兴港三江新区长江工业园建设项目</v>
      </c>
    </row>
    <row r="344" spans="1:10">
      <c r="A344" s="1" t="s">
        <v>401</v>
      </c>
      <c r="B344" s="1" t="s">
        <v>116</v>
      </c>
      <c r="C344" s="1" t="s">
        <v>27</v>
      </c>
      <c r="D344" s="1" t="s">
        <v>410</v>
      </c>
      <c r="E344" s="2">
        <v>53</v>
      </c>
      <c r="F344" s="3">
        <v>45773</v>
      </c>
      <c r="G344" s="1" t="s">
        <v>459</v>
      </c>
      <c r="H344" s="1" t="s">
        <v>396</v>
      </c>
      <c r="I344" s="1">
        <v>18381110677</v>
      </c>
      <c r="J344" s="1" t="str">
        <f>_xlfn._xlws.FILTER(辅助信息!D:D,辅助信息!G:G=G344)</f>
        <v>宜宾兴港三江新区长江工业园建设项目</v>
      </c>
    </row>
    <row r="345" spans="1:10">
      <c r="A345" s="1" t="s">
        <v>401</v>
      </c>
      <c r="B345" s="1" t="s">
        <v>116</v>
      </c>
      <c r="C345" s="1" t="s">
        <v>30</v>
      </c>
      <c r="D345" s="1" t="s">
        <v>410</v>
      </c>
      <c r="E345" s="2">
        <v>86</v>
      </c>
      <c r="F345" s="3">
        <v>45773</v>
      </c>
      <c r="G345" s="1" t="s">
        <v>459</v>
      </c>
      <c r="H345" s="1" t="s">
        <v>396</v>
      </c>
      <c r="I345" s="1">
        <v>18381110677</v>
      </c>
      <c r="J345" s="1" t="str">
        <f>_xlfn._xlws.FILTER(辅助信息!D:D,辅助信息!G:G=G345)</f>
        <v>宜宾兴港三江新区长江工业园建设项目</v>
      </c>
    </row>
    <row r="346" spans="1:10">
      <c r="A346" s="1" t="s">
        <v>401</v>
      </c>
      <c r="B346" s="1" t="s">
        <v>116</v>
      </c>
      <c r="C346" s="1" t="s">
        <v>469</v>
      </c>
      <c r="D346" s="1" t="s">
        <v>410</v>
      </c>
      <c r="E346" s="2">
        <v>70</v>
      </c>
      <c r="F346" s="3">
        <v>45773</v>
      </c>
      <c r="G346" s="1" t="s">
        <v>460</v>
      </c>
      <c r="H346" s="1" t="s">
        <v>396</v>
      </c>
      <c r="I346" s="1">
        <v>18381110677</v>
      </c>
      <c r="J346" s="1" t="str">
        <f>_xlfn._xlws.FILTER(辅助信息!D:D,辅助信息!G:G=G346)</f>
        <v>宜宾兴港三江新区长江工业园建设项目</v>
      </c>
    </row>
    <row r="347" spans="1:10">
      <c r="A347" s="1" t="s">
        <v>401</v>
      </c>
      <c r="B347" s="1" t="s">
        <v>116</v>
      </c>
      <c r="C347" s="1" t="s">
        <v>138</v>
      </c>
      <c r="D347" s="1" t="s">
        <v>410</v>
      </c>
      <c r="E347" s="2">
        <v>45</v>
      </c>
      <c r="F347" s="3">
        <v>45773</v>
      </c>
      <c r="G347" s="1" t="s">
        <v>461</v>
      </c>
      <c r="H347" s="1" t="s">
        <v>396</v>
      </c>
      <c r="I347" s="1">
        <v>18381110677</v>
      </c>
      <c r="J347" s="1" t="str">
        <f>_xlfn._xlws.FILTER(辅助信息!D:D,辅助信息!G:G=G347)</f>
        <v>宜宾兴港三江新区长江工业园建设项目</v>
      </c>
    </row>
    <row r="348" spans="1:10">
      <c r="A348" s="1" t="s">
        <v>401</v>
      </c>
      <c r="B348" s="1" t="s">
        <v>116</v>
      </c>
      <c r="C348" s="1" t="s">
        <v>133</v>
      </c>
      <c r="D348" s="1" t="s">
        <v>410</v>
      </c>
      <c r="E348" s="2">
        <v>65</v>
      </c>
      <c r="F348" s="3">
        <v>45773</v>
      </c>
      <c r="G348" s="1" t="s">
        <v>462</v>
      </c>
      <c r="H348" s="1" t="s">
        <v>396</v>
      </c>
      <c r="I348" s="1">
        <v>18381110677</v>
      </c>
      <c r="J348" s="1" t="str">
        <f>_xlfn._xlws.FILTER(辅助信息!D:D,辅助信息!G:G=G348)</f>
        <v>宜宾兴港三江新区长江工业园建设项目</v>
      </c>
    </row>
    <row r="349" spans="1:10">
      <c r="A349" s="1" t="s">
        <v>401</v>
      </c>
      <c r="B349" s="1" t="s">
        <v>116</v>
      </c>
      <c r="C349" s="1" t="s">
        <v>30</v>
      </c>
      <c r="D349" s="1" t="s">
        <v>410</v>
      </c>
      <c r="E349" s="2">
        <v>87</v>
      </c>
      <c r="F349" s="3">
        <v>45773</v>
      </c>
      <c r="G349" s="1" t="s">
        <v>457</v>
      </c>
      <c r="H349" s="1" t="s">
        <v>393</v>
      </c>
      <c r="I349" s="1">
        <v>15924731822</v>
      </c>
      <c r="J349" s="1" t="str">
        <f>_xlfn._xlws.FILTER(辅助信息!D:D,辅助信息!G:G=G349)</f>
        <v>宜宾兴港三江新区长江工业园建设项目</v>
      </c>
    </row>
    <row r="350" spans="1:10">
      <c r="A350" s="1" t="s">
        <v>401</v>
      </c>
      <c r="B350" s="1" t="s">
        <v>116</v>
      </c>
      <c r="C350" s="1" t="s">
        <v>46</v>
      </c>
      <c r="D350" s="1" t="s">
        <v>410</v>
      </c>
      <c r="E350" s="2">
        <v>140</v>
      </c>
      <c r="F350" s="3">
        <v>45773</v>
      </c>
      <c r="G350" s="1" t="s">
        <v>470</v>
      </c>
      <c r="H350" s="1" t="s">
        <v>393</v>
      </c>
      <c r="I350" s="1">
        <v>15924731822</v>
      </c>
      <c r="J350" s="1" t="str">
        <f>_xlfn._xlws.FILTER(辅助信息!D:D,辅助信息!G:G=G350)</f>
        <v>宜宾兴港三江新区长江工业园建设项目</v>
      </c>
    </row>
    <row r="351" spans="1:10">
      <c r="A351" s="1" t="s">
        <v>400</v>
      </c>
      <c r="B351" s="1" t="s">
        <v>116</v>
      </c>
      <c r="C351" s="1" t="s">
        <v>65</v>
      </c>
      <c r="D351" s="1" t="s">
        <v>410</v>
      </c>
      <c r="E351" s="2">
        <v>27</v>
      </c>
      <c r="F351" s="3">
        <v>45774</v>
      </c>
      <c r="G351" s="1" t="s">
        <v>309</v>
      </c>
      <c r="H351" s="1" t="s">
        <v>310</v>
      </c>
      <c r="I351" s="1">
        <v>18302833536</v>
      </c>
      <c r="J351" s="1" t="str">
        <f>_xlfn._xlws.FILTER(辅助信息!D:D,辅助信息!G:G=G351)</f>
        <v>五冶达州国道542项目</v>
      </c>
    </row>
    <row r="352" spans="1:10">
      <c r="A352" s="1" t="s">
        <v>400</v>
      </c>
      <c r="B352" s="1" t="s">
        <v>119</v>
      </c>
      <c r="C352" s="1" t="s">
        <v>40</v>
      </c>
      <c r="D352" s="1" t="s">
        <v>410</v>
      </c>
      <c r="E352" s="2">
        <v>15</v>
      </c>
      <c r="F352" s="3">
        <v>45774</v>
      </c>
      <c r="G352" s="1" t="s">
        <v>216</v>
      </c>
      <c r="H352" s="1" t="s">
        <v>217</v>
      </c>
      <c r="I352" s="1">
        <v>15108211617</v>
      </c>
      <c r="J352" s="1" t="str">
        <f>_xlfn._xlws.FILTER(辅助信息!D:D,辅助信息!G:G=G352)</f>
        <v>商投建工达州中医药科技园</v>
      </c>
    </row>
    <row r="353" spans="1:10">
      <c r="A353" s="1" t="s">
        <v>400</v>
      </c>
      <c r="B353" s="1" t="s">
        <v>119</v>
      </c>
      <c r="C353" s="1" t="s">
        <v>41</v>
      </c>
      <c r="D353" s="1" t="s">
        <v>410</v>
      </c>
      <c r="E353" s="2">
        <v>3</v>
      </c>
      <c r="F353" s="3">
        <v>45774</v>
      </c>
      <c r="G353" s="1" t="s">
        <v>216</v>
      </c>
      <c r="H353" s="1" t="s">
        <v>217</v>
      </c>
      <c r="I353" s="1">
        <v>15108211617</v>
      </c>
      <c r="J353" s="1" t="str">
        <f>_xlfn._xlws.FILTER(辅助信息!D:D,辅助信息!G:G=G353)</f>
        <v>商投建工达州中医药科技园</v>
      </c>
    </row>
    <row r="354" spans="1:10">
      <c r="A354" s="1" t="s">
        <v>400</v>
      </c>
      <c r="B354" s="1" t="s">
        <v>116</v>
      </c>
      <c r="C354" s="1" t="s">
        <v>27</v>
      </c>
      <c r="D354" s="1" t="s">
        <v>410</v>
      </c>
      <c r="E354" s="2">
        <v>21</v>
      </c>
      <c r="F354" s="3">
        <v>45774</v>
      </c>
      <c r="G354" s="1" t="s">
        <v>216</v>
      </c>
      <c r="H354" s="1" t="s">
        <v>217</v>
      </c>
      <c r="I354" s="1">
        <v>15108211617</v>
      </c>
      <c r="J354" s="1" t="str">
        <f>_xlfn._xlws.FILTER(辅助信息!D:D,辅助信息!G:G=G354)</f>
        <v>商投建工达州中医药科技园</v>
      </c>
    </row>
    <row r="355" spans="1:10">
      <c r="A355" s="1" t="s">
        <v>400</v>
      </c>
      <c r="B355" s="1" t="s">
        <v>116</v>
      </c>
      <c r="C355" s="1" t="s">
        <v>28</v>
      </c>
      <c r="D355" s="1" t="s">
        <v>410</v>
      </c>
      <c r="E355" s="2">
        <v>9</v>
      </c>
      <c r="F355" s="3">
        <v>45774</v>
      </c>
      <c r="G355" s="1" t="s">
        <v>216</v>
      </c>
      <c r="H355" s="1" t="s">
        <v>217</v>
      </c>
      <c r="I355" s="1">
        <v>15108211617</v>
      </c>
      <c r="J355" s="1" t="str">
        <f>_xlfn._xlws.FILTER(辅助信息!D:D,辅助信息!G:G=G355)</f>
        <v>商投建工达州中医药科技园</v>
      </c>
    </row>
    <row r="356" spans="1:10">
      <c r="A356" s="1" t="s">
        <v>402</v>
      </c>
      <c r="B356" s="1" t="s">
        <v>116</v>
      </c>
      <c r="C356" s="1" t="s">
        <v>32</v>
      </c>
      <c r="D356" s="1" t="s">
        <v>410</v>
      </c>
      <c r="E356" s="2">
        <v>12</v>
      </c>
      <c r="F356" s="3">
        <v>45774</v>
      </c>
      <c r="G356" s="1" t="s">
        <v>246</v>
      </c>
      <c r="H356" s="1" t="s">
        <v>247</v>
      </c>
      <c r="I356" s="1">
        <v>15692885305</v>
      </c>
      <c r="J356" s="1" t="str">
        <f>_xlfn._xlws.FILTER(辅助信息!D:D,辅助信息!G:G=G356)</f>
        <v>四川商建
射洪城乡一体化项目</v>
      </c>
    </row>
    <row r="357" spans="1:10">
      <c r="A357" s="1" t="s">
        <v>402</v>
      </c>
      <c r="B357" s="1" t="s">
        <v>116</v>
      </c>
      <c r="C357" s="1" t="s">
        <v>28</v>
      </c>
      <c r="D357" s="1" t="s">
        <v>410</v>
      </c>
      <c r="E357" s="2">
        <v>24</v>
      </c>
      <c r="F357" s="3">
        <v>45774</v>
      </c>
      <c r="G357" s="1" t="s">
        <v>246</v>
      </c>
      <c r="H357" s="1" t="s">
        <v>247</v>
      </c>
      <c r="I357" s="1">
        <v>15692885305</v>
      </c>
      <c r="J357" s="1" t="str">
        <f>_xlfn._xlws.FILTER(辅助信息!D:D,辅助信息!G:G=G357)</f>
        <v>四川商建
射洪城乡一体化项目</v>
      </c>
    </row>
    <row r="358" spans="1:10">
      <c r="A358" s="1" t="s">
        <v>409</v>
      </c>
      <c r="B358" s="1" t="s">
        <v>152</v>
      </c>
      <c r="C358" s="1" t="s">
        <v>53</v>
      </c>
      <c r="D358" s="1" t="s">
        <v>410</v>
      </c>
      <c r="E358" s="2">
        <v>8</v>
      </c>
      <c r="F358" s="3">
        <v>45774</v>
      </c>
      <c r="G358" s="1" t="s">
        <v>339</v>
      </c>
      <c r="H358" s="1" t="s">
        <v>328</v>
      </c>
      <c r="I358" s="1">
        <v>18398563998</v>
      </c>
      <c r="J358" s="1" t="str">
        <f>_xlfn._xlws.FILTER(辅助信息!D:D,辅助信息!G:G=G358)</f>
        <v>五冶达州国道542项目</v>
      </c>
    </row>
    <row r="359" spans="1:10">
      <c r="A359" s="1" t="s">
        <v>409</v>
      </c>
      <c r="B359" s="1" t="s">
        <v>116</v>
      </c>
      <c r="C359" s="1" t="s">
        <v>27</v>
      </c>
      <c r="D359" s="1" t="s">
        <v>410</v>
      </c>
      <c r="E359" s="2">
        <v>9</v>
      </c>
      <c r="F359" s="3">
        <v>45774</v>
      </c>
      <c r="G359" s="1" t="s">
        <v>339</v>
      </c>
      <c r="H359" s="1" t="s">
        <v>328</v>
      </c>
      <c r="I359" s="1">
        <v>18398563998</v>
      </c>
      <c r="J359" s="1" t="str">
        <f>_xlfn._xlws.FILTER(辅助信息!D:D,辅助信息!G:G=G359)</f>
        <v>五冶达州国道542项目</v>
      </c>
    </row>
    <row r="360" spans="1:10">
      <c r="A360" s="1" t="s">
        <v>409</v>
      </c>
      <c r="B360" s="1" t="s">
        <v>116</v>
      </c>
      <c r="C360" s="1" t="s">
        <v>19</v>
      </c>
      <c r="D360" s="1" t="s">
        <v>410</v>
      </c>
      <c r="E360" s="2">
        <v>10</v>
      </c>
      <c r="F360" s="3">
        <v>45774</v>
      </c>
      <c r="G360" s="1" t="s">
        <v>339</v>
      </c>
      <c r="H360" s="1" t="s">
        <v>328</v>
      </c>
      <c r="I360" s="1">
        <v>18398563998</v>
      </c>
      <c r="J360" s="1" t="str">
        <f>_xlfn._xlws.FILTER(辅助信息!D:D,辅助信息!G:G=G360)</f>
        <v>五冶达州国道542项目</v>
      </c>
    </row>
    <row r="361" spans="1:10">
      <c r="A361" s="1" t="s">
        <v>409</v>
      </c>
      <c r="B361" s="1" t="s">
        <v>116</v>
      </c>
      <c r="C361" s="1" t="s">
        <v>32</v>
      </c>
      <c r="D361" s="1" t="s">
        <v>410</v>
      </c>
      <c r="E361" s="2">
        <v>3</v>
      </c>
      <c r="F361" s="3">
        <v>45774</v>
      </c>
      <c r="G361" s="1" t="s">
        <v>339</v>
      </c>
      <c r="H361" s="1" t="s">
        <v>328</v>
      </c>
      <c r="I361" s="1">
        <v>18398563998</v>
      </c>
      <c r="J361" s="1" t="str">
        <f>_xlfn._xlws.FILTER(辅助信息!D:D,辅助信息!G:G=G361)</f>
        <v>五冶达州国道542项目</v>
      </c>
    </row>
    <row r="362" spans="1:10">
      <c r="A362" s="1" t="s">
        <v>409</v>
      </c>
      <c r="B362" s="1" t="s">
        <v>116</v>
      </c>
      <c r="C362" s="1" t="s">
        <v>30</v>
      </c>
      <c r="D362" s="1" t="s">
        <v>410</v>
      </c>
      <c r="E362" s="2">
        <v>6</v>
      </c>
      <c r="F362" s="3">
        <v>45774</v>
      </c>
      <c r="G362" s="1" t="s">
        <v>339</v>
      </c>
      <c r="H362" s="1" t="s">
        <v>328</v>
      </c>
      <c r="I362" s="1">
        <v>18398563998</v>
      </c>
      <c r="J362" s="1" t="str">
        <f>_xlfn._xlws.FILTER(辅助信息!D:D,辅助信息!G:G=G362)</f>
        <v>五冶达州国道542项目</v>
      </c>
    </row>
    <row r="363" spans="1:10">
      <c r="A363" s="1" t="s">
        <v>409</v>
      </c>
      <c r="B363" s="1" t="s">
        <v>116</v>
      </c>
      <c r="C363" s="1" t="s">
        <v>27</v>
      </c>
      <c r="D363" s="1" t="s">
        <v>410</v>
      </c>
      <c r="E363" s="2">
        <v>18</v>
      </c>
      <c r="F363" s="3">
        <v>45774</v>
      </c>
      <c r="G363" s="1" t="s">
        <v>333</v>
      </c>
      <c r="H363" s="1" t="s">
        <v>334</v>
      </c>
      <c r="I363" s="1">
        <v>13518183653</v>
      </c>
      <c r="J363" s="1" t="str">
        <f>_xlfn._xlws.FILTER(辅助信息!D:D,辅助信息!G:G=G363)</f>
        <v>五冶达州国道542项目</v>
      </c>
    </row>
    <row r="364" spans="1:10">
      <c r="A364" s="1" t="s">
        <v>409</v>
      </c>
      <c r="B364" s="1" t="s">
        <v>116</v>
      </c>
      <c r="C364" s="1" t="s">
        <v>19</v>
      </c>
      <c r="D364" s="1" t="s">
        <v>410</v>
      </c>
      <c r="E364" s="2">
        <v>16</v>
      </c>
      <c r="F364" s="3">
        <v>45774</v>
      </c>
      <c r="G364" s="1" t="s">
        <v>333</v>
      </c>
      <c r="H364" s="1" t="s">
        <v>334</v>
      </c>
      <c r="I364" s="1">
        <v>13518183653</v>
      </c>
      <c r="J364" s="1" t="str">
        <f>_xlfn._xlws.FILTER(辅助信息!D:D,辅助信息!G:G=G364)</f>
        <v>五冶达州国道542项目</v>
      </c>
    </row>
    <row r="365" spans="1:10">
      <c r="A365" s="1" t="s">
        <v>409</v>
      </c>
      <c r="B365" s="1" t="s">
        <v>116</v>
      </c>
      <c r="C365" s="1" t="s">
        <v>18</v>
      </c>
      <c r="D365" s="1" t="s">
        <v>410</v>
      </c>
      <c r="E365" s="2">
        <v>6</v>
      </c>
      <c r="F365" s="3">
        <v>45774</v>
      </c>
      <c r="G365" s="1" t="s">
        <v>333</v>
      </c>
      <c r="H365" s="1" t="s">
        <v>334</v>
      </c>
      <c r="I365" s="1">
        <v>13518183653</v>
      </c>
      <c r="J365" s="1" t="str">
        <f>_xlfn._xlws.FILTER(辅助信息!D:D,辅助信息!G:G=G365)</f>
        <v>五冶达州国道542项目</v>
      </c>
    </row>
    <row r="366" spans="1:10">
      <c r="A366" s="1" t="s">
        <v>409</v>
      </c>
      <c r="B366" s="1" t="s">
        <v>119</v>
      </c>
      <c r="C366" s="1" t="s">
        <v>49</v>
      </c>
      <c r="D366" s="1" t="s">
        <v>410</v>
      </c>
      <c r="E366" s="2">
        <v>6</v>
      </c>
      <c r="F366" s="3">
        <v>45774</v>
      </c>
      <c r="G366" s="1" t="s">
        <v>216</v>
      </c>
      <c r="H366" s="1" t="s">
        <v>217</v>
      </c>
      <c r="I366" s="1">
        <v>15108211617</v>
      </c>
      <c r="J366" s="1" t="str">
        <f>_xlfn._xlws.FILTER(辅助信息!D:D,辅助信息!G:G=G366)</f>
        <v>商投建工达州中医药科技园</v>
      </c>
    </row>
    <row r="367" spans="1:10">
      <c r="A367" s="1" t="s">
        <v>409</v>
      </c>
      <c r="B367" s="1" t="s">
        <v>116</v>
      </c>
      <c r="C367" s="1" t="s">
        <v>32</v>
      </c>
      <c r="D367" s="1" t="s">
        <v>410</v>
      </c>
      <c r="E367" s="2">
        <v>13</v>
      </c>
      <c r="F367" s="3">
        <v>45774</v>
      </c>
      <c r="G367" s="1" t="s">
        <v>216</v>
      </c>
      <c r="H367" s="1" t="s">
        <v>217</v>
      </c>
      <c r="I367" s="1">
        <v>15108211617</v>
      </c>
      <c r="J367" s="1" t="str">
        <f>_xlfn._xlws.FILTER(辅助信息!D:D,辅助信息!G:G=G367)</f>
        <v>商投建工达州中医药科技园</v>
      </c>
    </row>
    <row r="368" spans="1:10">
      <c r="A368" s="1" t="s">
        <v>409</v>
      </c>
      <c r="B368" s="1" t="s">
        <v>116</v>
      </c>
      <c r="C368" s="1" t="s">
        <v>130</v>
      </c>
      <c r="D368" s="1" t="s">
        <v>410</v>
      </c>
      <c r="E368" s="2">
        <v>3</v>
      </c>
      <c r="F368" s="3">
        <v>45774</v>
      </c>
      <c r="G368" s="1" t="s">
        <v>216</v>
      </c>
      <c r="H368" s="1" t="s">
        <v>217</v>
      </c>
      <c r="I368" s="1">
        <v>15108211617</v>
      </c>
      <c r="J368" s="1" t="str">
        <f>_xlfn._xlws.FILTER(辅助信息!D:D,辅助信息!G:G=G368)</f>
        <v>商投建工达州中医药科技园</v>
      </c>
    </row>
    <row r="369" spans="1:10">
      <c r="A369" s="1" t="s">
        <v>409</v>
      </c>
      <c r="B369" s="1" t="s">
        <v>116</v>
      </c>
      <c r="C369" s="1" t="s">
        <v>33</v>
      </c>
      <c r="D369" s="1" t="s">
        <v>410</v>
      </c>
      <c r="E369" s="2">
        <v>13</v>
      </c>
      <c r="F369" s="3">
        <v>45774</v>
      </c>
      <c r="G369" s="1" t="s">
        <v>216</v>
      </c>
      <c r="H369" s="1" t="s">
        <v>217</v>
      </c>
      <c r="I369" s="1">
        <v>15108211617</v>
      </c>
      <c r="J369" s="1" t="str">
        <f>_xlfn._xlws.FILTER(辅助信息!D:D,辅助信息!G:G=G369)</f>
        <v>商投建工达州中医药科技园</v>
      </c>
    </row>
    <row r="370" spans="1:10">
      <c r="A370" s="1" t="s">
        <v>409</v>
      </c>
      <c r="B370" s="1" t="s">
        <v>116</v>
      </c>
      <c r="C370" s="1" t="s">
        <v>90</v>
      </c>
      <c r="D370" s="1" t="s">
        <v>410</v>
      </c>
      <c r="E370" s="2">
        <v>70</v>
      </c>
      <c r="F370" s="3">
        <v>45774</v>
      </c>
      <c r="G370" s="1" t="s">
        <v>460</v>
      </c>
      <c r="H370" s="1" t="s">
        <v>396</v>
      </c>
      <c r="I370" s="1">
        <v>18381110677</v>
      </c>
      <c r="J370" s="1" t="str">
        <f>_xlfn._xlws.FILTER(辅助信息!D:D,辅助信息!G:G=G370)</f>
        <v>宜宾兴港三江新区长江工业园建设项目</v>
      </c>
    </row>
    <row r="371" spans="1:10">
      <c r="A371" s="1" t="s">
        <v>409</v>
      </c>
      <c r="B371" s="1" t="s">
        <v>119</v>
      </c>
      <c r="C371" s="1" t="s">
        <v>41</v>
      </c>
      <c r="D371" s="1" t="s">
        <v>410</v>
      </c>
      <c r="E371" s="2">
        <v>15</v>
      </c>
      <c r="F371" s="3">
        <v>45774</v>
      </c>
      <c r="G371" s="1" t="s">
        <v>462</v>
      </c>
      <c r="H371" s="1" t="s">
        <v>396</v>
      </c>
      <c r="I371" s="1">
        <v>18381110677</v>
      </c>
      <c r="J371" s="1" t="str">
        <f>_xlfn._xlws.FILTER(辅助信息!D:D,辅助信息!G:G=G371)</f>
        <v>宜宾兴港三江新区长江工业园建设项目</v>
      </c>
    </row>
    <row r="372" spans="1:10">
      <c r="A372" s="1" t="s">
        <v>409</v>
      </c>
      <c r="B372" s="1" t="s">
        <v>116</v>
      </c>
      <c r="C372" s="1" t="s">
        <v>133</v>
      </c>
      <c r="D372" s="1" t="s">
        <v>410</v>
      </c>
      <c r="E372" s="2">
        <v>20</v>
      </c>
      <c r="F372" s="3">
        <v>45774</v>
      </c>
      <c r="G372" s="1" t="s">
        <v>462</v>
      </c>
      <c r="H372" s="1" t="s">
        <v>396</v>
      </c>
      <c r="I372" s="1">
        <v>18381110677</v>
      </c>
      <c r="J372" s="1" t="str">
        <f>_xlfn._xlws.FILTER(辅助信息!D:D,辅助信息!G:G=G372)</f>
        <v>宜宾兴港三江新区长江工业园建设项目</v>
      </c>
    </row>
    <row r="373" spans="1:10">
      <c r="A373" s="1" t="s">
        <v>409</v>
      </c>
      <c r="B373" s="1" t="s">
        <v>119</v>
      </c>
      <c r="C373" s="1" t="s">
        <v>40</v>
      </c>
      <c r="D373" s="1" t="s">
        <v>410</v>
      </c>
      <c r="E373" s="2">
        <v>20</v>
      </c>
      <c r="F373" s="3">
        <v>45774</v>
      </c>
      <c r="G373" s="1" t="s">
        <v>458</v>
      </c>
      <c r="H373" s="1" t="s">
        <v>393</v>
      </c>
      <c r="I373" s="1">
        <v>15924731822</v>
      </c>
      <c r="J373" s="1" t="str">
        <f>_xlfn._xlws.FILTER(辅助信息!D:D,辅助信息!G:G=G373)</f>
        <v>宜宾兴港三江新区长江工业园建设项目</v>
      </c>
    </row>
    <row r="374" spans="1:10">
      <c r="A374" s="1" t="s">
        <v>409</v>
      </c>
      <c r="B374" s="1" t="s">
        <v>119</v>
      </c>
      <c r="C374" s="1" t="s">
        <v>41</v>
      </c>
      <c r="D374" s="1" t="s">
        <v>410</v>
      </c>
      <c r="E374" s="2">
        <v>15</v>
      </c>
      <c r="F374" s="3">
        <v>45774</v>
      </c>
      <c r="G374" s="1" t="s">
        <v>458</v>
      </c>
      <c r="H374" s="1" t="s">
        <v>393</v>
      </c>
      <c r="I374" s="1">
        <v>15924731822</v>
      </c>
      <c r="J374" s="1" t="str">
        <f>_xlfn._xlws.FILTER(辅助信息!D:D,辅助信息!G:G=G374)</f>
        <v>宜宾兴港三江新区长江工业园建设项目</v>
      </c>
    </row>
    <row r="375" spans="1:10">
      <c r="A375" s="1" t="s">
        <v>413</v>
      </c>
      <c r="B375" s="1" t="s">
        <v>119</v>
      </c>
      <c r="C375" s="1" t="s">
        <v>40</v>
      </c>
      <c r="D375" s="1" t="s">
        <v>410</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413</v>
      </c>
      <c r="B376" s="1" t="s">
        <v>119</v>
      </c>
      <c r="C376" s="1" t="s">
        <v>41</v>
      </c>
      <c r="D376" s="1" t="s">
        <v>410</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413</v>
      </c>
      <c r="B377" s="1" t="s">
        <v>116</v>
      </c>
      <c r="C377" s="1" t="s">
        <v>32</v>
      </c>
      <c r="D377" s="1" t="s">
        <v>410</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471</v>
      </c>
      <c r="B378" s="9" t="s">
        <v>116</v>
      </c>
      <c r="C378" s="10" t="s">
        <v>130</v>
      </c>
      <c r="D378" s="8" t="s">
        <v>410</v>
      </c>
      <c r="E378" s="11">
        <v>35</v>
      </c>
      <c r="F378" s="12">
        <v>45776</v>
      </c>
      <c r="G378" s="13" t="s">
        <v>457</v>
      </c>
      <c r="H378" s="14" t="s">
        <v>393</v>
      </c>
      <c r="I378" s="15">
        <v>15924731822</v>
      </c>
      <c r="J378" s="1" t="str">
        <f>_xlfn._xlws.FILTER(辅助信息!D:D,辅助信息!G:G=G378)</f>
        <v>宜宾兴港三江新区长江工业园建设项目</v>
      </c>
    </row>
    <row r="379" spans="1:10">
      <c r="A379" s="16" t="s">
        <v>402</v>
      </c>
      <c r="B379" s="9" t="s">
        <v>119</v>
      </c>
      <c r="C379" s="10" t="s">
        <v>40</v>
      </c>
      <c r="D379" s="8" t="s">
        <v>410</v>
      </c>
      <c r="E379" s="11">
        <v>12</v>
      </c>
      <c r="F379" s="12">
        <v>45776</v>
      </c>
      <c r="G379" s="13" t="s">
        <v>246</v>
      </c>
      <c r="H379" s="14" t="s">
        <v>247</v>
      </c>
      <c r="I379" s="15">
        <v>15692885305</v>
      </c>
      <c r="J379" s="1" t="str">
        <f>_xlfn._xlws.FILTER(辅助信息!D:D,辅助信息!G:G=G379)</f>
        <v>四川商建
射洪城乡一体化项目</v>
      </c>
    </row>
    <row r="380" spans="1:10">
      <c r="A380" s="16" t="s">
        <v>402</v>
      </c>
      <c r="B380" s="9" t="s">
        <v>119</v>
      </c>
      <c r="C380" s="10" t="s">
        <v>41</v>
      </c>
      <c r="D380" s="8" t="s">
        <v>410</v>
      </c>
      <c r="E380" s="11">
        <v>22</v>
      </c>
      <c r="F380" s="12">
        <v>45776</v>
      </c>
      <c r="G380" s="13" t="s">
        <v>246</v>
      </c>
      <c r="H380" s="14" t="s">
        <v>247</v>
      </c>
      <c r="I380" s="15">
        <v>15692885305</v>
      </c>
      <c r="J380" s="1" t="str">
        <f>_xlfn._xlws.FILTER(辅助信息!D:D,辅助信息!G:G=G380)</f>
        <v>四川商建
射洪城乡一体化项目</v>
      </c>
    </row>
    <row r="381" spans="1:10">
      <c r="A381" s="16" t="s">
        <v>401</v>
      </c>
      <c r="B381" s="9" t="s">
        <v>116</v>
      </c>
      <c r="C381" s="10" t="s">
        <v>429</v>
      </c>
      <c r="D381" s="8" t="s">
        <v>410</v>
      </c>
      <c r="E381" s="11">
        <v>105</v>
      </c>
      <c r="F381" s="12">
        <v>45776</v>
      </c>
      <c r="G381" s="13" t="s">
        <v>444</v>
      </c>
      <c r="H381" s="14" t="s">
        <v>445</v>
      </c>
      <c r="I381" s="15">
        <v>18980505177</v>
      </c>
      <c r="J381" s="1" vm="1" t="e">
        <f>_xlfn._xlws.FILTER(辅助信息!D:D,辅助信息!G:G=G381)</f>
        <v>#VALUE!</v>
      </c>
    </row>
    <row r="382" spans="1:10">
      <c r="A382" s="16" t="s">
        <v>401</v>
      </c>
      <c r="B382" s="9" t="s">
        <v>116</v>
      </c>
      <c r="C382" s="10" t="s">
        <v>440</v>
      </c>
      <c r="D382" s="8" t="s">
        <v>410</v>
      </c>
      <c r="E382" s="11">
        <v>35</v>
      </c>
      <c r="F382" s="12">
        <v>45776</v>
      </c>
      <c r="G382" s="13" t="s">
        <v>444</v>
      </c>
      <c r="H382" s="14" t="s">
        <v>445</v>
      </c>
      <c r="I382" s="15">
        <v>18980505177</v>
      </c>
      <c r="J382" s="1" vm="1" t="e">
        <f>_xlfn._xlws.FILTER(辅助信息!D:D,辅助信息!G:G=G382)</f>
        <v>#VALUE!</v>
      </c>
    </row>
    <row r="383" spans="1:10">
      <c r="A383" s="16" t="s">
        <v>401</v>
      </c>
      <c r="B383" s="9" t="s">
        <v>116</v>
      </c>
      <c r="C383" s="10" t="s">
        <v>472</v>
      </c>
      <c r="D383" s="8" t="s">
        <v>410</v>
      </c>
      <c r="E383" s="11">
        <v>35</v>
      </c>
      <c r="F383" s="12">
        <v>45776</v>
      </c>
      <c r="G383" s="13" t="s">
        <v>444</v>
      </c>
      <c r="H383" s="14" t="s">
        <v>445</v>
      </c>
      <c r="I383" s="15">
        <v>18980505177</v>
      </c>
      <c r="J383" s="1" vm="1" t="e">
        <f>_xlfn._xlws.FILTER(辅助信息!D:D,辅助信息!G:G=G383)</f>
        <v>#VALUE!</v>
      </c>
    </row>
    <row r="384" spans="1:10">
      <c r="A384" s="16" t="s">
        <v>401</v>
      </c>
      <c r="B384" s="9" t="s">
        <v>116</v>
      </c>
      <c r="C384" s="10" t="s">
        <v>447</v>
      </c>
      <c r="D384" s="8" t="s">
        <v>410</v>
      </c>
      <c r="E384" s="11">
        <v>35</v>
      </c>
      <c r="F384" s="12">
        <v>45776</v>
      </c>
      <c r="G384" s="13" t="s">
        <v>444</v>
      </c>
      <c r="H384" s="14" t="s">
        <v>445</v>
      </c>
      <c r="I384" s="15">
        <v>18980505177</v>
      </c>
      <c r="J384" s="1" vm="1" t="e">
        <f>_xlfn._xlws.FILTER(辅助信息!D:D,辅助信息!G:G=G384)</f>
        <v>#VALUE!</v>
      </c>
    </row>
    <row r="385" spans="1:10">
      <c r="A385" s="16" t="s">
        <v>400</v>
      </c>
      <c r="B385" s="9" t="s">
        <v>119</v>
      </c>
      <c r="C385" s="10" t="s">
        <v>40</v>
      </c>
      <c r="D385" s="8" t="s">
        <v>410</v>
      </c>
      <c r="E385" s="11">
        <v>50</v>
      </c>
      <c r="F385" s="12">
        <v>45776</v>
      </c>
      <c r="G385" s="13" t="s">
        <v>237</v>
      </c>
      <c r="H385" s="14" t="s">
        <v>228</v>
      </c>
      <c r="I385" s="15">
        <v>18381904567</v>
      </c>
      <c r="J385" s="1" t="str">
        <f>_xlfn._xlws.FILTER(辅助信息!D:D,辅助信息!G:G=G385)</f>
        <v>商投建工达州中医药科技园</v>
      </c>
    </row>
    <row r="386" spans="1:10">
      <c r="A386" s="16" t="s">
        <v>400</v>
      </c>
      <c r="B386" s="9" t="s">
        <v>116</v>
      </c>
      <c r="C386" s="10" t="s">
        <v>32</v>
      </c>
      <c r="D386" s="8" t="s">
        <v>410</v>
      </c>
      <c r="E386" s="11">
        <v>15</v>
      </c>
      <c r="F386" s="12">
        <v>45776</v>
      </c>
      <c r="G386" s="13" t="s">
        <v>237</v>
      </c>
      <c r="H386" s="14" t="s">
        <v>228</v>
      </c>
      <c r="I386" s="15">
        <v>18381904567</v>
      </c>
      <c r="J386" s="1" t="str">
        <f>_xlfn._xlws.FILTER(辅助信息!D:D,辅助信息!G:G=G386)</f>
        <v>商投建工达州中医药科技园</v>
      </c>
    </row>
    <row r="387" spans="1:10">
      <c r="A387" s="16" t="s">
        <v>400</v>
      </c>
      <c r="B387" s="9" t="s">
        <v>116</v>
      </c>
      <c r="C387" s="10" t="s">
        <v>28</v>
      </c>
      <c r="D387" s="8" t="s">
        <v>410</v>
      </c>
      <c r="E387" s="11">
        <v>42</v>
      </c>
      <c r="F387" s="12">
        <v>45776</v>
      </c>
      <c r="G387" s="13" t="s">
        <v>237</v>
      </c>
      <c r="H387" s="14" t="s">
        <v>228</v>
      </c>
      <c r="I387" s="15">
        <v>18381904567</v>
      </c>
      <c r="J387" s="1" t="str">
        <f>_xlfn._xlws.FILTER(辅助信息!D:D,辅助信息!G:G=G387)</f>
        <v>商投建工达州中医药科技园</v>
      </c>
    </row>
    <row r="388" spans="1:10">
      <c r="A388" s="1" t="s">
        <v>400</v>
      </c>
      <c r="B388" s="1" t="s">
        <v>119</v>
      </c>
      <c r="C388" s="1" t="s">
        <v>40</v>
      </c>
      <c r="D388" s="1" t="s">
        <v>410</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400</v>
      </c>
      <c r="B389" s="1" t="s">
        <v>116</v>
      </c>
      <c r="C389" s="1" t="s">
        <v>32</v>
      </c>
      <c r="D389" s="1" t="s">
        <v>410</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413</v>
      </c>
      <c r="B390" s="1" t="s">
        <v>119</v>
      </c>
      <c r="C390" s="1" t="s">
        <v>41</v>
      </c>
      <c r="D390" s="1" t="s">
        <v>410</v>
      </c>
      <c r="E390" s="2">
        <v>12</v>
      </c>
      <c r="F390" s="3">
        <v>45777</v>
      </c>
      <c r="G390" s="1" t="s">
        <v>437</v>
      </c>
      <c r="H390" s="1" t="s">
        <v>123</v>
      </c>
      <c r="I390" s="1">
        <v>15228205853</v>
      </c>
      <c r="J390" s="1" t="str">
        <f>_xlfn._xlws.FILTER(辅助信息!D:D,辅助信息!G:G=G390)</f>
        <v>五冶钢构-宜宾市南溪区高县月江镇建设项目</v>
      </c>
    </row>
    <row r="391" spans="1:10">
      <c r="A391" s="1" t="s">
        <v>413</v>
      </c>
      <c r="B391" s="1" t="s">
        <v>116</v>
      </c>
      <c r="C391" s="1" t="s">
        <v>18</v>
      </c>
      <c r="D391" s="1" t="s">
        <v>410</v>
      </c>
      <c r="E391" s="2">
        <v>21</v>
      </c>
      <c r="F391" s="3">
        <v>45777</v>
      </c>
      <c r="G391" s="1" t="s">
        <v>437</v>
      </c>
      <c r="H391" s="1" t="s">
        <v>123</v>
      </c>
      <c r="I391" s="1">
        <v>15228205853</v>
      </c>
      <c r="J391" s="1" t="str">
        <f>_xlfn._xlws.FILTER(辅助信息!D:D,辅助信息!G:G=G391)</f>
        <v>五冶钢构-宜宾市南溪区高县月江镇建设项目</v>
      </c>
    </row>
    <row r="392" spans="1:10">
      <c r="A392" s="1" t="s">
        <v>413</v>
      </c>
      <c r="B392" s="1" t="s">
        <v>119</v>
      </c>
      <c r="C392" s="1" t="s">
        <v>40</v>
      </c>
      <c r="D392" s="1" t="s">
        <v>410</v>
      </c>
      <c r="E392" s="2">
        <v>3</v>
      </c>
      <c r="F392" s="3">
        <v>45777</v>
      </c>
      <c r="G392" s="1" t="s">
        <v>175</v>
      </c>
      <c r="H392" s="1" t="s">
        <v>176</v>
      </c>
      <c r="I392" s="1">
        <v>15884666220</v>
      </c>
      <c r="J392" s="1" t="str">
        <f>_xlfn._xlws.FILTER(辅助信息!D:D,辅助信息!G:G=G392)</f>
        <v>华西简阳西城嘉苑</v>
      </c>
    </row>
    <row r="393" spans="1:10">
      <c r="A393" s="1" t="s">
        <v>413</v>
      </c>
      <c r="B393" s="1" t="s">
        <v>119</v>
      </c>
      <c r="C393" s="1" t="s">
        <v>41</v>
      </c>
      <c r="D393" s="1" t="s">
        <v>410</v>
      </c>
      <c r="E393" s="2">
        <v>5</v>
      </c>
      <c r="F393" s="3">
        <v>45777</v>
      </c>
      <c r="G393" s="1" t="s">
        <v>175</v>
      </c>
      <c r="H393" s="1" t="s">
        <v>176</v>
      </c>
      <c r="I393" s="1">
        <v>15884666220</v>
      </c>
      <c r="J393" s="1" t="str">
        <f>_xlfn._xlws.FILTER(辅助信息!D:D,辅助信息!G:G=G393)</f>
        <v>华西简阳西城嘉苑</v>
      </c>
    </row>
    <row r="394" spans="1:10">
      <c r="A394" s="1" t="s">
        <v>413</v>
      </c>
      <c r="B394" s="1" t="s">
        <v>119</v>
      </c>
      <c r="C394" s="1" t="s">
        <v>26</v>
      </c>
      <c r="D394" s="1" t="s">
        <v>410</v>
      </c>
      <c r="E394" s="2">
        <v>40</v>
      </c>
      <c r="F394" s="3">
        <v>45777</v>
      </c>
      <c r="G394" s="1" t="s">
        <v>175</v>
      </c>
      <c r="H394" s="1" t="s">
        <v>176</v>
      </c>
      <c r="I394" s="1">
        <v>15884666220</v>
      </c>
      <c r="J394" s="1" t="str">
        <f>_xlfn._xlws.FILTER(辅助信息!D:D,辅助信息!G:G=G394)</f>
        <v>华西简阳西城嘉苑</v>
      </c>
    </row>
    <row r="395" spans="1:10">
      <c r="A395" s="1" t="s">
        <v>413</v>
      </c>
      <c r="B395" s="1" t="s">
        <v>116</v>
      </c>
      <c r="C395" s="1" t="s">
        <v>27</v>
      </c>
      <c r="D395" s="1" t="s">
        <v>410</v>
      </c>
      <c r="E395" s="2">
        <v>3</v>
      </c>
      <c r="F395" s="3">
        <v>45777</v>
      </c>
      <c r="G395" s="1" t="s">
        <v>175</v>
      </c>
      <c r="H395" s="1" t="s">
        <v>176</v>
      </c>
      <c r="I395" s="1">
        <v>15884666220</v>
      </c>
      <c r="J395" s="1" t="str">
        <f>_xlfn._xlws.FILTER(辅助信息!D:D,辅助信息!G:G=G395)</f>
        <v>华西简阳西城嘉苑</v>
      </c>
    </row>
    <row r="396" spans="1:10">
      <c r="A396" s="1" t="s">
        <v>413</v>
      </c>
      <c r="B396" s="1" t="s">
        <v>116</v>
      </c>
      <c r="C396" s="1" t="s">
        <v>19</v>
      </c>
      <c r="D396" s="1" t="s">
        <v>410</v>
      </c>
      <c r="E396" s="2">
        <v>54</v>
      </c>
      <c r="F396" s="3">
        <v>45777</v>
      </c>
      <c r="G396" s="1" t="s">
        <v>175</v>
      </c>
      <c r="H396" s="1" t="s">
        <v>176</v>
      </c>
      <c r="I396" s="1">
        <v>15884666220</v>
      </c>
      <c r="J396" s="1" t="str">
        <f>_xlfn._xlws.FILTER(辅助信息!D:D,辅助信息!G:G=G396)</f>
        <v>华西简阳西城嘉苑</v>
      </c>
    </row>
    <row r="397" spans="1:10">
      <c r="A397" s="1" t="s">
        <v>413</v>
      </c>
      <c r="B397" s="1" t="s">
        <v>116</v>
      </c>
      <c r="C397" s="1" t="s">
        <v>32</v>
      </c>
      <c r="D397" s="1" t="s">
        <v>410</v>
      </c>
      <c r="E397" s="2">
        <v>126</v>
      </c>
      <c r="F397" s="3">
        <v>45777</v>
      </c>
      <c r="G397" s="1" t="s">
        <v>175</v>
      </c>
      <c r="H397" s="1" t="s">
        <v>176</v>
      </c>
      <c r="I397" s="1">
        <v>15884666220</v>
      </c>
      <c r="J397" s="1" t="str">
        <f>_xlfn._xlws.FILTER(辅助信息!D:D,辅助信息!G:G=G397)</f>
        <v>华西简阳西城嘉苑</v>
      </c>
    </row>
    <row r="398" spans="1:10">
      <c r="A398" s="1" t="s">
        <v>413</v>
      </c>
      <c r="B398" s="1" t="s">
        <v>116</v>
      </c>
      <c r="C398" s="1" t="s">
        <v>30</v>
      </c>
      <c r="D398" s="1" t="s">
        <v>410</v>
      </c>
      <c r="E398" s="2">
        <v>25</v>
      </c>
      <c r="F398" s="3">
        <v>45777</v>
      </c>
      <c r="G398" s="1" t="s">
        <v>175</v>
      </c>
      <c r="H398" s="1" t="s">
        <v>176</v>
      </c>
      <c r="I398" s="1">
        <v>15884666220</v>
      </c>
      <c r="J398" s="1" t="str">
        <f>_xlfn._xlws.FILTER(辅助信息!D:D,辅助信息!G:G=G398)</f>
        <v>华西简阳西城嘉苑</v>
      </c>
    </row>
    <row r="399" spans="1:10">
      <c r="A399" s="1" t="s">
        <v>413</v>
      </c>
      <c r="B399" s="1" t="s">
        <v>116</v>
      </c>
      <c r="C399" s="1" t="s">
        <v>33</v>
      </c>
      <c r="D399" s="1" t="s">
        <v>410</v>
      </c>
      <c r="E399" s="2">
        <v>39</v>
      </c>
      <c r="F399" s="3">
        <v>45777</v>
      </c>
      <c r="G399" s="1" t="s">
        <v>175</v>
      </c>
      <c r="H399" s="1" t="s">
        <v>176</v>
      </c>
      <c r="I399" s="1">
        <v>15884666220</v>
      </c>
      <c r="J399" s="1" t="str">
        <f>_xlfn._xlws.FILTER(辅助信息!D:D,辅助信息!G:G=G399)</f>
        <v>华西简阳西城嘉苑</v>
      </c>
    </row>
    <row r="400" spans="1:10">
      <c r="A400" s="1" t="s">
        <v>413</v>
      </c>
      <c r="B400" s="1" t="s">
        <v>116</v>
      </c>
      <c r="C400" s="1" t="s">
        <v>28</v>
      </c>
      <c r="D400" s="1" t="s">
        <v>410</v>
      </c>
      <c r="E400" s="2">
        <v>4</v>
      </c>
      <c r="F400" s="3">
        <v>45777</v>
      </c>
      <c r="G400" s="1" t="s">
        <v>175</v>
      </c>
      <c r="H400" s="1" t="s">
        <v>176</v>
      </c>
      <c r="I400" s="1">
        <v>15884666220</v>
      </c>
      <c r="J400" s="1" t="str">
        <f>_xlfn._xlws.FILTER(辅助信息!D:D,辅助信息!G:G=G400)</f>
        <v>华西简阳西城嘉苑</v>
      </c>
    </row>
    <row r="401" spans="1:10">
      <c r="A401" s="1" t="s">
        <v>413</v>
      </c>
      <c r="B401" s="1" t="s">
        <v>116</v>
      </c>
      <c r="C401" s="1" t="s">
        <v>18</v>
      </c>
      <c r="D401" s="1" t="s">
        <v>410</v>
      </c>
      <c r="E401" s="2">
        <v>20</v>
      </c>
      <c r="F401" s="3">
        <v>45777</v>
      </c>
      <c r="G401" s="1" t="s">
        <v>175</v>
      </c>
      <c r="H401" s="1" t="s">
        <v>176</v>
      </c>
      <c r="I401" s="1">
        <v>15884666220</v>
      </c>
      <c r="J401" s="1" t="str">
        <f>_xlfn._xlws.FILTER(辅助信息!D:D,辅助信息!G:G=G401)</f>
        <v>华西简阳西城嘉苑</v>
      </c>
    </row>
    <row r="402" spans="1:10">
      <c r="A402" s="1" t="s">
        <v>409</v>
      </c>
      <c r="B402" s="1" t="s">
        <v>119</v>
      </c>
      <c r="C402" s="1" t="s">
        <v>40</v>
      </c>
      <c r="D402" s="1" t="s">
        <v>410</v>
      </c>
      <c r="E402" s="2">
        <v>5</v>
      </c>
      <c r="F402" s="3">
        <v>45777</v>
      </c>
      <c r="G402" s="1" t="s">
        <v>210</v>
      </c>
      <c r="H402" s="1" t="s">
        <v>211</v>
      </c>
      <c r="I402" s="1">
        <v>15528785906</v>
      </c>
      <c r="J402" s="1" t="str">
        <f>_xlfn._xlws.FILTER(辅助信息!D:D,辅助信息!G:G=G402)</f>
        <v>五冶达州新材料产业园</v>
      </c>
    </row>
    <row r="403" spans="1:10">
      <c r="A403" s="1" t="s">
        <v>409</v>
      </c>
      <c r="B403" s="1" t="s">
        <v>119</v>
      </c>
      <c r="C403" s="1" t="s">
        <v>41</v>
      </c>
      <c r="D403" s="1" t="s">
        <v>410</v>
      </c>
      <c r="E403" s="2">
        <v>2.5</v>
      </c>
      <c r="F403" s="3">
        <v>45777</v>
      </c>
      <c r="G403" s="1" t="s">
        <v>210</v>
      </c>
      <c r="H403" s="1" t="s">
        <v>211</v>
      </c>
      <c r="I403" s="1">
        <v>15528785906</v>
      </c>
      <c r="J403" s="1" t="str">
        <f>_xlfn._xlws.FILTER(辅助信息!D:D,辅助信息!G:G=G403)</f>
        <v>五冶达州新材料产业园</v>
      </c>
    </row>
    <row r="404" spans="1:10">
      <c r="A404" s="1" t="s">
        <v>409</v>
      </c>
      <c r="B404" s="1" t="s">
        <v>116</v>
      </c>
      <c r="C404" s="1" t="s">
        <v>27</v>
      </c>
      <c r="D404" s="1" t="s">
        <v>410</v>
      </c>
      <c r="E404" s="2">
        <v>6</v>
      </c>
      <c r="F404" s="3">
        <v>45777</v>
      </c>
      <c r="G404" s="1" t="s">
        <v>210</v>
      </c>
      <c r="H404" s="1" t="s">
        <v>211</v>
      </c>
      <c r="I404" s="1">
        <v>15528785906</v>
      </c>
      <c r="J404" s="1" t="str">
        <f>_xlfn._xlws.FILTER(辅助信息!D:D,辅助信息!G:G=G404)</f>
        <v>五冶达州新材料产业园</v>
      </c>
    </row>
    <row r="405" spans="1:10">
      <c r="A405" s="1" t="s">
        <v>409</v>
      </c>
      <c r="B405" s="1" t="s">
        <v>116</v>
      </c>
      <c r="C405" s="1" t="s">
        <v>19</v>
      </c>
      <c r="D405" s="1" t="s">
        <v>410</v>
      </c>
      <c r="E405" s="2">
        <v>9</v>
      </c>
      <c r="F405" s="3">
        <v>45777</v>
      </c>
      <c r="G405" s="1" t="s">
        <v>210</v>
      </c>
      <c r="H405" s="1" t="s">
        <v>211</v>
      </c>
      <c r="I405" s="1">
        <v>15528785906</v>
      </c>
      <c r="J405" s="1" t="str">
        <f>_xlfn._xlws.FILTER(辅助信息!D:D,辅助信息!G:G=G405)</f>
        <v>五冶达州新材料产业园</v>
      </c>
    </row>
    <row r="406" spans="1:10">
      <c r="A406" s="1" t="s">
        <v>409</v>
      </c>
      <c r="B406" s="1" t="s">
        <v>116</v>
      </c>
      <c r="C406" s="1" t="s">
        <v>32</v>
      </c>
      <c r="D406" s="1" t="s">
        <v>410</v>
      </c>
      <c r="E406" s="2">
        <v>6</v>
      </c>
      <c r="F406" s="3">
        <v>45777</v>
      </c>
      <c r="G406" s="1" t="s">
        <v>210</v>
      </c>
      <c r="H406" s="1" t="s">
        <v>211</v>
      </c>
      <c r="I406" s="1">
        <v>15528785906</v>
      </c>
      <c r="J406" s="1" t="str">
        <f>_xlfn._xlws.FILTER(辅助信息!D:D,辅助信息!G:G=G406)</f>
        <v>五冶达州新材料产业园</v>
      </c>
    </row>
    <row r="407" spans="1:10">
      <c r="A407" s="1" t="s">
        <v>409</v>
      </c>
      <c r="B407" s="1" t="s">
        <v>116</v>
      </c>
      <c r="C407" s="1" t="s">
        <v>30</v>
      </c>
      <c r="D407" s="1" t="s">
        <v>410</v>
      </c>
      <c r="E407" s="2">
        <v>3</v>
      </c>
      <c r="F407" s="3">
        <v>45777</v>
      </c>
      <c r="G407" s="1" t="s">
        <v>210</v>
      </c>
      <c r="H407" s="1" t="s">
        <v>211</v>
      </c>
      <c r="I407" s="1">
        <v>15528785906</v>
      </c>
      <c r="J407" s="1" t="str">
        <f>_xlfn._xlws.FILTER(辅助信息!D:D,辅助信息!G:G=G407)</f>
        <v>五冶达州新材料产业园</v>
      </c>
    </row>
    <row r="408" spans="1:10">
      <c r="A408" s="1" t="s">
        <v>409</v>
      </c>
      <c r="B408" s="1" t="s">
        <v>116</v>
      </c>
      <c r="C408" s="1" t="s">
        <v>33</v>
      </c>
      <c r="D408" s="1" t="s">
        <v>410</v>
      </c>
      <c r="E408" s="2">
        <v>3</v>
      </c>
      <c r="F408" s="3">
        <v>45777</v>
      </c>
      <c r="G408" s="1" t="s">
        <v>210</v>
      </c>
      <c r="H408" s="1" t="s">
        <v>211</v>
      </c>
      <c r="I408" s="1">
        <v>15528785906</v>
      </c>
      <c r="J408" s="1" t="str">
        <f>_xlfn._xlws.FILTER(辅助信息!D:D,辅助信息!G:G=G408)</f>
        <v>五冶达州新材料产业园</v>
      </c>
    </row>
    <row r="409" spans="1:10">
      <c r="A409" s="1" t="s">
        <v>473</v>
      </c>
      <c r="B409" s="1" t="s">
        <v>152</v>
      </c>
      <c r="C409" s="1" t="s">
        <v>53</v>
      </c>
      <c r="D409" s="1" t="s">
        <v>410</v>
      </c>
      <c r="E409" s="2">
        <v>6</v>
      </c>
      <c r="F409" s="3">
        <v>45777</v>
      </c>
      <c r="G409" s="1" t="s">
        <v>444</v>
      </c>
      <c r="H409" s="1" t="s">
        <v>445</v>
      </c>
      <c r="I409" s="1">
        <v>18980505177</v>
      </c>
      <c r="J409" s="1" vm="1" t="e">
        <f>_xlfn._xlws.FILTER(辅助信息!D:D,辅助信息!G:G=G409)</f>
        <v>#VALUE!</v>
      </c>
    </row>
    <row r="410" spans="1:10">
      <c r="A410" s="1" t="s">
        <v>473</v>
      </c>
      <c r="B410" s="1" t="s">
        <v>152</v>
      </c>
      <c r="C410" s="1" t="s">
        <v>61</v>
      </c>
      <c r="D410" s="1" t="s">
        <v>410</v>
      </c>
      <c r="E410" s="2">
        <v>28</v>
      </c>
      <c r="F410" s="3">
        <v>45777</v>
      </c>
      <c r="G410" s="1" t="s">
        <v>444</v>
      </c>
      <c r="H410" s="1" t="s">
        <v>445</v>
      </c>
      <c r="I410" s="1">
        <v>18980505177</v>
      </c>
      <c r="J410" s="1" vm="1" t="e">
        <f>_xlfn._xlws.FILTER(辅助信息!D:D,辅助信息!G:G=G410)</f>
        <v>#VALUE!</v>
      </c>
    </row>
    <row r="411" spans="1:10">
      <c r="A411" s="1" t="s">
        <v>473</v>
      </c>
      <c r="B411" s="1" t="s">
        <v>152</v>
      </c>
      <c r="C411" s="1" t="s">
        <v>57</v>
      </c>
      <c r="D411" s="1" t="s">
        <v>410</v>
      </c>
      <c r="E411" s="2">
        <v>8</v>
      </c>
      <c r="F411" s="3">
        <v>45777</v>
      </c>
      <c r="G411" s="1" t="s">
        <v>474</v>
      </c>
      <c r="H411" s="1" t="s">
        <v>475</v>
      </c>
      <c r="I411" s="1">
        <v>18513327609</v>
      </c>
      <c r="J411" s="1" vm="1" t="e">
        <f>_xlfn._xlws.FILTER(辅助信息!D:D,辅助信息!G:G=G411)</f>
        <v>#VALUE!</v>
      </c>
    </row>
    <row r="412" spans="1:10">
      <c r="A412" s="1" t="s">
        <v>473</v>
      </c>
      <c r="B412" s="1" t="s">
        <v>116</v>
      </c>
      <c r="C412" s="1" t="s">
        <v>434</v>
      </c>
      <c r="D412" s="1" t="s">
        <v>410</v>
      </c>
      <c r="E412" s="2">
        <v>17</v>
      </c>
      <c r="F412" s="3">
        <v>45777</v>
      </c>
      <c r="G412" s="1" t="s">
        <v>474</v>
      </c>
      <c r="H412" s="1" t="s">
        <v>475</v>
      </c>
      <c r="I412" s="1">
        <v>18513327609</v>
      </c>
      <c r="J412" s="1" vm="1" t="e">
        <f>_xlfn._xlws.FILTER(辅助信息!D:D,辅助信息!G:G=G412)</f>
        <v>#VALUE!</v>
      </c>
    </row>
    <row r="413" spans="1:10">
      <c r="A413" s="1" t="s">
        <v>473</v>
      </c>
      <c r="B413" s="1" t="s">
        <v>116</v>
      </c>
      <c r="C413" s="1" t="s">
        <v>463</v>
      </c>
      <c r="D413" s="1" t="s">
        <v>410</v>
      </c>
      <c r="E413" s="2">
        <v>9</v>
      </c>
      <c r="F413" s="3">
        <v>45777</v>
      </c>
      <c r="G413" s="1" t="s">
        <v>474</v>
      </c>
      <c r="H413" s="1" t="s">
        <v>475</v>
      </c>
      <c r="I413" s="1">
        <v>18513327609</v>
      </c>
      <c r="J413" s="1" vm="1" t="e">
        <f>_xlfn._xlws.FILTER(辅助信息!D:D,辅助信息!G:G=G413)</f>
        <v>#VALUE!</v>
      </c>
    </row>
    <row r="414" spans="1:10">
      <c r="A414" s="1" t="s">
        <v>473</v>
      </c>
      <c r="B414" s="1" t="s">
        <v>116</v>
      </c>
      <c r="C414" s="1" t="s">
        <v>427</v>
      </c>
      <c r="D414" s="1" t="s">
        <v>410</v>
      </c>
      <c r="E414" s="2">
        <v>14</v>
      </c>
      <c r="F414" s="3">
        <v>45777</v>
      </c>
      <c r="G414" s="1" t="s">
        <v>474</v>
      </c>
      <c r="H414" s="1" t="s">
        <v>475</v>
      </c>
      <c r="I414" s="1">
        <v>18513327609</v>
      </c>
      <c r="J414" s="1" vm="1" t="e">
        <f>_xlfn._xlws.FILTER(辅助信息!D:D,辅助信息!G:G=G414)</f>
        <v>#VALUE!</v>
      </c>
    </row>
    <row r="415" spans="1:10">
      <c r="A415" s="1" t="s">
        <v>473</v>
      </c>
      <c r="B415" s="1" t="s">
        <v>116</v>
      </c>
      <c r="C415" s="1" t="s">
        <v>446</v>
      </c>
      <c r="D415" s="1" t="s">
        <v>410</v>
      </c>
      <c r="E415" s="2">
        <v>20</v>
      </c>
      <c r="F415" s="3">
        <v>45777</v>
      </c>
      <c r="G415" s="1" t="s">
        <v>474</v>
      </c>
      <c r="H415" s="1" t="s">
        <v>475</v>
      </c>
      <c r="I415" s="1">
        <v>18513327609</v>
      </c>
      <c r="J415" s="1" vm="1" t="e">
        <f>_xlfn._xlws.FILTER(辅助信息!D:D,辅助信息!G:G=G415)</f>
        <v>#VALUE!</v>
      </c>
    </row>
  </sheetData>
  <autoFilter ref="A1:K415">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2025-05-01T05:53:50Z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