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汇总计划!$A$1:$Q$1118</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<sst xmlns="http://schemas.openxmlformats.org/spreadsheetml/2006/main" count="3294" uniqueCount="377">
  <si>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</si>
  <si>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</si>
  <si>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</si>
  <si>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</si>
  <si>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</si>
  <si>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</si>
  <si>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</si>
  <si>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</si>
  <si>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</si>
  <si>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</si>
  <si>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</si>
  <si>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</si>
  <si>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</si>
  <si>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</si>
  <si>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</si>
  <si>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</si>
  <si>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</si>
  <si>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</si>
  <si>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</si>
  <si>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</si>
  <si>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</si>
  <si>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</si>
  <si>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</si>
  <si>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</si>
  <si>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</si>
  <si>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</si>
  <si>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</si>
  <si>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</si>
  <si>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</si>
  <si>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</si>
  <si>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</si>
  <si>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</si>
  <si>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</si>
  <si>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</si>
  <si>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</si>
  <si>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</si>
  <si>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</si>
  <si>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</si>
  <si>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</si>
  <si>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</si>
  <si>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</si>
  <si>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</si>
  <si>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</si>
  <si>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</si>
  <si>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</si>
  <si>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</si>
  <si>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</si>
  <si>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</si>
  <si>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</si>
  <si>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</si>
  <si>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</si>
  <si>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</si>
  <si>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</si>
  <si>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</si>
  <si>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</si>
  <si>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</si>
  <si>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</si>
  <si>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</si>
  <si>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</si>
  <si>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</si>
  <si>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</si>
  <si>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</si>
  <si>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</si>
  <si>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</si>
  <si>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</si>
  <si>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</si>
  <si>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</si>
  <si>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</si>
  <si>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</si>
  <si>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</si>
  <si>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</si>
  <si>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</si>
  <si>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</si>
  <si>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</si>
  <si>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</si>
  <si>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</si>
  <si>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</si>
  <si>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</si>
  <si>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</si>
  <si>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</si>
  <si>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</si>
  <si>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</si>
  <si>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</si>
  <si>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</si>
  <si>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</si>
  <si>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</si>
  <si>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</si>
  <si>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</si>
  <si>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</si>
  <si>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</si>
  <si>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</si>
  <si>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</si>
  <si>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</si>
  <si>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</si>
  <si>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</si>
  <si>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</si>
  <si>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</si>
  <si>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</si>
  <si>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</si>
  <si>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</si>
  <si>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</si>
  <si>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</si>
  <si>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</si>
  <si>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</si>
  <si>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</si>
  <si>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</si>
  <si>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</si>
  <si>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</si>
  <si>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</si>
  <si>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</si>
  <si>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</si>
  <si>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</si>
  <si>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</si>
  <si>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</si>
  <si>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</si>
  <si>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</si>
  <si>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</si>
  <si>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</si>
  <si>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</si>
  <si>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</si>
  <si>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</si>
  <si>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</si>
  <si>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</si>
  <si>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</si>
  <si>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</si>
  <si>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</si>
  <si>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</si>
  <si>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</si>
  <si>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商投建工达州中医药科技园-4工区-8号楼</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</si>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</sst>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12"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4" borderId="0" applyNumberFormat="0" applyBorder="0" applyAlignment="0" applyProtection="0">
      <alignment vertical="center"/>
    </xf>
    <xf numFmtId="0" fontId="20" fillId="0" borderId="14" applyNumberFormat="0" applyFill="0" applyAlignment="0" applyProtection="0">
      <alignment vertical="center"/>
    </xf>
    <xf numFmtId="0" fontId="17" fillId="15" borderId="0" applyNumberFormat="0" applyBorder="0" applyAlignment="0" applyProtection="0">
      <alignment vertical="center"/>
    </xf>
    <xf numFmtId="0" fontId="26" fillId="16" borderId="15" applyNumberFormat="0" applyAlignment="0" applyProtection="0">
      <alignment vertical="center"/>
    </xf>
    <xf numFmtId="0" fontId="27" fillId="16" borderId="11" applyNumberFormat="0" applyAlignment="0" applyProtection="0">
      <alignment vertical="center"/>
    </xf>
    <xf numFmtId="0" fontId="28" fillId="17" borderId="16"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xf numFmtId="176" fontId="33" fillId="0" borderId="0">
      <alignment vertical="center"/>
    </xf>
    <xf numFmtId="0" fontId="0" fillId="0" borderId="0">
      <alignment vertical="center"/>
    </xf>
  </cellStyleXfs>
  <cellXfs count="129">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1" xfId="0" applyFont="1" applyBorder="1" applyAlignment="1">
      <alignment vertical="center" wrapTex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xf numFmtId="0" fontId="11" fillId="6"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10" totalsRowShown="0">
  <autoFilter ref="D1:M110"/>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18"/>
  <sheetViews>
    <sheetView tabSelected="1" workbookViewId="0">
      <pane ySplit="1" topLeftCell="A1078" activePane="bottomLeft" state="frozen"/>
      <selection/>
      <selection pane="bottomLeft" activeCell="I1089" sqref="I1089"/>
    </sheetView>
  </sheetViews>
  <sheetFormatPr defaultColWidth="8.89166666666667" defaultRowHeight="12"/>
  <cols>
    <col min="1" max="1" width="10" style="50" customWidth="1"/>
    <col min="2" max="2" width="52.125" style="47" customWidth="1"/>
    <col min="3" max="3" width="8.875" style="47" customWidth="1"/>
    <col min="4" max="4" width="23.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25.25" style="47" customWidth="1"/>
    <col min="18" max="18" width="22.75" style="47" customWidth="1"/>
    <col min="19" max="16384" width="8.89166666666667" style="47"/>
  </cols>
  <sheetData>
    <row r="1" s="46" customFormat="1" ht="24" customHeight="1" spans="1:18">
      <c r="A1" s="53"/>
      <c r="B1" s="54" t="s">
        <v>0</v>
      </c>
      <c r="C1" s="55" t="s">
        <v>1</v>
      </c>
      <c r="D1" s="56" t="s">
        <v>2</v>
      </c>
      <c r="E1" s="57" t="s">
        <v>3</v>
      </c>
      <c r="F1" s="54" t="s">
        <v>4</v>
      </c>
      <c r="G1" s="58" t="s">
        <v>5</v>
      </c>
      <c r="H1" s="59" t="s">
        <v>6</v>
      </c>
      <c r="I1" s="57" t="s">
        <v>7</v>
      </c>
      <c r="J1" s="57" t="s">
        <v>8</v>
      </c>
      <c r="K1" s="57" t="s">
        <v>9</v>
      </c>
      <c r="L1" s="68" t="s">
        <v>10</v>
      </c>
      <c r="M1" s="69" t="s">
        <v>11</v>
      </c>
      <c r="N1" s="70" t="s">
        <v>12</v>
      </c>
      <c r="O1" s="70" t="s">
        <v>13</v>
      </c>
      <c r="P1" s="70" t="s">
        <v>14</v>
      </c>
      <c r="Q1" s="76" t="s">
        <v>15</v>
      </c>
      <c r="R1" s="76" t="s">
        <v>16</v>
      </c>
    </row>
    <row r="2" hidden="1" spans="2:17">
      <c r="B2" s="60" t="s">
        <v>17</v>
      </c>
      <c r="C2" s="61">
        <v>45658</v>
      </c>
      <c r="D2" s="60" t="str">
        <f>VLOOKUP(B2,辅助信息!E:K,7,FALSE)</f>
        <v>JWDDCD2024101600090</v>
      </c>
      <c r="E2" s="60" t="str">
        <f>VLOOKUP(F2,辅助信息!A:B,2,FALSE)</f>
        <v>螺纹钢</v>
      </c>
      <c r="F2" s="60" t="s">
        <v>18</v>
      </c>
      <c r="G2" s="62">
        <v>69</v>
      </c>
      <c r="H2" s="62" t="e">
        <f>_xlfn._xlws.FILTER(#REF!,#REF!&amp;#REF!&amp;#REF!&amp;#REF!=C2&amp;F2&amp;I2&amp;J2,"未发货")</f>
        <v>#REF!</v>
      </c>
      <c r="I2" s="60" t="str">
        <f>VLOOKUP(B2,辅助信息!E:I,3,FALSE)</f>
        <v>（达州市公共卫生临床医疗中心项目-一标-1号制作房）达州市通川区西外复兴镇公共卫生临床医疗中心项目</v>
      </c>
      <c r="J2" s="60" t="str">
        <f>VLOOKUP(B2,辅助信息!E:I,4,FALSE)</f>
        <v>潘建发</v>
      </c>
      <c r="K2" s="60">
        <f>VLOOKUP(J2,辅助信息!H:I,2,FALSE)</f>
        <v>13658059919</v>
      </c>
      <c r="L2" s="71" t="str">
        <f>VLOOKUP(B2,辅助信息!E:J,6,FALSE)</f>
        <v>提前联系到场规格,一天到场车辆不低于2车</v>
      </c>
      <c r="M2" s="71"/>
      <c r="N2" s="71"/>
      <c r="O2" s="71"/>
      <c r="P2" s="71"/>
      <c r="Q2" s="60" t="str">
        <f>VLOOKUP(B2,辅助信息!E:M,9,FALSE)</f>
        <v>ZTWM-CDGS-XS-2024-0205-五冶钢构-达州市通川区西外复兴镇及临近片区建设项目</v>
      </c>
    </row>
    <row r="3" hidden="1" spans="2:17">
      <c r="B3" s="63" t="s">
        <v>17</v>
      </c>
      <c r="C3" s="64">
        <v>45658</v>
      </c>
      <c r="D3" s="63" t="str">
        <f>VLOOKUP(B3,辅助信息!E:K,7,FALSE)</f>
        <v>JWDDCD2024101600090</v>
      </c>
      <c r="E3" s="63" t="str">
        <f>VLOOKUP(F3,辅助信息!A:B,2,FALSE)</f>
        <v>螺纹钢</v>
      </c>
      <c r="F3" s="63" t="s">
        <v>19</v>
      </c>
      <c r="G3" s="65">
        <v>35</v>
      </c>
      <c r="H3" s="65" t="e">
        <f>_xlfn._xlws.FILTER(#REF!,#REF!&amp;#REF!&amp;#REF!&amp;#REF!=C3&amp;F3&amp;I3&amp;J3,"未发货")</f>
        <v>#REF!</v>
      </c>
      <c r="I3" s="63" t="str">
        <f>VLOOKUP(B3,辅助信息!E:I,3,FALSE)</f>
        <v>（达州市公共卫生临床医疗中心项目-一标-1号制作房）达州市通川区西外复兴镇公共卫生临床医疗中心项目</v>
      </c>
      <c r="J3" s="63" t="str">
        <f>VLOOKUP(B3,辅助信息!E:I,4,FALSE)</f>
        <v>潘建发</v>
      </c>
      <c r="K3" s="63">
        <f>VLOOKUP(J3,辅助信息!H:I,2,FALSE)</f>
        <v>13658059919</v>
      </c>
      <c r="L3" s="72"/>
      <c r="M3" s="72"/>
      <c r="N3" s="72"/>
      <c r="O3" s="72"/>
      <c r="P3" s="72"/>
      <c r="Q3" s="63" t="str">
        <f>VLOOKUP(B3,辅助信息!E:M,9,FALSE)</f>
        <v>ZTWM-CDGS-XS-2024-0205-五冶钢构-达州市通川区西外复兴镇及临近片区建设项目</v>
      </c>
    </row>
    <row r="4" hidden="1" spans="2:17">
      <c r="B4" s="63" t="s">
        <v>20</v>
      </c>
      <c r="C4" s="64">
        <v>45658</v>
      </c>
      <c r="D4" s="63" t="str">
        <f>VLOOKUP(B4,辅助信息!E:K,7,FALSE)</f>
        <v>JWDDCD2025021900064</v>
      </c>
      <c r="E4" s="63" t="str">
        <f>VLOOKUP(F4,辅助信息!A:B,2,FALSE)</f>
        <v>螺纹钢</v>
      </c>
      <c r="F4" s="63" t="s">
        <v>21</v>
      </c>
      <c r="G4" s="65">
        <v>5</v>
      </c>
      <c r="H4" s="65" t="e">
        <f>_xlfn._xlws.FILTER(#REF!,#REF!&amp;#REF!&amp;#REF!&amp;#REF!=C4&amp;F4&amp;I4&amp;J4,"未发货")</f>
        <v>#REF!</v>
      </c>
      <c r="I4" s="63" t="str">
        <f>VLOOKUP(B4,辅助信息!E:I,3,FALSE)</f>
        <v>(五冶钢构医学科学产业园建设项目房建三部-一标（7-2）)四川省南充市顺庆区搬罾街道学府大道二段</v>
      </c>
      <c r="J4" s="63" t="str">
        <f>VLOOKUP(B4,辅助信息!E:I,4,FALSE)</f>
        <v>郑林</v>
      </c>
      <c r="K4" s="63">
        <f>VLOOKUP(J4,辅助信息!H:I,2,FALSE)</f>
        <v>18349955455</v>
      </c>
      <c r="L4" s="72" t="str">
        <f>VLOOKUP(B4,辅助信息!E:J,6,FALSE)</f>
        <v>送货单：送货单位：南充思临新材料科技有限公司,收货单位：五冶集团川北(南充)建设有限公司,项目名称：南充医学科学产业园,送货车型13米,装货前联系收货人核实到场规格</v>
      </c>
      <c r="M4" s="72"/>
      <c r="N4" s="72"/>
      <c r="O4" s="72"/>
      <c r="P4" s="72"/>
      <c r="Q4" s="63" t="str">
        <f>VLOOKUP(B4,辅助信息!E:M,9,FALSE)</f>
        <v>ZTWM-CDGS-XS-2024-0248-五冶钢构-南充市医学院项目</v>
      </c>
    </row>
    <row r="5" hidden="1" spans="2:17">
      <c r="B5" s="63" t="s">
        <v>20</v>
      </c>
      <c r="C5" s="64">
        <v>45658</v>
      </c>
      <c r="D5" s="63" t="str">
        <f>VLOOKUP(B5,辅助信息!E:K,7,FALSE)</f>
        <v>JWDDCD2025021900064</v>
      </c>
      <c r="E5" s="63" t="str">
        <f>VLOOKUP(F5,辅助信息!A:B,2,FALSE)</f>
        <v>螺纹钢</v>
      </c>
      <c r="F5" s="63" t="s">
        <v>22</v>
      </c>
      <c r="G5" s="65">
        <v>15</v>
      </c>
      <c r="H5" s="65" t="e">
        <f>_xlfn._xlws.FILTER(#REF!,#REF!&amp;#REF!&amp;#REF!&amp;#REF!=C5&amp;F5&amp;I5&amp;J5,"未发货")</f>
        <v>#REF!</v>
      </c>
      <c r="I5" s="63" t="str">
        <f>VLOOKUP(B5,辅助信息!E:I,3,FALSE)</f>
        <v>(五冶钢构医学科学产业园建设项目房建三部-一标（7-2）)四川省南充市顺庆区搬罾街道学府大道二段</v>
      </c>
      <c r="J5" s="63" t="str">
        <f>VLOOKUP(B5,辅助信息!E:I,4,FALSE)</f>
        <v>郑林</v>
      </c>
      <c r="K5" s="63">
        <f>VLOOKUP(J5,辅助信息!H:I,2,FALSE)</f>
        <v>18349955455</v>
      </c>
      <c r="L5" s="72"/>
      <c r="M5" s="72"/>
      <c r="N5" s="72"/>
      <c r="O5" s="72"/>
      <c r="P5" s="72"/>
      <c r="Q5" s="63" t="str">
        <f>VLOOKUP(B5,辅助信息!E:M,9,FALSE)</f>
        <v>ZTWM-CDGS-XS-2024-0248-五冶钢构-南充市医学院项目</v>
      </c>
    </row>
    <row r="6" hidden="1" spans="2:17">
      <c r="B6" s="63" t="s">
        <v>23</v>
      </c>
      <c r="C6" s="64">
        <v>45658</v>
      </c>
      <c r="D6" s="63" t="str">
        <f>VLOOKUP(B6,辅助信息!E:K,7,FALSE)</f>
        <v>JWDDCD2025021900064</v>
      </c>
      <c r="E6" s="63" t="str">
        <f>VLOOKUP(F6,辅助信息!A:B,2,FALSE)</f>
        <v>螺纹钢</v>
      </c>
      <c r="F6" s="63" t="s">
        <v>21</v>
      </c>
      <c r="G6" s="65">
        <v>5</v>
      </c>
      <c r="H6" s="65" t="e">
        <f>_xlfn._xlws.FILTER(#REF!,#REF!&amp;#REF!&amp;#REF!&amp;#REF!=C6&amp;F6&amp;I6&amp;J6,"未发货")</f>
        <v>#REF!</v>
      </c>
      <c r="I6" s="63" t="str">
        <f>VLOOKUP(B6,辅助信息!E:I,3,FALSE)</f>
        <v>(五冶钢构医学科学产业园建设项目房建三部-一标（7-3）)四川省南充市顺庆区搬罾街道学府大道二段</v>
      </c>
      <c r="J6" s="63" t="str">
        <f>VLOOKUP(B6,辅助信息!E:I,4,FALSE)</f>
        <v>郑林</v>
      </c>
      <c r="K6" s="63">
        <f>VLOOKUP(J6,辅助信息!H:I,2,FALSE)</f>
        <v>18349955455</v>
      </c>
      <c r="L6" s="72"/>
      <c r="M6" s="72"/>
      <c r="N6" s="72"/>
      <c r="O6" s="72"/>
      <c r="P6" s="72"/>
      <c r="Q6" s="63" t="str">
        <f>VLOOKUP(B6,辅助信息!E:M,9,FALSE)</f>
        <v>ZTWM-CDGS-XS-2024-0248-五冶钢构-南充市医学院项目</v>
      </c>
    </row>
    <row r="7" hidden="1" spans="2:17">
      <c r="B7" s="63" t="s">
        <v>23</v>
      </c>
      <c r="C7" s="64">
        <v>45658</v>
      </c>
      <c r="D7" s="63" t="str">
        <f>VLOOKUP(B7,辅助信息!E:K,7,FALSE)</f>
        <v>JWDDCD2025021900064</v>
      </c>
      <c r="E7" s="63" t="str">
        <f>VLOOKUP(F7,辅助信息!A:B,2,FALSE)</f>
        <v>螺纹钢</v>
      </c>
      <c r="F7" s="63" t="s">
        <v>22</v>
      </c>
      <c r="G7" s="65">
        <v>15</v>
      </c>
      <c r="H7" s="65" t="e">
        <f>_xlfn._xlws.FILTER(#REF!,#REF!&amp;#REF!&amp;#REF!&amp;#REF!=C7&amp;F7&amp;I7&amp;J7,"未发货")</f>
        <v>#REF!</v>
      </c>
      <c r="I7" s="63" t="str">
        <f>VLOOKUP(B7,辅助信息!E:I,3,FALSE)</f>
        <v>(五冶钢构医学科学产业园建设项目房建三部-一标（7-3）)四川省南充市顺庆区搬罾街道学府大道二段</v>
      </c>
      <c r="J7" s="63" t="str">
        <f>VLOOKUP(B7,辅助信息!E:I,4,FALSE)</f>
        <v>郑林</v>
      </c>
      <c r="K7" s="63">
        <f>VLOOKUP(J7,辅助信息!H:I,2,FALSE)</f>
        <v>18349955455</v>
      </c>
      <c r="L7" s="72"/>
      <c r="M7" s="72"/>
      <c r="N7" s="72"/>
      <c r="O7" s="72"/>
      <c r="P7" s="72"/>
      <c r="Q7" s="63" t="str">
        <f>VLOOKUP(B7,辅助信息!E:M,9,FALSE)</f>
        <v>ZTWM-CDGS-XS-2024-0248-五冶钢构-南充市医学院项目</v>
      </c>
    </row>
    <row r="8" hidden="1" spans="2:17">
      <c r="B8" s="63" t="s">
        <v>24</v>
      </c>
      <c r="C8" s="64">
        <v>45658</v>
      </c>
      <c r="D8" s="63" t="str">
        <f>VLOOKUP(B8,辅助信息!E:K,7,FALSE)</f>
        <v>JWDDCD2025021900064</v>
      </c>
      <c r="E8" s="63" t="str">
        <f>VLOOKUP(F8,辅助信息!A:B,2,FALSE)</f>
        <v>螺纹钢</v>
      </c>
      <c r="F8" s="63" t="s">
        <v>22</v>
      </c>
      <c r="G8" s="65">
        <v>15</v>
      </c>
      <c r="H8" s="65" t="e">
        <f>_xlfn._xlws.FILTER(#REF!,#REF!&amp;#REF!&amp;#REF!&amp;#REF!=C8&amp;F8&amp;I8&amp;J8,"未发货")</f>
        <v>#REF!</v>
      </c>
      <c r="I8" s="63" t="str">
        <f>VLOOKUP(B8,辅助信息!E:I,3,FALSE)</f>
        <v>(五冶钢构医学科学产业园建设项目房建三部-一标（7-4）)四川省南充市顺庆区搬罾街道学府大道二段</v>
      </c>
      <c r="J8" s="63" t="str">
        <f>VLOOKUP(B8,辅助信息!E:I,4,FALSE)</f>
        <v>郑林</v>
      </c>
      <c r="K8" s="63">
        <f>VLOOKUP(J8,辅助信息!H:I,2,FALSE)</f>
        <v>18349955455</v>
      </c>
      <c r="L8" s="72"/>
      <c r="M8" s="72"/>
      <c r="N8" s="72"/>
      <c r="O8" s="72"/>
      <c r="P8" s="72"/>
      <c r="Q8" s="63"/>
    </row>
    <row r="9" hidden="1" spans="2:17">
      <c r="B9" s="63" t="s">
        <v>25</v>
      </c>
      <c r="C9" s="64">
        <v>45658</v>
      </c>
      <c r="D9" s="63" t="str">
        <f>VLOOKUP(B9,辅助信息!E:K,7,FALSE)</f>
        <v>JWDDCD2024102400111</v>
      </c>
      <c r="E9" s="63" t="str">
        <f>VLOOKUP(F9,辅助信息!A:B,2,FALSE)</f>
        <v>盘螺</v>
      </c>
      <c r="F9" s="63" t="s">
        <v>26</v>
      </c>
      <c r="G9" s="65">
        <v>3</v>
      </c>
      <c r="H9" s="65" t="e">
        <f>_xlfn._xlws.FILTER(#REF!,#REF!&amp;#REF!&amp;#REF!&amp;#REF!=C9&amp;F9&amp;I9&amp;J9,"未发货")</f>
        <v>#REF!</v>
      </c>
      <c r="I9" s="63" t="str">
        <f>VLOOKUP(B9,辅助信息!E:I,3,FALSE)</f>
        <v>（五冶达州国道542项目-二工区路基五工段）四川省达州市达川区赵固镇黄家坡</v>
      </c>
      <c r="J9" s="63" t="str">
        <f>VLOOKUP(B9,辅助信息!E:I,4,FALSE)</f>
        <v>潘远林</v>
      </c>
      <c r="K9" s="63">
        <f>VLOOKUP(J9,辅助信息!H:I,2,FALSE)</f>
        <v>18281865966</v>
      </c>
      <c r="L9" s="7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2"/>
      <c r="N9" s="72"/>
      <c r="O9" s="72"/>
      <c r="P9" s="72"/>
      <c r="Q9" s="63" t="str">
        <f>VLOOKUP(B9,辅助信息!E:M,9,FALSE)</f>
        <v>ZTWM-CDGS-XS-2024-0181-五冶天府-国道542项目（二批次）</v>
      </c>
    </row>
    <row r="10" hidden="1" spans="2:17">
      <c r="B10" s="63" t="s">
        <v>25</v>
      </c>
      <c r="C10" s="64">
        <v>45658</v>
      </c>
      <c r="D10" s="63" t="str">
        <f>VLOOKUP(B10,辅助信息!E:K,7,FALSE)</f>
        <v>JWDDCD2024102400111</v>
      </c>
      <c r="E10" s="63" t="str">
        <f>VLOOKUP(F10,辅助信息!A:B,2,FALSE)</f>
        <v>螺纹钢</v>
      </c>
      <c r="F10" s="63" t="s">
        <v>27</v>
      </c>
      <c r="G10" s="65">
        <v>13</v>
      </c>
      <c r="H10" s="65" t="e">
        <f>_xlfn._xlws.FILTER(#REF!,#REF!&amp;#REF!&amp;#REF!&amp;#REF!=C10&amp;F10&amp;I10&amp;J10,"未发货")</f>
        <v>#REF!</v>
      </c>
      <c r="I10" s="63" t="str">
        <f>VLOOKUP(B10,辅助信息!E:I,3,FALSE)</f>
        <v>（五冶达州国道542项目-二工区路基五工段）四川省达州市达川区赵固镇黄家坡</v>
      </c>
      <c r="J10" s="63" t="str">
        <f>VLOOKUP(B10,辅助信息!E:I,4,FALSE)</f>
        <v>潘远林</v>
      </c>
      <c r="K10" s="63">
        <f>VLOOKUP(J10,辅助信息!H:I,2,FALSE)</f>
        <v>18281865966</v>
      </c>
      <c r="L10" s="72"/>
      <c r="M10" s="72"/>
      <c r="N10" s="72"/>
      <c r="O10" s="72"/>
      <c r="P10" s="72"/>
      <c r="Q10" s="63" t="str">
        <f>VLOOKUP(B10,辅助信息!E:M,9,FALSE)</f>
        <v>ZTWM-CDGS-XS-2024-0181-五冶天府-国道542项目（二批次）</v>
      </c>
    </row>
    <row r="11" hidden="1" spans="2:17">
      <c r="B11" s="63" t="s">
        <v>25</v>
      </c>
      <c r="C11" s="64">
        <v>45658</v>
      </c>
      <c r="D11" s="63" t="str">
        <f>VLOOKUP(B11,辅助信息!E:K,7,FALSE)</f>
        <v>JWDDCD2024102400111</v>
      </c>
      <c r="E11" s="63" t="str">
        <f>VLOOKUP(F11,辅助信息!A:B,2,FALSE)</f>
        <v>螺纹钢</v>
      </c>
      <c r="F11" s="63" t="s">
        <v>19</v>
      </c>
      <c r="G11" s="65">
        <v>10</v>
      </c>
      <c r="H11" s="65" t="e">
        <f>_xlfn._xlws.FILTER(#REF!,#REF!&amp;#REF!&amp;#REF!&amp;#REF!=C11&amp;F11&amp;I11&amp;J11,"未发货")</f>
        <v>#REF!</v>
      </c>
      <c r="I11" s="63" t="str">
        <f>VLOOKUP(B11,辅助信息!E:I,3,FALSE)</f>
        <v>（五冶达州国道542项目-二工区路基五工段）四川省达州市达川区赵固镇黄家坡</v>
      </c>
      <c r="J11" s="63" t="str">
        <f>VLOOKUP(B11,辅助信息!E:I,4,FALSE)</f>
        <v>潘远林</v>
      </c>
      <c r="K11" s="63">
        <f>VLOOKUP(J11,辅助信息!H:I,2,FALSE)</f>
        <v>18281865966</v>
      </c>
      <c r="L11" s="72"/>
      <c r="M11" s="72"/>
      <c r="N11" s="72"/>
      <c r="O11" s="72"/>
      <c r="P11" s="72"/>
      <c r="Q11" s="63" t="str">
        <f>VLOOKUP(B11,辅助信息!E:M,9,FALSE)</f>
        <v>ZTWM-CDGS-XS-2024-0181-五冶天府-国道542项目（二批次）</v>
      </c>
    </row>
    <row r="12" hidden="1" spans="2:17">
      <c r="B12" s="63" t="s">
        <v>25</v>
      </c>
      <c r="C12" s="64">
        <v>45658</v>
      </c>
      <c r="D12" s="63" t="str">
        <f>VLOOKUP(B12,辅助信息!E:K,7,FALSE)</f>
        <v>JWDDCD2024102400111</v>
      </c>
      <c r="E12" s="63" t="str">
        <f>VLOOKUP(F12,辅助信息!A:B,2,FALSE)</f>
        <v>螺纹钢</v>
      </c>
      <c r="F12" s="63" t="s">
        <v>28</v>
      </c>
      <c r="G12" s="65">
        <v>10</v>
      </c>
      <c r="H12" s="65" t="e">
        <f>_xlfn._xlws.FILTER(#REF!,#REF!&amp;#REF!&amp;#REF!&amp;#REF!=C12&amp;F12&amp;I12&amp;J12,"未发货")</f>
        <v>#REF!</v>
      </c>
      <c r="I12" s="63" t="str">
        <f>VLOOKUP(B12,辅助信息!E:I,3,FALSE)</f>
        <v>（五冶达州国道542项目-二工区路基五工段）四川省达州市达川区赵固镇黄家坡</v>
      </c>
      <c r="J12" s="63" t="str">
        <f>VLOOKUP(B12,辅助信息!E:I,4,FALSE)</f>
        <v>潘远林</v>
      </c>
      <c r="K12" s="63">
        <f>VLOOKUP(J12,辅助信息!H:I,2,FALSE)</f>
        <v>18281865966</v>
      </c>
      <c r="L12" s="72"/>
      <c r="M12" s="72"/>
      <c r="N12" s="72"/>
      <c r="O12" s="72"/>
      <c r="P12" s="72"/>
      <c r="Q12" s="63" t="str">
        <f>VLOOKUP(B12,辅助信息!E:M,9,FALSE)</f>
        <v>ZTWM-CDGS-XS-2024-0181-五冶天府-国道542项目（二批次）</v>
      </c>
    </row>
    <row r="13" ht="56.25" hidden="1" spans="1:17">
      <c r="A13" s="66"/>
      <c r="B13" s="63" t="s">
        <v>29</v>
      </c>
      <c r="C13" s="64">
        <v>45658</v>
      </c>
      <c r="D13" s="63" t="str">
        <f>VLOOKUP(B13,辅助信息!E:K,7,FALSE)</f>
        <v>JWDDCD2024102400111</v>
      </c>
      <c r="E13" s="63" t="str">
        <f>VLOOKUP(F13,辅助信息!A:B,2,FALSE)</f>
        <v>螺纹钢</v>
      </c>
      <c r="F13" s="63" t="s">
        <v>30</v>
      </c>
      <c r="G13" s="65">
        <v>35</v>
      </c>
      <c r="H13" s="65" t="e">
        <f>_xlfn._xlws.FILTER(#REF!,#REF!&amp;#REF!&amp;#REF!&amp;#REF!=C13&amp;F13&amp;I13&amp;J13,"未发货")</f>
        <v>#REF!</v>
      </c>
      <c r="I13" s="63" t="str">
        <f>VLOOKUP(B13,辅助信息!E:I,3,FALSE)</f>
        <v>（五冶达州国道542项目-二工区黄家湾隧道工段）四川省达州市达川区赵固镇黄家坡</v>
      </c>
      <c r="J13" s="63" t="str">
        <f>VLOOKUP(B13,辅助信息!E:I,4,FALSE)</f>
        <v>罗永方</v>
      </c>
      <c r="K13" s="63">
        <f>VLOOKUP(J13,辅助信息!H:I,2,FALSE)</f>
        <v>13551450899</v>
      </c>
      <c r="L13" s="72" t="str">
        <f>VLOOKUP(B13,辅助信息!E:J,6,FALSE)</f>
        <v>五冶建设送货单,4份材质书,送货车型9.6米,装货前联系收货人核实到场规格,没提前告知进场规格现场不给予接收</v>
      </c>
      <c r="M13" s="72"/>
      <c r="N13" s="72"/>
      <c r="O13" s="72"/>
      <c r="P13" s="72"/>
      <c r="Q13" s="63"/>
    </row>
    <row r="14" hidden="1" spans="2:17">
      <c r="B14" s="22" t="s">
        <v>31</v>
      </c>
      <c r="C14" s="64">
        <v>45658</v>
      </c>
      <c r="D14" s="63" t="str">
        <f>VLOOKUP(B14,辅助信息!E:K,7,FALSE)</f>
        <v>JWDDCD2024121000136</v>
      </c>
      <c r="E14" s="63" t="str">
        <f>VLOOKUP(F14,辅助信息!A:B,2,FALSE)</f>
        <v>螺纹钢</v>
      </c>
      <c r="F14" s="22" t="s">
        <v>27</v>
      </c>
      <c r="G14" s="18">
        <v>9</v>
      </c>
      <c r="H14" s="65" t="e">
        <f>_xlfn._xlws.FILTER(#REF!,#REF!&amp;#REF!&amp;#REF!&amp;#REF!=C14&amp;F14&amp;I14&amp;J14,"未发货")</f>
        <v>#REF!</v>
      </c>
      <c r="I14" s="63" t="str">
        <f>VLOOKUP(B14,辅助信息!E:I,3,FALSE)</f>
        <v>（四川商建-射洪城乡一体化项目）遂宁市射洪市忠新幼儿园北侧约220米新溪小区</v>
      </c>
      <c r="J14" s="63" t="str">
        <f>VLOOKUP(B14,辅助信息!E:I,4,FALSE)</f>
        <v>柏子刚</v>
      </c>
      <c r="K14" s="63">
        <f>VLOOKUP(J14,辅助信息!H:I,2,FALSE)</f>
        <v>15692885305</v>
      </c>
      <c r="L14" s="72" t="str">
        <f>VLOOKUP(B14,辅助信息!E:J,6,FALSE)</f>
        <v>提前联系到场规格及数量</v>
      </c>
      <c r="M14" s="72"/>
      <c r="N14" s="72"/>
      <c r="O14" s="72"/>
      <c r="P14" s="72"/>
      <c r="Q14" s="63" t="str">
        <f>VLOOKUP(B14,辅助信息!E:M,9,FALSE)</f>
        <v>ZTWM-CDGS-XS-2024-0179-四川商投-射洪城乡一体化建设项目</v>
      </c>
    </row>
    <row r="15" hidden="1" spans="2:17">
      <c r="B15" s="22" t="s">
        <v>31</v>
      </c>
      <c r="C15" s="64">
        <v>45658</v>
      </c>
      <c r="D15" s="63" t="str">
        <f>VLOOKUP(B15,辅助信息!E:K,7,FALSE)</f>
        <v>JWDDCD2024121000136</v>
      </c>
      <c r="E15" s="63" t="str">
        <f>VLOOKUP(F15,辅助信息!A:B,2,FALSE)</f>
        <v>螺纹钢</v>
      </c>
      <c r="F15" s="22" t="s">
        <v>32</v>
      </c>
      <c r="G15" s="18">
        <v>21</v>
      </c>
      <c r="H15" s="65" t="e">
        <f>_xlfn._xlws.FILTER(#REF!,#REF!&amp;#REF!&amp;#REF!&amp;#REF!=C15&amp;F15&amp;I15&amp;J15,"未发货")</f>
        <v>#REF!</v>
      </c>
      <c r="I15" s="63" t="str">
        <f>VLOOKUP(B15,辅助信息!E:I,3,FALSE)</f>
        <v>（四川商建-射洪城乡一体化项目）遂宁市射洪市忠新幼儿园北侧约220米新溪小区</v>
      </c>
      <c r="J15" s="63" t="str">
        <f>VLOOKUP(B15,辅助信息!E:I,4,FALSE)</f>
        <v>柏子刚</v>
      </c>
      <c r="K15" s="63">
        <f>VLOOKUP(J15,辅助信息!H:I,2,FALSE)</f>
        <v>15692885305</v>
      </c>
      <c r="L15" s="72"/>
      <c r="M15" s="72"/>
      <c r="N15" s="72"/>
      <c r="O15" s="72"/>
      <c r="P15" s="72"/>
      <c r="Q15" s="63" t="str">
        <f>VLOOKUP(B15,辅助信息!E:M,9,FALSE)</f>
        <v>ZTWM-CDGS-XS-2024-0179-四川商投-射洪城乡一体化建设项目</v>
      </c>
    </row>
    <row r="16" hidden="1" spans="2:17">
      <c r="B16" s="22" t="s">
        <v>31</v>
      </c>
      <c r="C16" s="64">
        <v>45658</v>
      </c>
      <c r="D16" s="63" t="str">
        <f>VLOOKUP(B16,辅助信息!E:K,7,FALSE)</f>
        <v>JWDDCD2024121000136</v>
      </c>
      <c r="E16" s="63" t="str">
        <f>VLOOKUP(F16,辅助信息!A:B,2,FALSE)</f>
        <v>螺纹钢</v>
      </c>
      <c r="F16" s="22" t="s">
        <v>30</v>
      </c>
      <c r="G16" s="18">
        <v>6</v>
      </c>
      <c r="H16" s="65" t="e">
        <f>_xlfn._xlws.FILTER(#REF!,#REF!&amp;#REF!&amp;#REF!&amp;#REF!=C16&amp;F16&amp;I16&amp;J16,"未发货")</f>
        <v>#REF!</v>
      </c>
      <c r="I16" s="63" t="str">
        <f>VLOOKUP(B16,辅助信息!E:I,3,FALSE)</f>
        <v>（四川商建-射洪城乡一体化项目）遂宁市射洪市忠新幼儿园北侧约220米新溪小区</v>
      </c>
      <c r="J16" s="63" t="str">
        <f>VLOOKUP(B16,辅助信息!E:I,4,FALSE)</f>
        <v>柏子刚</v>
      </c>
      <c r="K16" s="63">
        <f>VLOOKUP(J16,辅助信息!H:I,2,FALSE)</f>
        <v>15692885305</v>
      </c>
      <c r="L16" s="72"/>
      <c r="M16" s="72"/>
      <c r="N16" s="72"/>
      <c r="O16" s="72"/>
      <c r="P16" s="72"/>
      <c r="Q16" s="63" t="str">
        <f>VLOOKUP(B16,辅助信息!E:M,9,FALSE)</f>
        <v>ZTWM-CDGS-XS-2024-0179-四川商投-射洪城乡一体化建设项目</v>
      </c>
    </row>
    <row r="17" hidden="1" spans="2:17">
      <c r="B17" s="22" t="s">
        <v>31</v>
      </c>
      <c r="C17" s="64">
        <v>45658</v>
      </c>
      <c r="D17" s="63" t="str">
        <f>VLOOKUP(B17,辅助信息!E:K,7,FALSE)</f>
        <v>JWDDCD2024121000136</v>
      </c>
      <c r="E17" s="63" t="str">
        <f>VLOOKUP(F17,辅助信息!A:B,2,FALSE)</f>
        <v>螺纹钢</v>
      </c>
      <c r="F17" s="22" t="s">
        <v>33</v>
      </c>
      <c r="G17" s="18">
        <v>36</v>
      </c>
      <c r="H17" s="65" t="e">
        <f>_xlfn._xlws.FILTER(#REF!,#REF!&amp;#REF!&amp;#REF!&amp;#REF!=C17&amp;F17&amp;I17&amp;J17,"未发货")</f>
        <v>#REF!</v>
      </c>
      <c r="I17" s="63" t="str">
        <f>VLOOKUP(B17,辅助信息!E:I,3,FALSE)</f>
        <v>（四川商建-射洪城乡一体化项目）遂宁市射洪市忠新幼儿园北侧约220米新溪小区</v>
      </c>
      <c r="J17" s="63" t="str">
        <f>VLOOKUP(B17,辅助信息!E:I,4,FALSE)</f>
        <v>柏子刚</v>
      </c>
      <c r="K17" s="63">
        <f>VLOOKUP(J17,辅助信息!H:I,2,FALSE)</f>
        <v>15692885305</v>
      </c>
      <c r="L17" s="72"/>
      <c r="M17" s="72"/>
      <c r="N17" s="72"/>
      <c r="O17" s="72"/>
      <c r="P17" s="72"/>
      <c r="Q17" s="63" t="str">
        <f>VLOOKUP(B17,辅助信息!E:M,9,FALSE)</f>
        <v>ZTWM-CDGS-XS-2024-0179-四川商投-射洪城乡一体化建设项目</v>
      </c>
    </row>
    <row r="18" hidden="1" spans="2:17">
      <c r="B18" s="63" t="s">
        <v>17</v>
      </c>
      <c r="C18" s="64">
        <v>45659</v>
      </c>
      <c r="D18" s="63" t="str">
        <f>VLOOKUP(B18,辅助信息!E:K,7,FALSE)</f>
        <v>JWDDCD2024101600090</v>
      </c>
      <c r="E18" s="63" t="str">
        <f>VLOOKUP(F18,辅助信息!A:B,2,FALSE)</f>
        <v>螺纹钢</v>
      </c>
      <c r="F18" s="63" t="s">
        <v>18</v>
      </c>
      <c r="G18" s="65">
        <v>69</v>
      </c>
      <c r="H18" s="65" t="e">
        <f>_xlfn._xlws.FILTER(#REF!,#REF!&amp;#REF!&amp;#REF!&amp;#REF!=C18&amp;F18&amp;I18&amp;J18,"未发货")</f>
        <v>#REF!</v>
      </c>
      <c r="I18" s="63" t="str">
        <f>VLOOKUP(B18,辅助信息!E:I,3,FALSE)</f>
        <v>（达州市公共卫生临床医疗中心项目-一标-1号制作房）达州市通川区西外复兴镇公共卫生临床医疗中心项目</v>
      </c>
      <c r="J18" s="63" t="str">
        <f>VLOOKUP(B18,辅助信息!E:I,4,FALSE)</f>
        <v>潘建发</v>
      </c>
      <c r="K18" s="63">
        <f>VLOOKUP(J18,辅助信息!H:I,2,FALSE)</f>
        <v>13658059919</v>
      </c>
      <c r="L18" s="72" t="s">
        <v>34</v>
      </c>
      <c r="M18" s="72"/>
      <c r="N18" s="72"/>
      <c r="O18" s="72"/>
      <c r="P18" s="72"/>
      <c r="Q18" s="63" t="str">
        <f>VLOOKUP(B18,辅助信息!E:M,9,FALSE)</f>
        <v>ZTWM-CDGS-XS-2024-0205-五冶钢构-达州市通川区西外复兴镇及临近片区建设项目</v>
      </c>
    </row>
    <row r="19" hidden="1" spans="2:17">
      <c r="B19" s="63" t="s">
        <v>17</v>
      </c>
      <c r="C19" s="64">
        <v>45659</v>
      </c>
      <c r="D19" s="63" t="str">
        <f>VLOOKUP(B19,辅助信息!E:K,7,FALSE)</f>
        <v>JWDDCD2024101600090</v>
      </c>
      <c r="E19" s="63" t="str">
        <f>VLOOKUP(F19,辅助信息!A:B,2,FALSE)</f>
        <v>螺纹钢</v>
      </c>
      <c r="F19" s="63" t="s">
        <v>19</v>
      </c>
      <c r="G19" s="65">
        <v>35</v>
      </c>
      <c r="H19" s="65" t="e">
        <f>_xlfn._xlws.FILTER(#REF!,#REF!&amp;#REF!&amp;#REF!&amp;#REF!=C19&amp;F19&amp;I19&amp;J19,"未发货")</f>
        <v>#REF!</v>
      </c>
      <c r="I19" s="63" t="str">
        <f>VLOOKUP(B19,辅助信息!E:I,3,FALSE)</f>
        <v>（达州市公共卫生临床医疗中心项目-一标-1号制作房）达州市通川区西外复兴镇公共卫生临床医疗中心项目</v>
      </c>
      <c r="J19" s="63" t="str">
        <f>VLOOKUP(B19,辅助信息!E:I,4,FALSE)</f>
        <v>潘建发</v>
      </c>
      <c r="K19" s="63">
        <f>VLOOKUP(J19,辅助信息!H:I,2,FALSE)</f>
        <v>13658059919</v>
      </c>
      <c r="L19" s="72"/>
      <c r="M19" s="72"/>
      <c r="N19" s="72"/>
      <c r="O19" s="72"/>
      <c r="P19" s="72"/>
      <c r="Q19" s="63" t="str">
        <f>VLOOKUP(B19,辅助信息!E:M,9,FALSE)</f>
        <v>ZTWM-CDGS-XS-2024-0205-五冶钢构-达州市通川区西外复兴镇及临近片区建设项目</v>
      </c>
    </row>
    <row r="20" hidden="1" spans="2:17">
      <c r="B20" s="63" t="s">
        <v>24</v>
      </c>
      <c r="C20" s="64">
        <v>45659</v>
      </c>
      <c r="D20" s="63" t="str">
        <f>VLOOKUP(B20,辅助信息!E:K,7,FALSE)</f>
        <v>JWDDCD2025021900064</v>
      </c>
      <c r="E20" s="63" t="str">
        <f>VLOOKUP(F20,辅助信息!A:B,2,FALSE)</f>
        <v>螺纹钢</v>
      </c>
      <c r="F20" s="63" t="s">
        <v>27</v>
      </c>
      <c r="G20" s="65">
        <v>35</v>
      </c>
      <c r="H20" s="65" t="e">
        <f>_xlfn._xlws.FILTER(#REF!,#REF!&amp;#REF!&amp;#REF!&amp;#REF!=C20&amp;F20&amp;I20&amp;J20,"未发货")</f>
        <v>#REF!</v>
      </c>
      <c r="I20" s="63" t="str">
        <f>VLOOKUP(B20,辅助信息!E:I,3,FALSE)</f>
        <v>(五冶钢构医学科学产业园建设项目房建三部-一标（7-4）)四川省南充市顺庆区搬罾街道学府大道二段</v>
      </c>
      <c r="J20" s="63" t="str">
        <f>VLOOKUP(B20,辅助信息!E:I,4,FALSE)</f>
        <v>郑林</v>
      </c>
      <c r="K20" s="63">
        <f>VLOOKUP(J20,辅助信息!H:I,2,FALSE)</f>
        <v>18349955455</v>
      </c>
      <c r="L20" s="72"/>
      <c r="M20" s="72"/>
      <c r="N20" s="72"/>
      <c r="O20" s="72"/>
      <c r="P20" s="72"/>
      <c r="Q20" s="63" t="str">
        <f>VLOOKUP(B20,辅助信息!E:M,9,FALSE)</f>
        <v>ZTWM-CDGS-XS-2024-0248-五冶钢构-南充市医学院项目</v>
      </c>
    </row>
    <row r="21" hidden="1" spans="2:17">
      <c r="B21" s="63" t="s">
        <v>24</v>
      </c>
      <c r="C21" s="64">
        <v>45659</v>
      </c>
      <c r="D21" s="63" t="str">
        <f>VLOOKUP(B21,辅助信息!E:K,7,FALSE)</f>
        <v>JWDDCD2025021900064</v>
      </c>
      <c r="E21" s="63" t="str">
        <f>VLOOKUP(F21,辅助信息!A:B,2,FALSE)</f>
        <v>螺纹钢</v>
      </c>
      <c r="F21" s="63" t="s">
        <v>21</v>
      </c>
      <c r="G21" s="65">
        <v>10</v>
      </c>
      <c r="H21" s="65" t="e">
        <f>_xlfn._xlws.FILTER(#REF!,#REF!&amp;#REF!&amp;#REF!&amp;#REF!=C21&amp;F21&amp;I21&amp;J21,"未发货")</f>
        <v>#REF!</v>
      </c>
      <c r="I21" s="63" t="str">
        <f>VLOOKUP(B21,辅助信息!E:I,3,FALSE)</f>
        <v>(五冶钢构医学科学产业园建设项目房建三部-一标（7-4）)四川省南充市顺庆区搬罾街道学府大道二段</v>
      </c>
      <c r="J21" s="63" t="str">
        <f>VLOOKUP(B21,辅助信息!E:I,4,FALSE)</f>
        <v>郑林</v>
      </c>
      <c r="K21" s="63">
        <f>VLOOKUP(J21,辅助信息!H:I,2,FALSE)</f>
        <v>18349955455</v>
      </c>
      <c r="L21" s="72" t="s">
        <v>35</v>
      </c>
      <c r="M21" s="72"/>
      <c r="N21" s="72"/>
      <c r="O21" s="72"/>
      <c r="P21" s="72"/>
      <c r="Q21" s="63" t="str">
        <f>VLOOKUP(B21,辅助信息!E:M,9,FALSE)</f>
        <v>ZTWM-CDGS-XS-2024-0248-五冶钢构-南充市医学院项目</v>
      </c>
    </row>
    <row r="22" hidden="1" spans="2:17">
      <c r="B22" s="63" t="s">
        <v>24</v>
      </c>
      <c r="C22" s="64">
        <v>45659</v>
      </c>
      <c r="D22" s="63" t="str">
        <f>VLOOKUP(B22,辅助信息!E:K,7,FALSE)</f>
        <v>JWDDCD2025021900064</v>
      </c>
      <c r="E22" s="63" t="str">
        <f>VLOOKUP(F22,辅助信息!A:B,2,FALSE)</f>
        <v>螺纹钢</v>
      </c>
      <c r="F22" s="63" t="s">
        <v>22</v>
      </c>
      <c r="G22" s="65">
        <v>25</v>
      </c>
      <c r="H22" s="65" t="e">
        <f>_xlfn._xlws.FILTER(#REF!,#REF!&amp;#REF!&amp;#REF!&amp;#REF!=C22&amp;F22&amp;I22&amp;J22,"未发货")</f>
        <v>#REF!</v>
      </c>
      <c r="I22" s="63" t="str">
        <f>VLOOKUP(B22,辅助信息!E:I,3,FALSE)</f>
        <v>(五冶钢构医学科学产业园建设项目房建三部-一标（7-4）)四川省南充市顺庆区搬罾街道学府大道二段</v>
      </c>
      <c r="J22" s="63" t="str">
        <f>VLOOKUP(B22,辅助信息!E:I,4,FALSE)</f>
        <v>郑林</v>
      </c>
      <c r="K22" s="63">
        <f>VLOOKUP(J22,辅助信息!H:I,2,FALSE)</f>
        <v>18349955455</v>
      </c>
      <c r="L22" s="72"/>
      <c r="M22" s="72"/>
      <c r="N22" s="72"/>
      <c r="O22" s="72"/>
      <c r="P22" s="72"/>
      <c r="Q22" s="63" t="str">
        <f>VLOOKUP(B22,辅助信息!E:M,9,FALSE)</f>
        <v>ZTWM-CDGS-XS-2024-0248-五冶钢构-南充市医学院项目</v>
      </c>
    </row>
    <row r="23" hidden="1" spans="2:17">
      <c r="B23" s="63" t="s">
        <v>25</v>
      </c>
      <c r="C23" s="64">
        <v>45659</v>
      </c>
      <c r="D23" s="63" t="str">
        <f>VLOOKUP(B23,辅助信息!E:K,7,FALSE)</f>
        <v>JWDDCD2024102400111</v>
      </c>
      <c r="E23" s="63" t="str">
        <f>VLOOKUP(F23,辅助信息!A:B,2,FALSE)</f>
        <v>盘螺</v>
      </c>
      <c r="F23" s="63" t="s">
        <v>26</v>
      </c>
      <c r="G23" s="65">
        <v>3</v>
      </c>
      <c r="H23" s="65" t="e">
        <f>_xlfn._xlws.FILTER(#REF!,#REF!&amp;#REF!&amp;#REF!&amp;#REF!=C23&amp;F23&amp;I23&amp;J23,"未发货")</f>
        <v>#REF!</v>
      </c>
      <c r="I23" s="63" t="str">
        <f>VLOOKUP(B23,辅助信息!E:I,3,FALSE)</f>
        <v>（五冶达州国道542项目-二工区路基五工段）四川省达州市达川区赵固镇黄家坡</v>
      </c>
      <c r="J23" s="63" t="str">
        <f>VLOOKUP(B23,辅助信息!E:I,4,FALSE)</f>
        <v>潘远林</v>
      </c>
      <c r="K23" s="63">
        <f>VLOOKUP(J23,辅助信息!H:I,2,FALSE)</f>
        <v>18281865966</v>
      </c>
      <c r="L23" s="72" t="s">
        <v>36</v>
      </c>
      <c r="M23" s="72"/>
      <c r="N23" s="72"/>
      <c r="O23" s="72"/>
      <c r="P23" s="72"/>
      <c r="Q23" s="63" t="str">
        <f>VLOOKUP(B23,辅助信息!E:M,9,FALSE)</f>
        <v>ZTWM-CDGS-XS-2024-0181-五冶天府-国道542项目（二批次）</v>
      </c>
    </row>
    <row r="24" hidden="1" spans="2:17">
      <c r="B24" s="63" t="s">
        <v>25</v>
      </c>
      <c r="C24" s="64">
        <v>45659</v>
      </c>
      <c r="D24" s="63" t="str">
        <f>VLOOKUP(B24,辅助信息!E:K,7,FALSE)</f>
        <v>JWDDCD2024102400111</v>
      </c>
      <c r="E24" s="63" t="str">
        <f>VLOOKUP(F24,辅助信息!A:B,2,FALSE)</f>
        <v>螺纹钢</v>
      </c>
      <c r="F24" s="63" t="s">
        <v>27</v>
      </c>
      <c r="G24" s="65">
        <v>13</v>
      </c>
      <c r="H24" s="65" t="e">
        <f>_xlfn._xlws.FILTER(#REF!,#REF!&amp;#REF!&amp;#REF!&amp;#REF!=C24&amp;F24&amp;I24&amp;J24,"未发货")</f>
        <v>#REF!</v>
      </c>
      <c r="I24" s="63" t="str">
        <f>VLOOKUP(B24,辅助信息!E:I,3,FALSE)</f>
        <v>（五冶达州国道542项目-二工区路基五工段）四川省达州市达川区赵固镇黄家坡</v>
      </c>
      <c r="J24" s="63" t="str">
        <f>VLOOKUP(B24,辅助信息!E:I,4,FALSE)</f>
        <v>潘远林</v>
      </c>
      <c r="K24" s="63">
        <f>VLOOKUP(J24,辅助信息!H:I,2,FALSE)</f>
        <v>18281865966</v>
      </c>
      <c r="L24" s="72"/>
      <c r="M24" s="72"/>
      <c r="N24" s="72"/>
      <c r="O24" s="72"/>
      <c r="P24" s="72"/>
      <c r="Q24" s="63" t="str">
        <f>VLOOKUP(B24,辅助信息!E:M,9,FALSE)</f>
        <v>ZTWM-CDGS-XS-2024-0181-五冶天府-国道542项目（二批次）</v>
      </c>
    </row>
    <row r="25" hidden="1" spans="2:17">
      <c r="B25" s="63" t="s">
        <v>25</v>
      </c>
      <c r="C25" s="64">
        <v>45659</v>
      </c>
      <c r="D25" s="63" t="str">
        <f>VLOOKUP(B25,辅助信息!E:K,7,FALSE)</f>
        <v>JWDDCD2024102400111</v>
      </c>
      <c r="E25" s="63" t="str">
        <f>VLOOKUP(F25,辅助信息!A:B,2,FALSE)</f>
        <v>螺纹钢</v>
      </c>
      <c r="F25" s="63" t="s">
        <v>19</v>
      </c>
      <c r="G25" s="65">
        <v>10</v>
      </c>
      <c r="H25" s="65" t="e">
        <f>_xlfn._xlws.FILTER(#REF!,#REF!&amp;#REF!&amp;#REF!&amp;#REF!=C25&amp;F25&amp;I25&amp;J25,"未发货")</f>
        <v>#REF!</v>
      </c>
      <c r="I25" s="63" t="str">
        <f>VLOOKUP(B25,辅助信息!E:I,3,FALSE)</f>
        <v>（五冶达州国道542项目-二工区路基五工段）四川省达州市达川区赵固镇黄家坡</v>
      </c>
      <c r="J25" s="63" t="str">
        <f>VLOOKUP(B25,辅助信息!E:I,4,FALSE)</f>
        <v>潘远林</v>
      </c>
      <c r="K25" s="63">
        <f>VLOOKUP(J25,辅助信息!H:I,2,FALSE)</f>
        <v>18281865966</v>
      </c>
      <c r="L25" s="72"/>
      <c r="M25" s="72"/>
      <c r="N25" s="72"/>
      <c r="O25" s="72"/>
      <c r="P25" s="72"/>
      <c r="Q25" s="63" t="str">
        <f>VLOOKUP(B25,辅助信息!E:M,9,FALSE)</f>
        <v>ZTWM-CDGS-XS-2024-0181-五冶天府-国道542项目（二批次）</v>
      </c>
    </row>
    <row r="26" hidden="1" spans="2:17">
      <c r="B26" s="63" t="s">
        <v>25</v>
      </c>
      <c r="C26" s="64">
        <v>45659</v>
      </c>
      <c r="D26" s="63" t="str">
        <f>VLOOKUP(B26,辅助信息!E:K,7,FALSE)</f>
        <v>JWDDCD2024102400111</v>
      </c>
      <c r="E26" s="63" t="str">
        <f>VLOOKUP(F26,辅助信息!A:B,2,FALSE)</f>
        <v>螺纹钢</v>
      </c>
      <c r="F26" s="63" t="s">
        <v>28</v>
      </c>
      <c r="G26" s="65">
        <v>10</v>
      </c>
      <c r="H26" s="65" t="e">
        <f>_xlfn._xlws.FILTER(#REF!,#REF!&amp;#REF!&amp;#REF!&amp;#REF!=C26&amp;F26&amp;I26&amp;J26,"未发货")</f>
        <v>#REF!</v>
      </c>
      <c r="I26" s="63" t="str">
        <f>VLOOKUP(B26,辅助信息!E:I,3,FALSE)</f>
        <v>（五冶达州国道542项目-二工区路基五工段）四川省达州市达川区赵固镇黄家坡</v>
      </c>
      <c r="J26" s="63" t="str">
        <f>VLOOKUP(B26,辅助信息!E:I,4,FALSE)</f>
        <v>潘远林</v>
      </c>
      <c r="K26" s="63">
        <f>VLOOKUP(J26,辅助信息!H:I,2,FALSE)</f>
        <v>18281865966</v>
      </c>
      <c r="L26" s="72"/>
      <c r="M26" s="72"/>
      <c r="N26" s="72"/>
      <c r="O26" s="72"/>
      <c r="P26" s="72"/>
      <c r="Q26" s="63" t="str">
        <f>VLOOKUP(B26,辅助信息!E:M,9,FALSE)</f>
        <v>ZTWM-CDGS-XS-2024-0181-五冶天府-国道542项目（二批次）</v>
      </c>
    </row>
    <row r="27" ht="56.25" hidden="1" spans="1:17">
      <c r="A27" s="66"/>
      <c r="B27" s="63" t="s">
        <v>29</v>
      </c>
      <c r="C27" s="64">
        <v>45659</v>
      </c>
      <c r="D27" s="63" t="str">
        <f>VLOOKUP(B27,辅助信息!E:K,7,FALSE)</f>
        <v>JWDDCD2024102400111</v>
      </c>
      <c r="E27" s="63" t="str">
        <f>VLOOKUP(F27,辅助信息!A:B,2,FALSE)</f>
        <v>螺纹钢</v>
      </c>
      <c r="F27" s="63" t="s">
        <v>30</v>
      </c>
      <c r="G27" s="65">
        <v>35</v>
      </c>
      <c r="H27" s="65" t="e">
        <f>_xlfn._xlws.FILTER(#REF!,#REF!&amp;#REF!&amp;#REF!&amp;#REF!=C27&amp;F27&amp;I27&amp;J27,"未发货")</f>
        <v>#REF!</v>
      </c>
      <c r="I27" s="63" t="str">
        <f>VLOOKUP(B27,辅助信息!E:I,3,FALSE)</f>
        <v>（五冶达州国道542项目-二工区黄家湾隧道工段）四川省达州市达川区赵固镇黄家坡</v>
      </c>
      <c r="J27" s="63" t="str">
        <f>VLOOKUP(B27,辅助信息!E:I,4,FALSE)</f>
        <v>罗永方</v>
      </c>
      <c r="K27" s="63">
        <f>VLOOKUP(J27,辅助信息!H:I,2,FALSE)</f>
        <v>13551450899</v>
      </c>
      <c r="L27" s="72" t="s">
        <v>37</v>
      </c>
      <c r="M27" s="72"/>
      <c r="N27" s="72"/>
      <c r="O27" s="72"/>
      <c r="P27" s="72"/>
      <c r="Q27" s="63" t="str">
        <f>VLOOKUP(B27,辅助信息!E:M,9,FALSE)</f>
        <v>ZTWM-CDGS-XS-2024-0181-五冶天府-国道542项目（二批次）</v>
      </c>
    </row>
    <row r="28" hidden="1" spans="2:17">
      <c r="B28" s="22" t="s">
        <v>31</v>
      </c>
      <c r="C28" s="64">
        <v>45659</v>
      </c>
      <c r="D28" s="63" t="str">
        <f>VLOOKUP(B28,辅助信息!E:K,7,FALSE)</f>
        <v>JWDDCD2024121000136</v>
      </c>
      <c r="E28" s="63" t="str">
        <f>VLOOKUP(F28,辅助信息!A:B,2,FALSE)</f>
        <v>螺纹钢</v>
      </c>
      <c r="F28" s="22" t="s">
        <v>27</v>
      </c>
      <c r="G28" s="18">
        <v>9</v>
      </c>
      <c r="H28" s="65" t="e">
        <f>_xlfn._xlws.FILTER(#REF!,#REF!&amp;#REF!&amp;#REF!&amp;#REF!=C28&amp;F28&amp;I28&amp;J28,"未发货")</f>
        <v>#REF!</v>
      </c>
      <c r="I28" s="63" t="str">
        <f>VLOOKUP(B28,辅助信息!E:I,3,FALSE)</f>
        <v>（四川商建-射洪城乡一体化项目）遂宁市射洪市忠新幼儿园北侧约220米新溪小区</v>
      </c>
      <c r="J28" s="63" t="str">
        <f>VLOOKUP(B28,辅助信息!E:I,4,FALSE)</f>
        <v>柏子刚</v>
      </c>
      <c r="K28" s="63">
        <f>VLOOKUP(J28,辅助信息!H:I,2,FALSE)</f>
        <v>15692885305</v>
      </c>
      <c r="L28" s="72" t="s">
        <v>38</v>
      </c>
      <c r="M28" s="72"/>
      <c r="N28" s="72"/>
      <c r="O28" s="72"/>
      <c r="P28" s="72"/>
      <c r="Q28" s="63" t="str">
        <f>VLOOKUP(B28,辅助信息!E:M,9,FALSE)</f>
        <v>ZTWM-CDGS-XS-2024-0179-四川商投-射洪城乡一体化建设项目</v>
      </c>
    </row>
    <row r="29" hidden="1" spans="2:17">
      <c r="B29" s="22" t="s">
        <v>31</v>
      </c>
      <c r="C29" s="64">
        <v>45659</v>
      </c>
      <c r="D29" s="63" t="str">
        <f>VLOOKUP(B29,辅助信息!E:K,7,FALSE)</f>
        <v>JWDDCD2024121000136</v>
      </c>
      <c r="E29" s="63" t="str">
        <f>VLOOKUP(F29,辅助信息!A:B,2,FALSE)</f>
        <v>螺纹钢</v>
      </c>
      <c r="F29" s="22" t="s">
        <v>32</v>
      </c>
      <c r="G29" s="18">
        <v>21</v>
      </c>
      <c r="H29" s="65" t="e">
        <f>_xlfn._xlws.FILTER(#REF!,#REF!&amp;#REF!&amp;#REF!&amp;#REF!=C29&amp;F29&amp;I29&amp;J29,"未发货")</f>
        <v>#REF!</v>
      </c>
      <c r="I29" s="63" t="str">
        <f>VLOOKUP(B29,辅助信息!E:I,3,FALSE)</f>
        <v>（四川商建-射洪城乡一体化项目）遂宁市射洪市忠新幼儿园北侧约220米新溪小区</v>
      </c>
      <c r="J29" s="63" t="str">
        <f>VLOOKUP(B29,辅助信息!E:I,4,FALSE)</f>
        <v>柏子刚</v>
      </c>
      <c r="K29" s="63">
        <f>VLOOKUP(J29,辅助信息!H:I,2,FALSE)</f>
        <v>15692885305</v>
      </c>
      <c r="L29" s="72"/>
      <c r="M29" s="72"/>
      <c r="N29" s="72"/>
      <c r="O29" s="72"/>
      <c r="P29" s="72"/>
      <c r="Q29" s="63" t="str">
        <f>VLOOKUP(B29,辅助信息!E:M,9,FALSE)</f>
        <v>ZTWM-CDGS-XS-2024-0179-四川商投-射洪城乡一体化建设项目</v>
      </c>
    </row>
    <row r="30" hidden="1" spans="2:17">
      <c r="B30" s="22" t="s">
        <v>31</v>
      </c>
      <c r="C30" s="64">
        <v>45659</v>
      </c>
      <c r="D30" s="63" t="str">
        <f>VLOOKUP(B30,辅助信息!E:K,7,FALSE)</f>
        <v>JWDDCD2024121000136</v>
      </c>
      <c r="E30" s="63" t="str">
        <f>VLOOKUP(F30,辅助信息!A:B,2,FALSE)</f>
        <v>螺纹钢</v>
      </c>
      <c r="F30" s="22" t="s">
        <v>30</v>
      </c>
      <c r="G30" s="18">
        <v>6</v>
      </c>
      <c r="H30" s="65" t="e">
        <f>_xlfn._xlws.FILTER(#REF!,#REF!&amp;#REF!&amp;#REF!&amp;#REF!=C30&amp;F30&amp;I30&amp;J30,"未发货")</f>
        <v>#REF!</v>
      </c>
      <c r="I30" s="63" t="str">
        <f>VLOOKUP(B30,辅助信息!E:I,3,FALSE)</f>
        <v>（四川商建-射洪城乡一体化项目）遂宁市射洪市忠新幼儿园北侧约220米新溪小区</v>
      </c>
      <c r="J30" s="63" t="str">
        <f>VLOOKUP(B30,辅助信息!E:I,4,FALSE)</f>
        <v>柏子刚</v>
      </c>
      <c r="K30" s="63">
        <f>VLOOKUP(J30,辅助信息!H:I,2,FALSE)</f>
        <v>15692885305</v>
      </c>
      <c r="L30" s="72"/>
      <c r="M30" s="72"/>
      <c r="N30" s="72"/>
      <c r="O30" s="72"/>
      <c r="P30" s="72"/>
      <c r="Q30" s="63" t="str">
        <f>VLOOKUP(B30,辅助信息!E:M,9,FALSE)</f>
        <v>ZTWM-CDGS-XS-2024-0179-四川商投-射洪城乡一体化建设项目</v>
      </c>
    </row>
    <row r="31" hidden="1" spans="2:17">
      <c r="B31" s="22" t="s">
        <v>31</v>
      </c>
      <c r="C31" s="64">
        <v>45659</v>
      </c>
      <c r="D31" s="63" t="str">
        <f>VLOOKUP(B31,辅助信息!E:K,7,FALSE)</f>
        <v>JWDDCD2024121000136</v>
      </c>
      <c r="E31" s="63" t="str">
        <f>VLOOKUP(F31,辅助信息!A:B,2,FALSE)</f>
        <v>螺纹钢</v>
      </c>
      <c r="F31" s="22" t="s">
        <v>33</v>
      </c>
      <c r="G31" s="18">
        <v>36</v>
      </c>
      <c r="H31" s="65" t="e">
        <f>_xlfn._xlws.FILTER(#REF!,#REF!&amp;#REF!&amp;#REF!&amp;#REF!=C31&amp;F31&amp;I31&amp;J31,"未发货")</f>
        <v>#REF!</v>
      </c>
      <c r="I31" s="63" t="str">
        <f>VLOOKUP(B31,辅助信息!E:I,3,FALSE)</f>
        <v>（四川商建-射洪城乡一体化项目）遂宁市射洪市忠新幼儿园北侧约220米新溪小区</v>
      </c>
      <c r="J31" s="63" t="str">
        <f>VLOOKUP(B31,辅助信息!E:I,4,FALSE)</f>
        <v>柏子刚</v>
      </c>
      <c r="K31" s="63">
        <f>VLOOKUP(J31,辅助信息!H:I,2,FALSE)</f>
        <v>15692885305</v>
      </c>
      <c r="L31" s="72"/>
      <c r="M31" s="72"/>
      <c r="N31" s="72"/>
      <c r="O31" s="72"/>
      <c r="P31" s="72"/>
      <c r="Q31" s="63" t="str">
        <f>VLOOKUP(B31,辅助信息!E:M,9,FALSE)</f>
        <v>ZTWM-CDGS-XS-2024-0179-四川商投-射洪城乡一体化建设项目</v>
      </c>
    </row>
    <row r="32" hidden="1" spans="2:17">
      <c r="B32" s="22" t="s">
        <v>39</v>
      </c>
      <c r="C32" s="64">
        <v>45659</v>
      </c>
      <c r="D32" s="63" t="str">
        <f>VLOOKUP(B32,辅助信息!E:K,7,FALSE)</f>
        <v>JWDDCD2024101600090</v>
      </c>
      <c r="E32" s="63" t="str">
        <f>VLOOKUP(F32,辅助信息!A:B,2,FALSE)</f>
        <v>盘螺</v>
      </c>
      <c r="F32" s="22" t="s">
        <v>40</v>
      </c>
      <c r="G32" s="18">
        <v>10</v>
      </c>
      <c r="H32" s="65" t="e">
        <f>_xlfn._xlws.FILTER(#REF!,#REF!&amp;#REF!&amp;#REF!&amp;#REF!=C32&amp;F32&amp;I32&amp;J32,"未发货")</f>
        <v>#REF!</v>
      </c>
      <c r="I32" s="63" t="str">
        <f>VLOOKUP(B32,辅助信息!E:I,3,FALSE)</f>
        <v>（达州市公共卫生临床医疗中心项目-一标-2号制作房）达州市通川区西外复兴镇公共卫生临床医疗中心项目</v>
      </c>
      <c r="J32" s="63" t="str">
        <f>VLOOKUP(B32,辅助信息!E:I,4,FALSE)</f>
        <v>潘建发</v>
      </c>
      <c r="K32" s="73">
        <f>VLOOKUP(J32,辅助信息!H:I,2,FALSE)</f>
        <v>13658059919</v>
      </c>
      <c r="L32" s="74" t="s">
        <v>34</v>
      </c>
      <c r="M32" s="74"/>
      <c r="N32" s="74"/>
      <c r="O32" s="74"/>
      <c r="P32" s="74"/>
      <c r="Q32" s="63" t="str">
        <f>VLOOKUP(B32,辅助信息!E:M,9,FALSE)</f>
        <v>ZTWM-CDGS-XS-2024-0205-五冶钢构-达州市通川区西外复兴镇及临近片区建设项目</v>
      </c>
    </row>
    <row r="33" hidden="1" spans="2:17">
      <c r="B33" s="22" t="s">
        <v>39</v>
      </c>
      <c r="C33" s="64">
        <v>45659</v>
      </c>
      <c r="D33" s="63" t="str">
        <f>VLOOKUP(B33,辅助信息!E:K,7,FALSE)</f>
        <v>JWDDCD2024101600090</v>
      </c>
      <c r="E33" s="63" t="str">
        <f>VLOOKUP(F33,辅助信息!A:B,2,FALSE)</f>
        <v>盘螺</v>
      </c>
      <c r="F33" s="22" t="s">
        <v>41</v>
      </c>
      <c r="G33" s="18">
        <v>2</v>
      </c>
      <c r="H33" s="65">
        <v>2</v>
      </c>
      <c r="I33" s="63" t="str">
        <f>VLOOKUP(B33,辅助信息!E:I,3,FALSE)</f>
        <v>（达州市公共卫生临床医疗中心项目-一标-2号制作房）达州市通川区西外复兴镇公共卫生临床医疗中心项目</v>
      </c>
      <c r="J33" s="63" t="str">
        <f>VLOOKUP(B33,辅助信息!E:I,4,FALSE)</f>
        <v>潘建发</v>
      </c>
      <c r="K33" s="73">
        <f>VLOOKUP(J33,辅助信息!H:I,2,FALSE)</f>
        <v>13658059919</v>
      </c>
      <c r="L33" s="75"/>
      <c r="M33" s="75"/>
      <c r="N33" s="75"/>
      <c r="O33" s="75"/>
      <c r="P33" s="75"/>
      <c r="Q33" s="63" t="str">
        <f>VLOOKUP(B33,辅助信息!E:M,9,FALSE)</f>
        <v>ZTWM-CDGS-XS-2024-0205-五冶钢构-达州市通川区西外复兴镇及临近片区建设项目</v>
      </c>
    </row>
    <row r="34" hidden="1" spans="2:17">
      <c r="B34" s="22" t="s">
        <v>39</v>
      </c>
      <c r="C34" s="64">
        <v>45659</v>
      </c>
      <c r="D34" s="63" t="str">
        <f>VLOOKUP(B34,辅助信息!E:K,7,FALSE)</f>
        <v>JWDDCD2024101600090</v>
      </c>
      <c r="E34" s="63" t="str">
        <f>VLOOKUP(F34,辅助信息!A:B,2,FALSE)</f>
        <v>螺纹钢</v>
      </c>
      <c r="F34" s="22" t="s">
        <v>27</v>
      </c>
      <c r="G34" s="18">
        <v>45</v>
      </c>
      <c r="H34" s="65">
        <v>45</v>
      </c>
      <c r="I34" s="63" t="str">
        <f>VLOOKUP(B34,辅助信息!E:I,3,FALSE)</f>
        <v>（达州市公共卫生临床医疗中心项目-一标-2号制作房）达州市通川区西外复兴镇公共卫生临床医疗中心项目</v>
      </c>
      <c r="J34" s="63" t="str">
        <f>VLOOKUP(B34,辅助信息!E:I,4,FALSE)</f>
        <v>潘建发</v>
      </c>
      <c r="K34" s="73">
        <f>VLOOKUP(J34,辅助信息!H:I,2,FALSE)</f>
        <v>13658059919</v>
      </c>
      <c r="L34" s="75"/>
      <c r="M34" s="75"/>
      <c r="N34" s="75"/>
      <c r="O34" s="75"/>
      <c r="P34" s="75"/>
      <c r="Q34" s="63" t="str">
        <f>VLOOKUP(B34,辅助信息!E:M,9,FALSE)</f>
        <v>ZTWM-CDGS-XS-2024-0205-五冶钢构-达州市通川区西外复兴镇及临近片区建设项目</v>
      </c>
    </row>
    <row r="35" hidden="1" spans="2:17">
      <c r="B35" s="22" t="s">
        <v>39</v>
      </c>
      <c r="C35" s="64">
        <v>45659</v>
      </c>
      <c r="D35" s="63" t="str">
        <f>VLOOKUP(B35,辅助信息!E:K,7,FALSE)</f>
        <v>JWDDCD2024101600090</v>
      </c>
      <c r="E35" s="63" t="str">
        <f>VLOOKUP(F35,辅助信息!A:B,2,FALSE)</f>
        <v>螺纹钢</v>
      </c>
      <c r="F35" s="22" t="s">
        <v>19</v>
      </c>
      <c r="G35" s="18">
        <v>16</v>
      </c>
      <c r="H35" s="65" t="e">
        <f>_xlfn._xlws.FILTER(#REF!,#REF!&amp;#REF!&amp;#REF!&amp;#REF!=C35&amp;F35&amp;I35&amp;J35,"未发货")</f>
        <v>#REF!</v>
      </c>
      <c r="I35" s="63" t="str">
        <f>VLOOKUP(B35,辅助信息!E:I,3,FALSE)</f>
        <v>（达州市公共卫生临床医疗中心项目-一标-2号制作房）达州市通川区西外复兴镇公共卫生临床医疗中心项目</v>
      </c>
      <c r="J35" s="63" t="str">
        <f>VLOOKUP(B35,辅助信息!E:I,4,FALSE)</f>
        <v>潘建发</v>
      </c>
      <c r="K35" s="73">
        <f>VLOOKUP(J35,辅助信息!H:I,2,FALSE)</f>
        <v>13658059919</v>
      </c>
      <c r="L35" s="75"/>
      <c r="M35" s="75"/>
      <c r="N35" s="75"/>
      <c r="O35" s="75"/>
      <c r="P35" s="75"/>
      <c r="Q35" s="63" t="str">
        <f>VLOOKUP(B35,辅助信息!E:M,9,FALSE)</f>
        <v>ZTWM-CDGS-XS-2024-0205-五冶钢构-达州市通川区西外复兴镇及临近片区建设项目</v>
      </c>
    </row>
    <row r="36" hidden="1" spans="2:17">
      <c r="B36" s="22" t="s">
        <v>39</v>
      </c>
      <c r="C36" s="64">
        <v>45659</v>
      </c>
      <c r="D36" s="63" t="str">
        <f>VLOOKUP(B36,辅助信息!E:K,7,FALSE)</f>
        <v>JWDDCD2024101600090</v>
      </c>
      <c r="E36" s="63" t="str">
        <f>VLOOKUP(F36,辅助信息!A:B,2,FALSE)</f>
        <v>螺纹钢</v>
      </c>
      <c r="F36" s="22" t="s">
        <v>32</v>
      </c>
      <c r="G36" s="18">
        <v>5</v>
      </c>
      <c r="H36" s="65" t="e">
        <f>_xlfn._xlws.FILTER(#REF!,#REF!&amp;#REF!&amp;#REF!&amp;#REF!=C36&amp;F36&amp;I36&amp;J36,"未发货")</f>
        <v>#REF!</v>
      </c>
      <c r="I36" s="63" t="str">
        <f>VLOOKUP(B36,辅助信息!E:I,3,FALSE)</f>
        <v>（达州市公共卫生临床医疗中心项目-一标-2号制作房）达州市通川区西外复兴镇公共卫生临床医疗中心项目</v>
      </c>
      <c r="J36" s="63" t="str">
        <f>VLOOKUP(B36,辅助信息!E:I,4,FALSE)</f>
        <v>潘建发</v>
      </c>
      <c r="K36" s="73">
        <f>VLOOKUP(J36,辅助信息!H:I,2,FALSE)</f>
        <v>13658059919</v>
      </c>
      <c r="L36" s="75"/>
      <c r="M36" s="75"/>
      <c r="N36" s="75"/>
      <c r="O36" s="75"/>
      <c r="P36" s="75"/>
      <c r="Q36" s="63" t="str">
        <f>VLOOKUP(B36,辅助信息!E:M,9,FALSE)</f>
        <v>ZTWM-CDGS-XS-2024-0205-五冶钢构-达州市通川区西外复兴镇及临近片区建设项目</v>
      </c>
    </row>
    <row r="37" hidden="1" spans="2:17">
      <c r="B37" s="22" t="s">
        <v>39</v>
      </c>
      <c r="C37" s="64">
        <v>45659</v>
      </c>
      <c r="D37" s="63" t="str">
        <f>VLOOKUP(B37,辅助信息!E:K,7,FALSE)</f>
        <v>JWDDCD2024101600090</v>
      </c>
      <c r="E37" s="63" t="str">
        <f>VLOOKUP(F37,辅助信息!A:B,2,FALSE)</f>
        <v>螺纹钢</v>
      </c>
      <c r="F37" s="22" t="s">
        <v>33</v>
      </c>
      <c r="G37" s="18">
        <v>8</v>
      </c>
      <c r="H37" s="65" t="e">
        <f>_xlfn._xlws.FILTER(#REF!,#REF!&amp;#REF!&amp;#REF!&amp;#REF!=C37&amp;F37&amp;I37&amp;J37,"未发货")</f>
        <v>#REF!</v>
      </c>
      <c r="I37" s="63" t="str">
        <f>VLOOKUP(B37,辅助信息!E:I,3,FALSE)</f>
        <v>（达州市公共卫生临床医疗中心项目-一标-2号制作房）达州市通川区西外复兴镇公共卫生临床医疗中心项目</v>
      </c>
      <c r="J37" s="63" t="str">
        <f>VLOOKUP(B37,辅助信息!E:I,4,FALSE)</f>
        <v>潘建发</v>
      </c>
      <c r="K37" s="73">
        <f>VLOOKUP(J37,辅助信息!H:I,2,FALSE)</f>
        <v>13658059919</v>
      </c>
      <c r="L37" s="75"/>
      <c r="M37" s="75"/>
      <c r="N37" s="75"/>
      <c r="O37" s="75"/>
      <c r="P37" s="75"/>
      <c r="Q37" s="63" t="str">
        <f>VLOOKUP(B37,辅助信息!E:M,9,FALSE)</f>
        <v>ZTWM-CDGS-XS-2024-0205-五冶钢构-达州市通川区西外复兴镇及临近片区建设项目</v>
      </c>
    </row>
    <row r="38" hidden="1" spans="2:17">
      <c r="B38" s="22" t="s">
        <v>39</v>
      </c>
      <c r="C38" s="64">
        <v>45659</v>
      </c>
      <c r="D38" s="63" t="str">
        <f>VLOOKUP(B38,辅助信息!E:K,7,FALSE)</f>
        <v>JWDDCD2024101600090</v>
      </c>
      <c r="E38" s="63" t="str">
        <f>VLOOKUP(F38,辅助信息!A:B,2,FALSE)</f>
        <v>螺纹钢</v>
      </c>
      <c r="F38" s="22" t="s">
        <v>28</v>
      </c>
      <c r="G38" s="18">
        <v>5</v>
      </c>
      <c r="H38" s="65" t="e">
        <f>_xlfn._xlws.FILTER(#REF!,#REF!&amp;#REF!&amp;#REF!&amp;#REF!=C38&amp;F38&amp;I38&amp;J38,"未发货")</f>
        <v>#REF!</v>
      </c>
      <c r="I38" s="63" t="str">
        <f>VLOOKUP(B38,辅助信息!E:I,3,FALSE)</f>
        <v>（达州市公共卫生临床医疗中心项目-一标-2号制作房）达州市通川区西外复兴镇公共卫生临床医疗中心项目</v>
      </c>
      <c r="J38" s="63" t="str">
        <f>VLOOKUP(B38,辅助信息!E:I,4,FALSE)</f>
        <v>潘建发</v>
      </c>
      <c r="K38" s="73">
        <f>VLOOKUP(J38,辅助信息!H:I,2,FALSE)</f>
        <v>13658059919</v>
      </c>
      <c r="L38" s="75"/>
      <c r="M38" s="75"/>
      <c r="N38" s="75"/>
      <c r="O38" s="75"/>
      <c r="P38" s="75"/>
      <c r="Q38" s="63" t="str">
        <f>VLOOKUP(B38,辅助信息!E:M,9,FALSE)</f>
        <v>ZTWM-CDGS-XS-2024-0205-五冶钢构-达州市通川区西外复兴镇及临近片区建设项目</v>
      </c>
    </row>
    <row r="39" hidden="1" spans="2:17">
      <c r="B39" s="22" t="s">
        <v>39</v>
      </c>
      <c r="C39" s="64">
        <v>45659</v>
      </c>
      <c r="D39" s="63" t="str">
        <f>VLOOKUP(B39,辅助信息!E:K,7,FALSE)</f>
        <v>JWDDCD2024101600090</v>
      </c>
      <c r="E39" s="63" t="str">
        <f>VLOOKUP(F39,辅助信息!A:B,2,FALSE)</f>
        <v>螺纹钢</v>
      </c>
      <c r="F39" s="22" t="s">
        <v>18</v>
      </c>
      <c r="G39" s="18">
        <v>55</v>
      </c>
      <c r="H39" s="65" t="e">
        <f>_xlfn._xlws.FILTER(#REF!,#REF!&amp;#REF!&amp;#REF!&amp;#REF!=C39&amp;F39&amp;I39&amp;J39,"未发货")</f>
        <v>#REF!</v>
      </c>
      <c r="I39" s="63" t="str">
        <f>VLOOKUP(B39,辅助信息!E:I,3,FALSE)</f>
        <v>（达州市公共卫生临床医疗中心项目-一标-2号制作房）达州市通川区西外复兴镇公共卫生临床医疗中心项目</v>
      </c>
      <c r="J39" s="63" t="str">
        <f>VLOOKUP(B39,辅助信息!E:I,4,FALSE)</f>
        <v>潘建发</v>
      </c>
      <c r="K39" s="73">
        <f>VLOOKUP(J39,辅助信息!H:I,2,FALSE)</f>
        <v>13658059919</v>
      </c>
      <c r="L39" s="75"/>
      <c r="M39" s="75"/>
      <c r="N39" s="75"/>
      <c r="O39" s="75"/>
      <c r="P39" s="75"/>
      <c r="Q39" s="63" t="str">
        <f>VLOOKUP(B39,辅助信息!E:M,9,FALSE)</f>
        <v>ZTWM-CDGS-XS-2024-0205-五冶钢构-达州市通川区西外复兴镇及临近片区建设项目</v>
      </c>
    </row>
    <row r="40" hidden="1" spans="2:17">
      <c r="B40" s="22" t="s">
        <v>17</v>
      </c>
      <c r="C40" s="64">
        <v>45659</v>
      </c>
      <c r="D40" s="63" t="str">
        <f>VLOOKUP(B40,辅助信息!E:K,7,FALSE)</f>
        <v>JWDDCD2024101600090</v>
      </c>
      <c r="E40" s="63" t="str">
        <f>VLOOKUP(F40,辅助信息!A:B,2,FALSE)</f>
        <v>盘螺</v>
      </c>
      <c r="F40" s="22" t="s">
        <v>41</v>
      </c>
      <c r="G40" s="18">
        <v>25</v>
      </c>
      <c r="H40" s="65">
        <v>25</v>
      </c>
      <c r="I40" s="63" t="str">
        <f>VLOOKUP(B40,辅助信息!E:I,3,FALSE)</f>
        <v>（达州市公共卫生临床医疗中心项目-一标-1号制作房）达州市通川区西外复兴镇公共卫生临床医疗中心项目</v>
      </c>
      <c r="J40" s="63" t="str">
        <f>VLOOKUP(B40,辅助信息!E:I,4,FALSE)</f>
        <v>潘建发</v>
      </c>
      <c r="K40" s="63">
        <f>VLOOKUP(J40,辅助信息!H:I,2,FALSE)</f>
        <v>13658059919</v>
      </c>
      <c r="L40" s="74" t="s">
        <v>34</v>
      </c>
      <c r="M40" s="74"/>
      <c r="N40" s="74"/>
      <c r="O40" s="74"/>
      <c r="P40" s="74"/>
      <c r="Q40" s="63" t="str">
        <f>VLOOKUP(B40,辅助信息!E:M,9,FALSE)</f>
        <v>ZTWM-CDGS-XS-2024-0205-五冶钢构-达州市通川区西外复兴镇及临近片区建设项目</v>
      </c>
    </row>
    <row r="41" hidden="1" spans="2:17">
      <c r="B41" s="22" t="s">
        <v>17</v>
      </c>
      <c r="C41" s="64">
        <v>45659</v>
      </c>
      <c r="D41" s="63" t="str">
        <f>VLOOKUP(B41,辅助信息!E:K,7,FALSE)</f>
        <v>JWDDCD2024101600090</v>
      </c>
      <c r="E41" s="63" t="str">
        <f>VLOOKUP(F41,辅助信息!A:B,2,FALSE)</f>
        <v>螺纹钢</v>
      </c>
      <c r="F41" s="22" t="s">
        <v>27</v>
      </c>
      <c r="G41" s="18">
        <v>29</v>
      </c>
      <c r="H41" s="65">
        <v>5</v>
      </c>
      <c r="I41" s="63" t="str">
        <f>VLOOKUP(B41,辅助信息!E:I,3,FALSE)</f>
        <v>（达州市公共卫生临床医疗中心项目-一标-1号制作房）达州市通川区西外复兴镇公共卫生临床医疗中心项目</v>
      </c>
      <c r="J41" s="63" t="str">
        <f>VLOOKUP(B41,辅助信息!E:I,4,FALSE)</f>
        <v>潘建发</v>
      </c>
      <c r="K41" s="63">
        <f>VLOOKUP(J41,辅助信息!H:I,2,FALSE)</f>
        <v>13658059919</v>
      </c>
      <c r="L41" s="75"/>
      <c r="M41" s="75"/>
      <c r="N41" s="75"/>
      <c r="O41" s="75"/>
      <c r="P41" s="75"/>
      <c r="Q41" s="63" t="str">
        <f>VLOOKUP(B41,辅助信息!E:M,9,FALSE)</f>
        <v>ZTWM-CDGS-XS-2024-0205-五冶钢构-达州市通川区西外复兴镇及临近片区建设项目</v>
      </c>
    </row>
    <row r="42" hidden="1" spans="2:17">
      <c r="B42" s="22" t="s">
        <v>17</v>
      </c>
      <c r="C42" s="64">
        <v>45659</v>
      </c>
      <c r="D42" s="63" t="str">
        <f>VLOOKUP(B42,辅助信息!E:K,7,FALSE)</f>
        <v>JWDDCD2024101600090</v>
      </c>
      <c r="E42" s="63" t="str">
        <f>VLOOKUP(F42,辅助信息!A:B,2,FALSE)</f>
        <v>螺纹钢</v>
      </c>
      <c r="F42" s="22" t="s">
        <v>33</v>
      </c>
      <c r="G42" s="18">
        <v>3</v>
      </c>
      <c r="H42" s="65" t="e">
        <f>_xlfn._xlws.FILTER(#REF!,#REF!&amp;#REF!&amp;#REF!&amp;#REF!=C42&amp;F42&amp;I42&amp;J42,"未发货")</f>
        <v>#REF!</v>
      </c>
      <c r="I42" s="63" t="str">
        <f>VLOOKUP(B42,辅助信息!E:I,3,FALSE)</f>
        <v>（达州市公共卫生临床医疗中心项目-一标-1号制作房）达州市通川区西外复兴镇公共卫生临床医疗中心项目</v>
      </c>
      <c r="J42" s="63" t="str">
        <f>VLOOKUP(B42,辅助信息!E:I,4,FALSE)</f>
        <v>潘建发</v>
      </c>
      <c r="K42" s="63">
        <f>VLOOKUP(J42,辅助信息!H:I,2,FALSE)</f>
        <v>13658059919</v>
      </c>
      <c r="L42" s="75"/>
      <c r="M42" s="75"/>
      <c r="N42" s="75"/>
      <c r="O42" s="75"/>
      <c r="P42" s="75"/>
      <c r="Q42" s="63" t="str">
        <f>VLOOKUP(B42,辅助信息!E:M,9,FALSE)</f>
        <v>ZTWM-CDGS-XS-2024-0205-五冶钢构-达州市通川区西外复兴镇及临近片区建设项目</v>
      </c>
    </row>
    <row r="43" hidden="1" spans="2:17">
      <c r="B43" s="22" t="s">
        <v>17</v>
      </c>
      <c r="C43" s="64">
        <v>45659</v>
      </c>
      <c r="D43" s="63" t="str">
        <f>VLOOKUP(B43,辅助信息!E:K,7,FALSE)</f>
        <v>JWDDCD2024101600090</v>
      </c>
      <c r="E43" s="63" t="str">
        <f>VLOOKUP(F43,辅助信息!A:B,2,FALSE)</f>
        <v>螺纹钢</v>
      </c>
      <c r="F43" s="22" t="s">
        <v>28</v>
      </c>
      <c r="G43" s="18">
        <v>3</v>
      </c>
      <c r="H43" s="65" t="e">
        <f>_xlfn._xlws.FILTER(#REF!,#REF!&amp;#REF!&amp;#REF!&amp;#REF!=C43&amp;F43&amp;I43&amp;J43,"未发货")</f>
        <v>#REF!</v>
      </c>
      <c r="I43" s="63" t="str">
        <f>VLOOKUP(B43,辅助信息!E:I,3,FALSE)</f>
        <v>（达州市公共卫生临床医疗中心项目-一标-1号制作房）达州市通川区西外复兴镇公共卫生临床医疗中心项目</v>
      </c>
      <c r="J43" s="63" t="str">
        <f>VLOOKUP(B43,辅助信息!E:I,4,FALSE)</f>
        <v>潘建发</v>
      </c>
      <c r="K43" s="63">
        <f>VLOOKUP(J43,辅助信息!H:I,2,FALSE)</f>
        <v>13658059919</v>
      </c>
      <c r="L43" s="75"/>
      <c r="M43" s="75"/>
      <c r="N43" s="75"/>
      <c r="O43" s="75"/>
      <c r="P43" s="75"/>
      <c r="Q43" s="63" t="str">
        <f>VLOOKUP(B43,辅助信息!E:M,9,FALSE)</f>
        <v>ZTWM-CDGS-XS-2024-0205-五冶钢构-达州市通川区西外复兴镇及临近片区建设项目</v>
      </c>
    </row>
    <row r="44" hidden="1" spans="2:17">
      <c r="B44" s="22" t="s">
        <v>17</v>
      </c>
      <c r="C44" s="64">
        <v>45659</v>
      </c>
      <c r="D44" s="63" t="str">
        <f>VLOOKUP(B44,辅助信息!E:K,7,FALSE)</f>
        <v>JWDDCD2024101600090</v>
      </c>
      <c r="E44" s="63" t="str">
        <f>VLOOKUP(F44,辅助信息!A:B,2,FALSE)</f>
        <v>螺纹钢</v>
      </c>
      <c r="F44" s="22" t="s">
        <v>18</v>
      </c>
      <c r="G44" s="18">
        <v>25</v>
      </c>
      <c r="H44" s="65" t="e">
        <f>_xlfn._xlws.FILTER(#REF!,#REF!&amp;#REF!&amp;#REF!&amp;#REF!=C44&amp;F44&amp;I44&amp;J44,"未发货")</f>
        <v>#REF!</v>
      </c>
      <c r="I44" s="63" t="str">
        <f>VLOOKUP(B44,辅助信息!E:I,3,FALSE)</f>
        <v>（达州市公共卫生临床医疗中心项目-一标-1号制作房）达州市通川区西外复兴镇公共卫生临床医疗中心项目</v>
      </c>
      <c r="J44" s="63" t="str">
        <f>VLOOKUP(B44,辅助信息!E:I,4,FALSE)</f>
        <v>潘建发</v>
      </c>
      <c r="K44" s="63">
        <f>VLOOKUP(J44,辅助信息!H:I,2,FALSE)</f>
        <v>13658059919</v>
      </c>
      <c r="L44" s="75"/>
      <c r="M44" s="75"/>
      <c r="N44" s="75"/>
      <c r="O44" s="75"/>
      <c r="P44" s="75"/>
      <c r="Q44" s="63" t="str">
        <f>VLOOKUP(B44,辅助信息!E:M,9,FALSE)</f>
        <v>ZTWM-CDGS-XS-2024-0205-五冶钢构-达州市通川区西外复兴镇及临近片区建设项目</v>
      </c>
    </row>
    <row r="45" hidden="1" spans="1:17">
      <c r="A45" s="67" t="s">
        <v>42</v>
      </c>
      <c r="B45" s="22" t="s">
        <v>43</v>
      </c>
      <c r="C45" s="64">
        <v>45659</v>
      </c>
      <c r="D45" s="63" t="str">
        <f>VLOOKUP(B45,辅助信息!E:K,7,FALSE)</f>
        <v>JWDDCD2024101600090</v>
      </c>
      <c r="E45" s="63" t="str">
        <f>VLOOKUP(F45,辅助信息!A:B,2,FALSE)</f>
        <v>螺纹钢</v>
      </c>
      <c r="F45" s="22" t="s">
        <v>27</v>
      </c>
      <c r="G45" s="18">
        <v>10</v>
      </c>
      <c r="H45" s="65" t="e">
        <f>_xlfn._xlws.FILTER(#REF!,#REF!&amp;#REF!&amp;#REF!&amp;#REF!=C45&amp;F45&amp;I45&amp;J45,"未发货")</f>
        <v>#REF!</v>
      </c>
      <c r="I45" s="63" t="str">
        <f>VLOOKUP(B45,辅助信息!E:I,3,FALSE)</f>
        <v>（达州市公共卫生医疗中心项目-二标-3号楼）达州市通川区西外复兴镇公共卫生临床医疗中心项目</v>
      </c>
      <c r="J45" s="63" t="str">
        <f>VLOOKUP(B45,辅助信息!E:I,4,FALSE)</f>
        <v>黄永林</v>
      </c>
      <c r="K45" s="63">
        <f>VLOOKUP(J45,辅助信息!H:I,2,FALSE)</f>
        <v>15982487227</v>
      </c>
      <c r="L45" s="72" t="s">
        <v>34</v>
      </c>
      <c r="M45" s="72"/>
      <c r="N45" s="72"/>
      <c r="O45" s="72"/>
      <c r="P45" s="72"/>
      <c r="Q45" s="63" t="str">
        <f>VLOOKUP(B45,辅助信息!E:M,9,FALSE)</f>
        <v>ZTWM-CDGS-XS-2024-0205-五冶钢构-达州市通川区西外复兴镇及临近片区建设项目</v>
      </c>
    </row>
    <row r="46" hidden="1" spans="1:17">
      <c r="A46" s="67"/>
      <c r="B46" s="22" t="s">
        <v>43</v>
      </c>
      <c r="C46" s="64">
        <v>45659</v>
      </c>
      <c r="D46" s="63" t="str">
        <f>VLOOKUP(B46,辅助信息!E:K,7,FALSE)</f>
        <v>JWDDCD2024101600090</v>
      </c>
      <c r="E46" s="63" t="str">
        <f>VLOOKUP(F46,辅助信息!A:B,2,FALSE)</f>
        <v>螺纹钢</v>
      </c>
      <c r="F46" s="22" t="s">
        <v>32</v>
      </c>
      <c r="G46" s="18">
        <v>4</v>
      </c>
      <c r="H46" s="65" t="e">
        <f>_xlfn._xlws.FILTER(#REF!,#REF!&amp;#REF!&amp;#REF!&amp;#REF!=C46&amp;F46&amp;I46&amp;J46,"未发货")</f>
        <v>#REF!</v>
      </c>
      <c r="I46" s="63" t="str">
        <f>VLOOKUP(B46,辅助信息!E:I,3,FALSE)</f>
        <v>（达州市公共卫生医疗中心项目-二标-3号楼）达州市通川区西外复兴镇公共卫生临床医疗中心项目</v>
      </c>
      <c r="J46" s="63" t="str">
        <f>VLOOKUP(B46,辅助信息!E:I,4,FALSE)</f>
        <v>黄永林</v>
      </c>
      <c r="K46" s="63">
        <f>VLOOKUP(J46,辅助信息!H:I,2,FALSE)</f>
        <v>15982487227</v>
      </c>
      <c r="L46" s="72"/>
      <c r="M46" s="72"/>
      <c r="N46" s="72"/>
      <c r="O46" s="72"/>
      <c r="P46" s="72"/>
      <c r="Q46" s="63" t="str">
        <f>VLOOKUP(B46,辅助信息!E:M,9,FALSE)</f>
        <v>ZTWM-CDGS-XS-2024-0205-五冶钢构-达州市通川区西外复兴镇及临近片区建设项目</v>
      </c>
    </row>
    <row r="47" hidden="1" spans="1:17">
      <c r="A47" s="67"/>
      <c r="B47" s="22" t="s">
        <v>43</v>
      </c>
      <c r="C47" s="64">
        <v>45659</v>
      </c>
      <c r="D47" s="63" t="str">
        <f>VLOOKUP(B47,辅助信息!E:K,7,FALSE)</f>
        <v>JWDDCD2024101600090</v>
      </c>
      <c r="E47" s="63" t="str">
        <f>VLOOKUP(F47,辅助信息!A:B,2,FALSE)</f>
        <v>螺纹钢</v>
      </c>
      <c r="F47" s="22" t="s">
        <v>30</v>
      </c>
      <c r="G47" s="18">
        <v>5</v>
      </c>
      <c r="H47" s="65" t="e">
        <f>_xlfn._xlws.FILTER(#REF!,#REF!&amp;#REF!&amp;#REF!&amp;#REF!=C47&amp;F47&amp;I47&amp;J47,"未发货")</f>
        <v>#REF!</v>
      </c>
      <c r="I47" s="63" t="str">
        <f>VLOOKUP(B47,辅助信息!E:I,3,FALSE)</f>
        <v>（达州市公共卫生医疗中心项目-二标-3号楼）达州市通川区西外复兴镇公共卫生临床医疗中心项目</v>
      </c>
      <c r="J47" s="63" t="str">
        <f>VLOOKUP(B47,辅助信息!E:I,4,FALSE)</f>
        <v>黄永林</v>
      </c>
      <c r="K47" s="63">
        <f>VLOOKUP(J47,辅助信息!H:I,2,FALSE)</f>
        <v>15982487227</v>
      </c>
      <c r="L47" s="72"/>
      <c r="M47" s="72"/>
      <c r="N47" s="72"/>
      <c r="O47" s="72"/>
      <c r="P47" s="72"/>
      <c r="Q47" s="63" t="str">
        <f>VLOOKUP(B47,辅助信息!E:M,9,FALSE)</f>
        <v>ZTWM-CDGS-XS-2024-0205-五冶钢构-达州市通川区西外复兴镇及临近片区建设项目</v>
      </c>
    </row>
    <row r="48" hidden="1" spans="1:17">
      <c r="A48" s="67"/>
      <c r="B48" s="22" t="s">
        <v>43</v>
      </c>
      <c r="C48" s="64">
        <v>45659</v>
      </c>
      <c r="D48" s="63" t="str">
        <f>VLOOKUP(B48,辅助信息!E:K,7,FALSE)</f>
        <v>JWDDCD2024101600090</v>
      </c>
      <c r="E48" s="63" t="str">
        <f>VLOOKUP(F48,辅助信息!A:B,2,FALSE)</f>
        <v>螺纹钢</v>
      </c>
      <c r="F48" s="22" t="s">
        <v>28</v>
      </c>
      <c r="G48" s="18">
        <v>13</v>
      </c>
      <c r="H48" s="65" t="e">
        <f>_xlfn._xlws.FILTER(#REF!,#REF!&amp;#REF!&amp;#REF!&amp;#REF!=C48&amp;F48&amp;I48&amp;J48,"未发货")</f>
        <v>#REF!</v>
      </c>
      <c r="I48" s="63" t="str">
        <f>VLOOKUP(B48,辅助信息!E:I,3,FALSE)</f>
        <v>（达州市公共卫生医疗中心项目-二标-3号楼）达州市通川区西外复兴镇公共卫生临床医疗中心项目</v>
      </c>
      <c r="J48" s="63" t="str">
        <f>VLOOKUP(B48,辅助信息!E:I,4,FALSE)</f>
        <v>黄永林</v>
      </c>
      <c r="K48" s="63">
        <f>VLOOKUP(J48,辅助信息!H:I,2,FALSE)</f>
        <v>15982487227</v>
      </c>
      <c r="L48" s="72"/>
      <c r="M48" s="72"/>
      <c r="N48" s="72"/>
      <c r="O48" s="72"/>
      <c r="P48" s="72"/>
      <c r="Q48" s="63" t="str">
        <f>VLOOKUP(B48,辅助信息!E:M,9,FALSE)</f>
        <v>ZTWM-CDGS-XS-2024-0205-五冶钢构-达州市通川区西外复兴镇及临近片区建设项目</v>
      </c>
    </row>
    <row r="49" hidden="1" spans="1:17">
      <c r="A49" s="67"/>
      <c r="B49" s="22" t="s">
        <v>43</v>
      </c>
      <c r="C49" s="64">
        <v>45659</v>
      </c>
      <c r="D49" s="63" t="str">
        <f>VLOOKUP(B49,辅助信息!E:K,7,FALSE)</f>
        <v>JWDDCD2024101600090</v>
      </c>
      <c r="E49" s="63" t="str">
        <f>VLOOKUP(F49,辅助信息!A:B,2,FALSE)</f>
        <v>螺纹钢</v>
      </c>
      <c r="F49" s="22" t="s">
        <v>18</v>
      </c>
      <c r="G49" s="18">
        <v>26</v>
      </c>
      <c r="H49" s="65" t="e">
        <f>_xlfn._xlws.FILTER(#REF!,#REF!&amp;#REF!&amp;#REF!&amp;#REF!=C49&amp;F49&amp;I49&amp;J49,"未发货")</f>
        <v>#REF!</v>
      </c>
      <c r="I49" s="63" t="str">
        <f>VLOOKUP(B49,辅助信息!E:I,3,FALSE)</f>
        <v>（达州市公共卫生医疗中心项目-二标-3号楼）达州市通川区西外复兴镇公共卫生临床医疗中心项目</v>
      </c>
      <c r="J49" s="63" t="str">
        <f>VLOOKUP(B49,辅助信息!E:I,4,FALSE)</f>
        <v>黄永林</v>
      </c>
      <c r="K49" s="63">
        <f>VLOOKUP(J49,辅助信息!H:I,2,FALSE)</f>
        <v>15982487227</v>
      </c>
      <c r="L49" s="72"/>
      <c r="M49" s="72"/>
      <c r="N49" s="72"/>
      <c r="O49" s="72"/>
      <c r="P49" s="72"/>
      <c r="Q49" s="63" t="str">
        <f>VLOOKUP(B49,辅助信息!E:M,9,FALSE)</f>
        <v>ZTWM-CDGS-XS-2024-0205-五冶钢构-达州市通川区西外复兴镇及临近片区建设项目</v>
      </c>
    </row>
    <row r="50" hidden="1" spans="2:17">
      <c r="B50" s="22" t="s">
        <v>44</v>
      </c>
      <c r="C50" s="64">
        <v>45659</v>
      </c>
      <c r="D50" s="63" t="str">
        <f>VLOOKUP(B50,辅助信息!E:K,7,FALSE)</f>
        <v>ZTWM-CDGS-YL-20240911-005</v>
      </c>
      <c r="E50" s="63" t="str">
        <f>VLOOKUP(F50,辅助信息!A:B,2,FALSE)</f>
        <v>盘螺</v>
      </c>
      <c r="F50" s="22" t="s">
        <v>40</v>
      </c>
      <c r="G50" s="18">
        <v>30</v>
      </c>
      <c r="H50" s="65" t="e">
        <f>_xlfn._xlws.FILTER(#REF!,#REF!&amp;#REF!&amp;#REF!&amp;#REF!=C50&amp;F50&amp;I50&amp;J50,"未发货")</f>
        <v>#REF!</v>
      </c>
      <c r="I50" s="63" t="str">
        <f>VLOOKUP(B50,辅助信息!E:I,3,FALSE)</f>
        <v>（华西酒城南）成都市武侯区火车南站西路8号酒城南项目</v>
      </c>
      <c r="J50" s="63" t="str">
        <f>VLOOKUP(B50,辅助信息!E:I,4,FALSE)</f>
        <v>龙耀宇</v>
      </c>
      <c r="K50" s="63">
        <f>VLOOKUP(J50,辅助信息!H:I,2,FALSE)</f>
        <v>18384145895</v>
      </c>
      <c r="L50" s="72" t="s">
        <v>34</v>
      </c>
      <c r="M50" s="72"/>
      <c r="N50" s="72"/>
      <c r="O50" s="72"/>
      <c r="P50" s="72"/>
      <c r="Q50" s="63" t="str">
        <f>VLOOKUP(B50,辅助信息!E:M,9,FALSE)</f>
        <v>ZTWM-CDGS-XS-2024-0189-华西集采-酒城南项目</v>
      </c>
    </row>
    <row r="51" hidden="1" spans="2:17">
      <c r="B51" s="22" t="s">
        <v>44</v>
      </c>
      <c r="C51" s="64">
        <v>45659</v>
      </c>
      <c r="D51" s="63" t="str">
        <f>VLOOKUP(B51,辅助信息!E:K,7,FALSE)</f>
        <v>ZTWM-CDGS-YL-20240911-005</v>
      </c>
      <c r="E51" s="63" t="str">
        <f>VLOOKUP(F51,辅助信息!A:B,2,FALSE)</f>
        <v>盘螺</v>
      </c>
      <c r="F51" s="22" t="s">
        <v>41</v>
      </c>
      <c r="G51" s="18">
        <v>12</v>
      </c>
      <c r="H51" s="65" t="e">
        <f>_xlfn._xlws.FILTER(#REF!,#REF!&amp;#REF!&amp;#REF!&amp;#REF!=C51&amp;F51&amp;I51&amp;J51,"未发货")</f>
        <v>#REF!</v>
      </c>
      <c r="I51" s="63" t="str">
        <f>VLOOKUP(B51,辅助信息!E:I,3,FALSE)</f>
        <v>（华西酒城南）成都市武侯区火车南站西路8号酒城南项目</v>
      </c>
      <c r="J51" s="63" t="str">
        <f>VLOOKUP(B51,辅助信息!E:I,4,FALSE)</f>
        <v>龙耀宇</v>
      </c>
      <c r="K51" s="63">
        <f>VLOOKUP(J51,辅助信息!H:I,2,FALSE)</f>
        <v>18384145895</v>
      </c>
      <c r="L51" s="72"/>
      <c r="M51" s="72"/>
      <c r="N51" s="72"/>
      <c r="O51" s="72"/>
      <c r="P51" s="72"/>
      <c r="Q51" s="63" t="str">
        <f>VLOOKUP(B51,辅助信息!E:M,9,FALSE)</f>
        <v>ZTWM-CDGS-XS-2024-0189-华西集采-酒城南项目</v>
      </c>
    </row>
    <row r="52" hidden="1" spans="2:17">
      <c r="B52" s="22" t="s">
        <v>44</v>
      </c>
      <c r="C52" s="64">
        <v>45659</v>
      </c>
      <c r="D52" s="63" t="str">
        <f>VLOOKUP(B52,辅助信息!E:K,7,FALSE)</f>
        <v>ZTWM-CDGS-YL-20240911-005</v>
      </c>
      <c r="E52" s="63" t="str">
        <f>VLOOKUP(F52,辅助信息!A:B,2,FALSE)</f>
        <v>盘螺</v>
      </c>
      <c r="F52" s="22" t="s">
        <v>26</v>
      </c>
      <c r="G52" s="18">
        <v>15</v>
      </c>
      <c r="H52" s="65" t="e">
        <f>_xlfn._xlws.FILTER(#REF!,#REF!&amp;#REF!&amp;#REF!&amp;#REF!=C52&amp;F52&amp;I52&amp;J52,"未发货")</f>
        <v>#REF!</v>
      </c>
      <c r="I52" s="63" t="str">
        <f>VLOOKUP(B52,辅助信息!E:I,3,FALSE)</f>
        <v>（华西酒城南）成都市武侯区火车南站西路8号酒城南项目</v>
      </c>
      <c r="J52" s="63" t="str">
        <f>VLOOKUP(B52,辅助信息!E:I,4,FALSE)</f>
        <v>龙耀宇</v>
      </c>
      <c r="K52" s="63">
        <f>VLOOKUP(J52,辅助信息!H:I,2,FALSE)</f>
        <v>18384145895</v>
      </c>
      <c r="L52" s="72"/>
      <c r="M52" s="72"/>
      <c r="N52" s="72"/>
      <c r="O52" s="72"/>
      <c r="P52" s="72"/>
      <c r="Q52" s="63" t="str">
        <f>VLOOKUP(B52,辅助信息!E:M,9,FALSE)</f>
        <v>ZTWM-CDGS-XS-2024-0189-华西集采-酒城南项目</v>
      </c>
    </row>
    <row r="53" hidden="1" spans="2:17">
      <c r="B53" s="22" t="s">
        <v>44</v>
      </c>
      <c r="C53" s="64">
        <v>45659</v>
      </c>
      <c r="D53" s="63" t="str">
        <f>VLOOKUP(B53,辅助信息!E:K,7,FALSE)</f>
        <v>ZTWM-CDGS-YL-20240911-005</v>
      </c>
      <c r="E53" s="63" t="str">
        <f>VLOOKUP(F53,辅助信息!A:B,2,FALSE)</f>
        <v>螺纹钢</v>
      </c>
      <c r="F53" s="22" t="s">
        <v>19</v>
      </c>
      <c r="G53" s="18">
        <v>25.5</v>
      </c>
      <c r="H53" s="65" t="e">
        <f>_xlfn._xlws.FILTER(#REF!,#REF!&amp;#REF!&amp;#REF!&amp;#REF!=C53&amp;F53&amp;I53&amp;J53,"未发货")</f>
        <v>#REF!</v>
      </c>
      <c r="I53" s="63" t="str">
        <f>VLOOKUP(B53,辅助信息!E:I,3,FALSE)</f>
        <v>（华西酒城南）成都市武侯区火车南站西路8号酒城南项目</v>
      </c>
      <c r="J53" s="63" t="str">
        <f>VLOOKUP(B53,辅助信息!E:I,4,FALSE)</f>
        <v>龙耀宇</v>
      </c>
      <c r="K53" s="63">
        <f>VLOOKUP(J53,辅助信息!H:I,2,FALSE)</f>
        <v>18384145895</v>
      </c>
      <c r="L53" s="72"/>
      <c r="M53" s="72"/>
      <c r="N53" s="72"/>
      <c r="O53" s="72"/>
      <c r="P53" s="72"/>
      <c r="Q53" s="63" t="str">
        <f>VLOOKUP(B53,辅助信息!E:M,9,FALSE)</f>
        <v>ZTWM-CDGS-XS-2024-0189-华西集采-酒城南项目</v>
      </c>
    </row>
    <row r="54" hidden="1" spans="2:17">
      <c r="B54" s="22" t="s">
        <v>44</v>
      </c>
      <c r="C54" s="64">
        <v>45659</v>
      </c>
      <c r="D54" s="63" t="str">
        <f>VLOOKUP(B54,辅助信息!E:K,7,FALSE)</f>
        <v>ZTWM-CDGS-YL-20240911-005</v>
      </c>
      <c r="E54" s="63" t="str">
        <f>VLOOKUP(F54,辅助信息!A:B,2,FALSE)</f>
        <v>螺纹钢</v>
      </c>
      <c r="F54" s="22" t="s">
        <v>32</v>
      </c>
      <c r="G54" s="18">
        <v>9</v>
      </c>
      <c r="H54" s="65" t="e">
        <f>_xlfn._xlws.FILTER(#REF!,#REF!&amp;#REF!&amp;#REF!&amp;#REF!=C54&amp;F54&amp;I54&amp;J54,"未发货")</f>
        <v>#REF!</v>
      </c>
      <c r="I54" s="63" t="str">
        <f>VLOOKUP(B54,辅助信息!E:I,3,FALSE)</f>
        <v>（华西酒城南）成都市武侯区火车南站西路8号酒城南项目</v>
      </c>
      <c r="J54" s="63" t="str">
        <f>VLOOKUP(B54,辅助信息!E:I,4,FALSE)</f>
        <v>龙耀宇</v>
      </c>
      <c r="K54" s="63">
        <f>VLOOKUP(J54,辅助信息!H:I,2,FALSE)</f>
        <v>18384145895</v>
      </c>
      <c r="L54" s="72"/>
      <c r="M54" s="72"/>
      <c r="N54" s="72"/>
      <c r="O54" s="72"/>
      <c r="P54" s="72"/>
      <c r="Q54" s="63" t="str">
        <f>VLOOKUP(B54,辅助信息!E:M,9,FALSE)</f>
        <v>ZTWM-CDGS-XS-2024-0189-华西集采-酒城南项目</v>
      </c>
    </row>
    <row r="55" hidden="1" spans="2:17">
      <c r="B55" s="22" t="s">
        <v>44</v>
      </c>
      <c r="C55" s="64">
        <v>45659</v>
      </c>
      <c r="D55" s="63" t="str">
        <f>VLOOKUP(B55,辅助信息!E:K,7,FALSE)</f>
        <v>ZTWM-CDGS-YL-20240911-005</v>
      </c>
      <c r="E55" s="63" t="str">
        <f>VLOOKUP(F55,辅助信息!A:B,2,FALSE)</f>
        <v>螺纹钢</v>
      </c>
      <c r="F55" s="22" t="s">
        <v>30</v>
      </c>
      <c r="G55" s="18">
        <v>8</v>
      </c>
      <c r="H55" s="65" t="e">
        <f>_xlfn._xlws.FILTER(#REF!,#REF!&amp;#REF!&amp;#REF!&amp;#REF!=C55&amp;F55&amp;I55&amp;J55,"未发货")</f>
        <v>#REF!</v>
      </c>
      <c r="I55" s="63" t="str">
        <f>VLOOKUP(B55,辅助信息!E:I,3,FALSE)</f>
        <v>（华西酒城南）成都市武侯区火车南站西路8号酒城南项目</v>
      </c>
      <c r="J55" s="63" t="str">
        <f>VLOOKUP(B55,辅助信息!E:I,4,FALSE)</f>
        <v>龙耀宇</v>
      </c>
      <c r="K55" s="63">
        <f>VLOOKUP(J55,辅助信息!H:I,2,FALSE)</f>
        <v>18384145895</v>
      </c>
      <c r="L55" s="72"/>
      <c r="M55" s="72"/>
      <c r="N55" s="72"/>
      <c r="O55" s="72"/>
      <c r="P55" s="72"/>
      <c r="Q55" s="63" t="str">
        <f>VLOOKUP(B55,辅助信息!E:M,9,FALSE)</f>
        <v>ZTWM-CDGS-XS-2024-0189-华西集采-酒城南项目</v>
      </c>
    </row>
    <row r="56" hidden="1" spans="2:17">
      <c r="B56" s="22" t="s">
        <v>44</v>
      </c>
      <c r="C56" s="64">
        <v>45659</v>
      </c>
      <c r="D56" s="63" t="str">
        <f>VLOOKUP(B56,辅助信息!E:K,7,FALSE)</f>
        <v>ZTWM-CDGS-YL-20240911-005</v>
      </c>
      <c r="E56" s="63" t="str">
        <f>VLOOKUP(F56,辅助信息!A:B,2,FALSE)</f>
        <v>螺纹钢</v>
      </c>
      <c r="F56" s="22" t="s">
        <v>45</v>
      </c>
      <c r="G56" s="18">
        <v>3</v>
      </c>
      <c r="H56" s="65" t="e">
        <f>_xlfn._xlws.FILTER(#REF!,#REF!&amp;#REF!&amp;#REF!&amp;#REF!=C56&amp;F56&amp;I56&amp;J56,"未发货")</f>
        <v>#REF!</v>
      </c>
      <c r="I56" s="63" t="str">
        <f>VLOOKUP(B56,辅助信息!E:I,3,FALSE)</f>
        <v>（华西酒城南）成都市武侯区火车南站西路8号酒城南项目</v>
      </c>
      <c r="J56" s="63" t="str">
        <f>VLOOKUP(B56,辅助信息!E:I,4,FALSE)</f>
        <v>龙耀宇</v>
      </c>
      <c r="K56" s="63">
        <f>VLOOKUP(J56,辅助信息!H:I,2,FALSE)</f>
        <v>18384145895</v>
      </c>
      <c r="L56" s="72"/>
      <c r="M56" s="72"/>
      <c r="N56" s="72"/>
      <c r="O56" s="72"/>
      <c r="P56" s="72"/>
      <c r="Q56" s="63" t="str">
        <f>VLOOKUP(B56,辅助信息!E:M,9,FALSE)</f>
        <v>ZTWM-CDGS-XS-2024-0189-华西集采-酒城南项目</v>
      </c>
    </row>
    <row r="57" hidden="1" spans="2:17">
      <c r="B57" s="22" t="s">
        <v>44</v>
      </c>
      <c r="C57" s="64">
        <v>45659</v>
      </c>
      <c r="D57" s="63" t="str">
        <f>VLOOKUP(B57,辅助信息!E:K,7,FALSE)</f>
        <v>ZTWM-CDGS-YL-20240911-005</v>
      </c>
      <c r="E57" s="63" t="str">
        <f>VLOOKUP(F57,辅助信息!A:B,2,FALSE)</f>
        <v>螺纹钢</v>
      </c>
      <c r="F57" s="22" t="s">
        <v>21</v>
      </c>
      <c r="G57" s="18">
        <v>3</v>
      </c>
      <c r="H57" s="65" t="e">
        <f>_xlfn._xlws.FILTER(#REF!,#REF!&amp;#REF!&amp;#REF!&amp;#REF!=C57&amp;F57&amp;I57&amp;J57,"未发货")</f>
        <v>#REF!</v>
      </c>
      <c r="I57" s="63" t="str">
        <f>VLOOKUP(B57,辅助信息!E:I,3,FALSE)</f>
        <v>（华西酒城南）成都市武侯区火车南站西路8号酒城南项目</v>
      </c>
      <c r="J57" s="63" t="str">
        <f>VLOOKUP(B57,辅助信息!E:I,4,FALSE)</f>
        <v>龙耀宇</v>
      </c>
      <c r="K57" s="63">
        <f>VLOOKUP(J57,辅助信息!H:I,2,FALSE)</f>
        <v>18384145895</v>
      </c>
      <c r="L57" s="72"/>
      <c r="M57" s="72"/>
      <c r="N57" s="72"/>
      <c r="O57" s="72"/>
      <c r="P57" s="72"/>
      <c r="Q57" s="63" t="str">
        <f>VLOOKUP(B57,辅助信息!E:M,9,FALSE)</f>
        <v>ZTWM-CDGS-XS-2024-0189-华西集采-酒城南项目</v>
      </c>
    </row>
    <row r="58" hidden="1" spans="2:17">
      <c r="B58" s="22" t="s">
        <v>44</v>
      </c>
      <c r="C58" s="64">
        <v>45659</v>
      </c>
      <c r="D58" s="63" t="str">
        <f>VLOOKUP(B58,辅助信息!E:K,7,FALSE)</f>
        <v>ZTWM-CDGS-YL-20240911-005</v>
      </c>
      <c r="E58" s="63" t="str">
        <f>VLOOKUP(F58,辅助信息!A:B,2,FALSE)</f>
        <v>螺纹钢</v>
      </c>
      <c r="F58" s="22" t="s">
        <v>46</v>
      </c>
      <c r="G58" s="18">
        <v>11</v>
      </c>
      <c r="H58" s="65" t="e">
        <f>_xlfn._xlws.FILTER(#REF!,#REF!&amp;#REF!&amp;#REF!&amp;#REF!=C58&amp;F58&amp;I58&amp;J58,"未发货")</f>
        <v>#REF!</v>
      </c>
      <c r="I58" s="63" t="str">
        <f>VLOOKUP(B58,辅助信息!E:I,3,FALSE)</f>
        <v>（华西酒城南）成都市武侯区火车南站西路8号酒城南项目</v>
      </c>
      <c r="J58" s="63" t="str">
        <f>VLOOKUP(B58,辅助信息!E:I,4,FALSE)</f>
        <v>龙耀宇</v>
      </c>
      <c r="K58" s="63">
        <f>VLOOKUP(J58,辅助信息!H:I,2,FALSE)</f>
        <v>18384145895</v>
      </c>
      <c r="L58" s="72"/>
      <c r="M58" s="72"/>
      <c r="N58" s="72"/>
      <c r="O58" s="72"/>
      <c r="P58" s="72"/>
      <c r="Q58" s="63" t="str">
        <f>VLOOKUP(B58,辅助信息!E:M,9,FALSE)</f>
        <v>ZTWM-CDGS-XS-2024-0189-华西集采-酒城南项目</v>
      </c>
    </row>
    <row r="59" hidden="1" spans="2:17">
      <c r="B59" s="22" t="s">
        <v>44</v>
      </c>
      <c r="C59" s="64">
        <v>45659</v>
      </c>
      <c r="D59" s="63" t="str">
        <f>VLOOKUP(B59,辅助信息!E:K,7,FALSE)</f>
        <v>ZTWM-CDGS-YL-20240911-005</v>
      </c>
      <c r="E59" s="63" t="str">
        <f>VLOOKUP(F59,辅助信息!A:B,2,FALSE)</f>
        <v>螺纹钢</v>
      </c>
      <c r="F59" s="22" t="s">
        <v>22</v>
      </c>
      <c r="G59" s="18">
        <v>16</v>
      </c>
      <c r="H59" s="65" t="e">
        <f>_xlfn._xlws.FILTER(#REF!,#REF!&amp;#REF!&amp;#REF!&amp;#REF!=C59&amp;F59&amp;I59&amp;J59,"未发货")</f>
        <v>#REF!</v>
      </c>
      <c r="I59" s="63" t="str">
        <f>VLOOKUP(B59,辅助信息!E:I,3,FALSE)</f>
        <v>（华西酒城南）成都市武侯区火车南站西路8号酒城南项目</v>
      </c>
      <c r="J59" s="63" t="str">
        <f>VLOOKUP(B59,辅助信息!E:I,4,FALSE)</f>
        <v>龙耀宇</v>
      </c>
      <c r="K59" s="63">
        <f>VLOOKUP(J59,辅助信息!H:I,2,FALSE)</f>
        <v>18384145895</v>
      </c>
      <c r="L59" s="72"/>
      <c r="M59" s="72"/>
      <c r="N59" s="72"/>
      <c r="O59" s="72"/>
      <c r="P59" s="72"/>
      <c r="Q59" s="63" t="str">
        <f>VLOOKUP(B59,辅助信息!E:M,9,FALSE)</f>
        <v>ZTWM-CDGS-XS-2024-0189-华西集采-酒城南项目</v>
      </c>
    </row>
    <row r="60" ht="22.5" hidden="1" spans="2:17">
      <c r="B60" s="63" t="s">
        <v>17</v>
      </c>
      <c r="C60" s="64">
        <v>45660</v>
      </c>
      <c r="D60" s="63" t="str">
        <f>VLOOKUP(B60,辅助信息!E:K,7,FALSE)</f>
        <v>JWDDCD2024101600090</v>
      </c>
      <c r="E60" s="63" t="str">
        <f>VLOOKUP(F60,辅助信息!A:B,2,FALSE)</f>
        <v>螺纹钢</v>
      </c>
      <c r="F60" s="63" t="s">
        <v>18</v>
      </c>
      <c r="G60" s="65">
        <v>69</v>
      </c>
      <c r="H60" s="65" t="e">
        <f>_xlfn._xlws.FILTER(#REF!,#REF!&amp;#REF!&amp;#REF!&amp;#REF!=C60&amp;F60&amp;I60&amp;J60,"未发货")</f>
        <v>#REF!</v>
      </c>
      <c r="I60" s="63" t="str">
        <f>VLOOKUP(B60,辅助信息!E:I,3,FALSE)</f>
        <v>（达州市公共卫生临床医疗中心项目-一标-1号制作房）达州市通川区西外复兴镇公共卫生临床医疗中心项目</v>
      </c>
      <c r="J60" s="63" t="str">
        <f>VLOOKUP(B60,辅助信息!E:I,4,FALSE)</f>
        <v>潘建发</v>
      </c>
      <c r="K60" s="63">
        <f>VLOOKUP(J60,辅助信息!H:I,2,FALSE)</f>
        <v>13658059919</v>
      </c>
      <c r="L60" s="72" t="s">
        <v>34</v>
      </c>
      <c r="M60" s="72"/>
      <c r="N60" s="72"/>
      <c r="O60" s="72"/>
      <c r="P60" s="72"/>
      <c r="Q60" s="63" t="str">
        <f>VLOOKUP(B60,辅助信息!E:M,9,FALSE)</f>
        <v>ZTWM-CDGS-XS-2024-0205-五冶钢构-达州市通川区西外复兴镇及临近片区建设项目</v>
      </c>
    </row>
    <row r="61" hidden="1" spans="2:17">
      <c r="B61" s="63" t="s">
        <v>24</v>
      </c>
      <c r="C61" s="64">
        <v>45660</v>
      </c>
      <c r="D61" s="63" t="str">
        <f>VLOOKUP(B61,辅助信息!E:K,7,FALSE)</f>
        <v>JWDDCD2025021900064</v>
      </c>
      <c r="E61" s="63" t="str">
        <f>VLOOKUP(F61,辅助信息!A:B,2,FALSE)</f>
        <v>螺纹钢</v>
      </c>
      <c r="F61" s="63" t="s">
        <v>21</v>
      </c>
      <c r="G61" s="65">
        <v>10</v>
      </c>
      <c r="H61" s="65" t="e">
        <f>_xlfn._xlws.FILTER(#REF!,#REF!&amp;#REF!&amp;#REF!&amp;#REF!=C61&amp;F61&amp;I61&amp;J61,"未发货")</f>
        <v>#REF!</v>
      </c>
      <c r="I61" s="63" t="str">
        <f>VLOOKUP(B61,辅助信息!E:I,3,FALSE)</f>
        <v>(五冶钢构医学科学产业园建设项目房建三部-一标（7-4）)四川省南充市顺庆区搬罾街道学府大道二段</v>
      </c>
      <c r="J61" s="63" t="str">
        <f>VLOOKUP(B61,辅助信息!E:I,4,FALSE)</f>
        <v>郑林</v>
      </c>
      <c r="K61" s="63">
        <f>VLOOKUP(J61,辅助信息!H:I,2,FALSE)</f>
        <v>18349955455</v>
      </c>
      <c r="L61" s="72" t="s">
        <v>35</v>
      </c>
      <c r="M61" s="72"/>
      <c r="N61" s="72"/>
      <c r="O61" s="72"/>
      <c r="P61" s="72"/>
      <c r="Q61" s="63" t="str">
        <f>VLOOKUP(B61,辅助信息!E:M,9,FALSE)</f>
        <v>ZTWM-CDGS-XS-2024-0248-五冶钢构-南充市医学院项目</v>
      </c>
    </row>
    <row r="62" hidden="1" spans="2:17">
      <c r="B62" s="63" t="s">
        <v>24</v>
      </c>
      <c r="C62" s="64">
        <v>45660</v>
      </c>
      <c r="D62" s="63" t="str">
        <f>VLOOKUP(B62,辅助信息!E:K,7,FALSE)</f>
        <v>JWDDCD2025021900064</v>
      </c>
      <c r="E62" s="63" t="str">
        <f>VLOOKUP(F62,辅助信息!A:B,2,FALSE)</f>
        <v>螺纹钢</v>
      </c>
      <c r="F62" s="63" t="s">
        <v>22</v>
      </c>
      <c r="G62" s="65">
        <v>25</v>
      </c>
      <c r="H62" s="65" t="e">
        <f>_xlfn._xlws.FILTER(#REF!,#REF!&amp;#REF!&amp;#REF!&amp;#REF!=C62&amp;F62&amp;I62&amp;J62,"未发货")</f>
        <v>#REF!</v>
      </c>
      <c r="I62" s="63" t="str">
        <f>VLOOKUP(B62,辅助信息!E:I,3,FALSE)</f>
        <v>(五冶钢构医学科学产业园建设项目房建三部-一标（7-4）)四川省南充市顺庆区搬罾街道学府大道二段</v>
      </c>
      <c r="J62" s="63" t="str">
        <f>VLOOKUP(B62,辅助信息!E:I,4,FALSE)</f>
        <v>郑林</v>
      </c>
      <c r="K62" s="63">
        <f>VLOOKUP(J62,辅助信息!H:I,2,FALSE)</f>
        <v>18349955455</v>
      </c>
      <c r="L62" s="72"/>
      <c r="M62" s="72"/>
      <c r="N62" s="72"/>
      <c r="O62" s="72"/>
      <c r="P62" s="72"/>
      <c r="Q62" s="63" t="str">
        <f>VLOOKUP(B62,辅助信息!E:M,9,FALSE)</f>
        <v>ZTWM-CDGS-XS-2024-0248-五冶钢构-南充市医学院项目</v>
      </c>
    </row>
    <row r="63" hidden="1" spans="2:17">
      <c r="B63" s="63" t="s">
        <v>25</v>
      </c>
      <c r="C63" s="64">
        <v>45660</v>
      </c>
      <c r="D63" s="63" t="str">
        <f>VLOOKUP(B63,辅助信息!E:K,7,FALSE)</f>
        <v>JWDDCD2024102400111</v>
      </c>
      <c r="E63" s="63" t="str">
        <f>VLOOKUP(F63,辅助信息!A:B,2,FALSE)</f>
        <v>盘螺</v>
      </c>
      <c r="F63" s="63" t="s">
        <v>26</v>
      </c>
      <c r="G63" s="65">
        <v>3</v>
      </c>
      <c r="H63" s="65" t="e">
        <f>_xlfn._xlws.FILTER(#REF!,#REF!&amp;#REF!&amp;#REF!&amp;#REF!=C63&amp;F63&amp;I63&amp;J63,"未发货")</f>
        <v>#REF!</v>
      </c>
      <c r="I63" s="63" t="str">
        <f>VLOOKUP(B63,辅助信息!E:I,3,FALSE)</f>
        <v>（五冶达州国道542项目-二工区路基五工段）四川省达州市达川区赵固镇黄家坡</v>
      </c>
      <c r="J63" s="63" t="str">
        <f>VLOOKUP(B63,辅助信息!E:I,4,FALSE)</f>
        <v>潘远林</v>
      </c>
      <c r="K63" s="63">
        <f>VLOOKUP(J63,辅助信息!H:I,2,FALSE)</f>
        <v>18281865966</v>
      </c>
      <c r="L63" s="72" t="s">
        <v>36</v>
      </c>
      <c r="M63" s="72"/>
      <c r="N63" s="72"/>
      <c r="O63" s="72"/>
      <c r="P63" s="72"/>
      <c r="Q63" s="63" t="str">
        <f>VLOOKUP(B63,辅助信息!E:M,9,FALSE)</f>
        <v>ZTWM-CDGS-XS-2024-0181-五冶天府-国道542项目（二批次）</v>
      </c>
    </row>
    <row r="64" hidden="1" spans="2:17">
      <c r="B64" s="63" t="s">
        <v>25</v>
      </c>
      <c r="C64" s="64">
        <v>45660</v>
      </c>
      <c r="D64" s="63" t="str">
        <f>VLOOKUP(B64,辅助信息!E:K,7,FALSE)</f>
        <v>JWDDCD2024102400111</v>
      </c>
      <c r="E64" s="63" t="str">
        <f>VLOOKUP(F64,辅助信息!A:B,2,FALSE)</f>
        <v>螺纹钢</v>
      </c>
      <c r="F64" s="63" t="s">
        <v>27</v>
      </c>
      <c r="G64" s="65">
        <v>13</v>
      </c>
      <c r="H64" s="65" t="e">
        <f>_xlfn._xlws.FILTER(#REF!,#REF!&amp;#REF!&amp;#REF!&amp;#REF!=C64&amp;F64&amp;I64&amp;J64,"未发货")</f>
        <v>#REF!</v>
      </c>
      <c r="I64" s="63" t="str">
        <f>VLOOKUP(B64,辅助信息!E:I,3,FALSE)</f>
        <v>（五冶达州国道542项目-二工区路基五工段）四川省达州市达川区赵固镇黄家坡</v>
      </c>
      <c r="J64" s="63" t="str">
        <f>VLOOKUP(B64,辅助信息!E:I,4,FALSE)</f>
        <v>潘远林</v>
      </c>
      <c r="K64" s="63">
        <f>VLOOKUP(J64,辅助信息!H:I,2,FALSE)</f>
        <v>18281865966</v>
      </c>
      <c r="L64" s="72"/>
      <c r="M64" s="72"/>
      <c r="N64" s="72"/>
      <c r="O64" s="72"/>
      <c r="P64" s="72"/>
      <c r="Q64" s="63" t="str">
        <f>VLOOKUP(B64,辅助信息!E:M,9,FALSE)</f>
        <v>ZTWM-CDGS-XS-2024-0181-五冶天府-国道542项目（二批次）</v>
      </c>
    </row>
    <row r="65" hidden="1" spans="2:17">
      <c r="B65" s="63" t="s">
        <v>25</v>
      </c>
      <c r="C65" s="64">
        <v>45660</v>
      </c>
      <c r="D65" s="63" t="str">
        <f>VLOOKUP(B65,辅助信息!E:K,7,FALSE)</f>
        <v>JWDDCD2024102400111</v>
      </c>
      <c r="E65" s="63" t="str">
        <f>VLOOKUP(F65,辅助信息!A:B,2,FALSE)</f>
        <v>螺纹钢</v>
      </c>
      <c r="F65" s="63" t="s">
        <v>19</v>
      </c>
      <c r="G65" s="65">
        <v>10</v>
      </c>
      <c r="H65" s="65" t="e">
        <f>_xlfn._xlws.FILTER(#REF!,#REF!&amp;#REF!&amp;#REF!&amp;#REF!=C65&amp;F65&amp;I65&amp;J65,"未发货")</f>
        <v>#REF!</v>
      </c>
      <c r="I65" s="63" t="str">
        <f>VLOOKUP(B65,辅助信息!E:I,3,FALSE)</f>
        <v>（五冶达州国道542项目-二工区路基五工段）四川省达州市达川区赵固镇黄家坡</v>
      </c>
      <c r="J65" s="63" t="str">
        <f>VLOOKUP(B65,辅助信息!E:I,4,FALSE)</f>
        <v>潘远林</v>
      </c>
      <c r="K65" s="63">
        <f>VLOOKUP(J65,辅助信息!H:I,2,FALSE)</f>
        <v>18281865966</v>
      </c>
      <c r="L65" s="72"/>
      <c r="M65" s="72"/>
      <c r="N65" s="72"/>
      <c r="O65" s="72"/>
      <c r="P65" s="72"/>
      <c r="Q65" s="63" t="str">
        <f>VLOOKUP(B65,辅助信息!E:M,9,FALSE)</f>
        <v>ZTWM-CDGS-XS-2024-0181-五冶天府-国道542项目（二批次）</v>
      </c>
    </row>
    <row r="66" hidden="1" spans="2:17">
      <c r="B66" s="63" t="s">
        <v>25</v>
      </c>
      <c r="C66" s="64">
        <v>45660</v>
      </c>
      <c r="D66" s="63" t="str">
        <f>VLOOKUP(B66,辅助信息!E:K,7,FALSE)</f>
        <v>JWDDCD2024102400111</v>
      </c>
      <c r="E66" s="63" t="str">
        <f>VLOOKUP(F66,辅助信息!A:B,2,FALSE)</f>
        <v>螺纹钢</v>
      </c>
      <c r="F66" s="63" t="s">
        <v>28</v>
      </c>
      <c r="G66" s="65">
        <v>10</v>
      </c>
      <c r="H66" s="65" t="e">
        <f>_xlfn._xlws.FILTER(#REF!,#REF!&amp;#REF!&amp;#REF!&amp;#REF!=C66&amp;F66&amp;I66&amp;J66,"未发货")</f>
        <v>#REF!</v>
      </c>
      <c r="I66" s="63" t="str">
        <f>VLOOKUP(B66,辅助信息!E:I,3,FALSE)</f>
        <v>（五冶达州国道542项目-二工区路基五工段）四川省达州市达川区赵固镇黄家坡</v>
      </c>
      <c r="J66" s="63" t="str">
        <f>VLOOKUP(B66,辅助信息!E:I,4,FALSE)</f>
        <v>潘远林</v>
      </c>
      <c r="K66" s="63">
        <f>VLOOKUP(J66,辅助信息!H:I,2,FALSE)</f>
        <v>18281865966</v>
      </c>
      <c r="L66" s="72"/>
      <c r="M66" s="72"/>
      <c r="N66" s="72"/>
      <c r="O66" s="72"/>
      <c r="P66" s="72"/>
      <c r="Q66" s="63" t="str">
        <f>VLOOKUP(B66,辅助信息!E:M,9,FALSE)</f>
        <v>ZTWM-CDGS-XS-2024-0181-五冶天府-国道542项目（二批次）</v>
      </c>
    </row>
    <row r="67" hidden="1" spans="2:17">
      <c r="B67" s="63" t="s">
        <v>39</v>
      </c>
      <c r="C67" s="64">
        <v>45660</v>
      </c>
      <c r="D67" s="63" t="str">
        <f>VLOOKUP(B67,辅助信息!E:K,7,FALSE)</f>
        <v>JWDDCD2024101600090</v>
      </c>
      <c r="E67" s="63" t="str">
        <f>VLOOKUP(F67,辅助信息!A:B,2,FALSE)</f>
        <v>螺纹钢</v>
      </c>
      <c r="F67" s="63" t="s">
        <v>28</v>
      </c>
      <c r="G67" s="65">
        <v>5</v>
      </c>
      <c r="H67" s="65" t="e">
        <f>_xlfn._xlws.FILTER(#REF!,#REF!&amp;#REF!&amp;#REF!&amp;#REF!=C67&amp;F67&amp;I67&amp;J67,"未发货")</f>
        <v>#REF!</v>
      </c>
      <c r="I67" s="63" t="str">
        <f>VLOOKUP(B67,辅助信息!E:I,3,FALSE)</f>
        <v>（达州市公共卫生临床医疗中心项目-一标-2号制作房）达州市通川区西外复兴镇公共卫生临床医疗中心项目</v>
      </c>
      <c r="J67" s="63" t="str">
        <f>VLOOKUP(B67,辅助信息!E:I,4,FALSE)</f>
        <v>潘建发</v>
      </c>
      <c r="K67" s="63">
        <f>VLOOKUP(J67,辅助信息!H:I,2,FALSE)</f>
        <v>13658059919</v>
      </c>
      <c r="L67" s="72" t="s">
        <v>37</v>
      </c>
      <c r="M67" s="72"/>
      <c r="N67" s="72"/>
      <c r="O67" s="72"/>
      <c r="P67" s="72"/>
      <c r="Q67" s="63" t="str">
        <f>VLOOKUP(B67,辅助信息!E:M,9,FALSE)</f>
        <v>ZTWM-CDGS-XS-2024-0205-五冶钢构-达州市通川区西外复兴镇及临近片区建设项目</v>
      </c>
    </row>
    <row r="68" hidden="1" spans="2:17">
      <c r="B68" s="63" t="s">
        <v>39</v>
      </c>
      <c r="C68" s="64">
        <v>45660</v>
      </c>
      <c r="D68" s="63" t="str">
        <f>VLOOKUP(B68,辅助信息!E:K,7,FALSE)</f>
        <v>JWDDCD2024101600090</v>
      </c>
      <c r="E68" s="63" t="str">
        <f>VLOOKUP(F68,辅助信息!A:B,2,FALSE)</f>
        <v>螺纹钢</v>
      </c>
      <c r="F68" s="63" t="s">
        <v>18</v>
      </c>
      <c r="G68" s="65">
        <v>55</v>
      </c>
      <c r="H68" s="65" t="e">
        <f>_xlfn._xlws.FILTER(#REF!,#REF!&amp;#REF!&amp;#REF!&amp;#REF!=C68&amp;F68&amp;I68&amp;J68,"未发货")</f>
        <v>#REF!</v>
      </c>
      <c r="I68" s="63" t="str">
        <f>VLOOKUP(B68,辅助信息!E:I,3,FALSE)</f>
        <v>（达州市公共卫生临床医疗中心项目-一标-2号制作房）达州市通川区西外复兴镇公共卫生临床医疗中心项目</v>
      </c>
      <c r="J68" s="63" t="str">
        <f>VLOOKUP(B68,辅助信息!E:I,4,FALSE)</f>
        <v>潘建发</v>
      </c>
      <c r="K68" s="63">
        <f>VLOOKUP(J68,辅助信息!H:I,2,FALSE)</f>
        <v>13658059919</v>
      </c>
      <c r="L68" s="72"/>
      <c r="M68" s="72"/>
      <c r="N68" s="72"/>
      <c r="O68" s="72"/>
      <c r="P68" s="72"/>
      <c r="Q68" s="63" t="str">
        <f>VLOOKUP(B68,辅助信息!E:M,9,FALSE)</f>
        <v>ZTWM-CDGS-XS-2024-0205-五冶钢构-达州市通川区西外复兴镇及临近片区建设项目</v>
      </c>
    </row>
    <row r="69" hidden="1" spans="2:17">
      <c r="B69" s="63" t="s">
        <v>17</v>
      </c>
      <c r="C69" s="64">
        <v>45660</v>
      </c>
      <c r="D69" s="63" t="str">
        <f>VLOOKUP(B69,辅助信息!E:K,7,FALSE)</f>
        <v>JWDDCD2024101600090</v>
      </c>
      <c r="E69" s="63" t="str">
        <f>VLOOKUP(F69,辅助信息!A:B,2,FALSE)</f>
        <v>螺纹钢</v>
      </c>
      <c r="F69" s="63" t="s">
        <v>33</v>
      </c>
      <c r="G69" s="65">
        <v>3</v>
      </c>
      <c r="H69" s="65" t="e">
        <f>_xlfn._xlws.FILTER(#REF!,#REF!&amp;#REF!&amp;#REF!&amp;#REF!=C69&amp;F69&amp;I69&amp;J69,"未发货")</f>
        <v>#REF!</v>
      </c>
      <c r="I69" s="63" t="str">
        <f>VLOOKUP(B69,辅助信息!E:I,3,FALSE)</f>
        <v>（达州市公共卫生临床医疗中心项目-一标-1号制作房）达州市通川区西外复兴镇公共卫生临床医疗中心项目</v>
      </c>
      <c r="J69" s="63" t="str">
        <f>VLOOKUP(B69,辅助信息!E:I,4,FALSE)</f>
        <v>潘建发</v>
      </c>
      <c r="K69" s="63">
        <f>VLOOKUP(J69,辅助信息!H:I,2,FALSE)</f>
        <v>13658059919</v>
      </c>
      <c r="L69" s="72"/>
      <c r="M69" s="72"/>
      <c r="N69" s="72"/>
      <c r="O69" s="72"/>
      <c r="P69" s="72"/>
      <c r="Q69" s="63" t="str">
        <f>VLOOKUP(B69,辅助信息!E:M,9,FALSE)</f>
        <v>ZTWM-CDGS-XS-2024-0205-五冶钢构-达州市通川区西外复兴镇及临近片区建设项目</v>
      </c>
    </row>
    <row r="70" hidden="1" spans="2:17">
      <c r="B70" s="63" t="s">
        <v>17</v>
      </c>
      <c r="C70" s="64">
        <v>45660</v>
      </c>
      <c r="D70" s="63" t="str">
        <f>VLOOKUP(B70,辅助信息!E:K,7,FALSE)</f>
        <v>JWDDCD2024101600090</v>
      </c>
      <c r="E70" s="63" t="str">
        <f>VLOOKUP(F70,辅助信息!A:B,2,FALSE)</f>
        <v>螺纹钢</v>
      </c>
      <c r="F70" s="63" t="s">
        <v>28</v>
      </c>
      <c r="G70" s="65">
        <v>3</v>
      </c>
      <c r="H70" s="65" t="e">
        <f>_xlfn._xlws.FILTER(#REF!,#REF!&amp;#REF!&amp;#REF!&amp;#REF!=C70&amp;F70&amp;I70&amp;J70,"未发货")</f>
        <v>#REF!</v>
      </c>
      <c r="I70" s="63" t="str">
        <f>VLOOKUP(B70,辅助信息!E:I,3,FALSE)</f>
        <v>（达州市公共卫生临床医疗中心项目-一标-1号制作房）达州市通川区西外复兴镇公共卫生临床医疗中心项目</v>
      </c>
      <c r="J70" s="63" t="str">
        <f>VLOOKUP(B70,辅助信息!E:I,4,FALSE)</f>
        <v>潘建发</v>
      </c>
      <c r="K70" s="63">
        <f>VLOOKUP(J70,辅助信息!H:I,2,FALSE)</f>
        <v>13658059919</v>
      </c>
      <c r="L70" s="72"/>
      <c r="M70" s="72"/>
      <c r="N70" s="72"/>
      <c r="O70" s="72"/>
      <c r="P70" s="72"/>
      <c r="Q70" s="63" t="str">
        <f>VLOOKUP(B70,辅助信息!E:M,9,FALSE)</f>
        <v>ZTWM-CDGS-XS-2024-0205-五冶钢构-达州市通川区西外复兴镇及临近片区建设项目</v>
      </c>
    </row>
    <row r="71" hidden="1" spans="2:17">
      <c r="B71" s="63" t="s">
        <v>17</v>
      </c>
      <c r="C71" s="64">
        <v>45660</v>
      </c>
      <c r="D71" s="63" t="str">
        <f>VLOOKUP(B71,辅助信息!E:K,7,FALSE)</f>
        <v>JWDDCD2024101600090</v>
      </c>
      <c r="E71" s="63" t="str">
        <f>VLOOKUP(F71,辅助信息!A:B,2,FALSE)</f>
        <v>螺纹钢</v>
      </c>
      <c r="F71" s="63" t="s">
        <v>18</v>
      </c>
      <c r="G71" s="65">
        <v>25</v>
      </c>
      <c r="H71" s="65" t="e">
        <f>_xlfn._xlws.FILTER(#REF!,#REF!&amp;#REF!&amp;#REF!&amp;#REF!=C71&amp;F71&amp;I71&amp;J71,"未发货")</f>
        <v>#REF!</v>
      </c>
      <c r="I71" s="63" t="str">
        <f>VLOOKUP(B71,辅助信息!E:I,3,FALSE)</f>
        <v>（达州市公共卫生临床医疗中心项目-一标-1号制作房）达州市通川区西外复兴镇公共卫生临床医疗中心项目</v>
      </c>
      <c r="J71" s="63" t="str">
        <f>VLOOKUP(B71,辅助信息!E:I,4,FALSE)</f>
        <v>潘建发</v>
      </c>
      <c r="K71" s="63">
        <f>VLOOKUP(J71,辅助信息!H:I,2,FALSE)</f>
        <v>13658059919</v>
      </c>
      <c r="L71" s="72"/>
      <c r="M71" s="72"/>
      <c r="N71" s="72"/>
      <c r="O71" s="72"/>
      <c r="P71" s="72"/>
      <c r="Q71" s="63" t="str">
        <f>VLOOKUP(B71,辅助信息!E:M,9,FALSE)</f>
        <v>ZTWM-CDGS-XS-2024-0205-五冶钢构-达州市通川区西外复兴镇及临近片区建设项目</v>
      </c>
    </row>
    <row r="72" hidden="1" spans="2:17">
      <c r="B72" s="22" t="s">
        <v>17</v>
      </c>
      <c r="C72" s="64">
        <v>45660</v>
      </c>
      <c r="D72" s="63" t="str">
        <f>VLOOKUP(B72,辅助信息!E:K,7,FALSE)</f>
        <v>JWDDCD2024101600090</v>
      </c>
      <c r="E72" s="63" t="str">
        <f>VLOOKUP(F72,辅助信息!A:B,2,FALSE)</f>
        <v>螺纹钢</v>
      </c>
      <c r="F72" s="22" t="s">
        <v>27</v>
      </c>
      <c r="G72" s="18">
        <v>24</v>
      </c>
      <c r="H72" s="65" t="e">
        <f>_xlfn._xlws.FILTER(#REF!,#REF!&amp;#REF!&amp;#REF!&amp;#REF!=C72&amp;F72&amp;I72&amp;J72,"未发货")</f>
        <v>#REF!</v>
      </c>
      <c r="I72" s="63" t="str">
        <f>VLOOKUP(B72,辅助信息!E:I,3,FALSE)</f>
        <v>（达州市公共卫生临床医疗中心项目-一标-1号制作房）达州市通川区西外复兴镇公共卫生临床医疗中心项目</v>
      </c>
      <c r="J72" s="63" t="str">
        <f>VLOOKUP(B72,辅助信息!E:I,4,FALSE)</f>
        <v>潘建发</v>
      </c>
      <c r="K72" s="63">
        <f>VLOOKUP(J72,辅助信息!H:I,2,FALSE)</f>
        <v>13658059919</v>
      </c>
      <c r="L72" s="72"/>
      <c r="M72" s="72"/>
      <c r="N72" s="72"/>
      <c r="O72" s="72"/>
      <c r="P72" s="72"/>
      <c r="Q72" s="63" t="str">
        <f>VLOOKUP(B72,辅助信息!E:M,9,FALSE)</f>
        <v>ZTWM-CDGS-XS-2024-0205-五冶钢构-达州市通川区西外复兴镇及临近片区建设项目</v>
      </c>
    </row>
    <row r="73" hidden="1" spans="1:17">
      <c r="A73" s="66"/>
      <c r="B73" s="63" t="s">
        <v>43</v>
      </c>
      <c r="C73" s="64">
        <v>45660</v>
      </c>
      <c r="D73" s="63" t="str">
        <f>VLOOKUP(B73,辅助信息!E:K,7,FALSE)</f>
        <v>JWDDCD2024101600090</v>
      </c>
      <c r="E73" s="63" t="str">
        <f>VLOOKUP(F73,辅助信息!A:B,2,FALSE)</f>
        <v>螺纹钢</v>
      </c>
      <c r="F73" s="63" t="s">
        <v>28</v>
      </c>
      <c r="G73" s="65">
        <v>13</v>
      </c>
      <c r="H73" s="65" t="e">
        <f>_xlfn._xlws.FILTER(#REF!,#REF!&amp;#REF!&amp;#REF!&amp;#REF!=C73&amp;F73&amp;I73&amp;J73,"未发货")</f>
        <v>#REF!</v>
      </c>
      <c r="I73" s="63" t="str">
        <f>VLOOKUP(B73,辅助信息!E:I,3,FALSE)</f>
        <v>（达州市公共卫生医疗中心项目-二标-3号楼）达州市通川区西外复兴镇公共卫生临床医疗中心项目</v>
      </c>
      <c r="J73" s="63" t="str">
        <f>VLOOKUP(B73,辅助信息!E:I,4,FALSE)</f>
        <v>黄永林</v>
      </c>
      <c r="K73" s="63">
        <f>VLOOKUP(J73,辅助信息!H:I,2,FALSE)</f>
        <v>15982487227</v>
      </c>
      <c r="L73" s="72" t="s">
        <v>34</v>
      </c>
      <c r="M73" s="72"/>
      <c r="N73" s="72"/>
      <c r="O73" s="72"/>
      <c r="P73" s="72"/>
      <c r="Q73" s="63" t="str">
        <f>VLOOKUP(B73,辅助信息!E:M,9,FALSE)</f>
        <v>ZTWM-CDGS-XS-2024-0205-五冶钢构-达州市通川区西外复兴镇及临近片区建设项目</v>
      </c>
    </row>
    <row r="74" hidden="1" spans="1:17">
      <c r="A74" s="66"/>
      <c r="B74" s="63" t="s">
        <v>43</v>
      </c>
      <c r="C74" s="64">
        <v>45660</v>
      </c>
      <c r="D74" s="63" t="str">
        <f>VLOOKUP(B74,辅助信息!E:K,7,FALSE)</f>
        <v>JWDDCD2024101600090</v>
      </c>
      <c r="E74" s="63" t="str">
        <f>VLOOKUP(F74,辅助信息!A:B,2,FALSE)</f>
        <v>螺纹钢</v>
      </c>
      <c r="F74" s="63" t="s">
        <v>18</v>
      </c>
      <c r="G74" s="65">
        <v>26</v>
      </c>
      <c r="H74" s="65" t="e">
        <f>_xlfn._xlws.FILTER(#REF!,#REF!&amp;#REF!&amp;#REF!&amp;#REF!=C74&amp;F74&amp;I74&amp;J74,"未发货")</f>
        <v>#REF!</v>
      </c>
      <c r="I74" s="63" t="str">
        <f>VLOOKUP(B74,辅助信息!E:I,3,FALSE)</f>
        <v>（达州市公共卫生医疗中心项目-二标-3号楼）达州市通川区西外复兴镇公共卫生临床医疗中心项目</v>
      </c>
      <c r="J74" s="63" t="str">
        <f>VLOOKUP(B74,辅助信息!E:I,4,FALSE)</f>
        <v>黄永林</v>
      </c>
      <c r="K74" s="63">
        <f>VLOOKUP(J74,辅助信息!H:I,2,FALSE)</f>
        <v>15982487227</v>
      </c>
      <c r="L74" s="72"/>
      <c r="M74" s="72"/>
      <c r="N74" s="72"/>
      <c r="O74" s="72"/>
      <c r="P74" s="72"/>
      <c r="Q74" s="63" t="str">
        <f>VLOOKUP(B74,辅助信息!E:M,9,FALSE)</f>
        <v>ZTWM-CDGS-XS-2024-0205-五冶钢构-达州市通川区西外复兴镇及临近片区建设项目</v>
      </c>
    </row>
    <row r="75" hidden="1" spans="2:17">
      <c r="B75" s="63" t="s">
        <v>44</v>
      </c>
      <c r="C75" s="64">
        <v>45660</v>
      </c>
      <c r="D75" s="63" t="str">
        <f>VLOOKUP(B75,辅助信息!E:K,7,FALSE)</f>
        <v>ZTWM-CDGS-YL-20240911-005</v>
      </c>
      <c r="E75" s="63" t="str">
        <f>VLOOKUP(F75,辅助信息!A:B,2,FALSE)</f>
        <v>盘螺</v>
      </c>
      <c r="F75" s="63" t="s">
        <v>40</v>
      </c>
      <c r="G75" s="65">
        <v>30</v>
      </c>
      <c r="H75" s="65" t="e">
        <f>_xlfn._xlws.FILTER(#REF!,#REF!&amp;#REF!&amp;#REF!&amp;#REF!=C75&amp;F75&amp;I75&amp;J75,"未发货")</f>
        <v>#REF!</v>
      </c>
      <c r="I75" s="63" t="str">
        <f>VLOOKUP(B75,辅助信息!E:I,3,FALSE)</f>
        <v>（华西酒城南）成都市武侯区火车南站西路8号酒城南项目</v>
      </c>
      <c r="J75" s="63" t="str">
        <f>VLOOKUP(B75,辅助信息!E:I,4,FALSE)</f>
        <v>龙耀宇</v>
      </c>
      <c r="K75" s="63">
        <f>VLOOKUP(J75,辅助信息!H:I,2,FALSE)</f>
        <v>18384145895</v>
      </c>
      <c r="L75" s="72" t="s">
        <v>34</v>
      </c>
      <c r="M75" s="72"/>
      <c r="N75" s="72"/>
      <c r="O75" s="72"/>
      <c r="P75" s="72"/>
      <c r="Q75" s="63" t="str">
        <f>VLOOKUP(B75,辅助信息!E:M,9,FALSE)</f>
        <v>ZTWM-CDGS-XS-2024-0189-华西集采-酒城南项目</v>
      </c>
    </row>
    <row r="76" hidden="1" spans="2:17">
      <c r="B76" s="63" t="s">
        <v>44</v>
      </c>
      <c r="C76" s="64">
        <v>45660</v>
      </c>
      <c r="D76" s="63" t="str">
        <f>VLOOKUP(B76,辅助信息!E:K,7,FALSE)</f>
        <v>ZTWM-CDGS-YL-20240911-005</v>
      </c>
      <c r="E76" s="63" t="str">
        <f>VLOOKUP(F76,辅助信息!A:B,2,FALSE)</f>
        <v>盘螺</v>
      </c>
      <c r="F76" s="63" t="s">
        <v>41</v>
      </c>
      <c r="G76" s="65">
        <v>12</v>
      </c>
      <c r="H76" s="65" t="e">
        <f>_xlfn._xlws.FILTER(#REF!,#REF!&amp;#REF!&amp;#REF!&amp;#REF!=C76&amp;F76&amp;I76&amp;J76,"未发货")</f>
        <v>#REF!</v>
      </c>
      <c r="I76" s="63" t="str">
        <f>VLOOKUP(B76,辅助信息!E:I,3,FALSE)</f>
        <v>（华西酒城南）成都市武侯区火车南站西路8号酒城南项目</v>
      </c>
      <c r="J76" s="63" t="str">
        <f>VLOOKUP(B76,辅助信息!E:I,4,FALSE)</f>
        <v>龙耀宇</v>
      </c>
      <c r="K76" s="63">
        <f>VLOOKUP(J76,辅助信息!H:I,2,FALSE)</f>
        <v>18384145895</v>
      </c>
      <c r="L76" s="72"/>
      <c r="M76" s="72"/>
      <c r="N76" s="72"/>
      <c r="O76" s="72"/>
      <c r="P76" s="72"/>
      <c r="Q76" s="63" t="str">
        <f>VLOOKUP(B76,辅助信息!E:M,9,FALSE)</f>
        <v>ZTWM-CDGS-XS-2024-0189-华西集采-酒城南项目</v>
      </c>
    </row>
    <row r="77" hidden="1" spans="2:17">
      <c r="B77" s="63" t="s">
        <v>44</v>
      </c>
      <c r="C77" s="64">
        <v>45660</v>
      </c>
      <c r="D77" s="63" t="str">
        <f>VLOOKUP(B77,辅助信息!E:K,7,FALSE)</f>
        <v>ZTWM-CDGS-YL-20240911-005</v>
      </c>
      <c r="E77" s="63" t="str">
        <f>VLOOKUP(F77,辅助信息!A:B,2,FALSE)</f>
        <v>盘螺</v>
      </c>
      <c r="F77" s="63" t="s">
        <v>26</v>
      </c>
      <c r="G77" s="65">
        <v>15</v>
      </c>
      <c r="H77" s="65" t="e">
        <f>_xlfn._xlws.FILTER(#REF!,#REF!&amp;#REF!&amp;#REF!&amp;#REF!=C77&amp;F77&amp;I77&amp;J77,"未发货")</f>
        <v>#REF!</v>
      </c>
      <c r="I77" s="63" t="str">
        <f>VLOOKUP(B77,辅助信息!E:I,3,FALSE)</f>
        <v>（华西酒城南）成都市武侯区火车南站西路8号酒城南项目</v>
      </c>
      <c r="J77" s="63" t="str">
        <f>VLOOKUP(B77,辅助信息!E:I,4,FALSE)</f>
        <v>龙耀宇</v>
      </c>
      <c r="K77" s="63">
        <f>VLOOKUP(J77,辅助信息!H:I,2,FALSE)</f>
        <v>18384145895</v>
      </c>
      <c r="L77" s="72"/>
      <c r="M77" s="72"/>
      <c r="N77" s="72"/>
      <c r="O77" s="72"/>
      <c r="P77" s="72"/>
      <c r="Q77" s="63" t="str">
        <f>VLOOKUP(B77,辅助信息!E:M,9,FALSE)</f>
        <v>ZTWM-CDGS-XS-2024-0189-华西集采-酒城南项目</v>
      </c>
    </row>
    <row r="78" hidden="1" spans="2:17">
      <c r="B78" s="63" t="s">
        <v>44</v>
      </c>
      <c r="C78" s="64">
        <v>45660</v>
      </c>
      <c r="D78" s="63" t="str">
        <f>VLOOKUP(B78,辅助信息!E:K,7,FALSE)</f>
        <v>ZTWM-CDGS-YL-20240911-005</v>
      </c>
      <c r="E78" s="63" t="str">
        <f>VLOOKUP(F78,辅助信息!A:B,2,FALSE)</f>
        <v>螺纹钢</v>
      </c>
      <c r="F78" s="63" t="s">
        <v>19</v>
      </c>
      <c r="G78" s="65">
        <v>25.5</v>
      </c>
      <c r="H78" s="65" t="e">
        <f>_xlfn._xlws.FILTER(#REF!,#REF!&amp;#REF!&amp;#REF!&amp;#REF!=C78&amp;F78&amp;I78&amp;J78,"未发货")</f>
        <v>#REF!</v>
      </c>
      <c r="I78" s="63" t="str">
        <f>VLOOKUP(B78,辅助信息!E:I,3,FALSE)</f>
        <v>（华西酒城南）成都市武侯区火车南站西路8号酒城南项目</v>
      </c>
      <c r="J78" s="63" t="str">
        <f>VLOOKUP(B78,辅助信息!E:I,4,FALSE)</f>
        <v>龙耀宇</v>
      </c>
      <c r="K78" s="63">
        <f>VLOOKUP(J78,辅助信息!H:I,2,FALSE)</f>
        <v>18384145895</v>
      </c>
      <c r="L78" s="72"/>
      <c r="M78" s="72"/>
      <c r="N78" s="72"/>
      <c r="O78" s="72"/>
      <c r="P78" s="72"/>
      <c r="Q78" s="63" t="str">
        <f>VLOOKUP(B78,辅助信息!E:M,9,FALSE)</f>
        <v>ZTWM-CDGS-XS-2024-0189-华西集采-酒城南项目</v>
      </c>
    </row>
    <row r="79" hidden="1" spans="2:17">
      <c r="B79" s="63" t="s">
        <v>44</v>
      </c>
      <c r="C79" s="64">
        <v>45660</v>
      </c>
      <c r="D79" s="63" t="str">
        <f>VLOOKUP(B79,辅助信息!E:K,7,FALSE)</f>
        <v>ZTWM-CDGS-YL-20240911-005</v>
      </c>
      <c r="E79" s="63" t="str">
        <f>VLOOKUP(F79,辅助信息!A:B,2,FALSE)</f>
        <v>螺纹钢</v>
      </c>
      <c r="F79" s="63" t="s">
        <v>32</v>
      </c>
      <c r="G79" s="65">
        <v>9</v>
      </c>
      <c r="H79" s="65" t="e">
        <f>_xlfn._xlws.FILTER(#REF!,#REF!&amp;#REF!&amp;#REF!&amp;#REF!=C79&amp;F79&amp;I79&amp;J79,"未发货")</f>
        <v>#REF!</v>
      </c>
      <c r="I79" s="63" t="str">
        <f>VLOOKUP(B79,辅助信息!E:I,3,FALSE)</f>
        <v>（华西酒城南）成都市武侯区火车南站西路8号酒城南项目</v>
      </c>
      <c r="J79" s="63" t="str">
        <f>VLOOKUP(B79,辅助信息!E:I,4,FALSE)</f>
        <v>龙耀宇</v>
      </c>
      <c r="K79" s="63">
        <f>VLOOKUP(J79,辅助信息!H:I,2,FALSE)</f>
        <v>18384145895</v>
      </c>
      <c r="L79" s="72"/>
      <c r="M79" s="72"/>
      <c r="N79" s="72"/>
      <c r="O79" s="72"/>
      <c r="P79" s="72"/>
      <c r="Q79" s="63" t="str">
        <f>VLOOKUP(B79,辅助信息!E:M,9,FALSE)</f>
        <v>ZTWM-CDGS-XS-2024-0189-华西集采-酒城南项目</v>
      </c>
    </row>
    <row r="80" hidden="1" spans="2:17">
      <c r="B80" s="63" t="s">
        <v>44</v>
      </c>
      <c r="C80" s="64">
        <v>45660</v>
      </c>
      <c r="D80" s="63" t="str">
        <f>VLOOKUP(B80,辅助信息!E:K,7,FALSE)</f>
        <v>ZTWM-CDGS-YL-20240911-005</v>
      </c>
      <c r="E80" s="63" t="str">
        <f>VLOOKUP(F80,辅助信息!A:B,2,FALSE)</f>
        <v>螺纹钢</v>
      </c>
      <c r="F80" s="63" t="s">
        <v>30</v>
      </c>
      <c r="G80" s="65">
        <v>8</v>
      </c>
      <c r="H80" s="65" t="e">
        <f>_xlfn._xlws.FILTER(#REF!,#REF!&amp;#REF!&amp;#REF!&amp;#REF!=C80&amp;F80&amp;I80&amp;J80,"未发货")</f>
        <v>#REF!</v>
      </c>
      <c r="I80" s="63" t="str">
        <f>VLOOKUP(B80,辅助信息!E:I,3,FALSE)</f>
        <v>（华西酒城南）成都市武侯区火车南站西路8号酒城南项目</v>
      </c>
      <c r="J80" s="63" t="str">
        <f>VLOOKUP(B80,辅助信息!E:I,4,FALSE)</f>
        <v>龙耀宇</v>
      </c>
      <c r="K80" s="63">
        <f>VLOOKUP(J80,辅助信息!H:I,2,FALSE)</f>
        <v>18384145895</v>
      </c>
      <c r="L80" s="72"/>
      <c r="M80" s="72"/>
      <c r="N80" s="72"/>
      <c r="O80" s="72"/>
      <c r="P80" s="72"/>
      <c r="Q80" s="63" t="str">
        <f>VLOOKUP(B80,辅助信息!E:M,9,FALSE)</f>
        <v>ZTWM-CDGS-XS-2024-0189-华西集采-酒城南项目</v>
      </c>
    </row>
    <row r="81" hidden="1" spans="2:17">
      <c r="B81" s="63" t="s">
        <v>44</v>
      </c>
      <c r="C81" s="64">
        <v>45660</v>
      </c>
      <c r="D81" s="63" t="str">
        <f>VLOOKUP(B81,辅助信息!E:K,7,FALSE)</f>
        <v>ZTWM-CDGS-YL-20240911-005</v>
      </c>
      <c r="E81" s="63" t="str">
        <f>VLOOKUP(F81,辅助信息!A:B,2,FALSE)</f>
        <v>螺纹钢</v>
      </c>
      <c r="F81" s="63" t="s">
        <v>45</v>
      </c>
      <c r="G81" s="65">
        <v>3</v>
      </c>
      <c r="H81" s="65" t="e">
        <f>_xlfn._xlws.FILTER(#REF!,#REF!&amp;#REF!&amp;#REF!&amp;#REF!=C81&amp;F81&amp;I81&amp;J81,"未发货")</f>
        <v>#REF!</v>
      </c>
      <c r="I81" s="63" t="str">
        <f>VLOOKUP(B81,辅助信息!E:I,3,FALSE)</f>
        <v>（华西酒城南）成都市武侯区火车南站西路8号酒城南项目</v>
      </c>
      <c r="J81" s="63" t="str">
        <f>VLOOKUP(B81,辅助信息!E:I,4,FALSE)</f>
        <v>龙耀宇</v>
      </c>
      <c r="K81" s="63">
        <f>VLOOKUP(J81,辅助信息!H:I,2,FALSE)</f>
        <v>18384145895</v>
      </c>
      <c r="L81" s="72"/>
      <c r="M81" s="72"/>
      <c r="N81" s="72"/>
      <c r="O81" s="72"/>
      <c r="P81" s="72"/>
      <c r="Q81" s="63" t="str">
        <f>VLOOKUP(B81,辅助信息!E:M,9,FALSE)</f>
        <v>ZTWM-CDGS-XS-2024-0189-华西集采-酒城南项目</v>
      </c>
    </row>
    <row r="82" hidden="1" spans="2:17">
      <c r="B82" s="63" t="s">
        <v>44</v>
      </c>
      <c r="C82" s="64">
        <v>45660</v>
      </c>
      <c r="D82" s="63" t="str">
        <f>VLOOKUP(B82,辅助信息!E:K,7,FALSE)</f>
        <v>ZTWM-CDGS-YL-20240911-005</v>
      </c>
      <c r="E82" s="63" t="str">
        <f>VLOOKUP(F82,辅助信息!A:B,2,FALSE)</f>
        <v>螺纹钢</v>
      </c>
      <c r="F82" s="63" t="s">
        <v>21</v>
      </c>
      <c r="G82" s="65">
        <v>3</v>
      </c>
      <c r="H82" s="65" t="e">
        <f>_xlfn._xlws.FILTER(#REF!,#REF!&amp;#REF!&amp;#REF!&amp;#REF!=C82&amp;F82&amp;I82&amp;J82,"未发货")</f>
        <v>#REF!</v>
      </c>
      <c r="I82" s="63" t="str">
        <f>VLOOKUP(B82,辅助信息!E:I,3,FALSE)</f>
        <v>（华西酒城南）成都市武侯区火车南站西路8号酒城南项目</v>
      </c>
      <c r="J82" s="63" t="str">
        <f>VLOOKUP(B82,辅助信息!E:I,4,FALSE)</f>
        <v>龙耀宇</v>
      </c>
      <c r="K82" s="63">
        <f>VLOOKUP(J82,辅助信息!H:I,2,FALSE)</f>
        <v>18384145895</v>
      </c>
      <c r="L82" s="72"/>
      <c r="M82" s="72"/>
      <c r="N82" s="72"/>
      <c r="O82" s="72"/>
      <c r="P82" s="72"/>
      <c r="Q82" s="63" t="str">
        <f>VLOOKUP(B82,辅助信息!E:M,9,FALSE)</f>
        <v>ZTWM-CDGS-XS-2024-0189-华西集采-酒城南项目</v>
      </c>
    </row>
    <row r="83" hidden="1" spans="2:17">
      <c r="B83" s="63" t="s">
        <v>44</v>
      </c>
      <c r="C83" s="64">
        <v>45660</v>
      </c>
      <c r="D83" s="63" t="str">
        <f>VLOOKUP(B83,辅助信息!E:K,7,FALSE)</f>
        <v>ZTWM-CDGS-YL-20240911-005</v>
      </c>
      <c r="E83" s="63" t="str">
        <f>VLOOKUP(F83,辅助信息!A:B,2,FALSE)</f>
        <v>螺纹钢</v>
      </c>
      <c r="F83" s="63" t="s">
        <v>46</v>
      </c>
      <c r="G83" s="65">
        <v>11</v>
      </c>
      <c r="H83" s="65" t="e">
        <f>_xlfn._xlws.FILTER(#REF!,#REF!&amp;#REF!&amp;#REF!&amp;#REF!=C83&amp;F83&amp;I83&amp;J83,"未发货")</f>
        <v>#REF!</v>
      </c>
      <c r="I83" s="63" t="str">
        <f>VLOOKUP(B83,辅助信息!E:I,3,FALSE)</f>
        <v>（华西酒城南）成都市武侯区火车南站西路8号酒城南项目</v>
      </c>
      <c r="J83" s="63" t="str">
        <f>VLOOKUP(B83,辅助信息!E:I,4,FALSE)</f>
        <v>龙耀宇</v>
      </c>
      <c r="K83" s="63">
        <f>VLOOKUP(J83,辅助信息!H:I,2,FALSE)</f>
        <v>18384145895</v>
      </c>
      <c r="L83" s="72"/>
      <c r="M83" s="72"/>
      <c r="N83" s="72"/>
      <c r="O83" s="72"/>
      <c r="P83" s="72"/>
      <c r="Q83" s="63" t="str">
        <f>VLOOKUP(B83,辅助信息!E:M,9,FALSE)</f>
        <v>ZTWM-CDGS-XS-2024-0189-华西集采-酒城南项目</v>
      </c>
    </row>
    <row r="84" hidden="1" spans="2:17">
      <c r="B84" s="63" t="s">
        <v>44</v>
      </c>
      <c r="C84" s="64">
        <v>45660</v>
      </c>
      <c r="D84" s="63" t="str">
        <f>VLOOKUP(B84,辅助信息!E:K,7,FALSE)</f>
        <v>ZTWM-CDGS-YL-20240911-005</v>
      </c>
      <c r="E84" s="63" t="str">
        <f>VLOOKUP(F84,辅助信息!A:B,2,FALSE)</f>
        <v>螺纹钢</v>
      </c>
      <c r="F84" s="63" t="s">
        <v>22</v>
      </c>
      <c r="G84" s="65">
        <v>16</v>
      </c>
      <c r="H84" s="65" t="e">
        <f>_xlfn._xlws.FILTER(#REF!,#REF!&amp;#REF!&amp;#REF!&amp;#REF!=C84&amp;F84&amp;I84&amp;J84,"未发货")</f>
        <v>#REF!</v>
      </c>
      <c r="I84" s="63" t="str">
        <f>VLOOKUP(B84,辅助信息!E:I,3,FALSE)</f>
        <v>（华西酒城南）成都市武侯区火车南站西路8号酒城南项目</v>
      </c>
      <c r="J84" s="63" t="str">
        <f>VLOOKUP(B84,辅助信息!E:I,4,FALSE)</f>
        <v>龙耀宇</v>
      </c>
      <c r="K84" s="63">
        <f>VLOOKUP(J84,辅助信息!H:I,2,FALSE)</f>
        <v>18384145895</v>
      </c>
      <c r="L84" s="72"/>
      <c r="M84" s="72"/>
      <c r="N84" s="72"/>
      <c r="O84" s="72"/>
      <c r="P84" s="72"/>
      <c r="Q84" s="63" t="str">
        <f>VLOOKUP(B84,辅助信息!E:M,9,FALSE)</f>
        <v>ZTWM-CDGS-XS-2024-0189-华西集采-酒城南项目</v>
      </c>
    </row>
    <row r="85" hidden="1" spans="2:17">
      <c r="B85" s="22" t="s">
        <v>47</v>
      </c>
      <c r="C85" s="64">
        <v>45660</v>
      </c>
      <c r="D85" s="63" t="str">
        <f>VLOOKUP(B85,辅助信息!E:K,7,FALSE)</f>
        <v>JWDDCD2025011400164</v>
      </c>
      <c r="E85" s="63" t="str">
        <f>VLOOKUP(F85,辅助信息!A:B,2,FALSE)</f>
        <v>盘螺</v>
      </c>
      <c r="F85" s="22" t="s">
        <v>40</v>
      </c>
      <c r="G85" s="18">
        <v>6</v>
      </c>
      <c r="H85" s="65" t="e">
        <f>_xlfn._xlws.FILTER(#REF!,#REF!&amp;#REF!&amp;#REF!&amp;#REF!=C85&amp;F85&amp;I85&amp;J85,"未发货")</f>
        <v>#REF!</v>
      </c>
      <c r="I85" s="63" t="str">
        <f>VLOOKUP(B85,辅助信息!E:I,3,FALSE)</f>
        <v>（商投建工达州中医药科技园-1工区）达州市通川区达州中医药职业学院犀牛大道北段</v>
      </c>
      <c r="J85" s="63" t="str">
        <f>VLOOKUP(B85,辅助信息!E:I,4,FALSE)</f>
        <v>程黄刚</v>
      </c>
      <c r="K85" s="63">
        <f>VLOOKUP(J85,辅助信息!H:I,2,FALSE)</f>
        <v>15108211617</v>
      </c>
      <c r="L85" s="72" t="s">
        <v>34</v>
      </c>
      <c r="M85" s="72"/>
      <c r="N85" s="72"/>
      <c r="O85" s="72"/>
      <c r="P85" s="72"/>
      <c r="Q85" s="63" t="str">
        <f>VLOOKUP(B85,辅助信息!E:M,9,FALSE)</f>
        <v>ZTWM-CDGS-XS-2024-0134-商投建工达州中医药科技成果示范园项目</v>
      </c>
    </row>
    <row r="86" hidden="1" spans="2:17">
      <c r="B86" s="22" t="s">
        <v>47</v>
      </c>
      <c r="C86" s="64">
        <v>45660</v>
      </c>
      <c r="D86" s="63" t="str">
        <f>VLOOKUP(B86,辅助信息!E:K,7,FALSE)</f>
        <v>JWDDCD2025011400164</v>
      </c>
      <c r="E86" s="63" t="str">
        <f>VLOOKUP(F86,辅助信息!A:B,2,FALSE)</f>
        <v>螺纹钢</v>
      </c>
      <c r="F86" s="22" t="s">
        <v>19</v>
      </c>
      <c r="G86" s="18">
        <v>39</v>
      </c>
      <c r="H86" s="65" t="e">
        <f>_xlfn._xlws.FILTER(#REF!,#REF!&amp;#REF!&amp;#REF!&amp;#REF!=C86&amp;F86&amp;I86&amp;J86,"未发货")</f>
        <v>#REF!</v>
      </c>
      <c r="I86" s="63" t="str">
        <f>VLOOKUP(B86,辅助信息!E:I,3,FALSE)</f>
        <v>（商投建工达州中医药科技园-1工区）达州市通川区达州中医药职业学院犀牛大道北段</v>
      </c>
      <c r="J86" s="63" t="str">
        <f>VLOOKUP(B86,辅助信息!E:I,4,FALSE)</f>
        <v>程黄刚</v>
      </c>
      <c r="K86" s="63">
        <f>VLOOKUP(J86,辅助信息!H:I,2,FALSE)</f>
        <v>15108211617</v>
      </c>
      <c r="L86" s="72"/>
      <c r="M86" s="72"/>
      <c r="N86" s="72"/>
      <c r="O86" s="72"/>
      <c r="P86" s="72"/>
      <c r="Q86" s="63" t="str">
        <f>VLOOKUP(B86,辅助信息!E:M,9,FALSE)</f>
        <v>ZTWM-CDGS-XS-2024-0134-商投建工达州中医药科技成果示范园项目</v>
      </c>
    </row>
    <row r="87" hidden="1" spans="2:17">
      <c r="B87" s="22" t="s">
        <v>47</v>
      </c>
      <c r="C87" s="64">
        <v>45660</v>
      </c>
      <c r="D87" s="63" t="str">
        <f>VLOOKUP(B87,辅助信息!E:K,7,FALSE)</f>
        <v>JWDDCD2025011400164</v>
      </c>
      <c r="E87" s="63" t="str">
        <f>VLOOKUP(F87,辅助信息!A:B,2,FALSE)</f>
        <v>螺纹钢</v>
      </c>
      <c r="F87" s="22" t="s">
        <v>32</v>
      </c>
      <c r="G87" s="18">
        <v>3</v>
      </c>
      <c r="H87" s="65" t="e">
        <f>_xlfn._xlws.FILTER(#REF!,#REF!&amp;#REF!&amp;#REF!&amp;#REF!=C87&amp;F87&amp;I87&amp;J87,"未发货")</f>
        <v>#REF!</v>
      </c>
      <c r="I87" s="63" t="str">
        <f>VLOOKUP(B87,辅助信息!E:I,3,FALSE)</f>
        <v>（商投建工达州中医药科技园-1工区）达州市通川区达州中医药职业学院犀牛大道北段</v>
      </c>
      <c r="J87" s="63" t="str">
        <f>VLOOKUP(B87,辅助信息!E:I,4,FALSE)</f>
        <v>程黄刚</v>
      </c>
      <c r="K87" s="63">
        <f>VLOOKUP(J87,辅助信息!H:I,2,FALSE)</f>
        <v>15108211617</v>
      </c>
      <c r="L87" s="72"/>
      <c r="M87" s="72"/>
      <c r="N87" s="72"/>
      <c r="O87" s="72"/>
      <c r="P87" s="72"/>
      <c r="Q87" s="63" t="str">
        <f>VLOOKUP(B87,辅助信息!E:M,9,FALSE)</f>
        <v>ZTWM-CDGS-XS-2024-0134-商投建工达州中医药科技成果示范园项目</v>
      </c>
    </row>
    <row r="88" hidden="1" spans="2:17">
      <c r="B88" s="22" t="s">
        <v>47</v>
      </c>
      <c r="C88" s="64">
        <v>45660</v>
      </c>
      <c r="D88" s="63" t="str">
        <f>VLOOKUP(B88,辅助信息!E:K,7,FALSE)</f>
        <v>JWDDCD2025011400164</v>
      </c>
      <c r="E88" s="63" t="str">
        <f>VLOOKUP(F88,辅助信息!A:B,2,FALSE)</f>
        <v>螺纹钢</v>
      </c>
      <c r="F88" s="22" t="s">
        <v>33</v>
      </c>
      <c r="G88" s="18">
        <v>6</v>
      </c>
      <c r="H88" s="65" t="e">
        <f>_xlfn._xlws.FILTER(#REF!,#REF!&amp;#REF!&amp;#REF!&amp;#REF!=C88&amp;F88&amp;I88&amp;J88,"未发货")</f>
        <v>#REF!</v>
      </c>
      <c r="I88" s="63" t="str">
        <f>VLOOKUP(B88,辅助信息!E:I,3,FALSE)</f>
        <v>（商投建工达州中医药科技园-1工区）达州市通川区达州中医药职业学院犀牛大道北段</v>
      </c>
      <c r="J88" s="63" t="str">
        <f>VLOOKUP(B88,辅助信息!E:I,4,FALSE)</f>
        <v>程黄刚</v>
      </c>
      <c r="K88" s="63">
        <f>VLOOKUP(J88,辅助信息!H:I,2,FALSE)</f>
        <v>15108211617</v>
      </c>
      <c r="L88" s="72"/>
      <c r="M88" s="72"/>
      <c r="N88" s="72"/>
      <c r="O88" s="72"/>
      <c r="P88" s="72"/>
      <c r="Q88" s="63" t="str">
        <f>VLOOKUP(B88,辅助信息!E:M,9,FALSE)</f>
        <v>ZTWM-CDGS-XS-2024-0134-商投建工达州中医药科技成果示范园项目</v>
      </c>
    </row>
    <row r="89" hidden="1" spans="2:17">
      <c r="B89" s="22" t="s">
        <v>48</v>
      </c>
      <c r="C89" s="64">
        <v>45660</v>
      </c>
      <c r="D89" s="63" t="str">
        <f>VLOOKUP(B89,辅助信息!E:K,7,FALSE)</f>
        <v>ZTWM-CDGS-YL-20240529-006</v>
      </c>
      <c r="E89" s="63" t="str">
        <f>VLOOKUP(F89,辅助信息!A:B,2,FALSE)</f>
        <v>盘螺</v>
      </c>
      <c r="F89" s="22" t="s">
        <v>40</v>
      </c>
      <c r="G89" s="18">
        <v>6</v>
      </c>
      <c r="H89" s="65" t="e">
        <f>_xlfn._xlws.FILTER(#REF!,#REF!&amp;#REF!&amp;#REF!&amp;#REF!=C89&amp;F89&amp;I89&amp;J89,"未发货")</f>
        <v>#REF!</v>
      </c>
      <c r="I89" s="63" t="str">
        <f>VLOOKUP(B89,辅助信息!E:I,3,FALSE)</f>
        <v>(华西颐海-科创农业生态谷-1号钢筋房)成都市简阳市白金山水库</v>
      </c>
      <c r="J89" s="63" t="str">
        <f>VLOOKUP(B89,辅助信息!E:I,4,FALSE)</f>
        <v>石清国</v>
      </c>
      <c r="K89" s="63">
        <f>VLOOKUP(J89,辅助信息!H:I,2,FALSE)</f>
        <v>13458642015</v>
      </c>
      <c r="L89" s="72" t="s">
        <v>34</v>
      </c>
      <c r="M89" s="72"/>
      <c r="N89" s="72"/>
      <c r="O89" s="72"/>
      <c r="P89" s="72"/>
      <c r="Q89" s="63" t="str">
        <f>VLOOKUP(B89,辅助信息!E:M,9,FALSE)</f>
        <v>ZTWM-CDGS-XS-2024-0093-华西-颐海科创农业生态谷</v>
      </c>
    </row>
    <row r="90" hidden="1" spans="2:17">
      <c r="B90" s="22" t="s">
        <v>48</v>
      </c>
      <c r="C90" s="64">
        <v>45660</v>
      </c>
      <c r="D90" s="63" t="str">
        <f>VLOOKUP(B90,辅助信息!E:K,7,FALSE)</f>
        <v>ZTWM-CDGS-YL-20240529-006</v>
      </c>
      <c r="E90" s="63" t="str">
        <f>VLOOKUP(F90,辅助信息!A:B,2,FALSE)</f>
        <v>盘螺</v>
      </c>
      <c r="F90" s="22" t="s">
        <v>41</v>
      </c>
      <c r="G90" s="18">
        <v>4</v>
      </c>
      <c r="H90" s="65" t="e">
        <f>_xlfn._xlws.FILTER(#REF!,#REF!&amp;#REF!&amp;#REF!&amp;#REF!=C90&amp;F90&amp;I90&amp;J90,"未发货")</f>
        <v>#REF!</v>
      </c>
      <c r="I90" s="63" t="str">
        <f>VLOOKUP(B90,辅助信息!E:I,3,FALSE)</f>
        <v>(华西颐海-科创农业生态谷-1号钢筋房)成都市简阳市白金山水库</v>
      </c>
      <c r="J90" s="63" t="str">
        <f>VLOOKUP(B90,辅助信息!E:I,4,FALSE)</f>
        <v>石清国</v>
      </c>
      <c r="K90" s="63">
        <f>VLOOKUP(J90,辅助信息!H:I,2,FALSE)</f>
        <v>13458642015</v>
      </c>
      <c r="L90" s="72"/>
      <c r="M90" s="72"/>
      <c r="N90" s="72"/>
      <c r="O90" s="72"/>
      <c r="P90" s="72"/>
      <c r="Q90" s="63" t="str">
        <f>VLOOKUP(B90,辅助信息!E:M,9,FALSE)</f>
        <v>ZTWM-CDGS-XS-2024-0093-华西-颐海科创农业生态谷</v>
      </c>
    </row>
    <row r="91" hidden="1" spans="2:17">
      <c r="B91" s="22" t="s">
        <v>48</v>
      </c>
      <c r="C91" s="64">
        <v>45660</v>
      </c>
      <c r="D91" s="63" t="str">
        <f>VLOOKUP(B91,辅助信息!E:K,7,FALSE)</f>
        <v>ZTWM-CDGS-YL-20240529-006</v>
      </c>
      <c r="E91" s="63" t="str">
        <f>VLOOKUP(F91,辅助信息!A:B,2,FALSE)</f>
        <v>螺纹钢</v>
      </c>
      <c r="F91" s="22" t="s">
        <v>18</v>
      </c>
      <c r="G91" s="18">
        <v>25</v>
      </c>
      <c r="H91" s="65" t="e">
        <f>_xlfn._xlws.FILTER(#REF!,#REF!&amp;#REF!&amp;#REF!&amp;#REF!=C91&amp;F91&amp;I91&amp;J91,"未发货")</f>
        <v>#REF!</v>
      </c>
      <c r="I91" s="63" t="str">
        <f>VLOOKUP(B91,辅助信息!E:I,3,FALSE)</f>
        <v>(华西颐海-科创农业生态谷-1号钢筋房)成都市简阳市白金山水库</v>
      </c>
      <c r="J91" s="63" t="str">
        <f>VLOOKUP(B91,辅助信息!E:I,4,FALSE)</f>
        <v>石清国</v>
      </c>
      <c r="K91" s="63">
        <f>VLOOKUP(J91,辅助信息!H:I,2,FALSE)</f>
        <v>13458642015</v>
      </c>
      <c r="L91" s="72"/>
      <c r="M91" s="72"/>
      <c r="N91" s="72"/>
      <c r="O91" s="72"/>
      <c r="P91" s="72"/>
      <c r="Q91" s="63" t="str">
        <f>VLOOKUP(B91,辅助信息!E:M,9,FALSE)</f>
        <v>ZTWM-CDGS-XS-2024-0093-华西-颐海科创农业生态谷</v>
      </c>
    </row>
    <row r="92" ht="22.5" hidden="1" spans="2:17">
      <c r="B92" s="63" t="s">
        <v>17</v>
      </c>
      <c r="C92" s="64">
        <v>45661</v>
      </c>
      <c r="D92" s="63" t="str">
        <f>VLOOKUP(B92,辅助信息!E:K,7,FALSE)</f>
        <v>JWDDCD2024101600090</v>
      </c>
      <c r="E92" s="63" t="str">
        <f>VLOOKUP(F92,辅助信息!A:B,2,FALSE)</f>
        <v>螺纹钢</v>
      </c>
      <c r="F92" s="63" t="s">
        <v>18</v>
      </c>
      <c r="G92" s="65">
        <v>69</v>
      </c>
      <c r="H92" s="65" t="e">
        <f>_xlfn._xlws.FILTER(#REF!,#REF!&amp;#REF!&amp;#REF!&amp;#REF!=C92&amp;F92&amp;I92&amp;J92,"未发货")</f>
        <v>#REF!</v>
      </c>
      <c r="I92" s="63" t="str">
        <f>VLOOKUP(B92,辅助信息!E:I,3,FALSE)</f>
        <v>（达州市公共卫生临床医疗中心项目-一标-1号制作房）达州市通川区西外复兴镇公共卫生临床医疗中心项目</v>
      </c>
      <c r="J92" s="63" t="str">
        <f>VLOOKUP(B92,辅助信息!E:I,4,FALSE)</f>
        <v>潘建发</v>
      </c>
      <c r="K92" s="63">
        <f>VLOOKUP(J92,辅助信息!H:I,2,FALSE)</f>
        <v>13658059919</v>
      </c>
      <c r="L92" s="72" t="str">
        <f>VLOOKUP(B92,辅助信息!E:J,6,FALSE)</f>
        <v>提前联系到场规格,一天到场车辆不低于2车</v>
      </c>
      <c r="M92" s="72"/>
      <c r="N92" s="72"/>
      <c r="O92" s="72"/>
      <c r="P92" s="72"/>
      <c r="Q92" s="63" t="str">
        <f>VLOOKUP(B92,辅助信息!E:M,9,FALSE)</f>
        <v>ZTWM-CDGS-XS-2024-0205-五冶钢构-达州市通川区西外复兴镇及临近片区建设项目</v>
      </c>
    </row>
    <row r="93" hidden="1" spans="2:17">
      <c r="B93" s="63" t="s">
        <v>24</v>
      </c>
      <c r="C93" s="64">
        <v>45661</v>
      </c>
      <c r="D93" s="63" t="str">
        <f>VLOOKUP(B93,辅助信息!E:K,7,FALSE)</f>
        <v>JWDDCD2025021900064</v>
      </c>
      <c r="E93" s="63" t="str">
        <f>VLOOKUP(F93,辅助信息!A:B,2,FALSE)</f>
        <v>螺纹钢</v>
      </c>
      <c r="F93" s="63" t="s">
        <v>21</v>
      </c>
      <c r="G93" s="65">
        <v>10</v>
      </c>
      <c r="H93" s="65" t="e">
        <f>_xlfn._xlws.FILTER(#REF!,#REF!&amp;#REF!&amp;#REF!&amp;#REF!=C93&amp;F93&amp;I93&amp;J93,"未发货")</f>
        <v>#REF!</v>
      </c>
      <c r="I93" s="63" t="str">
        <f>VLOOKUP(B93,辅助信息!E:I,3,FALSE)</f>
        <v>(五冶钢构医学科学产业园建设项目房建三部-一标（7-4）)四川省南充市顺庆区搬罾街道学府大道二段</v>
      </c>
      <c r="J93" s="63" t="str">
        <f>VLOOKUP(B93,辅助信息!E:I,4,FALSE)</f>
        <v>郑林</v>
      </c>
      <c r="K93" s="63">
        <f>VLOOKUP(J93,辅助信息!H:I,2,FALSE)</f>
        <v>18349955455</v>
      </c>
      <c r="L93" s="72" t="str">
        <f>VLOOKUP(B93,辅助信息!E:J,6,FALSE)</f>
        <v>送货单：送货单位：南充思临新材料科技有限公司,收货单位：五冶集团川北(南充)建设有限公司,项目名称：南充医学科学产业园,送货车型13米,装货前联系收货人核实到场规格</v>
      </c>
      <c r="M93" s="72"/>
      <c r="N93" s="72"/>
      <c r="O93" s="72"/>
      <c r="P93" s="72"/>
      <c r="Q93" s="63" t="str">
        <f>VLOOKUP(B93,辅助信息!E:M,9,FALSE)</f>
        <v>ZTWM-CDGS-XS-2024-0248-五冶钢构-南充市医学院项目</v>
      </c>
    </row>
    <row r="94" hidden="1" spans="2:17">
      <c r="B94" s="63" t="s">
        <v>24</v>
      </c>
      <c r="C94" s="64">
        <v>45661</v>
      </c>
      <c r="D94" s="63" t="str">
        <f>VLOOKUP(B94,辅助信息!E:K,7,FALSE)</f>
        <v>JWDDCD2025021900064</v>
      </c>
      <c r="E94" s="63" t="str">
        <f>VLOOKUP(F94,辅助信息!A:B,2,FALSE)</f>
        <v>螺纹钢</v>
      </c>
      <c r="F94" s="63" t="s">
        <v>22</v>
      </c>
      <c r="G94" s="65">
        <v>25</v>
      </c>
      <c r="H94" s="65" t="e">
        <f>_xlfn._xlws.FILTER(#REF!,#REF!&amp;#REF!&amp;#REF!&amp;#REF!=C94&amp;F94&amp;I94&amp;J94,"未发货")</f>
        <v>#REF!</v>
      </c>
      <c r="I94" s="63" t="str">
        <f>VLOOKUP(B94,辅助信息!E:I,3,FALSE)</f>
        <v>(五冶钢构医学科学产业园建设项目房建三部-一标（7-4）)四川省南充市顺庆区搬罾街道学府大道二段</v>
      </c>
      <c r="J94" s="63" t="str">
        <f>VLOOKUP(B94,辅助信息!E:I,4,FALSE)</f>
        <v>郑林</v>
      </c>
      <c r="K94" s="63">
        <f>VLOOKUP(J94,辅助信息!H:I,2,FALSE)</f>
        <v>18349955455</v>
      </c>
      <c r="L94" s="72"/>
      <c r="M94" s="72"/>
      <c r="N94" s="72"/>
      <c r="O94" s="72"/>
      <c r="P94" s="72"/>
      <c r="Q94" s="63" t="str">
        <f>VLOOKUP(B94,辅助信息!E:M,9,FALSE)</f>
        <v>ZTWM-CDGS-XS-2024-0248-五冶钢构-南充市医学院项目</v>
      </c>
    </row>
    <row r="95" hidden="1" spans="2:17">
      <c r="B95" s="63" t="s">
        <v>25</v>
      </c>
      <c r="C95" s="64">
        <v>45661</v>
      </c>
      <c r="D95" s="63" t="str">
        <f>VLOOKUP(B95,辅助信息!E:K,7,FALSE)</f>
        <v>JWDDCD2024102400111</v>
      </c>
      <c r="E95" s="63" t="str">
        <f>VLOOKUP(F95,辅助信息!A:B,2,FALSE)</f>
        <v>盘螺</v>
      </c>
      <c r="F95" s="63" t="s">
        <v>26</v>
      </c>
      <c r="G95" s="65">
        <v>3</v>
      </c>
      <c r="H95" s="65" t="e">
        <f>_xlfn._xlws.FILTER(#REF!,#REF!&amp;#REF!&amp;#REF!&amp;#REF!=C95&amp;F95&amp;I95&amp;J95,"未发货")</f>
        <v>#REF!</v>
      </c>
      <c r="I95" s="63" t="str">
        <f>VLOOKUP(B95,辅助信息!E:I,3,FALSE)</f>
        <v>（五冶达州国道542项目-二工区路基五工段）四川省达州市达川区赵固镇黄家坡</v>
      </c>
      <c r="J95" s="63" t="str">
        <f>VLOOKUP(B95,辅助信息!E:I,4,FALSE)</f>
        <v>潘远林</v>
      </c>
      <c r="K95" s="63">
        <f>VLOOKUP(J95,辅助信息!H:I,2,FALSE)</f>
        <v>18281865966</v>
      </c>
      <c r="L95" s="7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2"/>
      <c r="N95" s="72"/>
      <c r="O95" s="72"/>
      <c r="P95" s="72"/>
      <c r="Q95" s="63" t="str">
        <f>VLOOKUP(B95,辅助信息!E:M,9,FALSE)</f>
        <v>ZTWM-CDGS-XS-2024-0181-五冶天府-国道542项目（二批次）</v>
      </c>
    </row>
    <row r="96" hidden="1" spans="2:17">
      <c r="B96" s="63" t="s">
        <v>25</v>
      </c>
      <c r="C96" s="64">
        <v>45661</v>
      </c>
      <c r="D96" s="63" t="str">
        <f>VLOOKUP(B96,辅助信息!E:K,7,FALSE)</f>
        <v>JWDDCD2024102400111</v>
      </c>
      <c r="E96" s="63" t="str">
        <f>VLOOKUP(F96,辅助信息!A:B,2,FALSE)</f>
        <v>螺纹钢</v>
      </c>
      <c r="F96" s="63" t="s">
        <v>27</v>
      </c>
      <c r="G96" s="65">
        <v>13</v>
      </c>
      <c r="H96" s="65" t="e">
        <f>_xlfn._xlws.FILTER(#REF!,#REF!&amp;#REF!&amp;#REF!&amp;#REF!=C96&amp;F96&amp;I96&amp;J96,"未发货")</f>
        <v>#REF!</v>
      </c>
      <c r="I96" s="63" t="str">
        <f>VLOOKUP(B96,辅助信息!E:I,3,FALSE)</f>
        <v>（五冶达州国道542项目-二工区路基五工段）四川省达州市达川区赵固镇黄家坡</v>
      </c>
      <c r="J96" s="63" t="str">
        <f>VLOOKUP(B96,辅助信息!E:I,4,FALSE)</f>
        <v>潘远林</v>
      </c>
      <c r="K96" s="63">
        <f>VLOOKUP(J96,辅助信息!H:I,2,FALSE)</f>
        <v>18281865966</v>
      </c>
      <c r="L96" s="72"/>
      <c r="M96" s="72"/>
      <c r="N96" s="72"/>
      <c r="O96" s="72"/>
      <c r="P96" s="72"/>
      <c r="Q96" s="63" t="str">
        <f>VLOOKUP(B96,辅助信息!E:M,9,FALSE)</f>
        <v>ZTWM-CDGS-XS-2024-0181-五冶天府-国道542项目（二批次）</v>
      </c>
    </row>
    <row r="97" hidden="1" spans="2:17">
      <c r="B97" s="63" t="s">
        <v>25</v>
      </c>
      <c r="C97" s="64">
        <v>45661</v>
      </c>
      <c r="D97" s="63" t="str">
        <f>VLOOKUP(B97,辅助信息!E:K,7,FALSE)</f>
        <v>JWDDCD2024102400111</v>
      </c>
      <c r="E97" s="63" t="str">
        <f>VLOOKUP(F97,辅助信息!A:B,2,FALSE)</f>
        <v>螺纹钢</v>
      </c>
      <c r="F97" s="63" t="s">
        <v>19</v>
      </c>
      <c r="G97" s="65">
        <v>10</v>
      </c>
      <c r="H97" s="65" t="e">
        <f>_xlfn._xlws.FILTER(#REF!,#REF!&amp;#REF!&amp;#REF!&amp;#REF!=C97&amp;F97&amp;I97&amp;J97,"未发货")</f>
        <v>#REF!</v>
      </c>
      <c r="I97" s="63" t="str">
        <f>VLOOKUP(B97,辅助信息!E:I,3,FALSE)</f>
        <v>（五冶达州国道542项目-二工区路基五工段）四川省达州市达川区赵固镇黄家坡</v>
      </c>
      <c r="J97" s="63" t="str">
        <f>VLOOKUP(B97,辅助信息!E:I,4,FALSE)</f>
        <v>潘远林</v>
      </c>
      <c r="K97" s="63">
        <f>VLOOKUP(J97,辅助信息!H:I,2,FALSE)</f>
        <v>18281865966</v>
      </c>
      <c r="L97" s="72"/>
      <c r="M97" s="72"/>
      <c r="N97" s="72"/>
      <c r="O97" s="72"/>
      <c r="P97" s="72"/>
      <c r="Q97" s="63" t="str">
        <f>VLOOKUP(B97,辅助信息!E:M,9,FALSE)</f>
        <v>ZTWM-CDGS-XS-2024-0181-五冶天府-国道542项目（二批次）</v>
      </c>
    </row>
    <row r="98" hidden="1" spans="2:17">
      <c r="B98" s="63" t="s">
        <v>25</v>
      </c>
      <c r="C98" s="64">
        <v>45661</v>
      </c>
      <c r="D98" s="63" t="str">
        <f>VLOOKUP(B98,辅助信息!E:K,7,FALSE)</f>
        <v>JWDDCD2024102400111</v>
      </c>
      <c r="E98" s="63" t="str">
        <f>VLOOKUP(F98,辅助信息!A:B,2,FALSE)</f>
        <v>螺纹钢</v>
      </c>
      <c r="F98" s="63" t="s">
        <v>28</v>
      </c>
      <c r="G98" s="65">
        <v>10</v>
      </c>
      <c r="H98" s="65" t="e">
        <f>_xlfn._xlws.FILTER(#REF!,#REF!&amp;#REF!&amp;#REF!&amp;#REF!=C98&amp;F98&amp;I98&amp;J98,"未发货")</f>
        <v>#REF!</v>
      </c>
      <c r="I98" s="63" t="str">
        <f>VLOOKUP(B98,辅助信息!E:I,3,FALSE)</f>
        <v>（五冶达州国道542项目-二工区路基五工段）四川省达州市达川区赵固镇黄家坡</v>
      </c>
      <c r="J98" s="63" t="str">
        <f>VLOOKUP(B98,辅助信息!E:I,4,FALSE)</f>
        <v>潘远林</v>
      </c>
      <c r="K98" s="63">
        <f>VLOOKUP(J98,辅助信息!H:I,2,FALSE)</f>
        <v>18281865966</v>
      </c>
      <c r="L98" s="72"/>
      <c r="M98" s="72"/>
      <c r="N98" s="72"/>
      <c r="O98" s="72"/>
      <c r="P98" s="72"/>
      <c r="Q98" s="63" t="str">
        <f>VLOOKUP(B98,辅助信息!E:M,9,FALSE)</f>
        <v>ZTWM-CDGS-XS-2024-0181-五冶天府-国道542项目（二批次）</v>
      </c>
    </row>
    <row r="99" hidden="1" spans="2:17">
      <c r="B99" s="63" t="s">
        <v>39</v>
      </c>
      <c r="C99" s="64">
        <v>45661</v>
      </c>
      <c r="D99" s="63" t="str">
        <f>VLOOKUP(B99,辅助信息!E:K,7,FALSE)</f>
        <v>JWDDCD2024101600090</v>
      </c>
      <c r="E99" s="63" t="str">
        <f>VLOOKUP(F99,辅助信息!A:B,2,FALSE)</f>
        <v>螺纹钢</v>
      </c>
      <c r="F99" s="63" t="s">
        <v>28</v>
      </c>
      <c r="G99" s="65">
        <v>5</v>
      </c>
      <c r="H99" s="65" t="e">
        <f>_xlfn._xlws.FILTER(#REF!,#REF!&amp;#REF!&amp;#REF!&amp;#REF!=C99&amp;F99&amp;I99&amp;J99,"未发货")</f>
        <v>#REF!</v>
      </c>
      <c r="I99" s="63" t="str">
        <f>VLOOKUP(B99,辅助信息!E:I,3,FALSE)</f>
        <v>（达州市公共卫生临床医疗中心项目-一标-2号制作房）达州市通川区西外复兴镇公共卫生临床医疗中心项目</v>
      </c>
      <c r="J99" s="63" t="str">
        <f>VLOOKUP(B99,辅助信息!E:I,4,FALSE)</f>
        <v>潘建发</v>
      </c>
      <c r="K99" s="63">
        <f>VLOOKUP(J99,辅助信息!H:I,2,FALSE)</f>
        <v>13658059919</v>
      </c>
      <c r="L99" s="72" t="str">
        <f>VLOOKUP(B99,辅助信息!E:J,6,FALSE)</f>
        <v>提前联系到场规格,一天到场车辆不低于2车</v>
      </c>
      <c r="M99" s="72"/>
      <c r="N99" s="72"/>
      <c r="O99" s="72"/>
      <c r="P99" s="72"/>
      <c r="Q99" s="63" t="str">
        <f>VLOOKUP(B99,辅助信息!E:M,9,FALSE)</f>
        <v>ZTWM-CDGS-XS-2024-0205-五冶钢构-达州市通川区西外复兴镇及临近片区建设项目</v>
      </c>
    </row>
    <row r="100" hidden="1" spans="2:17">
      <c r="B100" s="63" t="s">
        <v>39</v>
      </c>
      <c r="C100" s="64">
        <v>45661</v>
      </c>
      <c r="D100" s="63" t="str">
        <f>VLOOKUP(B100,辅助信息!E:K,7,FALSE)</f>
        <v>JWDDCD2024101600090</v>
      </c>
      <c r="E100" s="63" t="str">
        <f>VLOOKUP(F100,辅助信息!A:B,2,FALSE)</f>
        <v>螺纹钢</v>
      </c>
      <c r="F100" s="63" t="s">
        <v>18</v>
      </c>
      <c r="G100" s="65">
        <v>55</v>
      </c>
      <c r="H100" s="65" t="e">
        <f>_xlfn._xlws.FILTER(#REF!,#REF!&amp;#REF!&amp;#REF!&amp;#REF!=C100&amp;F100&amp;I100&amp;J100,"未发货")</f>
        <v>#REF!</v>
      </c>
      <c r="I100" s="63" t="str">
        <f>VLOOKUP(B100,辅助信息!E:I,3,FALSE)</f>
        <v>（达州市公共卫生临床医疗中心项目-一标-2号制作房）达州市通川区西外复兴镇公共卫生临床医疗中心项目</v>
      </c>
      <c r="J100" s="63" t="str">
        <f>VLOOKUP(B100,辅助信息!E:I,4,FALSE)</f>
        <v>潘建发</v>
      </c>
      <c r="K100" s="63">
        <f>VLOOKUP(J100,辅助信息!H:I,2,FALSE)</f>
        <v>13658059919</v>
      </c>
      <c r="L100" s="72"/>
      <c r="M100" s="72"/>
      <c r="N100" s="72"/>
      <c r="O100" s="72"/>
      <c r="P100" s="72"/>
      <c r="Q100" s="63" t="str">
        <f>VLOOKUP(B100,辅助信息!E:M,9,FALSE)</f>
        <v>ZTWM-CDGS-XS-2024-0205-五冶钢构-达州市通川区西外复兴镇及临近片区建设项目</v>
      </c>
    </row>
    <row r="101" hidden="1" spans="2:17">
      <c r="B101" s="63" t="s">
        <v>17</v>
      </c>
      <c r="C101" s="64">
        <v>45661</v>
      </c>
      <c r="D101" s="63" t="str">
        <f>VLOOKUP(B101,辅助信息!E:K,7,FALSE)</f>
        <v>JWDDCD2024101600090</v>
      </c>
      <c r="E101" s="63" t="str">
        <f>VLOOKUP(F101,辅助信息!A:B,2,FALSE)</f>
        <v>螺纹钢</v>
      </c>
      <c r="F101" s="63" t="s">
        <v>33</v>
      </c>
      <c r="G101" s="65">
        <v>3</v>
      </c>
      <c r="H101" s="65" t="e">
        <f>_xlfn._xlws.FILTER(#REF!,#REF!&amp;#REF!&amp;#REF!&amp;#REF!=C101&amp;F101&amp;I101&amp;J101,"未发货")</f>
        <v>#REF!</v>
      </c>
      <c r="I101" s="63" t="str">
        <f>VLOOKUP(B101,辅助信息!E:I,3,FALSE)</f>
        <v>（达州市公共卫生临床医疗中心项目-一标-1号制作房）达州市通川区西外复兴镇公共卫生临床医疗中心项目</v>
      </c>
      <c r="J101" s="63" t="str">
        <f>VLOOKUP(B101,辅助信息!E:I,4,FALSE)</f>
        <v>潘建发</v>
      </c>
      <c r="K101" s="63">
        <f>VLOOKUP(J101,辅助信息!H:I,2,FALSE)</f>
        <v>13658059919</v>
      </c>
      <c r="L101" s="72"/>
      <c r="M101" s="72"/>
      <c r="N101" s="72"/>
      <c r="O101" s="72"/>
      <c r="P101" s="72"/>
      <c r="Q101" s="63" t="str">
        <f>VLOOKUP(B101,辅助信息!E:M,9,FALSE)</f>
        <v>ZTWM-CDGS-XS-2024-0205-五冶钢构-达州市通川区西外复兴镇及临近片区建设项目</v>
      </c>
    </row>
    <row r="102" hidden="1" spans="2:17">
      <c r="B102" s="63" t="s">
        <v>17</v>
      </c>
      <c r="C102" s="64">
        <v>45661</v>
      </c>
      <c r="D102" s="63" t="str">
        <f>VLOOKUP(B102,辅助信息!E:K,7,FALSE)</f>
        <v>JWDDCD2024101600090</v>
      </c>
      <c r="E102" s="63" t="str">
        <f>VLOOKUP(F102,辅助信息!A:B,2,FALSE)</f>
        <v>螺纹钢</v>
      </c>
      <c r="F102" s="63" t="s">
        <v>28</v>
      </c>
      <c r="G102" s="65">
        <v>3</v>
      </c>
      <c r="H102" s="65" t="e">
        <f>_xlfn._xlws.FILTER(#REF!,#REF!&amp;#REF!&amp;#REF!&amp;#REF!=C102&amp;F102&amp;I102&amp;J102,"未发货")</f>
        <v>#REF!</v>
      </c>
      <c r="I102" s="63" t="str">
        <f>VLOOKUP(B102,辅助信息!E:I,3,FALSE)</f>
        <v>（达州市公共卫生临床医疗中心项目-一标-1号制作房）达州市通川区西外复兴镇公共卫生临床医疗中心项目</v>
      </c>
      <c r="J102" s="63" t="str">
        <f>VLOOKUP(B102,辅助信息!E:I,4,FALSE)</f>
        <v>潘建发</v>
      </c>
      <c r="K102" s="63">
        <f>VLOOKUP(J102,辅助信息!H:I,2,FALSE)</f>
        <v>13658059919</v>
      </c>
      <c r="L102" s="72"/>
      <c r="M102" s="72"/>
      <c r="N102" s="72"/>
      <c r="O102" s="72"/>
      <c r="P102" s="72"/>
      <c r="Q102" s="63" t="str">
        <f>VLOOKUP(B102,辅助信息!E:M,9,FALSE)</f>
        <v>ZTWM-CDGS-XS-2024-0205-五冶钢构-达州市通川区西外复兴镇及临近片区建设项目</v>
      </c>
    </row>
    <row r="103" hidden="1" spans="2:17">
      <c r="B103" s="63" t="s">
        <v>17</v>
      </c>
      <c r="C103" s="64">
        <v>45661</v>
      </c>
      <c r="D103" s="63" t="str">
        <f>VLOOKUP(B103,辅助信息!E:K,7,FALSE)</f>
        <v>JWDDCD2024101600090</v>
      </c>
      <c r="E103" s="63" t="str">
        <f>VLOOKUP(F103,辅助信息!A:B,2,FALSE)</f>
        <v>螺纹钢</v>
      </c>
      <c r="F103" s="63" t="s">
        <v>18</v>
      </c>
      <c r="G103" s="65">
        <v>25</v>
      </c>
      <c r="H103" s="65" t="e">
        <f>_xlfn._xlws.FILTER(#REF!,#REF!&amp;#REF!&amp;#REF!&amp;#REF!=C103&amp;F103&amp;I103&amp;J103,"未发货")</f>
        <v>#REF!</v>
      </c>
      <c r="I103" s="63" t="str">
        <f>VLOOKUP(B103,辅助信息!E:I,3,FALSE)</f>
        <v>（达州市公共卫生临床医疗中心项目-一标-1号制作房）达州市通川区西外复兴镇公共卫生临床医疗中心项目</v>
      </c>
      <c r="J103" s="63" t="str">
        <f>VLOOKUP(B103,辅助信息!E:I,4,FALSE)</f>
        <v>潘建发</v>
      </c>
      <c r="K103" s="63">
        <f>VLOOKUP(J103,辅助信息!H:I,2,FALSE)</f>
        <v>13658059919</v>
      </c>
      <c r="L103" s="72"/>
      <c r="M103" s="72"/>
      <c r="N103" s="72"/>
      <c r="O103" s="72"/>
      <c r="P103" s="72"/>
      <c r="Q103" s="63" t="str">
        <f>VLOOKUP(B103,辅助信息!E:M,9,FALSE)</f>
        <v>ZTWM-CDGS-XS-2024-0205-五冶钢构-达州市通川区西外复兴镇及临近片区建设项目</v>
      </c>
    </row>
    <row r="104" hidden="1" spans="2:17">
      <c r="B104" s="63" t="s">
        <v>17</v>
      </c>
      <c r="C104" s="64">
        <v>45661</v>
      </c>
      <c r="D104" s="63" t="str">
        <f>VLOOKUP(B104,辅助信息!E:K,7,FALSE)</f>
        <v>JWDDCD2024101600090</v>
      </c>
      <c r="E104" s="63" t="str">
        <f>VLOOKUP(F104,辅助信息!A:B,2,FALSE)</f>
        <v>螺纹钢</v>
      </c>
      <c r="F104" s="63" t="s">
        <v>27</v>
      </c>
      <c r="G104" s="65">
        <v>24</v>
      </c>
      <c r="H104" s="65" t="e">
        <f>_xlfn._xlws.FILTER(#REF!,#REF!&amp;#REF!&amp;#REF!&amp;#REF!=C104&amp;F104&amp;I104&amp;J104,"未发货")</f>
        <v>#REF!</v>
      </c>
      <c r="I104" s="63" t="str">
        <f>VLOOKUP(B104,辅助信息!E:I,3,FALSE)</f>
        <v>（达州市公共卫生临床医疗中心项目-一标-1号制作房）达州市通川区西外复兴镇公共卫生临床医疗中心项目</v>
      </c>
      <c r="J104" s="63" t="str">
        <f>VLOOKUP(B104,辅助信息!E:I,4,FALSE)</f>
        <v>潘建发</v>
      </c>
      <c r="K104" s="63">
        <f>VLOOKUP(J104,辅助信息!H:I,2,FALSE)</f>
        <v>13658059919</v>
      </c>
      <c r="L104" s="72"/>
      <c r="M104" s="72"/>
      <c r="N104" s="72"/>
      <c r="O104" s="72"/>
      <c r="P104" s="72"/>
      <c r="Q104" s="63" t="str">
        <f>VLOOKUP(B104,辅助信息!E:M,9,FALSE)</f>
        <v>ZTWM-CDGS-XS-2024-0205-五冶钢构-达州市通川区西外复兴镇及临近片区建设项目</v>
      </c>
    </row>
    <row r="105" hidden="1" spans="2:17">
      <c r="B105" s="63" t="s">
        <v>44</v>
      </c>
      <c r="C105" s="64">
        <v>45661</v>
      </c>
      <c r="D105" s="63" t="str">
        <f>VLOOKUP(B105,辅助信息!E:K,7,FALSE)</f>
        <v>ZTWM-CDGS-YL-20240911-005</v>
      </c>
      <c r="E105" s="63" t="str">
        <f>VLOOKUP(F105,辅助信息!A:B,2,FALSE)</f>
        <v>盘螺</v>
      </c>
      <c r="F105" s="63" t="s">
        <v>41</v>
      </c>
      <c r="G105" s="65">
        <v>10</v>
      </c>
      <c r="H105" s="65" t="e">
        <f>_xlfn._xlws.FILTER(#REF!,#REF!&amp;#REF!&amp;#REF!&amp;#REF!=C105&amp;F105&amp;I105&amp;J105,"未发货")</f>
        <v>#REF!</v>
      </c>
      <c r="I105" s="63" t="str">
        <f>VLOOKUP(B105,辅助信息!E:I,3,FALSE)</f>
        <v>（华西酒城南）成都市武侯区火车南站西路8号酒城南项目</v>
      </c>
      <c r="J105" s="63" t="str">
        <f>VLOOKUP(B105,辅助信息!E:I,4,FALSE)</f>
        <v>龙耀宇</v>
      </c>
      <c r="K105" s="63">
        <f>VLOOKUP(J105,辅助信息!H:I,2,FALSE)</f>
        <v>18384145895</v>
      </c>
      <c r="L105" s="72" t="str">
        <f>VLOOKUP(B105,辅助信息!E:J,6,FALSE)</f>
        <v>对方卸车</v>
      </c>
      <c r="M105" s="72"/>
      <c r="N105" s="72"/>
      <c r="O105" s="72"/>
      <c r="P105" s="72"/>
      <c r="Q105" s="63" t="str">
        <f>VLOOKUP(B105,辅助信息!E:M,9,FALSE)</f>
        <v>ZTWM-CDGS-XS-2024-0189-华西集采-酒城南项目</v>
      </c>
    </row>
    <row r="106" hidden="1" spans="2:17">
      <c r="B106" s="63" t="s">
        <v>44</v>
      </c>
      <c r="C106" s="64">
        <v>45661</v>
      </c>
      <c r="D106" s="63" t="str">
        <f>VLOOKUP(B106,辅助信息!E:K,7,FALSE)</f>
        <v>ZTWM-CDGS-YL-20240911-005</v>
      </c>
      <c r="E106" s="63" t="str">
        <f>VLOOKUP(F106,辅助信息!A:B,2,FALSE)</f>
        <v>盘螺</v>
      </c>
      <c r="F106" s="63" t="s">
        <v>26</v>
      </c>
      <c r="G106" s="65">
        <v>10</v>
      </c>
      <c r="H106" s="65" t="e">
        <f>_xlfn._xlws.FILTER(#REF!,#REF!&amp;#REF!&amp;#REF!&amp;#REF!=C106&amp;F106&amp;I106&amp;J106,"未发货")</f>
        <v>#REF!</v>
      </c>
      <c r="I106" s="63" t="str">
        <f>VLOOKUP(B106,辅助信息!E:I,3,FALSE)</f>
        <v>（华西酒城南）成都市武侯区火车南站西路8号酒城南项目</v>
      </c>
      <c r="J106" s="63" t="str">
        <f>VLOOKUP(B106,辅助信息!E:I,4,FALSE)</f>
        <v>龙耀宇</v>
      </c>
      <c r="K106" s="63">
        <f>VLOOKUP(J106,辅助信息!H:I,2,FALSE)</f>
        <v>18384145895</v>
      </c>
      <c r="L106" s="72"/>
      <c r="M106" s="72"/>
      <c r="N106" s="72"/>
      <c r="O106" s="72"/>
      <c r="P106" s="72"/>
      <c r="Q106" s="63" t="str">
        <f>VLOOKUP(B106,辅助信息!E:M,9,FALSE)</f>
        <v>ZTWM-CDGS-XS-2024-0189-华西集采-酒城南项目</v>
      </c>
    </row>
    <row r="107" hidden="1" spans="2:17">
      <c r="B107" s="63" t="s">
        <v>44</v>
      </c>
      <c r="C107" s="64">
        <v>45661</v>
      </c>
      <c r="D107" s="63" t="str">
        <f>VLOOKUP(B107,辅助信息!E:K,7,FALSE)</f>
        <v>ZTWM-CDGS-YL-20240911-005</v>
      </c>
      <c r="E107" s="63" t="str">
        <f>VLOOKUP(F107,辅助信息!A:B,2,FALSE)</f>
        <v>螺纹钢</v>
      </c>
      <c r="F107" s="63" t="s">
        <v>22</v>
      </c>
      <c r="G107" s="65">
        <v>16</v>
      </c>
      <c r="H107" s="65" t="e">
        <f>_xlfn._xlws.FILTER(#REF!,#REF!&amp;#REF!&amp;#REF!&amp;#REF!=C107&amp;F107&amp;I107&amp;J107,"未发货")</f>
        <v>#REF!</v>
      </c>
      <c r="I107" s="63" t="str">
        <f>VLOOKUP(B107,辅助信息!E:I,3,FALSE)</f>
        <v>（华西酒城南）成都市武侯区火车南站西路8号酒城南项目</v>
      </c>
      <c r="J107" s="63" t="str">
        <f>VLOOKUP(B107,辅助信息!E:I,4,FALSE)</f>
        <v>龙耀宇</v>
      </c>
      <c r="K107" s="63">
        <f>VLOOKUP(J107,辅助信息!H:I,2,FALSE)</f>
        <v>18384145895</v>
      </c>
      <c r="L107" s="72"/>
      <c r="M107" s="72"/>
      <c r="N107" s="72"/>
      <c r="O107" s="72"/>
      <c r="P107" s="72"/>
      <c r="Q107" s="63" t="str">
        <f>VLOOKUP(B107,辅助信息!E:M,9,FALSE)</f>
        <v>ZTWM-CDGS-XS-2024-0189-华西集采-酒城南项目</v>
      </c>
    </row>
    <row r="108" hidden="1" spans="2:17">
      <c r="B108" s="22" t="s">
        <v>31</v>
      </c>
      <c r="C108" s="64">
        <v>45661</v>
      </c>
      <c r="D108" s="63" t="str">
        <f>VLOOKUP(B108,辅助信息!E:K,7,FALSE)</f>
        <v>JWDDCD2024121000136</v>
      </c>
      <c r="E108" s="63" t="str">
        <f>VLOOKUP(F108,辅助信息!A:B,2,FALSE)</f>
        <v>盘螺</v>
      </c>
      <c r="F108" s="22" t="s">
        <v>49</v>
      </c>
      <c r="G108" s="18">
        <v>6</v>
      </c>
      <c r="H108" s="65" t="e">
        <f>_xlfn._xlws.FILTER(#REF!,#REF!&amp;#REF!&amp;#REF!&amp;#REF!=C108&amp;F108&amp;I108&amp;J108,"未发货")</f>
        <v>#REF!</v>
      </c>
      <c r="I108" s="63" t="str">
        <f>VLOOKUP(B108,辅助信息!E:I,3,FALSE)</f>
        <v>（四川商建-射洪城乡一体化项目）遂宁市射洪市忠新幼儿园北侧约220米新溪小区</v>
      </c>
      <c r="J108" s="63" t="str">
        <f>VLOOKUP(B108,辅助信息!E:I,4,FALSE)</f>
        <v>柏子刚</v>
      </c>
      <c r="K108" s="63">
        <f>VLOOKUP(J108,辅助信息!H:I,2,FALSE)</f>
        <v>15692885305</v>
      </c>
      <c r="L108" s="72" t="str">
        <f>VLOOKUP(B108,辅助信息!E:J,6,FALSE)</f>
        <v>提前联系到场规格及数量</v>
      </c>
      <c r="M108" s="72"/>
      <c r="N108" s="72"/>
      <c r="O108" s="72"/>
      <c r="P108" s="72"/>
      <c r="Q108" s="63" t="str">
        <f>VLOOKUP(B108,辅助信息!E:M,9,FALSE)</f>
        <v>ZTWM-CDGS-XS-2024-0179-四川商投-射洪城乡一体化建设项目</v>
      </c>
    </row>
    <row r="109" hidden="1" spans="2:17">
      <c r="B109" s="22" t="s">
        <v>31</v>
      </c>
      <c r="C109" s="64">
        <v>45661</v>
      </c>
      <c r="D109" s="63" t="str">
        <f>VLOOKUP(B109,辅助信息!E:K,7,FALSE)</f>
        <v>JWDDCD2024121000136</v>
      </c>
      <c r="E109" s="63" t="str">
        <f>VLOOKUP(F109,辅助信息!A:B,2,FALSE)</f>
        <v>盘螺</v>
      </c>
      <c r="F109" s="22" t="s">
        <v>40</v>
      </c>
      <c r="G109" s="18">
        <v>9</v>
      </c>
      <c r="H109" s="65" t="e">
        <f>_xlfn._xlws.FILTER(#REF!,#REF!&amp;#REF!&amp;#REF!&amp;#REF!=C109&amp;F109&amp;I109&amp;J109,"未发货")</f>
        <v>#REF!</v>
      </c>
      <c r="I109" s="63" t="str">
        <f>VLOOKUP(B109,辅助信息!E:I,3,FALSE)</f>
        <v>（四川商建-射洪城乡一体化项目）遂宁市射洪市忠新幼儿园北侧约220米新溪小区</v>
      </c>
      <c r="J109" s="63" t="str">
        <f>VLOOKUP(B109,辅助信息!E:I,4,FALSE)</f>
        <v>柏子刚</v>
      </c>
      <c r="K109" s="63">
        <f>VLOOKUP(J109,辅助信息!H:I,2,FALSE)</f>
        <v>15692885305</v>
      </c>
      <c r="L109" s="72"/>
      <c r="M109" s="72"/>
      <c r="N109" s="72"/>
      <c r="O109" s="72"/>
      <c r="P109" s="72"/>
      <c r="Q109" s="63" t="str">
        <f>VLOOKUP(B109,辅助信息!E:M,9,FALSE)</f>
        <v>ZTWM-CDGS-XS-2024-0179-四川商投-射洪城乡一体化建设项目</v>
      </c>
    </row>
    <row r="110" hidden="1" spans="2:17">
      <c r="B110" s="22" t="s">
        <v>31</v>
      </c>
      <c r="C110" s="64">
        <v>45661</v>
      </c>
      <c r="D110" s="63" t="str">
        <f>VLOOKUP(B110,辅助信息!E:K,7,FALSE)</f>
        <v>JWDDCD2024121000136</v>
      </c>
      <c r="E110" s="63" t="str">
        <f>VLOOKUP(F110,辅助信息!A:B,2,FALSE)</f>
        <v>盘螺</v>
      </c>
      <c r="F110" s="22" t="s">
        <v>41</v>
      </c>
      <c r="G110" s="18">
        <v>21</v>
      </c>
      <c r="H110" s="65" t="e">
        <f>_xlfn._xlws.FILTER(#REF!,#REF!&amp;#REF!&amp;#REF!&amp;#REF!=C110&amp;F110&amp;I110&amp;J110,"未发货")</f>
        <v>#REF!</v>
      </c>
      <c r="I110" s="63" t="str">
        <f>VLOOKUP(B110,辅助信息!E:I,3,FALSE)</f>
        <v>（四川商建-射洪城乡一体化项目）遂宁市射洪市忠新幼儿园北侧约220米新溪小区</v>
      </c>
      <c r="J110" s="63" t="str">
        <f>VLOOKUP(B110,辅助信息!E:I,4,FALSE)</f>
        <v>柏子刚</v>
      </c>
      <c r="K110" s="63">
        <f>VLOOKUP(J110,辅助信息!H:I,2,FALSE)</f>
        <v>15692885305</v>
      </c>
      <c r="L110" s="72"/>
      <c r="M110" s="72"/>
      <c r="N110" s="72"/>
      <c r="O110" s="72"/>
      <c r="P110" s="72"/>
      <c r="Q110" s="63" t="str">
        <f>VLOOKUP(B110,辅助信息!E:M,9,FALSE)</f>
        <v>ZTWM-CDGS-XS-2024-0179-四川商投-射洪城乡一体化建设项目</v>
      </c>
    </row>
    <row r="111" hidden="1" spans="2:17">
      <c r="B111" s="22" t="s">
        <v>31</v>
      </c>
      <c r="C111" s="64">
        <v>45661</v>
      </c>
      <c r="D111" s="63" t="str">
        <f>VLOOKUP(B111,辅助信息!E:K,7,FALSE)</f>
        <v>JWDDCD2024121000136</v>
      </c>
      <c r="E111" s="63" t="str">
        <f>VLOOKUP(F111,辅助信息!A:B,2,FALSE)</f>
        <v>螺纹钢</v>
      </c>
      <c r="F111" s="22" t="s">
        <v>27</v>
      </c>
      <c r="G111" s="18">
        <v>3</v>
      </c>
      <c r="H111" s="65" t="e">
        <f>_xlfn._xlws.FILTER(#REF!,#REF!&amp;#REF!&amp;#REF!&amp;#REF!=C111&amp;F111&amp;I111&amp;J111,"未发货")</f>
        <v>#REF!</v>
      </c>
      <c r="I111" s="63" t="str">
        <f>VLOOKUP(B111,辅助信息!E:I,3,FALSE)</f>
        <v>（四川商建-射洪城乡一体化项目）遂宁市射洪市忠新幼儿园北侧约220米新溪小区</v>
      </c>
      <c r="J111" s="63" t="str">
        <f>VLOOKUP(B111,辅助信息!E:I,4,FALSE)</f>
        <v>柏子刚</v>
      </c>
      <c r="K111" s="63">
        <f>VLOOKUP(J111,辅助信息!H:I,2,FALSE)</f>
        <v>15692885305</v>
      </c>
      <c r="L111" s="72"/>
      <c r="M111" s="72"/>
      <c r="N111" s="72"/>
      <c r="O111" s="72"/>
      <c r="P111" s="72"/>
      <c r="Q111" s="63" t="str">
        <f>VLOOKUP(B111,辅助信息!E:M,9,FALSE)</f>
        <v>ZTWM-CDGS-XS-2024-0179-四川商投-射洪城乡一体化建设项目</v>
      </c>
    </row>
    <row r="112" hidden="1" spans="2:17">
      <c r="B112" s="22" t="s">
        <v>31</v>
      </c>
      <c r="C112" s="64">
        <v>45661</v>
      </c>
      <c r="D112" s="63" t="str">
        <f>VLOOKUP(B112,辅助信息!E:K,7,FALSE)</f>
        <v>JWDDCD2024121000136</v>
      </c>
      <c r="E112" s="63" t="str">
        <f>VLOOKUP(F112,辅助信息!A:B,2,FALSE)</f>
        <v>螺纹钢</v>
      </c>
      <c r="F112" s="22" t="s">
        <v>19</v>
      </c>
      <c r="G112" s="18">
        <v>6</v>
      </c>
      <c r="H112" s="65" t="e">
        <f>_xlfn._xlws.FILTER(#REF!,#REF!&amp;#REF!&amp;#REF!&amp;#REF!=C112&amp;F112&amp;I112&amp;J112,"未发货")</f>
        <v>#REF!</v>
      </c>
      <c r="I112" s="63" t="str">
        <f>VLOOKUP(B112,辅助信息!E:I,3,FALSE)</f>
        <v>（四川商建-射洪城乡一体化项目）遂宁市射洪市忠新幼儿园北侧约220米新溪小区</v>
      </c>
      <c r="J112" s="63" t="str">
        <f>VLOOKUP(B112,辅助信息!E:I,4,FALSE)</f>
        <v>柏子刚</v>
      </c>
      <c r="K112" s="63">
        <f>VLOOKUP(J112,辅助信息!H:I,2,FALSE)</f>
        <v>15692885305</v>
      </c>
      <c r="L112" s="72"/>
      <c r="M112" s="72"/>
      <c r="N112" s="72"/>
      <c r="O112" s="72"/>
      <c r="P112" s="72"/>
      <c r="Q112" s="63" t="str">
        <f>VLOOKUP(B112,辅助信息!E:M,9,FALSE)</f>
        <v>ZTWM-CDGS-XS-2024-0179-四川商投-射洪城乡一体化建设项目</v>
      </c>
    </row>
    <row r="113" hidden="1" spans="2:17">
      <c r="B113" s="22" t="s">
        <v>31</v>
      </c>
      <c r="C113" s="64">
        <v>45661</v>
      </c>
      <c r="D113" s="63" t="str">
        <f>VLOOKUP(B113,辅助信息!E:K,7,FALSE)</f>
        <v>JWDDCD2024121000136</v>
      </c>
      <c r="E113" s="63" t="str">
        <f>VLOOKUP(F113,辅助信息!A:B,2,FALSE)</f>
        <v>螺纹钢</v>
      </c>
      <c r="F113" s="22" t="s">
        <v>32</v>
      </c>
      <c r="G113" s="18">
        <v>9</v>
      </c>
      <c r="H113" s="65" t="e">
        <f>_xlfn._xlws.FILTER(#REF!,#REF!&amp;#REF!&amp;#REF!&amp;#REF!=C113&amp;F113&amp;I113&amp;J113,"未发货")</f>
        <v>#REF!</v>
      </c>
      <c r="I113" s="63" t="str">
        <f>VLOOKUP(B113,辅助信息!E:I,3,FALSE)</f>
        <v>（四川商建-射洪城乡一体化项目）遂宁市射洪市忠新幼儿园北侧约220米新溪小区</v>
      </c>
      <c r="J113" s="63" t="str">
        <f>VLOOKUP(B113,辅助信息!E:I,4,FALSE)</f>
        <v>柏子刚</v>
      </c>
      <c r="K113" s="63">
        <f>VLOOKUP(J113,辅助信息!H:I,2,FALSE)</f>
        <v>15692885305</v>
      </c>
      <c r="L113" s="72"/>
      <c r="M113" s="72"/>
      <c r="N113" s="72"/>
      <c r="O113" s="72"/>
      <c r="P113" s="72"/>
      <c r="Q113" s="63" t="str">
        <f>VLOOKUP(B113,辅助信息!E:M,9,FALSE)</f>
        <v>ZTWM-CDGS-XS-2024-0179-四川商投-射洪城乡一体化建设项目</v>
      </c>
    </row>
    <row r="114" hidden="1" spans="2:17">
      <c r="B114" s="22" t="s">
        <v>31</v>
      </c>
      <c r="C114" s="64">
        <v>45661</v>
      </c>
      <c r="D114" s="63" t="str">
        <f>VLOOKUP(B114,辅助信息!E:K,7,FALSE)</f>
        <v>JWDDCD2024121000136</v>
      </c>
      <c r="E114" s="63" t="str">
        <f>VLOOKUP(F114,辅助信息!A:B,2,FALSE)</f>
        <v>螺纹钢</v>
      </c>
      <c r="F114" s="22" t="s">
        <v>30</v>
      </c>
      <c r="G114" s="18">
        <v>6</v>
      </c>
      <c r="H114" s="65" t="e">
        <f>_xlfn._xlws.FILTER(#REF!,#REF!&amp;#REF!&amp;#REF!&amp;#REF!=C114&amp;F114&amp;I114&amp;J114,"未发货")</f>
        <v>#REF!</v>
      </c>
      <c r="I114" s="63" t="str">
        <f>VLOOKUP(B114,辅助信息!E:I,3,FALSE)</f>
        <v>（四川商建-射洪城乡一体化项目）遂宁市射洪市忠新幼儿园北侧约220米新溪小区</v>
      </c>
      <c r="J114" s="63" t="str">
        <f>VLOOKUP(B114,辅助信息!E:I,4,FALSE)</f>
        <v>柏子刚</v>
      </c>
      <c r="K114" s="63">
        <f>VLOOKUP(J114,辅助信息!H:I,2,FALSE)</f>
        <v>15692885305</v>
      </c>
      <c r="L114" s="72"/>
      <c r="M114" s="72"/>
      <c r="N114" s="72"/>
      <c r="O114" s="72"/>
      <c r="P114" s="72"/>
      <c r="Q114" s="63" t="str">
        <f>VLOOKUP(B114,辅助信息!E:M,9,FALSE)</f>
        <v>ZTWM-CDGS-XS-2024-0179-四川商投-射洪城乡一体化建设项目</v>
      </c>
    </row>
    <row r="115" hidden="1" spans="2:17">
      <c r="B115" s="22" t="s">
        <v>31</v>
      </c>
      <c r="C115" s="64">
        <v>45661</v>
      </c>
      <c r="D115" s="63" t="str">
        <f>VLOOKUP(B115,辅助信息!E:K,7,FALSE)</f>
        <v>JWDDCD2024121000136</v>
      </c>
      <c r="E115" s="63" t="str">
        <f>VLOOKUP(F115,辅助信息!A:B,2,FALSE)</f>
        <v>螺纹钢</v>
      </c>
      <c r="F115" s="22" t="s">
        <v>33</v>
      </c>
      <c r="G115" s="18">
        <v>35</v>
      </c>
      <c r="H115" s="65" t="e">
        <f>_xlfn._xlws.FILTER(#REF!,#REF!&amp;#REF!&amp;#REF!&amp;#REF!=C115&amp;F115&amp;I115&amp;J115,"未发货")</f>
        <v>#REF!</v>
      </c>
      <c r="I115" s="63" t="str">
        <f>VLOOKUP(B115,辅助信息!E:I,3,FALSE)</f>
        <v>（四川商建-射洪城乡一体化项目）遂宁市射洪市忠新幼儿园北侧约220米新溪小区</v>
      </c>
      <c r="J115" s="63" t="str">
        <f>VLOOKUP(B115,辅助信息!E:I,4,FALSE)</f>
        <v>柏子刚</v>
      </c>
      <c r="K115" s="63">
        <f>VLOOKUP(J115,辅助信息!H:I,2,FALSE)</f>
        <v>15692885305</v>
      </c>
      <c r="L115" s="72"/>
      <c r="M115" s="72"/>
      <c r="N115" s="72"/>
      <c r="O115" s="72"/>
      <c r="P115" s="72"/>
      <c r="Q115" s="63" t="str">
        <f>VLOOKUP(B115,辅助信息!E:M,9,FALSE)</f>
        <v>ZTWM-CDGS-XS-2024-0179-四川商投-射洪城乡一体化建设项目</v>
      </c>
    </row>
    <row r="116" hidden="1" spans="2:17">
      <c r="B116" s="22" t="s">
        <v>31</v>
      </c>
      <c r="C116" s="64">
        <v>45661</v>
      </c>
      <c r="D116" s="63" t="str">
        <f>VLOOKUP(B116,辅助信息!E:K,7,FALSE)</f>
        <v>JWDDCD2024121000136</v>
      </c>
      <c r="E116" s="63" t="str">
        <f>VLOOKUP(F116,辅助信息!A:B,2,FALSE)</f>
        <v>螺纹钢</v>
      </c>
      <c r="F116" s="22" t="s">
        <v>46</v>
      </c>
      <c r="G116" s="18">
        <v>15</v>
      </c>
      <c r="H116" s="65" t="e">
        <f>_xlfn._xlws.FILTER(#REF!,#REF!&amp;#REF!&amp;#REF!&amp;#REF!=C116&amp;F116&amp;I116&amp;J116,"未发货")</f>
        <v>#REF!</v>
      </c>
      <c r="I116" s="63" t="str">
        <f>VLOOKUP(B116,辅助信息!E:I,3,FALSE)</f>
        <v>（四川商建-射洪城乡一体化项目）遂宁市射洪市忠新幼儿园北侧约220米新溪小区</v>
      </c>
      <c r="J116" s="63" t="str">
        <f>VLOOKUP(B116,辅助信息!E:I,4,FALSE)</f>
        <v>柏子刚</v>
      </c>
      <c r="K116" s="63">
        <f>VLOOKUP(J116,辅助信息!H:I,2,FALSE)</f>
        <v>15692885305</v>
      </c>
      <c r="L116" s="72"/>
      <c r="M116" s="72"/>
      <c r="N116" s="72"/>
      <c r="O116" s="72"/>
      <c r="P116" s="72"/>
      <c r="Q116" s="63" t="str">
        <f>VLOOKUP(B116,辅助信息!E:M,9,FALSE)</f>
        <v>ZTWM-CDGS-XS-2024-0179-四川商投-射洪城乡一体化建设项目</v>
      </c>
    </row>
    <row r="117" hidden="1" spans="2:17">
      <c r="B117" s="22" t="s">
        <v>31</v>
      </c>
      <c r="C117" s="64">
        <v>45661</v>
      </c>
      <c r="D117" s="63" t="str">
        <f>VLOOKUP(B117,辅助信息!E:K,7,FALSE)</f>
        <v>JWDDCD2024121000136</v>
      </c>
      <c r="E117" s="63" t="str">
        <f>VLOOKUP(F117,辅助信息!A:B,2,FALSE)</f>
        <v>螺纹钢</v>
      </c>
      <c r="F117" s="22" t="s">
        <v>22</v>
      </c>
      <c r="G117" s="18">
        <v>35</v>
      </c>
      <c r="H117" s="65" t="e">
        <f>_xlfn._xlws.FILTER(#REF!,#REF!&amp;#REF!&amp;#REF!&amp;#REF!=C117&amp;F117&amp;I117&amp;J117,"未发货")</f>
        <v>#REF!</v>
      </c>
      <c r="I117" s="63" t="str">
        <f>VLOOKUP(B117,辅助信息!E:I,3,FALSE)</f>
        <v>（四川商建-射洪城乡一体化项目）遂宁市射洪市忠新幼儿园北侧约220米新溪小区</v>
      </c>
      <c r="J117" s="63" t="str">
        <f>VLOOKUP(B117,辅助信息!E:I,4,FALSE)</f>
        <v>柏子刚</v>
      </c>
      <c r="K117" s="63">
        <f>VLOOKUP(J117,辅助信息!H:I,2,FALSE)</f>
        <v>15692885305</v>
      </c>
      <c r="L117" s="72"/>
      <c r="M117" s="72"/>
      <c r="N117" s="72"/>
      <c r="O117" s="72"/>
      <c r="P117" s="72"/>
      <c r="Q117" s="63" t="str">
        <f>VLOOKUP(B117,辅助信息!E:M,9,FALSE)</f>
        <v>ZTWM-CDGS-XS-2024-0179-四川商投-射洪城乡一体化建设项目</v>
      </c>
    </row>
    <row r="118" hidden="1" spans="2:17">
      <c r="B118" s="22" t="s">
        <v>50</v>
      </c>
      <c r="C118" s="64">
        <v>45661</v>
      </c>
      <c r="D118" s="63" t="str">
        <f>VLOOKUP(B118,辅助信息!E:K,7,FALSE)</f>
        <v>JWDDCD2024102400111</v>
      </c>
      <c r="E118" s="63" t="str">
        <f>VLOOKUP(F118,辅助信息!A:B,2,FALSE)</f>
        <v>高线</v>
      </c>
      <c r="F118" s="22" t="s">
        <v>51</v>
      </c>
      <c r="G118" s="18">
        <v>2</v>
      </c>
      <c r="H118" s="65" t="e">
        <f>_xlfn._xlws.FILTER(#REF!,#REF!&amp;#REF!&amp;#REF!&amp;#REF!=C118&amp;F118&amp;I118&amp;J118,"未发货")</f>
        <v>#REF!</v>
      </c>
      <c r="I118" s="63" t="str">
        <f>VLOOKUP(B118,辅助信息!E:I,3,FALSE)</f>
        <v>（五冶达州国道542项目-一工区路基四工段）人社社保就业服务窗口达州市达川区石梯镇愉活社区村民委员会</v>
      </c>
      <c r="J118" s="63" t="str">
        <f>VLOOKUP(B118,辅助信息!E:I,4,FALSE)</f>
        <v>杨勇</v>
      </c>
      <c r="K118" s="63">
        <f>VLOOKUP(J118,辅助信息!H:I,2,FALSE)</f>
        <v>18398563998</v>
      </c>
      <c r="L118" s="72" t="str">
        <f>VLOOKUP(B118,辅助信息!E:J,6,FALSE)</f>
        <v>五冶建设送货单,送货车型13米,装货前联系收货人核实到场规格,没提前告知进场规格现场不给予接收</v>
      </c>
      <c r="M118" s="72"/>
      <c r="N118" s="72"/>
      <c r="O118" s="72"/>
      <c r="P118" s="72"/>
      <c r="Q118" s="63" t="str">
        <f>VLOOKUP(B118,辅助信息!E:M,9,FALSE)</f>
        <v>ZTWM-CDGS-XS-2024-0181-五冶天府-国道542项目（二批次）</v>
      </c>
    </row>
    <row r="119" hidden="1" spans="2:17">
      <c r="B119" s="22" t="s">
        <v>50</v>
      </c>
      <c r="C119" s="64">
        <v>45661</v>
      </c>
      <c r="D119" s="63" t="str">
        <f>VLOOKUP(B119,辅助信息!E:K,7,FALSE)</f>
        <v>JWDDCD2024102400111</v>
      </c>
      <c r="E119" s="63" t="str">
        <f>VLOOKUP(F119,辅助信息!A:B,2,FALSE)</f>
        <v>螺纹钢</v>
      </c>
      <c r="F119" s="22" t="s">
        <v>32</v>
      </c>
      <c r="G119" s="18">
        <v>12</v>
      </c>
      <c r="H119" s="65" t="e">
        <f>_xlfn._xlws.FILTER(#REF!,#REF!&amp;#REF!&amp;#REF!&amp;#REF!=C119&amp;F119&amp;I119&amp;J119,"未发货")</f>
        <v>#REF!</v>
      </c>
      <c r="I119" s="63" t="str">
        <f>VLOOKUP(B119,辅助信息!E:I,3,FALSE)</f>
        <v>（五冶达州国道542项目-一工区路基四工段）人社社保就业服务窗口达州市达川区石梯镇愉活社区村民委员会</v>
      </c>
      <c r="J119" s="63" t="str">
        <f>VLOOKUP(B119,辅助信息!E:I,4,FALSE)</f>
        <v>杨勇</v>
      </c>
      <c r="K119" s="63">
        <f>VLOOKUP(J119,辅助信息!H:I,2,FALSE)</f>
        <v>18398563998</v>
      </c>
      <c r="L119" s="72"/>
      <c r="M119" s="72"/>
      <c r="N119" s="72"/>
      <c r="O119" s="72"/>
      <c r="P119" s="72"/>
      <c r="Q119" s="63" t="str">
        <f>VLOOKUP(B119,辅助信息!E:M,9,FALSE)</f>
        <v>ZTWM-CDGS-XS-2024-0181-五冶天府-国道542项目（二批次）</v>
      </c>
    </row>
    <row r="120" hidden="1" spans="2:17">
      <c r="B120" s="22" t="s">
        <v>50</v>
      </c>
      <c r="C120" s="64">
        <v>45661</v>
      </c>
      <c r="D120" s="63" t="str">
        <f>VLOOKUP(B120,辅助信息!E:K,7,FALSE)</f>
        <v>JWDDCD2024102400111</v>
      </c>
      <c r="E120" s="63" t="str">
        <f>VLOOKUP(F120,辅助信息!A:B,2,FALSE)</f>
        <v>螺纹钢</v>
      </c>
      <c r="F120" s="22" t="s">
        <v>52</v>
      </c>
      <c r="G120" s="18">
        <v>21</v>
      </c>
      <c r="H120" s="65" t="e">
        <f>_xlfn._xlws.FILTER(#REF!,#REF!&amp;#REF!&amp;#REF!&amp;#REF!=C120&amp;F120&amp;I120&amp;J120,"未发货")</f>
        <v>#REF!</v>
      </c>
      <c r="I120" s="63" t="str">
        <f>VLOOKUP(B120,辅助信息!E:I,3,FALSE)</f>
        <v>（五冶达州国道542项目-一工区路基四工段）人社社保就业服务窗口达州市达川区石梯镇愉活社区村民委员会</v>
      </c>
      <c r="J120" s="63" t="str">
        <f>VLOOKUP(B120,辅助信息!E:I,4,FALSE)</f>
        <v>杨勇</v>
      </c>
      <c r="K120" s="63">
        <f>VLOOKUP(J120,辅助信息!H:I,2,FALSE)</f>
        <v>18398563998</v>
      </c>
      <c r="L120" s="72"/>
      <c r="M120" s="72"/>
      <c r="N120" s="72"/>
      <c r="O120" s="72"/>
      <c r="P120" s="72"/>
      <c r="Q120" s="63" t="str">
        <f>VLOOKUP(B120,辅助信息!E:M,9,FALSE)</f>
        <v>ZTWM-CDGS-XS-2024-0181-五冶天府-国道542项目（二批次）</v>
      </c>
    </row>
    <row r="121" hidden="1" spans="2:17">
      <c r="B121" s="22" t="s">
        <v>29</v>
      </c>
      <c r="C121" s="64">
        <v>45661</v>
      </c>
      <c r="D121" s="63" t="str">
        <f>VLOOKUP(B121,辅助信息!E:K,7,FALSE)</f>
        <v>JWDDCD2024102400111</v>
      </c>
      <c r="E121" s="63" t="str">
        <f>VLOOKUP(F121,辅助信息!A:B,2,FALSE)</f>
        <v>高线</v>
      </c>
      <c r="F121" s="22" t="s">
        <v>53</v>
      </c>
      <c r="G121" s="18">
        <v>70</v>
      </c>
      <c r="H121" s="65" t="e">
        <f>_xlfn._xlws.FILTER(#REF!,#REF!&amp;#REF!&amp;#REF!&amp;#REF!=C121&amp;F121&amp;I121&amp;J121,"未发货")</f>
        <v>#REF!</v>
      </c>
      <c r="I121" s="63" t="str">
        <f>VLOOKUP(B121,辅助信息!E:I,3,FALSE)</f>
        <v>（五冶达州国道542项目-二工区黄家湾隧道工段）四川省达州市达川区赵固镇黄家坡</v>
      </c>
      <c r="J121" s="63" t="str">
        <f>VLOOKUP(B121,辅助信息!E:I,4,FALSE)</f>
        <v>罗永方</v>
      </c>
      <c r="K121" s="63">
        <f>VLOOKUP(J121,辅助信息!H:I,2,FALSE)</f>
        <v>13551450899</v>
      </c>
      <c r="L121" s="72" t="str">
        <f>VLOOKUP(B121,辅助信息!E:J,6,FALSE)</f>
        <v>五冶建设送货单,4份材质书,送货车型9.6米,装货前联系收货人核实到场规格,没提前告知进场规格现场不给予接收</v>
      </c>
      <c r="M121" s="72"/>
      <c r="N121" s="72"/>
      <c r="O121" s="72"/>
      <c r="P121" s="72"/>
      <c r="Q121" s="63" t="str">
        <f>VLOOKUP(B121,辅助信息!E:M,9,FALSE)</f>
        <v>ZTWM-CDGS-XS-2024-0181-五冶天府-国道542项目（二批次）</v>
      </c>
    </row>
    <row r="122" hidden="1" spans="2:17">
      <c r="B122" s="22" t="s">
        <v>29</v>
      </c>
      <c r="C122" s="64">
        <v>45661</v>
      </c>
      <c r="D122" s="63" t="str">
        <f>VLOOKUP(B122,辅助信息!E:K,7,FALSE)</f>
        <v>JWDDCD2024102400111</v>
      </c>
      <c r="E122" s="63" t="str">
        <f>VLOOKUP(F122,辅助信息!A:B,2,FALSE)</f>
        <v>螺纹钢</v>
      </c>
      <c r="F122" s="22" t="s">
        <v>28</v>
      </c>
      <c r="G122" s="18">
        <v>70</v>
      </c>
      <c r="H122" s="65" t="e">
        <f>_xlfn._xlws.FILTER(#REF!,#REF!&amp;#REF!&amp;#REF!&amp;#REF!=C122&amp;F122&amp;I122&amp;J122,"未发货")</f>
        <v>#REF!</v>
      </c>
      <c r="I122" s="63" t="str">
        <f>VLOOKUP(B122,辅助信息!E:I,3,FALSE)</f>
        <v>（五冶达州国道542项目-二工区黄家湾隧道工段）四川省达州市达川区赵固镇黄家坡</v>
      </c>
      <c r="J122" s="63" t="str">
        <f>VLOOKUP(B122,辅助信息!E:I,4,FALSE)</f>
        <v>罗永方</v>
      </c>
      <c r="K122" s="63">
        <f>VLOOKUP(J122,辅助信息!H:I,2,FALSE)</f>
        <v>13551450899</v>
      </c>
      <c r="L122" s="72"/>
      <c r="M122" s="72"/>
      <c r="N122" s="72"/>
      <c r="O122" s="72"/>
      <c r="P122" s="72"/>
      <c r="Q122" s="63" t="str">
        <f>VLOOKUP(B122,辅助信息!E:M,9,FALSE)</f>
        <v>ZTWM-CDGS-XS-2024-0181-五冶天府-国道542项目（二批次）</v>
      </c>
    </row>
    <row r="123" hidden="1" spans="2:17">
      <c r="B123" s="22" t="s">
        <v>54</v>
      </c>
      <c r="C123" s="64">
        <v>45661</v>
      </c>
      <c r="D123" s="63" t="str">
        <f>VLOOKUP(B123,辅助信息!E:K,7,FALSE)</f>
        <v>JWDDCD2024102400111</v>
      </c>
      <c r="E123" s="63" t="str">
        <f>VLOOKUP(F123,辅助信息!A:B,2,FALSE)</f>
        <v>螺纹钢</v>
      </c>
      <c r="F123" s="22" t="s">
        <v>32</v>
      </c>
      <c r="G123" s="18">
        <v>15</v>
      </c>
      <c r="H123" s="65" t="e">
        <f>_xlfn._xlws.FILTER(#REF!,#REF!&amp;#REF!&amp;#REF!&amp;#REF!=C123&amp;F123&amp;I123&amp;J123,"未发货")</f>
        <v>#REF!</v>
      </c>
      <c r="I123" s="63" t="str">
        <f>VLOOKUP(B123,辅助信息!E:I,3,FALSE)</f>
        <v>（五冶达州国道542项目-二工区巴河特大桥工段-5号墩）四川省达州市达川区石梯镇固家村村民委员会</v>
      </c>
      <c r="J123" s="63" t="str">
        <f>VLOOKUP(B123,辅助信息!E:I,4,FALSE)</f>
        <v>谭福中</v>
      </c>
      <c r="K123" s="63">
        <f>VLOOKUP(J123,辅助信息!H:I,2,FALSE)</f>
        <v>15828538619</v>
      </c>
      <c r="L123" s="72" t="str">
        <f>VLOOKUP(B123,辅助信息!E:J,6,FALSE)</f>
        <v>五冶建设送货单,4份材质书,送货车型13米,装货前联系收货人核实到场规格,没提前告知进场规格现场不给予接收</v>
      </c>
      <c r="M123" s="72"/>
      <c r="N123" s="72"/>
      <c r="O123" s="72"/>
      <c r="P123" s="72"/>
      <c r="Q123" s="63" t="str">
        <f>VLOOKUP(B123,辅助信息!E:M,9,FALSE)</f>
        <v>ZTWM-CDGS-XS-2024-0181-五冶天府-国道542项目（二批次）</v>
      </c>
    </row>
    <row r="124" hidden="1" spans="2:17">
      <c r="B124" s="22" t="s">
        <v>54</v>
      </c>
      <c r="C124" s="64">
        <v>45661</v>
      </c>
      <c r="D124" s="63" t="str">
        <f>VLOOKUP(B124,辅助信息!E:K,7,FALSE)</f>
        <v>JWDDCD2024102400111</v>
      </c>
      <c r="E124" s="63" t="str">
        <f>VLOOKUP(F124,辅助信息!A:B,2,FALSE)</f>
        <v>螺纹钢</v>
      </c>
      <c r="F124" s="22" t="s">
        <v>33</v>
      </c>
      <c r="G124" s="18">
        <v>60</v>
      </c>
      <c r="H124" s="65" t="e">
        <f>_xlfn._xlws.FILTER(#REF!,#REF!&amp;#REF!&amp;#REF!&amp;#REF!=C124&amp;F124&amp;I124&amp;J124,"未发货")</f>
        <v>#REF!</v>
      </c>
      <c r="I124" s="63" t="str">
        <f>VLOOKUP(B124,辅助信息!E:I,3,FALSE)</f>
        <v>（五冶达州国道542项目-二工区巴河特大桥工段-5号墩）四川省达州市达川区石梯镇固家村村民委员会</v>
      </c>
      <c r="J124" s="63" t="str">
        <f>VLOOKUP(B124,辅助信息!E:I,4,FALSE)</f>
        <v>谭福中</v>
      </c>
      <c r="K124" s="63">
        <f>VLOOKUP(J124,辅助信息!H:I,2,FALSE)</f>
        <v>15828538619</v>
      </c>
      <c r="L124" s="72"/>
      <c r="M124" s="72"/>
      <c r="N124" s="72"/>
      <c r="O124" s="72"/>
      <c r="P124" s="72"/>
      <c r="Q124" s="63" t="str">
        <f>VLOOKUP(B124,辅助信息!E:M,9,FALSE)</f>
        <v>ZTWM-CDGS-XS-2024-0181-五冶天府-国道542项目（二批次）</v>
      </c>
    </row>
    <row r="125" hidden="1" spans="2:17">
      <c r="B125" s="22" t="s">
        <v>54</v>
      </c>
      <c r="C125" s="64">
        <v>45661</v>
      </c>
      <c r="D125" s="63" t="str">
        <f>VLOOKUP(B125,辅助信息!E:K,7,FALSE)</f>
        <v>JWDDCD2024102400111</v>
      </c>
      <c r="E125" s="63" t="str">
        <f>VLOOKUP(F125,辅助信息!A:B,2,FALSE)</f>
        <v>螺纹钢</v>
      </c>
      <c r="F125" s="22" t="s">
        <v>28</v>
      </c>
      <c r="G125" s="18">
        <v>15</v>
      </c>
      <c r="H125" s="65" t="e">
        <f>_xlfn._xlws.FILTER(#REF!,#REF!&amp;#REF!&amp;#REF!&amp;#REF!=C125&amp;F125&amp;I125&amp;J125,"未发货")</f>
        <v>#REF!</v>
      </c>
      <c r="I125" s="63" t="str">
        <f>VLOOKUP(B125,辅助信息!E:I,3,FALSE)</f>
        <v>（五冶达州国道542项目-二工区巴河特大桥工段-5号墩）四川省达州市达川区石梯镇固家村村民委员会</v>
      </c>
      <c r="J125" s="63" t="str">
        <f>VLOOKUP(B125,辅助信息!E:I,4,FALSE)</f>
        <v>谭福中</v>
      </c>
      <c r="K125" s="63">
        <f>VLOOKUP(J125,辅助信息!H:I,2,FALSE)</f>
        <v>15828538619</v>
      </c>
      <c r="L125" s="72"/>
      <c r="M125" s="72"/>
      <c r="N125" s="72"/>
      <c r="O125" s="72"/>
      <c r="P125" s="72"/>
      <c r="Q125" s="63" t="str">
        <f>VLOOKUP(B125,辅助信息!E:M,9,FALSE)</f>
        <v>ZTWM-CDGS-XS-2024-0181-五冶天府-国道542项目（二批次）</v>
      </c>
    </row>
    <row r="126" hidden="1" spans="1:16">
      <c r="A126" s="77" t="s">
        <v>55</v>
      </c>
      <c r="B126" s="22" t="s">
        <v>56</v>
      </c>
      <c r="C126" s="64">
        <v>45661</v>
      </c>
      <c r="D126" s="63" t="str">
        <f>VLOOKUP(B126,辅助信息!E:K,7,FALSE)</f>
        <v>JWDDCD2025011400164</v>
      </c>
      <c r="E126" s="63" t="str">
        <f>VLOOKUP(F126,辅助信息!A:B,2,FALSE)</f>
        <v>高线</v>
      </c>
      <c r="F126" s="22" t="s">
        <v>57</v>
      </c>
      <c r="G126" s="18">
        <v>6</v>
      </c>
      <c r="H126" s="65" t="e">
        <f>_xlfn._xlws.FILTER(#REF!,#REF!&amp;#REF!&amp;#REF!&amp;#REF!=C126&amp;F126&amp;I126&amp;J126,"未发货")</f>
        <v>#REF!</v>
      </c>
      <c r="I126" s="63" t="str">
        <f>VLOOKUP(B126,辅助信息!E:I,3,FALSE)</f>
        <v>（商投建工达州中医药科技园-4工区-7号楼）达州市通川区达州中医药职业学院犀牛大道北段</v>
      </c>
      <c r="J126" s="63" t="str">
        <f>VLOOKUP(B126,辅助信息!E:I,4,FALSE)</f>
        <v>张扬</v>
      </c>
      <c r="K126" s="63">
        <f>VLOOKUP(J126,辅助信息!H:I,2,FALSE)</f>
        <v>18381904567</v>
      </c>
      <c r="M126" s="50"/>
      <c r="N126" s="50"/>
      <c r="O126" s="50"/>
      <c r="P126" s="50"/>
    </row>
    <row r="127" hidden="1" spans="1:16">
      <c r="A127" s="77"/>
      <c r="B127" s="22" t="s">
        <v>56</v>
      </c>
      <c r="C127" s="64">
        <v>45661</v>
      </c>
      <c r="D127" s="63" t="str">
        <f>VLOOKUP(B127,辅助信息!E:K,7,FALSE)</f>
        <v>JWDDCD2025011400164</v>
      </c>
      <c r="E127" s="63" t="str">
        <f>VLOOKUP(F127,辅助信息!A:B,2,FALSE)</f>
        <v>盘螺</v>
      </c>
      <c r="F127" s="22" t="s">
        <v>49</v>
      </c>
      <c r="G127" s="18">
        <v>9</v>
      </c>
      <c r="H127" s="65" t="e">
        <f>_xlfn._xlws.FILTER(#REF!,#REF!&amp;#REF!&amp;#REF!&amp;#REF!=C127&amp;F127&amp;I127&amp;J127,"未发货")</f>
        <v>#REF!</v>
      </c>
      <c r="I127" s="63" t="str">
        <f>VLOOKUP(B127,辅助信息!E:I,3,FALSE)</f>
        <v>（商投建工达州中医药科技园-4工区-7号楼）达州市通川区达州中医药职业学院犀牛大道北段</v>
      </c>
      <c r="J127" s="63" t="str">
        <f>VLOOKUP(B127,辅助信息!E:I,4,FALSE)</f>
        <v>张扬</v>
      </c>
      <c r="K127" s="63">
        <f>VLOOKUP(J127,辅助信息!H:I,2,FALSE)</f>
        <v>18381904567</v>
      </c>
      <c r="M127" s="50"/>
      <c r="N127" s="50"/>
      <c r="O127" s="50"/>
      <c r="P127" s="50"/>
    </row>
    <row r="128" hidden="1" spans="1:16">
      <c r="A128" s="77"/>
      <c r="B128" s="22" t="s">
        <v>56</v>
      </c>
      <c r="C128" s="64">
        <v>45661</v>
      </c>
      <c r="D128" s="63" t="str">
        <f>VLOOKUP(B128,辅助信息!E:K,7,FALSE)</f>
        <v>JWDDCD2025011400164</v>
      </c>
      <c r="E128" s="63" t="str">
        <f>VLOOKUP(F128,辅助信息!A:B,2,FALSE)</f>
        <v>螺纹钢</v>
      </c>
      <c r="F128" s="22" t="s">
        <v>30</v>
      </c>
      <c r="G128" s="18">
        <v>3</v>
      </c>
      <c r="H128" s="65" t="e">
        <f>_xlfn._xlws.FILTER(#REF!,#REF!&amp;#REF!&amp;#REF!&amp;#REF!=C128&amp;F128&amp;I128&amp;J128,"未发货")</f>
        <v>#REF!</v>
      </c>
      <c r="I128" s="63" t="str">
        <f>VLOOKUP(B128,辅助信息!E:I,3,FALSE)</f>
        <v>（商投建工达州中医药科技园-4工区-7号楼）达州市通川区达州中医药职业学院犀牛大道北段</v>
      </c>
      <c r="J128" s="63" t="str">
        <f>VLOOKUP(B128,辅助信息!E:I,4,FALSE)</f>
        <v>张扬</v>
      </c>
      <c r="K128" s="63">
        <f>VLOOKUP(J128,辅助信息!H:I,2,FALSE)</f>
        <v>18381904567</v>
      </c>
      <c r="M128" s="50"/>
      <c r="N128" s="50"/>
      <c r="O128" s="50"/>
      <c r="P128" s="50"/>
    </row>
    <row r="129" hidden="1" spans="1:16">
      <c r="A129" s="77"/>
      <c r="B129" s="22" t="s">
        <v>56</v>
      </c>
      <c r="C129" s="64">
        <v>45661</v>
      </c>
      <c r="D129" s="63" t="str">
        <f>VLOOKUP(B129,辅助信息!E:K,7,FALSE)</f>
        <v>JWDDCD2025011400164</v>
      </c>
      <c r="E129" s="63" t="str">
        <f>VLOOKUP(F129,辅助信息!A:B,2,FALSE)</f>
        <v>螺纹钢</v>
      </c>
      <c r="F129" s="22" t="s">
        <v>28</v>
      </c>
      <c r="G129" s="18">
        <v>15</v>
      </c>
      <c r="H129" s="65" t="e">
        <f>_xlfn._xlws.FILTER(#REF!,#REF!&amp;#REF!&amp;#REF!&amp;#REF!=C129&amp;F129&amp;I129&amp;J129,"未发货")</f>
        <v>#REF!</v>
      </c>
      <c r="I129" s="63" t="str">
        <f>VLOOKUP(B129,辅助信息!E:I,3,FALSE)</f>
        <v>（商投建工达州中医药科技园-4工区-7号楼）达州市通川区达州中医药职业学院犀牛大道北段</v>
      </c>
      <c r="J129" s="63" t="str">
        <f>VLOOKUP(B129,辅助信息!E:I,4,FALSE)</f>
        <v>张扬</v>
      </c>
      <c r="K129" s="63">
        <f>VLOOKUP(J129,辅助信息!H:I,2,FALSE)</f>
        <v>18381904567</v>
      </c>
      <c r="M129" s="50"/>
      <c r="N129" s="50"/>
      <c r="O129" s="50"/>
      <c r="P129" s="50"/>
    </row>
    <row r="130" hidden="1" spans="1:16">
      <c r="A130" s="77"/>
      <c r="B130" s="22" t="s">
        <v>56</v>
      </c>
      <c r="C130" s="64">
        <v>45661</v>
      </c>
      <c r="D130" s="63" t="str">
        <f>VLOOKUP(B130,辅助信息!E:K,7,FALSE)</f>
        <v>JWDDCD2025011400164</v>
      </c>
      <c r="E130" s="63" t="str">
        <f>VLOOKUP(F130,辅助信息!A:B,2,FALSE)</f>
        <v>螺纹钢</v>
      </c>
      <c r="F130" s="22" t="s">
        <v>21</v>
      </c>
      <c r="G130" s="18">
        <v>6</v>
      </c>
      <c r="H130" s="65" t="e">
        <f>_xlfn._xlws.FILTER(#REF!,#REF!&amp;#REF!&amp;#REF!&amp;#REF!=C130&amp;F130&amp;I130&amp;J130,"未发货")</f>
        <v>#REF!</v>
      </c>
      <c r="I130" s="63" t="str">
        <f>VLOOKUP(B130,辅助信息!E:I,3,FALSE)</f>
        <v>（商投建工达州中医药科技园-4工区-7号楼）达州市通川区达州中医药职业学院犀牛大道北段</v>
      </c>
      <c r="J130" s="63" t="str">
        <f>VLOOKUP(B130,辅助信息!E:I,4,FALSE)</f>
        <v>张扬</v>
      </c>
      <c r="K130" s="63">
        <f>VLOOKUP(J130,辅助信息!H:I,2,FALSE)</f>
        <v>18381904567</v>
      </c>
      <c r="M130" s="50"/>
      <c r="N130" s="50"/>
      <c r="O130" s="50"/>
      <c r="P130" s="50"/>
    </row>
    <row r="131" hidden="1" spans="1:16">
      <c r="A131" s="77"/>
      <c r="B131" s="22" t="s">
        <v>56</v>
      </c>
      <c r="C131" s="64">
        <v>45661</v>
      </c>
      <c r="D131" s="63" t="str">
        <f>VLOOKUP(B131,辅助信息!E:K,7,FALSE)</f>
        <v>JWDDCD2025011400164</v>
      </c>
      <c r="E131" s="63" t="str">
        <f>VLOOKUP(F131,辅助信息!A:B,2,FALSE)</f>
        <v>螺纹钢</v>
      </c>
      <c r="F131" s="22" t="s">
        <v>58</v>
      </c>
      <c r="G131" s="18">
        <v>27</v>
      </c>
      <c r="H131" s="65" t="e">
        <f>_xlfn._xlws.FILTER(#REF!,#REF!&amp;#REF!&amp;#REF!&amp;#REF!=C131&amp;F131&amp;I131&amp;J131,"未发货")</f>
        <v>#REF!</v>
      </c>
      <c r="I131" s="63" t="str">
        <f>VLOOKUP(B131,辅助信息!E:I,3,FALSE)</f>
        <v>（商投建工达州中医药科技园-4工区-7号楼）达州市通川区达州中医药职业学院犀牛大道北段</v>
      </c>
      <c r="J131" s="63" t="str">
        <f>VLOOKUP(B131,辅助信息!E:I,4,FALSE)</f>
        <v>张扬</v>
      </c>
      <c r="K131" s="63">
        <f>VLOOKUP(J131,辅助信息!H:I,2,FALSE)</f>
        <v>18381904567</v>
      </c>
      <c r="M131" s="50"/>
      <c r="N131" s="50"/>
      <c r="O131" s="50"/>
      <c r="P131" s="50"/>
    </row>
    <row r="132" hidden="1" spans="1:16">
      <c r="A132" s="77"/>
      <c r="B132" s="22" t="s">
        <v>56</v>
      </c>
      <c r="C132" s="64">
        <v>45661</v>
      </c>
      <c r="D132" s="63" t="str">
        <f>VLOOKUP(B132,辅助信息!E:K,7,FALSE)</f>
        <v>JWDDCD2025011400164</v>
      </c>
      <c r="E132" s="63" t="str">
        <f>VLOOKUP(F132,辅助信息!A:B,2,FALSE)</f>
        <v>螺纹钢</v>
      </c>
      <c r="F132" s="22" t="s">
        <v>46</v>
      </c>
      <c r="G132" s="18">
        <v>9</v>
      </c>
      <c r="H132" s="65" t="e">
        <f>_xlfn._xlws.FILTER(#REF!,#REF!&amp;#REF!&amp;#REF!&amp;#REF!=C132&amp;F132&amp;I132&amp;J132,"未发货")</f>
        <v>#REF!</v>
      </c>
      <c r="I132" s="63" t="str">
        <f>VLOOKUP(B132,辅助信息!E:I,3,FALSE)</f>
        <v>（商投建工达州中医药科技园-4工区-7号楼）达州市通川区达州中医药职业学院犀牛大道北段</v>
      </c>
      <c r="J132" s="63" t="str">
        <f>VLOOKUP(B132,辅助信息!E:I,4,FALSE)</f>
        <v>张扬</v>
      </c>
      <c r="K132" s="63">
        <f>VLOOKUP(J132,辅助信息!H:I,2,FALSE)</f>
        <v>18381904567</v>
      </c>
      <c r="M132" s="50"/>
      <c r="N132" s="50"/>
      <c r="O132" s="50"/>
      <c r="P132" s="50"/>
    </row>
    <row r="133" hidden="1" spans="1:16">
      <c r="A133" s="77"/>
      <c r="B133" s="78" t="s">
        <v>56</v>
      </c>
      <c r="C133" s="79">
        <v>45661</v>
      </c>
      <c r="D133" s="80" t="str">
        <f>VLOOKUP(B133,辅助信息!E:K,7,FALSE)</f>
        <v>JWDDCD2025011400164</v>
      </c>
      <c r="E133" s="80" t="str">
        <f>VLOOKUP(F133,辅助信息!A:B,2,FALSE)</f>
        <v>螺纹钢</v>
      </c>
      <c r="F133" s="78" t="s">
        <v>22</v>
      </c>
      <c r="G133" s="81">
        <v>12</v>
      </c>
      <c r="H133" s="82" t="e">
        <f>_xlfn._xlws.FILTER(#REF!,#REF!&amp;#REF!&amp;#REF!&amp;#REF!=C133&amp;F133&amp;I133&amp;J133,"未发货")</f>
        <v>#REF!</v>
      </c>
      <c r="I133" s="80" t="str">
        <f>VLOOKUP(B133,辅助信息!E:I,3,FALSE)</f>
        <v>（商投建工达州中医药科技园-4工区-7号楼）达州市通川区达州中医药职业学院犀牛大道北段</v>
      </c>
      <c r="J133" s="80" t="str">
        <f>VLOOKUP(B133,辅助信息!E:I,4,FALSE)</f>
        <v>张扬</v>
      </c>
      <c r="K133" s="80">
        <f>VLOOKUP(J133,辅助信息!H:I,2,FALSE)</f>
        <v>18381904567</v>
      </c>
      <c r="M133" s="50"/>
      <c r="N133" s="50"/>
      <c r="O133" s="50"/>
      <c r="P133" s="50"/>
    </row>
    <row r="134" ht="78.75" hidden="1" spans="1:17">
      <c r="A134" s="67"/>
      <c r="B134" s="22" t="s">
        <v>59</v>
      </c>
      <c r="C134" s="64">
        <v>45662</v>
      </c>
      <c r="D134" s="63" t="str">
        <f>VLOOKUP(B134,辅助信息!E:K,7,FALSE)</f>
        <v>JWDDCD2025021900064</v>
      </c>
      <c r="E134" s="63" t="str">
        <f>VLOOKUP(F134,辅助信息!A:B,2,FALSE)</f>
        <v>盘螺</v>
      </c>
      <c r="F134" s="22" t="s">
        <v>49</v>
      </c>
      <c r="G134" s="18">
        <v>35</v>
      </c>
      <c r="H134" s="65" t="e">
        <f>_xlfn._xlws.FILTER(#REF!,#REF!&amp;#REF!&amp;#REF!&amp;#REF!=C134&amp;F134&amp;I134&amp;J134,"未发货")</f>
        <v>#REF!</v>
      </c>
      <c r="I134" s="63" t="str">
        <f>VLOOKUP(B134,辅助信息!E:I,3,FALSE)</f>
        <v>(五冶钢构医学科学产业园建设项目房建二部-三标（1-2）)四川省南充市顺庆区搬罾街道学府大道二段</v>
      </c>
      <c r="J134" s="63" t="str">
        <f>VLOOKUP(B134,辅助信息!E:I,4,FALSE)</f>
        <v>安南</v>
      </c>
      <c r="K134" s="63">
        <f>VLOOKUP(J134,辅助信息!H:I,2,FALSE)</f>
        <v>19950525030</v>
      </c>
      <c r="L134" s="83" t="str">
        <f>VLOOKUP(B134,辅助信息!E:J,6,FALSE)</f>
        <v>送货单：送货单位：南充思临新材料科技有限公司,收货单位：五冶集团川北(南充)建设有限公司,项目名称：南充医学科学产业园,送货车型13米,装货前联系收货人核实到场规格</v>
      </c>
      <c r="M134" s="83"/>
      <c r="N134" s="83"/>
      <c r="O134" s="83"/>
      <c r="P134" s="83"/>
      <c r="Q134" s="63" t="str">
        <f>VLOOKUP(B134,辅助信息!E:M,9,FALSE)</f>
        <v>ZTWM-CDGS-XS-2024-0248-五冶钢构-南充市医学院项目</v>
      </c>
    </row>
    <row r="135" hidden="1" spans="2:17">
      <c r="B135" s="63" t="s">
        <v>24</v>
      </c>
      <c r="C135" s="64">
        <v>45662</v>
      </c>
      <c r="D135" s="63" t="str">
        <f>VLOOKUP(B135,辅助信息!E:K,7,FALSE)</f>
        <v>JWDDCD2025021900064</v>
      </c>
      <c r="E135" s="63" t="str">
        <f>VLOOKUP(F135,辅助信息!A:B,2,FALSE)</f>
        <v>螺纹钢</v>
      </c>
      <c r="F135" s="63" t="s">
        <v>21</v>
      </c>
      <c r="G135" s="65">
        <v>10</v>
      </c>
      <c r="H135" s="65" t="e">
        <f>_xlfn._xlws.FILTER(#REF!,#REF!&amp;#REF!&amp;#REF!&amp;#REF!=C135&amp;F135&amp;I135&amp;J135,"未发货")</f>
        <v>#REF!</v>
      </c>
      <c r="I135" s="63" t="str">
        <f>VLOOKUP(B135,辅助信息!E:I,3,FALSE)</f>
        <v>(五冶钢构医学科学产业园建设项目房建三部-一标（7-4）)四川省南充市顺庆区搬罾街道学府大道二段</v>
      </c>
      <c r="J135" s="63" t="str">
        <f>VLOOKUP(B135,辅助信息!E:I,4,FALSE)</f>
        <v>郑林</v>
      </c>
      <c r="K135" s="63">
        <f>VLOOKUP(J135,辅助信息!H:I,2,FALSE)</f>
        <v>18349955455</v>
      </c>
      <c r="L135" s="72" t="str">
        <f>VLOOKUP(B135,辅助信息!E:J,6,FALSE)</f>
        <v>送货单：送货单位：南充思临新材料科技有限公司,收货单位：五冶集团川北(南充)建设有限公司,项目名称：南充医学科学产业园,送货车型13米,装货前联系收货人核实到场规格</v>
      </c>
      <c r="M135" s="72"/>
      <c r="N135" s="72"/>
      <c r="O135" s="72"/>
      <c r="P135" s="72"/>
      <c r="Q135" s="63" t="str">
        <f>VLOOKUP(B135,辅助信息!E:M,9,FALSE)</f>
        <v>ZTWM-CDGS-XS-2024-0248-五冶钢构-南充市医学院项目</v>
      </c>
    </row>
    <row r="136" hidden="1" spans="2:17">
      <c r="B136" s="63" t="s">
        <v>24</v>
      </c>
      <c r="C136" s="64">
        <v>45662</v>
      </c>
      <c r="D136" s="63" t="str">
        <f>VLOOKUP(B136,辅助信息!E:K,7,FALSE)</f>
        <v>JWDDCD2025021900064</v>
      </c>
      <c r="E136" s="63" t="str">
        <f>VLOOKUP(F136,辅助信息!A:B,2,FALSE)</f>
        <v>螺纹钢</v>
      </c>
      <c r="F136" s="63" t="s">
        <v>22</v>
      </c>
      <c r="G136" s="65">
        <v>25</v>
      </c>
      <c r="H136" s="65" t="e">
        <f>_xlfn._xlws.FILTER(#REF!,#REF!&amp;#REF!&amp;#REF!&amp;#REF!=C136&amp;F136&amp;I136&amp;J136,"未发货")</f>
        <v>#REF!</v>
      </c>
      <c r="I136" s="63" t="str">
        <f>VLOOKUP(B136,辅助信息!E:I,3,FALSE)</f>
        <v>(五冶钢构医学科学产业园建设项目房建三部-一标（7-4）)四川省南充市顺庆区搬罾街道学府大道二段</v>
      </c>
      <c r="J136" s="63" t="str">
        <f>VLOOKUP(B136,辅助信息!E:I,4,FALSE)</f>
        <v>郑林</v>
      </c>
      <c r="K136" s="63">
        <f>VLOOKUP(J136,辅助信息!H:I,2,FALSE)</f>
        <v>18349955455</v>
      </c>
      <c r="L136" s="72"/>
      <c r="M136" s="72"/>
      <c r="N136" s="72"/>
      <c r="O136" s="72"/>
      <c r="P136" s="72"/>
      <c r="Q136" s="63" t="str">
        <f>VLOOKUP(B136,辅助信息!E:M,9,FALSE)</f>
        <v>ZTWM-CDGS-XS-2024-0248-五冶钢构-南充市医学院项目</v>
      </c>
    </row>
    <row r="137" hidden="1" spans="2:17">
      <c r="B137" s="63" t="s">
        <v>25</v>
      </c>
      <c r="C137" s="64">
        <v>45662</v>
      </c>
      <c r="D137" s="63" t="str">
        <f>VLOOKUP(B137,辅助信息!E:K,7,FALSE)</f>
        <v>JWDDCD2024102400111</v>
      </c>
      <c r="E137" s="63" t="str">
        <f>VLOOKUP(F137,辅助信息!A:B,2,FALSE)</f>
        <v>盘螺</v>
      </c>
      <c r="F137" s="63" t="s">
        <v>26</v>
      </c>
      <c r="G137" s="65">
        <v>3</v>
      </c>
      <c r="H137" s="65" t="e">
        <f>_xlfn._xlws.FILTER(#REF!,#REF!&amp;#REF!&amp;#REF!&amp;#REF!=C137&amp;F137&amp;I137&amp;J137,"未发货")</f>
        <v>#REF!</v>
      </c>
      <c r="I137" s="63" t="str">
        <f>VLOOKUP(B137,辅助信息!E:I,3,FALSE)</f>
        <v>（五冶达州国道542项目-二工区路基五工段）四川省达州市达川区赵固镇黄家坡</v>
      </c>
      <c r="J137" s="63" t="str">
        <f>VLOOKUP(B137,辅助信息!E:I,4,FALSE)</f>
        <v>潘远林</v>
      </c>
      <c r="K137" s="63">
        <f>VLOOKUP(J137,辅助信息!H:I,2,FALSE)</f>
        <v>18281865966</v>
      </c>
      <c r="L137" s="7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2"/>
      <c r="N137" s="72"/>
      <c r="O137" s="72"/>
      <c r="P137" s="72"/>
      <c r="Q137" s="63" t="str">
        <f>VLOOKUP(B137,辅助信息!E:M,9,FALSE)</f>
        <v>ZTWM-CDGS-XS-2024-0181-五冶天府-国道542项目（二批次）</v>
      </c>
    </row>
    <row r="138" hidden="1" spans="2:17">
      <c r="B138" s="63" t="s">
        <v>25</v>
      </c>
      <c r="C138" s="64">
        <v>45662</v>
      </c>
      <c r="D138" s="63" t="str">
        <f>VLOOKUP(B138,辅助信息!E:K,7,FALSE)</f>
        <v>JWDDCD2024102400111</v>
      </c>
      <c r="E138" s="63" t="str">
        <f>VLOOKUP(F138,辅助信息!A:B,2,FALSE)</f>
        <v>螺纹钢</v>
      </c>
      <c r="F138" s="63" t="s">
        <v>27</v>
      </c>
      <c r="G138" s="65">
        <v>13</v>
      </c>
      <c r="H138" s="65" t="e">
        <f>_xlfn._xlws.FILTER(#REF!,#REF!&amp;#REF!&amp;#REF!&amp;#REF!=C138&amp;F138&amp;I138&amp;J138,"未发货")</f>
        <v>#REF!</v>
      </c>
      <c r="I138" s="63" t="str">
        <f>VLOOKUP(B138,辅助信息!E:I,3,FALSE)</f>
        <v>（五冶达州国道542项目-二工区路基五工段）四川省达州市达川区赵固镇黄家坡</v>
      </c>
      <c r="J138" s="63" t="str">
        <f>VLOOKUP(B138,辅助信息!E:I,4,FALSE)</f>
        <v>潘远林</v>
      </c>
      <c r="K138" s="63">
        <f>VLOOKUP(J138,辅助信息!H:I,2,FALSE)</f>
        <v>18281865966</v>
      </c>
      <c r="L138" s="72"/>
      <c r="M138" s="72"/>
      <c r="N138" s="72"/>
      <c r="O138" s="72"/>
      <c r="P138" s="72"/>
      <c r="Q138" s="63" t="str">
        <f>VLOOKUP(B138,辅助信息!E:M,9,FALSE)</f>
        <v>ZTWM-CDGS-XS-2024-0181-五冶天府-国道542项目（二批次）</v>
      </c>
    </row>
    <row r="139" hidden="1" spans="2:17">
      <c r="B139" s="63" t="s">
        <v>25</v>
      </c>
      <c r="C139" s="64">
        <v>45662</v>
      </c>
      <c r="D139" s="63" t="str">
        <f>VLOOKUP(B139,辅助信息!E:K,7,FALSE)</f>
        <v>JWDDCD2024102400111</v>
      </c>
      <c r="E139" s="63" t="str">
        <f>VLOOKUP(F139,辅助信息!A:B,2,FALSE)</f>
        <v>螺纹钢</v>
      </c>
      <c r="F139" s="63" t="s">
        <v>19</v>
      </c>
      <c r="G139" s="65">
        <v>10</v>
      </c>
      <c r="H139" s="65" t="e">
        <f>_xlfn._xlws.FILTER(#REF!,#REF!&amp;#REF!&amp;#REF!&amp;#REF!=C139&amp;F139&amp;I139&amp;J139,"未发货")</f>
        <v>#REF!</v>
      </c>
      <c r="I139" s="63" t="str">
        <f>VLOOKUP(B139,辅助信息!E:I,3,FALSE)</f>
        <v>（五冶达州国道542项目-二工区路基五工段）四川省达州市达川区赵固镇黄家坡</v>
      </c>
      <c r="J139" s="63" t="str">
        <f>VLOOKUP(B139,辅助信息!E:I,4,FALSE)</f>
        <v>潘远林</v>
      </c>
      <c r="K139" s="63">
        <f>VLOOKUP(J139,辅助信息!H:I,2,FALSE)</f>
        <v>18281865966</v>
      </c>
      <c r="L139" s="72"/>
      <c r="M139" s="72"/>
      <c r="N139" s="72"/>
      <c r="O139" s="72"/>
      <c r="P139" s="72"/>
      <c r="Q139" s="63" t="str">
        <f>VLOOKUP(B139,辅助信息!E:M,9,FALSE)</f>
        <v>ZTWM-CDGS-XS-2024-0181-五冶天府-国道542项目（二批次）</v>
      </c>
    </row>
    <row r="140" hidden="1" spans="2:17">
      <c r="B140" s="63" t="s">
        <v>25</v>
      </c>
      <c r="C140" s="64">
        <v>45662</v>
      </c>
      <c r="D140" s="63" t="str">
        <f>VLOOKUP(B140,辅助信息!E:K,7,FALSE)</f>
        <v>JWDDCD2024102400111</v>
      </c>
      <c r="E140" s="63" t="str">
        <f>VLOOKUP(F140,辅助信息!A:B,2,FALSE)</f>
        <v>螺纹钢</v>
      </c>
      <c r="F140" s="63" t="s">
        <v>28</v>
      </c>
      <c r="G140" s="65">
        <v>10</v>
      </c>
      <c r="H140" s="65" t="e">
        <f>_xlfn._xlws.FILTER(#REF!,#REF!&amp;#REF!&amp;#REF!&amp;#REF!=C140&amp;F140&amp;I140&amp;J140,"未发货")</f>
        <v>#REF!</v>
      </c>
      <c r="I140" s="63" t="str">
        <f>VLOOKUP(B140,辅助信息!E:I,3,FALSE)</f>
        <v>（五冶达州国道542项目-二工区路基五工段）四川省达州市达川区赵固镇黄家坡</v>
      </c>
      <c r="J140" s="63" t="str">
        <f>VLOOKUP(B140,辅助信息!E:I,4,FALSE)</f>
        <v>潘远林</v>
      </c>
      <c r="K140" s="63">
        <f>VLOOKUP(J140,辅助信息!H:I,2,FALSE)</f>
        <v>18281865966</v>
      </c>
      <c r="L140" s="72"/>
      <c r="M140" s="72"/>
      <c r="N140" s="72"/>
      <c r="O140" s="72"/>
      <c r="P140" s="72"/>
      <c r="Q140" s="63" t="str">
        <f>VLOOKUP(B140,辅助信息!E:M,9,FALSE)</f>
        <v>ZTWM-CDGS-XS-2024-0181-五冶天府-国道542项目（二批次）</v>
      </c>
    </row>
    <row r="141" hidden="1" spans="2:17">
      <c r="B141" s="63" t="s">
        <v>17</v>
      </c>
      <c r="C141" s="64">
        <v>45662</v>
      </c>
      <c r="D141" s="63" t="str">
        <f>VLOOKUP(B141,辅助信息!E:K,7,FALSE)</f>
        <v>JWDDCD2024101600090</v>
      </c>
      <c r="E141" s="63" t="str">
        <f>VLOOKUP(F141,辅助信息!A:B,2,FALSE)</f>
        <v>螺纹钢</v>
      </c>
      <c r="F141" s="63" t="s">
        <v>28</v>
      </c>
      <c r="G141" s="65">
        <v>8</v>
      </c>
      <c r="H141" s="65" t="e">
        <f>_xlfn._xlws.FILTER(#REF!,#REF!&amp;#REF!&amp;#REF!&amp;#REF!=C141&amp;F141&amp;I141&amp;J141,"未发货")</f>
        <v>#REF!</v>
      </c>
      <c r="I141" s="63" t="str">
        <f>VLOOKUP(B141,辅助信息!E:I,3,FALSE)</f>
        <v>（达州市公共卫生临床医疗中心项目-一标-1号制作房）达州市通川区西外复兴镇公共卫生临床医疗中心项目</v>
      </c>
      <c r="J141" s="63" t="str">
        <f>VLOOKUP(B141,辅助信息!E:I,4,FALSE)</f>
        <v>潘建发</v>
      </c>
      <c r="K141" s="63">
        <f>VLOOKUP(J141,辅助信息!H:I,2,FALSE)</f>
        <v>13658059919</v>
      </c>
      <c r="L141" s="72" t="str">
        <f>VLOOKUP(B141,辅助信息!E:J,6,FALSE)</f>
        <v>提前联系到场规格,一天到场车辆不低于2车</v>
      </c>
      <c r="M141" s="72"/>
      <c r="N141" s="72"/>
      <c r="O141" s="72"/>
      <c r="P141" s="72"/>
      <c r="Q141" s="63" t="str">
        <f>VLOOKUP(B141,辅助信息!E:M,9,FALSE)</f>
        <v>ZTWM-CDGS-XS-2024-0205-五冶钢构-达州市通川区西外复兴镇及临近片区建设项目</v>
      </c>
    </row>
    <row r="142" hidden="1" spans="2:17">
      <c r="B142" s="63" t="s">
        <v>17</v>
      </c>
      <c r="C142" s="64">
        <v>45662</v>
      </c>
      <c r="D142" s="63" t="str">
        <f>VLOOKUP(B142,辅助信息!E:K,7,FALSE)</f>
        <v>JWDDCD2024101600090</v>
      </c>
      <c r="E142" s="63" t="str">
        <f>VLOOKUP(F142,辅助信息!A:B,2,FALSE)</f>
        <v>螺纹钢</v>
      </c>
      <c r="F142" s="63" t="s">
        <v>18</v>
      </c>
      <c r="G142" s="65">
        <v>149</v>
      </c>
      <c r="H142" s="65">
        <v>108</v>
      </c>
      <c r="I142" s="63" t="str">
        <f>VLOOKUP(B142,辅助信息!E:I,3,FALSE)</f>
        <v>（达州市公共卫生临床医疗中心项目-一标-1号制作房）达州市通川区西外复兴镇公共卫生临床医疗中心项目</v>
      </c>
      <c r="J142" s="63" t="str">
        <f>VLOOKUP(B142,辅助信息!E:I,4,FALSE)</f>
        <v>潘建发</v>
      </c>
      <c r="K142" s="63">
        <f>VLOOKUP(J142,辅助信息!H:I,2,FALSE)</f>
        <v>13658059919</v>
      </c>
      <c r="L142" s="72"/>
      <c r="M142" s="72"/>
      <c r="N142" s="72"/>
      <c r="O142" s="72"/>
      <c r="P142" s="72"/>
      <c r="Q142" s="63" t="str">
        <f>VLOOKUP(B142,辅助信息!E:M,9,FALSE)</f>
        <v>ZTWM-CDGS-XS-2024-0205-五冶钢构-达州市通川区西外复兴镇及临近片区建设项目</v>
      </c>
    </row>
    <row r="143" hidden="1" spans="2:17">
      <c r="B143" s="63" t="s">
        <v>17</v>
      </c>
      <c r="C143" s="64">
        <v>45662</v>
      </c>
      <c r="D143" s="63" t="str">
        <f>VLOOKUP(B143,辅助信息!E:K,7,FALSE)</f>
        <v>JWDDCD2024101600090</v>
      </c>
      <c r="E143" s="63" t="str">
        <f>VLOOKUP(F143,辅助信息!A:B,2,FALSE)</f>
        <v>螺纹钢</v>
      </c>
      <c r="F143" s="63" t="s">
        <v>27</v>
      </c>
      <c r="G143" s="65">
        <v>31</v>
      </c>
      <c r="H143" s="65" t="e">
        <f>_xlfn._xlws.FILTER(#REF!,#REF!&amp;#REF!&amp;#REF!&amp;#REF!=C143&amp;F143&amp;I143&amp;J143,"未发货")</f>
        <v>#REF!</v>
      </c>
      <c r="I143" s="63" t="str">
        <f>VLOOKUP(B143,辅助信息!E:I,3,FALSE)</f>
        <v>（达州市公共卫生临床医疗中心项目-一标-1号制作房）达州市通川区西外复兴镇公共卫生临床医疗中心项目</v>
      </c>
      <c r="J143" s="63" t="str">
        <f>VLOOKUP(B143,辅助信息!E:I,4,FALSE)</f>
        <v>潘建发</v>
      </c>
      <c r="K143" s="63">
        <f>VLOOKUP(J143,辅助信息!H:I,2,FALSE)</f>
        <v>13658059919</v>
      </c>
      <c r="L143" s="72"/>
      <c r="M143" s="72"/>
      <c r="N143" s="72"/>
      <c r="O143" s="72"/>
      <c r="P143" s="72"/>
      <c r="Q143" s="63" t="str">
        <f>VLOOKUP(B143,辅助信息!E:M,9,FALSE)</f>
        <v>ZTWM-CDGS-XS-2024-0205-五冶钢构-达州市通川区西外复兴镇及临近片区建设项目</v>
      </c>
    </row>
    <row r="144" hidden="1" spans="2:17">
      <c r="B144" s="63" t="s">
        <v>44</v>
      </c>
      <c r="C144" s="64">
        <v>45662</v>
      </c>
      <c r="D144" s="63" t="str">
        <f>VLOOKUP(B144,辅助信息!E:K,7,FALSE)</f>
        <v>ZTWM-CDGS-YL-20240911-005</v>
      </c>
      <c r="E144" s="63" t="str">
        <f>VLOOKUP(F144,辅助信息!A:B,2,FALSE)</f>
        <v>盘螺</v>
      </c>
      <c r="F144" s="63" t="s">
        <v>41</v>
      </c>
      <c r="G144" s="65">
        <v>10</v>
      </c>
      <c r="H144" s="65" t="e">
        <f>_xlfn._xlws.FILTER(#REF!,#REF!&amp;#REF!&amp;#REF!&amp;#REF!=C144&amp;F144&amp;I144&amp;J144,"未发货")</f>
        <v>#REF!</v>
      </c>
      <c r="I144" s="63" t="str">
        <f>VLOOKUP(B144,辅助信息!E:I,3,FALSE)</f>
        <v>（华西酒城南）成都市武侯区火车南站西路8号酒城南项目</v>
      </c>
      <c r="J144" s="63" t="str">
        <f>VLOOKUP(B144,辅助信息!E:I,4,FALSE)</f>
        <v>龙耀宇</v>
      </c>
      <c r="K144" s="63">
        <f>VLOOKUP(J144,辅助信息!H:I,2,FALSE)</f>
        <v>18384145895</v>
      </c>
      <c r="L144" s="72" t="str">
        <f>VLOOKUP(B144,辅助信息!E:J,6,FALSE)</f>
        <v>对方卸车</v>
      </c>
      <c r="M144" s="72"/>
      <c r="N144" s="72"/>
      <c r="O144" s="72"/>
      <c r="P144" s="72"/>
      <c r="Q144" s="63" t="str">
        <f>VLOOKUP(B144,辅助信息!E:M,9,FALSE)</f>
        <v>ZTWM-CDGS-XS-2024-0189-华西集采-酒城南项目</v>
      </c>
    </row>
    <row r="145" hidden="1" spans="2:17">
      <c r="B145" s="63" t="s">
        <v>44</v>
      </c>
      <c r="C145" s="64">
        <v>45662</v>
      </c>
      <c r="D145" s="63" t="str">
        <f>VLOOKUP(B145,辅助信息!E:K,7,FALSE)</f>
        <v>ZTWM-CDGS-YL-20240911-005</v>
      </c>
      <c r="E145" s="63" t="str">
        <f>VLOOKUP(F145,辅助信息!A:B,2,FALSE)</f>
        <v>盘螺</v>
      </c>
      <c r="F145" s="63" t="s">
        <v>26</v>
      </c>
      <c r="G145" s="65">
        <v>10</v>
      </c>
      <c r="H145" s="65" t="e">
        <f>_xlfn._xlws.FILTER(#REF!,#REF!&amp;#REF!&amp;#REF!&amp;#REF!=C145&amp;F145&amp;I145&amp;J145,"未发货")</f>
        <v>#REF!</v>
      </c>
      <c r="I145" s="63" t="str">
        <f>VLOOKUP(B145,辅助信息!E:I,3,FALSE)</f>
        <v>（华西酒城南）成都市武侯区火车南站西路8号酒城南项目</v>
      </c>
      <c r="J145" s="63" t="str">
        <f>VLOOKUP(B145,辅助信息!E:I,4,FALSE)</f>
        <v>龙耀宇</v>
      </c>
      <c r="K145" s="63">
        <f>VLOOKUP(J145,辅助信息!H:I,2,FALSE)</f>
        <v>18384145895</v>
      </c>
      <c r="L145" s="72"/>
      <c r="M145" s="72"/>
      <c r="N145" s="72"/>
      <c r="O145" s="72"/>
      <c r="P145" s="72"/>
      <c r="Q145" s="63" t="str">
        <f>VLOOKUP(B145,辅助信息!E:M,9,FALSE)</f>
        <v>ZTWM-CDGS-XS-2024-0189-华西集采-酒城南项目</v>
      </c>
    </row>
    <row r="146" hidden="1" spans="2:17">
      <c r="B146" s="63" t="s">
        <v>44</v>
      </c>
      <c r="C146" s="64">
        <v>45662</v>
      </c>
      <c r="D146" s="63" t="str">
        <f>VLOOKUP(B146,辅助信息!E:K,7,FALSE)</f>
        <v>ZTWM-CDGS-YL-20240911-005</v>
      </c>
      <c r="E146" s="63" t="str">
        <f>VLOOKUP(F146,辅助信息!A:B,2,FALSE)</f>
        <v>螺纹钢</v>
      </c>
      <c r="F146" s="63" t="s">
        <v>22</v>
      </c>
      <c r="G146" s="65">
        <v>16</v>
      </c>
      <c r="H146" s="65" t="e">
        <f>_xlfn._xlws.FILTER(#REF!,#REF!&amp;#REF!&amp;#REF!&amp;#REF!=C146&amp;F146&amp;I146&amp;J146,"未发货")</f>
        <v>#REF!</v>
      </c>
      <c r="I146" s="63" t="str">
        <f>VLOOKUP(B146,辅助信息!E:I,3,FALSE)</f>
        <v>（华西酒城南）成都市武侯区火车南站西路8号酒城南项目</v>
      </c>
      <c r="J146" s="63" t="str">
        <f>VLOOKUP(B146,辅助信息!E:I,4,FALSE)</f>
        <v>龙耀宇</v>
      </c>
      <c r="K146" s="63">
        <f>VLOOKUP(J146,辅助信息!H:I,2,FALSE)</f>
        <v>18384145895</v>
      </c>
      <c r="L146" s="72"/>
      <c r="M146" s="72"/>
      <c r="N146" s="72"/>
      <c r="O146" s="72"/>
      <c r="P146" s="72"/>
      <c r="Q146" s="63" t="str">
        <f>VLOOKUP(B146,辅助信息!E:M,9,FALSE)</f>
        <v>ZTWM-CDGS-XS-2024-0189-华西集采-酒城南项目</v>
      </c>
    </row>
    <row r="147" hidden="1" spans="2:17">
      <c r="B147" s="63" t="s">
        <v>31</v>
      </c>
      <c r="C147" s="64">
        <v>45662</v>
      </c>
      <c r="D147" s="63" t="str">
        <f>VLOOKUP(B147,辅助信息!E:K,7,FALSE)</f>
        <v>JWDDCD2024121000136</v>
      </c>
      <c r="E147" s="63" t="str">
        <f>VLOOKUP(F147,辅助信息!A:B,2,FALSE)</f>
        <v>螺纹钢</v>
      </c>
      <c r="F147" s="63" t="s">
        <v>33</v>
      </c>
      <c r="G147" s="65">
        <v>35</v>
      </c>
      <c r="H147" s="65" t="e">
        <f>_xlfn._xlws.FILTER(#REF!,#REF!&amp;#REF!&amp;#REF!&amp;#REF!=C147&amp;F147&amp;I147&amp;J147,"未发货")</f>
        <v>#REF!</v>
      </c>
      <c r="I147" s="63" t="str">
        <f>VLOOKUP(B147,辅助信息!E:I,3,FALSE)</f>
        <v>（四川商建-射洪城乡一体化项目）遂宁市射洪市忠新幼儿园北侧约220米新溪小区</v>
      </c>
      <c r="J147" s="63" t="str">
        <f>VLOOKUP(B147,辅助信息!E:I,4,FALSE)</f>
        <v>柏子刚</v>
      </c>
      <c r="K147" s="63">
        <f>VLOOKUP(J147,辅助信息!H:I,2,FALSE)</f>
        <v>15692885305</v>
      </c>
      <c r="L147" s="72" t="str">
        <f>VLOOKUP(B147,辅助信息!E:J,6,FALSE)</f>
        <v>提前联系到场规格及数量</v>
      </c>
      <c r="M147" s="72"/>
      <c r="N147" s="72"/>
      <c r="O147" s="72"/>
      <c r="P147" s="72"/>
      <c r="Q147" s="63" t="str">
        <f>VLOOKUP(B147,辅助信息!E:M,9,FALSE)</f>
        <v>ZTWM-CDGS-XS-2024-0179-四川商投-射洪城乡一体化建设项目</v>
      </c>
    </row>
    <row r="148" hidden="1" spans="2:17">
      <c r="B148" s="63" t="s">
        <v>31</v>
      </c>
      <c r="C148" s="64">
        <v>45662</v>
      </c>
      <c r="D148" s="63" t="str">
        <f>VLOOKUP(B148,辅助信息!E:K,7,FALSE)</f>
        <v>JWDDCD2024121000136</v>
      </c>
      <c r="E148" s="63" t="str">
        <f>VLOOKUP(F148,辅助信息!A:B,2,FALSE)</f>
        <v>螺纹钢</v>
      </c>
      <c r="F148" s="63" t="s">
        <v>46</v>
      </c>
      <c r="G148" s="65">
        <v>15</v>
      </c>
      <c r="H148" s="65" t="e">
        <f>_xlfn._xlws.FILTER(#REF!,#REF!&amp;#REF!&amp;#REF!&amp;#REF!=C148&amp;F148&amp;I148&amp;J148,"未发货")</f>
        <v>#REF!</v>
      </c>
      <c r="I148" s="63" t="str">
        <f>VLOOKUP(B148,辅助信息!E:I,3,FALSE)</f>
        <v>（四川商建-射洪城乡一体化项目）遂宁市射洪市忠新幼儿园北侧约220米新溪小区</v>
      </c>
      <c r="J148" s="63" t="str">
        <f>VLOOKUP(B148,辅助信息!E:I,4,FALSE)</f>
        <v>柏子刚</v>
      </c>
      <c r="K148" s="63">
        <f>VLOOKUP(J148,辅助信息!H:I,2,FALSE)</f>
        <v>15692885305</v>
      </c>
      <c r="L148" s="72"/>
      <c r="M148" s="72"/>
      <c r="N148" s="72"/>
      <c r="O148" s="72"/>
      <c r="P148" s="72"/>
      <c r="Q148" s="63" t="str">
        <f>VLOOKUP(B148,辅助信息!E:M,9,FALSE)</f>
        <v>ZTWM-CDGS-XS-2024-0179-四川商投-射洪城乡一体化建设项目</v>
      </c>
    </row>
    <row r="149" hidden="1" spans="2:17">
      <c r="B149" s="63" t="s">
        <v>31</v>
      </c>
      <c r="C149" s="64">
        <v>45662</v>
      </c>
      <c r="D149" s="63" t="str">
        <f>VLOOKUP(B149,辅助信息!E:K,7,FALSE)</f>
        <v>JWDDCD2024121000136</v>
      </c>
      <c r="E149" s="63" t="str">
        <f>VLOOKUP(F149,辅助信息!A:B,2,FALSE)</f>
        <v>螺纹钢</v>
      </c>
      <c r="F149" s="63" t="s">
        <v>22</v>
      </c>
      <c r="G149" s="65">
        <v>35</v>
      </c>
      <c r="H149" s="65" t="e">
        <f>_xlfn._xlws.FILTER(#REF!,#REF!&amp;#REF!&amp;#REF!&amp;#REF!=C149&amp;F149&amp;I149&amp;J149,"未发货")</f>
        <v>#REF!</v>
      </c>
      <c r="I149" s="63" t="str">
        <f>VLOOKUP(B149,辅助信息!E:I,3,FALSE)</f>
        <v>（四川商建-射洪城乡一体化项目）遂宁市射洪市忠新幼儿园北侧约220米新溪小区</v>
      </c>
      <c r="J149" s="63" t="str">
        <f>VLOOKUP(B149,辅助信息!E:I,4,FALSE)</f>
        <v>柏子刚</v>
      </c>
      <c r="K149" s="63">
        <f>VLOOKUP(J149,辅助信息!H:I,2,FALSE)</f>
        <v>15692885305</v>
      </c>
      <c r="L149" s="72"/>
      <c r="M149" s="72"/>
      <c r="N149" s="72"/>
      <c r="O149" s="72"/>
      <c r="P149" s="72"/>
      <c r="Q149" s="63" t="str">
        <f>VLOOKUP(B149,辅助信息!E:M,9,FALSE)</f>
        <v>ZTWM-CDGS-XS-2024-0179-四川商投-射洪城乡一体化建设项目</v>
      </c>
    </row>
    <row r="150" hidden="1" spans="2:17">
      <c r="B150" s="63" t="s">
        <v>50</v>
      </c>
      <c r="C150" s="64">
        <v>45662</v>
      </c>
      <c r="D150" s="63" t="str">
        <f>VLOOKUP(B150,辅助信息!E:K,7,FALSE)</f>
        <v>JWDDCD2024102400111</v>
      </c>
      <c r="E150" s="63" t="str">
        <f>VLOOKUP(F150,辅助信息!A:B,2,FALSE)</f>
        <v>高线</v>
      </c>
      <c r="F150" s="63" t="s">
        <v>51</v>
      </c>
      <c r="G150" s="65">
        <v>2</v>
      </c>
      <c r="H150" s="65" t="e">
        <f>_xlfn._xlws.FILTER(#REF!,#REF!&amp;#REF!&amp;#REF!&amp;#REF!=C150&amp;F150&amp;I150&amp;J150,"未发货")</f>
        <v>#REF!</v>
      </c>
      <c r="I150" s="63" t="str">
        <f>VLOOKUP(B150,辅助信息!E:I,3,FALSE)</f>
        <v>（五冶达州国道542项目-一工区路基四工段）人社社保就业服务窗口达州市达川区石梯镇愉活社区村民委员会</v>
      </c>
      <c r="J150" s="63" t="str">
        <f>VLOOKUP(B150,辅助信息!E:I,4,FALSE)</f>
        <v>杨勇</v>
      </c>
      <c r="K150" s="63">
        <f>VLOOKUP(J150,辅助信息!H:I,2,FALSE)</f>
        <v>18398563998</v>
      </c>
      <c r="L150" s="72" t="str">
        <f>VLOOKUP(B150,辅助信息!E:J,6,FALSE)</f>
        <v>五冶建设送货单,送货车型13米,装货前联系收货人核实到场规格,没提前告知进场规格现场不给予接收</v>
      </c>
      <c r="M150" s="72"/>
      <c r="N150" s="72"/>
      <c r="O150" s="72"/>
      <c r="P150" s="72"/>
      <c r="Q150" s="63" t="str">
        <f>VLOOKUP(B150,辅助信息!E:M,9,FALSE)</f>
        <v>ZTWM-CDGS-XS-2024-0181-五冶天府-国道542项目（二批次）</v>
      </c>
    </row>
    <row r="151" hidden="1" spans="2:17">
      <c r="B151" s="63" t="s">
        <v>50</v>
      </c>
      <c r="C151" s="64">
        <v>45662</v>
      </c>
      <c r="D151" s="63" t="str">
        <f>VLOOKUP(B151,辅助信息!E:K,7,FALSE)</f>
        <v>JWDDCD2024102400111</v>
      </c>
      <c r="E151" s="63" t="str">
        <f>VLOOKUP(F151,辅助信息!A:B,2,FALSE)</f>
        <v>螺纹钢</v>
      </c>
      <c r="F151" s="63" t="s">
        <v>32</v>
      </c>
      <c r="G151" s="65">
        <v>12</v>
      </c>
      <c r="H151" s="65" t="e">
        <f>_xlfn._xlws.FILTER(#REF!,#REF!&amp;#REF!&amp;#REF!&amp;#REF!=C151&amp;F151&amp;I151&amp;J151,"未发货")</f>
        <v>#REF!</v>
      </c>
      <c r="I151" s="63" t="str">
        <f>VLOOKUP(B151,辅助信息!E:I,3,FALSE)</f>
        <v>（五冶达州国道542项目-一工区路基四工段）人社社保就业服务窗口达州市达川区石梯镇愉活社区村民委员会</v>
      </c>
      <c r="J151" s="63" t="str">
        <f>VLOOKUP(B151,辅助信息!E:I,4,FALSE)</f>
        <v>杨勇</v>
      </c>
      <c r="K151" s="63">
        <f>VLOOKUP(J151,辅助信息!H:I,2,FALSE)</f>
        <v>18398563998</v>
      </c>
      <c r="L151" s="72"/>
      <c r="M151" s="72"/>
      <c r="N151" s="72"/>
      <c r="O151" s="72"/>
      <c r="P151" s="72"/>
      <c r="Q151" s="63" t="str">
        <f>VLOOKUP(B151,辅助信息!E:M,9,FALSE)</f>
        <v>ZTWM-CDGS-XS-2024-0181-五冶天府-国道542项目（二批次）</v>
      </c>
    </row>
    <row r="152" hidden="1" spans="2:17">
      <c r="B152" s="63" t="s">
        <v>50</v>
      </c>
      <c r="C152" s="64">
        <v>45662</v>
      </c>
      <c r="D152" s="63" t="str">
        <f>VLOOKUP(B152,辅助信息!E:K,7,FALSE)</f>
        <v>JWDDCD2024102400111</v>
      </c>
      <c r="E152" s="63" t="str">
        <f>VLOOKUP(F152,辅助信息!A:B,2,FALSE)</f>
        <v>螺纹钢</v>
      </c>
      <c r="F152" s="63" t="s">
        <v>52</v>
      </c>
      <c r="G152" s="65">
        <v>21</v>
      </c>
      <c r="H152" s="65" t="e">
        <f>_xlfn._xlws.FILTER(#REF!,#REF!&amp;#REF!&amp;#REF!&amp;#REF!=C152&amp;F152&amp;I152&amp;J152,"未发货")</f>
        <v>#REF!</v>
      </c>
      <c r="I152" s="63" t="str">
        <f>VLOOKUP(B152,辅助信息!E:I,3,FALSE)</f>
        <v>（五冶达州国道542项目-一工区路基四工段）人社社保就业服务窗口达州市达川区石梯镇愉活社区村民委员会</v>
      </c>
      <c r="J152" s="63" t="str">
        <f>VLOOKUP(B152,辅助信息!E:I,4,FALSE)</f>
        <v>杨勇</v>
      </c>
      <c r="K152" s="63">
        <f>VLOOKUP(J152,辅助信息!H:I,2,FALSE)</f>
        <v>18398563998</v>
      </c>
      <c r="L152" s="72"/>
      <c r="M152" s="72"/>
      <c r="N152" s="72"/>
      <c r="O152" s="72"/>
      <c r="P152" s="72"/>
      <c r="Q152" s="63" t="str">
        <f>VLOOKUP(B152,辅助信息!E:M,9,FALSE)</f>
        <v>ZTWM-CDGS-XS-2024-0181-五冶天府-国道542项目（二批次）</v>
      </c>
    </row>
    <row r="153" hidden="1" spans="2:17">
      <c r="B153" s="63" t="s">
        <v>29</v>
      </c>
      <c r="C153" s="64">
        <v>45662</v>
      </c>
      <c r="D153" s="63" t="str">
        <f>VLOOKUP(B153,辅助信息!E:K,7,FALSE)</f>
        <v>JWDDCD2024102400111</v>
      </c>
      <c r="E153" s="63" t="str">
        <f>VLOOKUP(F153,辅助信息!A:B,2,FALSE)</f>
        <v>高线</v>
      </c>
      <c r="F153" s="63" t="s">
        <v>53</v>
      </c>
      <c r="G153" s="65">
        <v>70</v>
      </c>
      <c r="H153" s="65" t="e">
        <f>_xlfn._xlws.FILTER(#REF!,#REF!&amp;#REF!&amp;#REF!&amp;#REF!=C153&amp;F153&amp;I153&amp;J153,"未发货")</f>
        <v>#REF!</v>
      </c>
      <c r="I153" s="63" t="str">
        <f>VLOOKUP(B153,辅助信息!E:I,3,FALSE)</f>
        <v>（五冶达州国道542项目-二工区黄家湾隧道工段）四川省达州市达川区赵固镇黄家坡</v>
      </c>
      <c r="J153" s="63" t="str">
        <f>VLOOKUP(B153,辅助信息!E:I,4,FALSE)</f>
        <v>罗永方</v>
      </c>
      <c r="K153" s="63">
        <f>VLOOKUP(J153,辅助信息!H:I,2,FALSE)</f>
        <v>13551450899</v>
      </c>
      <c r="L153" s="72" t="str">
        <f>VLOOKUP(B153,辅助信息!E:J,6,FALSE)</f>
        <v>五冶建设送货单,4份材质书,送货车型9.6米,装货前联系收货人核实到场规格,没提前告知进场规格现场不给予接收</v>
      </c>
      <c r="M153" s="72"/>
      <c r="N153" s="72"/>
      <c r="O153" s="72"/>
      <c r="P153" s="72"/>
      <c r="Q153" s="63" t="str">
        <f>VLOOKUP(B153,辅助信息!E:M,9,FALSE)</f>
        <v>ZTWM-CDGS-XS-2024-0181-五冶天府-国道542项目（二批次）</v>
      </c>
    </row>
    <row r="154" hidden="1" spans="2:17">
      <c r="B154" s="63" t="s">
        <v>29</v>
      </c>
      <c r="C154" s="64">
        <v>45662</v>
      </c>
      <c r="D154" s="63" t="str">
        <f>VLOOKUP(B154,辅助信息!E:K,7,FALSE)</f>
        <v>JWDDCD2024102400111</v>
      </c>
      <c r="E154" s="63" t="str">
        <f>VLOOKUP(F154,辅助信息!A:B,2,FALSE)</f>
        <v>螺纹钢</v>
      </c>
      <c r="F154" s="63" t="s">
        <v>28</v>
      </c>
      <c r="G154" s="65">
        <v>70</v>
      </c>
      <c r="H154" s="65" t="e">
        <f>_xlfn._xlws.FILTER(#REF!,#REF!&amp;#REF!&amp;#REF!&amp;#REF!=C154&amp;F154&amp;I154&amp;J154,"未发货")</f>
        <v>#REF!</v>
      </c>
      <c r="I154" s="63" t="str">
        <f>VLOOKUP(B154,辅助信息!E:I,3,FALSE)</f>
        <v>（五冶达州国道542项目-二工区黄家湾隧道工段）四川省达州市达川区赵固镇黄家坡</v>
      </c>
      <c r="J154" s="63" t="str">
        <f>VLOOKUP(B154,辅助信息!E:I,4,FALSE)</f>
        <v>罗永方</v>
      </c>
      <c r="K154" s="63">
        <f>VLOOKUP(J154,辅助信息!H:I,2,FALSE)</f>
        <v>13551450899</v>
      </c>
      <c r="L154" s="72"/>
      <c r="M154" s="72"/>
      <c r="N154" s="72"/>
      <c r="O154" s="72"/>
      <c r="P154" s="72"/>
      <c r="Q154" s="63" t="str">
        <f>VLOOKUP(B154,辅助信息!E:M,9,FALSE)</f>
        <v>ZTWM-CDGS-XS-2024-0181-五冶天府-国道542项目（二批次）</v>
      </c>
    </row>
    <row r="155" hidden="1" spans="2:17">
      <c r="B155" s="63" t="s">
        <v>54</v>
      </c>
      <c r="C155" s="64">
        <v>45662</v>
      </c>
      <c r="D155" s="63" t="str">
        <f>VLOOKUP(B155,辅助信息!E:K,7,FALSE)</f>
        <v>JWDDCD2024102400111</v>
      </c>
      <c r="E155" s="63" t="str">
        <f>VLOOKUP(F155,辅助信息!A:B,2,FALSE)</f>
        <v>螺纹钢</v>
      </c>
      <c r="F155" s="63" t="s">
        <v>32</v>
      </c>
      <c r="G155" s="65">
        <v>15</v>
      </c>
      <c r="H155" s="65" t="e">
        <f>_xlfn._xlws.FILTER(#REF!,#REF!&amp;#REF!&amp;#REF!&amp;#REF!=C155&amp;F155&amp;I155&amp;J155,"未发货")</f>
        <v>#REF!</v>
      </c>
      <c r="I155" s="63" t="str">
        <f>VLOOKUP(B155,辅助信息!E:I,3,FALSE)</f>
        <v>（五冶达州国道542项目-二工区巴河特大桥工段-5号墩）四川省达州市达川区石梯镇固家村村民委员会</v>
      </c>
      <c r="J155" s="63" t="str">
        <f>VLOOKUP(B155,辅助信息!E:I,4,FALSE)</f>
        <v>谭福中</v>
      </c>
      <c r="K155" s="63">
        <f>VLOOKUP(J155,辅助信息!H:I,2,FALSE)</f>
        <v>15828538619</v>
      </c>
      <c r="L155" s="72" t="str">
        <f>VLOOKUP(B155,辅助信息!E:J,6,FALSE)</f>
        <v>五冶建设送货单,4份材质书,送货车型13米,装货前联系收货人核实到场规格,没提前告知进场规格现场不给予接收</v>
      </c>
      <c r="M155" s="72"/>
      <c r="N155" s="72"/>
      <c r="O155" s="72"/>
      <c r="P155" s="72"/>
      <c r="Q155" s="63" t="str">
        <f>VLOOKUP(B155,辅助信息!E:M,9,FALSE)</f>
        <v>ZTWM-CDGS-XS-2024-0181-五冶天府-国道542项目（二批次）</v>
      </c>
    </row>
    <row r="156" hidden="1" spans="2:17">
      <c r="B156" s="63" t="s">
        <v>54</v>
      </c>
      <c r="C156" s="64">
        <v>45662</v>
      </c>
      <c r="D156" s="63" t="str">
        <f>VLOOKUP(B156,辅助信息!E:K,7,FALSE)</f>
        <v>JWDDCD2024102400111</v>
      </c>
      <c r="E156" s="63" t="str">
        <f>VLOOKUP(F156,辅助信息!A:B,2,FALSE)</f>
        <v>螺纹钢</v>
      </c>
      <c r="F156" s="63" t="s">
        <v>33</v>
      </c>
      <c r="G156" s="65">
        <v>60</v>
      </c>
      <c r="H156" s="65" t="e">
        <f>_xlfn._xlws.FILTER(#REF!,#REF!&amp;#REF!&amp;#REF!&amp;#REF!=C156&amp;F156&amp;I156&amp;J156,"未发货")</f>
        <v>#REF!</v>
      </c>
      <c r="I156" s="63" t="str">
        <f>VLOOKUP(B156,辅助信息!E:I,3,FALSE)</f>
        <v>（五冶达州国道542项目-二工区巴河特大桥工段-5号墩）四川省达州市达川区石梯镇固家村村民委员会</v>
      </c>
      <c r="J156" s="63" t="str">
        <f>VLOOKUP(B156,辅助信息!E:I,4,FALSE)</f>
        <v>谭福中</v>
      </c>
      <c r="K156" s="63">
        <f>VLOOKUP(J156,辅助信息!H:I,2,FALSE)</f>
        <v>15828538619</v>
      </c>
      <c r="L156" s="72"/>
      <c r="M156" s="72"/>
      <c r="N156" s="72"/>
      <c r="O156" s="72"/>
      <c r="P156" s="72"/>
      <c r="Q156" s="63" t="str">
        <f>VLOOKUP(B156,辅助信息!E:M,9,FALSE)</f>
        <v>ZTWM-CDGS-XS-2024-0181-五冶天府-国道542项目（二批次）</v>
      </c>
    </row>
    <row r="157" hidden="1" spans="2:17">
      <c r="B157" s="63" t="s">
        <v>54</v>
      </c>
      <c r="C157" s="64">
        <v>45662</v>
      </c>
      <c r="D157" s="63" t="str">
        <f>VLOOKUP(B157,辅助信息!E:K,7,FALSE)</f>
        <v>JWDDCD2024102400111</v>
      </c>
      <c r="E157" s="63" t="str">
        <f>VLOOKUP(F157,辅助信息!A:B,2,FALSE)</f>
        <v>螺纹钢</v>
      </c>
      <c r="F157" s="63" t="s">
        <v>28</v>
      </c>
      <c r="G157" s="65">
        <v>15</v>
      </c>
      <c r="H157" s="65" t="e">
        <f>_xlfn._xlws.FILTER(#REF!,#REF!&amp;#REF!&amp;#REF!&amp;#REF!=C157&amp;F157&amp;I157&amp;J157,"未发货")</f>
        <v>#REF!</v>
      </c>
      <c r="I157" s="63" t="str">
        <f>VLOOKUP(B157,辅助信息!E:I,3,FALSE)</f>
        <v>（五冶达州国道542项目-二工区巴河特大桥工段-5号墩）四川省达州市达川区石梯镇固家村村民委员会</v>
      </c>
      <c r="J157" s="63" t="str">
        <f>VLOOKUP(B157,辅助信息!E:I,4,FALSE)</f>
        <v>谭福中</v>
      </c>
      <c r="K157" s="63">
        <f>VLOOKUP(J157,辅助信息!H:I,2,FALSE)</f>
        <v>15828538619</v>
      </c>
      <c r="L157" s="72"/>
      <c r="M157" s="72"/>
      <c r="N157" s="72"/>
      <c r="O157" s="72"/>
      <c r="P157" s="72"/>
      <c r="Q157" s="63" t="str">
        <f>VLOOKUP(B157,辅助信息!E:M,9,FALSE)</f>
        <v>ZTWM-CDGS-XS-2024-0181-五冶天府-国道542项目（二批次）</v>
      </c>
    </row>
    <row r="158" hidden="1" spans="1:17">
      <c r="A158" s="75" t="s">
        <v>55</v>
      </c>
      <c r="B158" s="63" t="s">
        <v>56</v>
      </c>
      <c r="C158" s="64">
        <v>45662</v>
      </c>
      <c r="D158" s="63" t="str">
        <f>VLOOKUP(B158,辅助信息!E:K,7,FALSE)</f>
        <v>JWDDCD2025011400164</v>
      </c>
      <c r="E158" s="63" t="str">
        <f>VLOOKUP(F158,辅助信息!A:B,2,FALSE)</f>
        <v>高线</v>
      </c>
      <c r="F158" s="63" t="s">
        <v>57</v>
      </c>
      <c r="G158" s="65">
        <v>6</v>
      </c>
      <c r="H158" s="65" t="e">
        <f>_xlfn._xlws.FILTER(#REF!,#REF!&amp;#REF!&amp;#REF!&amp;#REF!=C158&amp;F158&amp;I158&amp;J158,"未发货")</f>
        <v>#REF!</v>
      </c>
      <c r="I158" s="63" t="str">
        <f>VLOOKUP(B158,辅助信息!E:I,3,FALSE)</f>
        <v>（商投建工达州中医药科技园-4工区-7号楼）达州市通川区达州中医药职业学院犀牛大道北段</v>
      </c>
      <c r="J158" s="63" t="str">
        <f>VLOOKUP(B158,辅助信息!E:I,4,FALSE)</f>
        <v>张扬</v>
      </c>
      <c r="K158" s="63">
        <f>VLOOKUP(J158,辅助信息!H:I,2,FALSE)</f>
        <v>18381904567</v>
      </c>
      <c r="L158" s="72" t="str">
        <f>VLOOKUP(B158,辅助信息!E:J,6,FALSE)</f>
        <v>控制炉批号尽量少,优先安排达钢,提前联系到场规格及数量</v>
      </c>
      <c r="M158" s="72"/>
      <c r="N158" s="72"/>
      <c r="O158" s="72"/>
      <c r="P158" s="72"/>
      <c r="Q158" s="63" t="str">
        <f>VLOOKUP(B158,辅助信息!E:M,9,FALSE)</f>
        <v>ZTWM-CDGS-XS-2024-0134-商投建工达州中医药科技成果示范园项目</v>
      </c>
    </row>
    <row r="159" hidden="1" spans="1:17">
      <c r="A159" s="75"/>
      <c r="B159" s="63" t="s">
        <v>56</v>
      </c>
      <c r="C159" s="64">
        <v>45662</v>
      </c>
      <c r="D159" s="63" t="str">
        <f>VLOOKUP(B159,辅助信息!E:K,7,FALSE)</f>
        <v>JWDDCD2025011400164</v>
      </c>
      <c r="E159" s="63" t="str">
        <f>VLOOKUP(F159,辅助信息!A:B,2,FALSE)</f>
        <v>盘螺</v>
      </c>
      <c r="F159" s="63" t="s">
        <v>49</v>
      </c>
      <c r="G159" s="65">
        <v>9</v>
      </c>
      <c r="H159" s="65" t="e">
        <f>_xlfn._xlws.FILTER(#REF!,#REF!&amp;#REF!&amp;#REF!&amp;#REF!=C159&amp;F159&amp;I159&amp;J159,"未发货")</f>
        <v>#REF!</v>
      </c>
      <c r="I159" s="63" t="str">
        <f>VLOOKUP(B159,辅助信息!E:I,3,FALSE)</f>
        <v>（商投建工达州中医药科技园-4工区-7号楼）达州市通川区达州中医药职业学院犀牛大道北段</v>
      </c>
      <c r="J159" s="63" t="str">
        <f>VLOOKUP(B159,辅助信息!E:I,4,FALSE)</f>
        <v>张扬</v>
      </c>
      <c r="K159" s="63">
        <f>VLOOKUP(J159,辅助信息!H:I,2,FALSE)</f>
        <v>18381904567</v>
      </c>
      <c r="L159" s="72"/>
      <c r="M159" s="72"/>
      <c r="N159" s="72"/>
      <c r="O159" s="72"/>
      <c r="P159" s="72"/>
      <c r="Q159" s="63" t="str">
        <f>VLOOKUP(B159,辅助信息!E:M,9,FALSE)</f>
        <v>ZTWM-CDGS-XS-2024-0134-商投建工达州中医药科技成果示范园项目</v>
      </c>
    </row>
    <row r="160" hidden="1" spans="1:17">
      <c r="A160" s="75"/>
      <c r="B160" s="63" t="s">
        <v>56</v>
      </c>
      <c r="C160" s="64">
        <v>45662</v>
      </c>
      <c r="D160" s="63" t="str">
        <f>VLOOKUP(B160,辅助信息!E:K,7,FALSE)</f>
        <v>JWDDCD2025011400164</v>
      </c>
      <c r="E160" s="63" t="str">
        <f>VLOOKUP(F160,辅助信息!A:B,2,FALSE)</f>
        <v>螺纹钢</v>
      </c>
      <c r="F160" s="63" t="s">
        <v>30</v>
      </c>
      <c r="G160" s="65">
        <v>3</v>
      </c>
      <c r="H160" s="65" t="e">
        <f>_xlfn._xlws.FILTER(#REF!,#REF!&amp;#REF!&amp;#REF!&amp;#REF!=C160&amp;F160&amp;I160&amp;J160,"未发货")</f>
        <v>#REF!</v>
      </c>
      <c r="I160" s="63" t="str">
        <f>VLOOKUP(B160,辅助信息!E:I,3,FALSE)</f>
        <v>（商投建工达州中医药科技园-4工区-7号楼）达州市通川区达州中医药职业学院犀牛大道北段</v>
      </c>
      <c r="J160" s="63" t="str">
        <f>VLOOKUP(B160,辅助信息!E:I,4,FALSE)</f>
        <v>张扬</v>
      </c>
      <c r="K160" s="63">
        <f>VLOOKUP(J160,辅助信息!H:I,2,FALSE)</f>
        <v>18381904567</v>
      </c>
      <c r="L160" s="72"/>
      <c r="M160" s="72"/>
      <c r="N160" s="72"/>
      <c r="O160" s="72"/>
      <c r="P160" s="72"/>
      <c r="Q160" s="63" t="str">
        <f>VLOOKUP(B160,辅助信息!E:M,9,FALSE)</f>
        <v>ZTWM-CDGS-XS-2024-0134-商投建工达州中医药科技成果示范园项目</v>
      </c>
    </row>
    <row r="161" hidden="1" spans="1:17">
      <c r="A161" s="75"/>
      <c r="B161" s="63" t="s">
        <v>56</v>
      </c>
      <c r="C161" s="64">
        <v>45662</v>
      </c>
      <c r="D161" s="63" t="str">
        <f>VLOOKUP(B161,辅助信息!E:K,7,FALSE)</f>
        <v>JWDDCD2025011400164</v>
      </c>
      <c r="E161" s="63" t="str">
        <f>VLOOKUP(F161,辅助信息!A:B,2,FALSE)</f>
        <v>螺纹钢</v>
      </c>
      <c r="F161" s="63" t="s">
        <v>28</v>
      </c>
      <c r="G161" s="65">
        <v>15</v>
      </c>
      <c r="H161" s="65" t="e">
        <f>_xlfn._xlws.FILTER(#REF!,#REF!&amp;#REF!&amp;#REF!&amp;#REF!=C161&amp;F161&amp;I161&amp;J161,"未发货")</f>
        <v>#REF!</v>
      </c>
      <c r="I161" s="63" t="str">
        <f>VLOOKUP(B161,辅助信息!E:I,3,FALSE)</f>
        <v>（商投建工达州中医药科技园-4工区-7号楼）达州市通川区达州中医药职业学院犀牛大道北段</v>
      </c>
      <c r="J161" s="63" t="str">
        <f>VLOOKUP(B161,辅助信息!E:I,4,FALSE)</f>
        <v>张扬</v>
      </c>
      <c r="K161" s="63">
        <f>VLOOKUP(J161,辅助信息!H:I,2,FALSE)</f>
        <v>18381904567</v>
      </c>
      <c r="L161" s="72"/>
      <c r="M161" s="72"/>
      <c r="N161" s="72"/>
      <c r="O161" s="72"/>
      <c r="P161" s="72"/>
      <c r="Q161" s="63" t="str">
        <f>VLOOKUP(B161,辅助信息!E:M,9,FALSE)</f>
        <v>ZTWM-CDGS-XS-2024-0134-商投建工达州中医药科技成果示范园项目</v>
      </c>
    </row>
    <row r="162" hidden="1" spans="1:17">
      <c r="A162" s="75"/>
      <c r="B162" s="63" t="s">
        <v>56</v>
      </c>
      <c r="C162" s="64">
        <v>45662</v>
      </c>
      <c r="D162" s="63" t="str">
        <f>VLOOKUP(B162,辅助信息!E:K,7,FALSE)</f>
        <v>JWDDCD2025011400164</v>
      </c>
      <c r="E162" s="63" t="str">
        <f>VLOOKUP(F162,辅助信息!A:B,2,FALSE)</f>
        <v>螺纹钢</v>
      </c>
      <c r="F162" s="63" t="s">
        <v>21</v>
      </c>
      <c r="G162" s="65">
        <v>6</v>
      </c>
      <c r="H162" s="65" t="e">
        <f>_xlfn._xlws.FILTER(#REF!,#REF!&amp;#REF!&amp;#REF!&amp;#REF!=C162&amp;F162&amp;I162&amp;J162,"未发货")</f>
        <v>#REF!</v>
      </c>
      <c r="I162" s="63" t="str">
        <f>VLOOKUP(B162,辅助信息!E:I,3,FALSE)</f>
        <v>（商投建工达州中医药科技园-4工区-7号楼）达州市通川区达州中医药职业学院犀牛大道北段</v>
      </c>
      <c r="J162" s="63" t="str">
        <f>VLOOKUP(B162,辅助信息!E:I,4,FALSE)</f>
        <v>张扬</v>
      </c>
      <c r="K162" s="63">
        <f>VLOOKUP(J162,辅助信息!H:I,2,FALSE)</f>
        <v>18381904567</v>
      </c>
      <c r="L162" s="72"/>
      <c r="M162" s="72"/>
      <c r="N162" s="72"/>
      <c r="O162" s="72"/>
      <c r="P162" s="72"/>
      <c r="Q162" s="63" t="str">
        <f>VLOOKUP(B162,辅助信息!E:M,9,FALSE)</f>
        <v>ZTWM-CDGS-XS-2024-0134-商投建工达州中医药科技成果示范园项目</v>
      </c>
    </row>
    <row r="163" hidden="1" spans="1:17">
      <c r="A163" s="75"/>
      <c r="B163" s="63" t="s">
        <v>56</v>
      </c>
      <c r="C163" s="64">
        <v>45662</v>
      </c>
      <c r="D163" s="63" t="str">
        <f>VLOOKUP(B163,辅助信息!E:K,7,FALSE)</f>
        <v>JWDDCD2025011400164</v>
      </c>
      <c r="E163" s="63" t="str">
        <f>VLOOKUP(F163,辅助信息!A:B,2,FALSE)</f>
        <v>螺纹钢</v>
      </c>
      <c r="F163" s="63" t="s">
        <v>58</v>
      </c>
      <c r="G163" s="65">
        <v>27</v>
      </c>
      <c r="H163" s="65" t="e">
        <f>_xlfn._xlws.FILTER(#REF!,#REF!&amp;#REF!&amp;#REF!&amp;#REF!=C163&amp;F163&amp;I163&amp;J163,"未发货")</f>
        <v>#REF!</v>
      </c>
      <c r="I163" s="63" t="str">
        <f>VLOOKUP(B163,辅助信息!E:I,3,FALSE)</f>
        <v>（商投建工达州中医药科技园-4工区-7号楼）达州市通川区达州中医药职业学院犀牛大道北段</v>
      </c>
      <c r="J163" s="63" t="str">
        <f>VLOOKUP(B163,辅助信息!E:I,4,FALSE)</f>
        <v>张扬</v>
      </c>
      <c r="K163" s="63">
        <f>VLOOKUP(J163,辅助信息!H:I,2,FALSE)</f>
        <v>18381904567</v>
      </c>
      <c r="L163" s="72"/>
      <c r="M163" s="72"/>
      <c r="N163" s="72"/>
      <c r="O163" s="72"/>
      <c r="P163" s="72"/>
      <c r="Q163" s="63" t="str">
        <f>VLOOKUP(B163,辅助信息!E:M,9,FALSE)</f>
        <v>ZTWM-CDGS-XS-2024-0134-商投建工达州中医药科技成果示范园项目</v>
      </c>
    </row>
    <row r="164" hidden="1" spans="1:17">
      <c r="A164" s="75"/>
      <c r="B164" s="63" t="s">
        <v>56</v>
      </c>
      <c r="C164" s="64">
        <v>45662</v>
      </c>
      <c r="D164" s="63" t="str">
        <f>VLOOKUP(B164,辅助信息!E:K,7,FALSE)</f>
        <v>JWDDCD2025011400164</v>
      </c>
      <c r="E164" s="63" t="str">
        <f>VLOOKUP(F164,辅助信息!A:B,2,FALSE)</f>
        <v>螺纹钢</v>
      </c>
      <c r="F164" s="63" t="s">
        <v>46</v>
      </c>
      <c r="G164" s="65">
        <v>9</v>
      </c>
      <c r="H164" s="65" t="e">
        <f>_xlfn._xlws.FILTER(#REF!,#REF!&amp;#REF!&amp;#REF!&amp;#REF!=C164&amp;F164&amp;I164&amp;J164,"未发货")</f>
        <v>#REF!</v>
      </c>
      <c r="I164" s="63" t="str">
        <f>VLOOKUP(B164,辅助信息!E:I,3,FALSE)</f>
        <v>（商投建工达州中医药科技园-4工区-7号楼）达州市通川区达州中医药职业学院犀牛大道北段</v>
      </c>
      <c r="J164" s="63" t="str">
        <f>VLOOKUP(B164,辅助信息!E:I,4,FALSE)</f>
        <v>张扬</v>
      </c>
      <c r="K164" s="63">
        <f>VLOOKUP(J164,辅助信息!H:I,2,FALSE)</f>
        <v>18381904567</v>
      </c>
      <c r="L164" s="72"/>
      <c r="M164" s="72"/>
      <c r="N164" s="72"/>
      <c r="O164" s="72"/>
      <c r="P164" s="72"/>
      <c r="Q164" s="63" t="str">
        <f>VLOOKUP(B164,辅助信息!E:M,9,FALSE)</f>
        <v>ZTWM-CDGS-XS-2024-0134-商投建工达州中医药科技成果示范园项目</v>
      </c>
    </row>
    <row r="165" hidden="1" spans="1:17">
      <c r="A165" s="75"/>
      <c r="B165" s="63" t="s">
        <v>56</v>
      </c>
      <c r="C165" s="64">
        <v>45662</v>
      </c>
      <c r="D165" s="63" t="str">
        <f>VLOOKUP(B165,辅助信息!E:K,7,FALSE)</f>
        <v>JWDDCD2025011400164</v>
      </c>
      <c r="E165" s="63" t="str">
        <f>VLOOKUP(F165,辅助信息!A:B,2,FALSE)</f>
        <v>螺纹钢</v>
      </c>
      <c r="F165" s="63" t="s">
        <v>22</v>
      </c>
      <c r="G165" s="65">
        <v>12</v>
      </c>
      <c r="H165" s="65" t="e">
        <f>_xlfn._xlws.FILTER(#REF!,#REF!&amp;#REF!&amp;#REF!&amp;#REF!=C165&amp;F165&amp;I165&amp;J165,"未发货")</f>
        <v>#REF!</v>
      </c>
      <c r="I165" s="63" t="str">
        <f>VLOOKUP(B165,辅助信息!E:I,3,FALSE)</f>
        <v>（商投建工达州中医药科技园-4工区-7号楼）达州市通川区达州中医药职业学院犀牛大道北段</v>
      </c>
      <c r="J165" s="63" t="str">
        <f>VLOOKUP(B165,辅助信息!E:I,4,FALSE)</f>
        <v>张扬</v>
      </c>
      <c r="K165" s="63">
        <f>VLOOKUP(J165,辅助信息!H:I,2,FALSE)</f>
        <v>18381904567</v>
      </c>
      <c r="L165" s="72"/>
      <c r="M165" s="72"/>
      <c r="N165" s="72"/>
      <c r="O165" s="72"/>
      <c r="P165" s="72"/>
      <c r="Q165" s="63" t="str">
        <f>VLOOKUP(B165,辅助信息!E:M,9,FALSE)</f>
        <v>ZTWM-CDGS-XS-2024-0134-商投建工达州中医药科技成果示范园项目</v>
      </c>
    </row>
    <row r="166" hidden="1" spans="2:17">
      <c r="B166" s="22" t="s">
        <v>59</v>
      </c>
      <c r="C166" s="64">
        <v>45665</v>
      </c>
      <c r="D166" s="63" t="str">
        <f>VLOOKUP(B166,辅助信息!E:K,7,FALSE)</f>
        <v>JWDDCD2025021900064</v>
      </c>
      <c r="E166" s="63" t="str">
        <f>VLOOKUP(F166,辅助信息!A:B,2,FALSE)</f>
        <v>盘螺</v>
      </c>
      <c r="F166" s="22" t="s">
        <v>49</v>
      </c>
      <c r="G166" s="18">
        <v>35</v>
      </c>
      <c r="H166" s="65" t="e">
        <f>_xlfn._xlws.FILTER(#REF!,#REF!&amp;#REF!&amp;#REF!&amp;#REF!=C166&amp;F166&amp;I166&amp;J166,"未发货")</f>
        <v>#REF!</v>
      </c>
      <c r="I166" s="63" t="str">
        <f>VLOOKUP(B166,辅助信息!E:I,3,FALSE)</f>
        <v>(五冶钢构医学科学产业园建设项目房建二部-三标（1-2）)四川省南充市顺庆区搬罾街道学府大道二段</v>
      </c>
      <c r="J166" s="63" t="str">
        <f>VLOOKUP(B166,辅助信息!E:I,4,FALSE)</f>
        <v>安南</v>
      </c>
      <c r="K166" s="63">
        <f>VLOOKUP(J166,辅助信息!H:I,2,FALSE)</f>
        <v>19950525030</v>
      </c>
      <c r="L166" s="72" t="str">
        <f>VLOOKUP(B166,辅助信息!E:J,6,FALSE)</f>
        <v>送货单：送货单位：南充思临新材料科技有限公司,收货单位：五冶集团川北(南充)建设有限公司,项目名称：南充医学科学产业园,送货车型13米,装货前联系收货人核实到场规格</v>
      </c>
      <c r="M166" s="72"/>
      <c r="N166" s="72"/>
      <c r="O166" s="72"/>
      <c r="P166" s="72"/>
      <c r="Q166" s="63" t="str">
        <f>VLOOKUP(B166,辅助信息!E:M,9,FALSE)</f>
        <v>ZTWM-CDGS-XS-2024-0248-五冶钢构-南充市医学院项目</v>
      </c>
    </row>
    <row r="167" hidden="1" spans="2:17">
      <c r="B167" s="22" t="s">
        <v>59</v>
      </c>
      <c r="C167" s="64">
        <v>45665</v>
      </c>
      <c r="D167" s="63" t="str">
        <f>VLOOKUP(B167,辅助信息!E:K,7,FALSE)</f>
        <v>JWDDCD2025021900064</v>
      </c>
      <c r="E167" s="63" t="str">
        <f>VLOOKUP(F167,辅助信息!A:B,2,FALSE)</f>
        <v>盘螺</v>
      </c>
      <c r="F167" s="22" t="s">
        <v>40</v>
      </c>
      <c r="G167" s="18">
        <v>25</v>
      </c>
      <c r="H167" s="65" t="e">
        <f>_xlfn._xlws.FILTER(#REF!,#REF!&amp;#REF!&amp;#REF!&amp;#REF!=C167&amp;F167&amp;I167&amp;J167,"未发货")</f>
        <v>#REF!</v>
      </c>
      <c r="I167" s="63" t="str">
        <f>VLOOKUP(B167,辅助信息!E:I,3,FALSE)</f>
        <v>(五冶钢构医学科学产业园建设项目房建二部-三标（1-2）)四川省南充市顺庆区搬罾街道学府大道二段</v>
      </c>
      <c r="J167" s="63" t="str">
        <f>VLOOKUP(B167,辅助信息!E:I,4,FALSE)</f>
        <v>安南</v>
      </c>
      <c r="K167" s="63">
        <f>VLOOKUP(J167,辅助信息!H:I,2,FALSE)</f>
        <v>19950525030</v>
      </c>
      <c r="L167" s="72"/>
      <c r="M167" s="72"/>
      <c r="N167" s="72"/>
      <c r="O167" s="72"/>
      <c r="P167" s="72"/>
      <c r="Q167" s="63" t="str">
        <f>VLOOKUP(B167,辅助信息!E:M,9,FALSE)</f>
        <v>ZTWM-CDGS-XS-2024-0248-五冶钢构-南充市医学院项目</v>
      </c>
    </row>
    <row r="168" hidden="1" spans="2:17">
      <c r="B168" s="22" t="s">
        <v>59</v>
      </c>
      <c r="C168" s="64">
        <v>45665</v>
      </c>
      <c r="D168" s="63" t="str">
        <f>VLOOKUP(B168,辅助信息!E:K,7,FALSE)</f>
        <v>JWDDCD2025021900064</v>
      </c>
      <c r="E168" s="63" t="str">
        <f>VLOOKUP(F168,辅助信息!A:B,2,FALSE)</f>
        <v>盘螺</v>
      </c>
      <c r="F168" s="22" t="s">
        <v>41</v>
      </c>
      <c r="G168" s="18">
        <v>10</v>
      </c>
      <c r="H168" s="65" t="e">
        <f>_xlfn._xlws.FILTER(#REF!,#REF!&amp;#REF!&amp;#REF!&amp;#REF!=C168&amp;F168&amp;I168&amp;J168,"未发货")</f>
        <v>#REF!</v>
      </c>
      <c r="I168" s="63" t="str">
        <f>VLOOKUP(B168,辅助信息!E:I,3,FALSE)</f>
        <v>(五冶钢构医学科学产业园建设项目房建二部-三标（1-2）)四川省南充市顺庆区搬罾街道学府大道二段</v>
      </c>
      <c r="J168" s="63" t="str">
        <f>VLOOKUP(B168,辅助信息!E:I,4,FALSE)</f>
        <v>安南</v>
      </c>
      <c r="K168" s="63">
        <f>VLOOKUP(J168,辅助信息!H:I,2,FALSE)</f>
        <v>19950525030</v>
      </c>
      <c r="L168" s="72"/>
      <c r="M168" s="72"/>
      <c r="N168" s="72"/>
      <c r="O168" s="72"/>
      <c r="P168" s="72"/>
      <c r="Q168" s="63" t="str">
        <f>VLOOKUP(B168,辅助信息!E:M,9,FALSE)</f>
        <v>ZTWM-CDGS-XS-2024-0248-五冶钢构-南充市医学院项目</v>
      </c>
    </row>
    <row r="169" hidden="1" spans="2:17">
      <c r="B169" s="22" t="s">
        <v>60</v>
      </c>
      <c r="C169" s="64">
        <v>45665</v>
      </c>
      <c r="D169" s="63" t="str">
        <f>VLOOKUP(B169,辅助信息!E:K,7,FALSE)</f>
        <v>JWDDCD2025021900064</v>
      </c>
      <c r="E169" s="63" t="str">
        <f>VLOOKUP(F169,辅助信息!A:B,2,FALSE)</f>
        <v>高线</v>
      </c>
      <c r="F169" s="22" t="s">
        <v>53</v>
      </c>
      <c r="G169" s="18">
        <v>2</v>
      </c>
      <c r="H169" s="65" t="e">
        <f>_xlfn._xlws.FILTER(#REF!,#REF!&amp;#REF!&amp;#REF!&amp;#REF!=C169&amp;F169&amp;I169&amp;J169,"未发货")</f>
        <v>#REF!</v>
      </c>
      <c r="I169" s="63" t="str">
        <f>VLOOKUP(B169,辅助信息!E:I,3,FALSE)</f>
        <v>(五冶钢构医学科学产业园建设项目房建二部-六标)四川省南充市顺庆区搬罾街道学府大道二段</v>
      </c>
      <c r="J169" s="63" t="str">
        <f>VLOOKUP(B169,辅助信息!E:I,4,FALSE)</f>
        <v>安南</v>
      </c>
      <c r="K169" s="63">
        <f>VLOOKUP(J169,辅助信息!H:I,2,FALSE)</f>
        <v>19950525030</v>
      </c>
      <c r="L169" s="72"/>
      <c r="M169" s="72"/>
      <c r="N169" s="72"/>
      <c r="O169" s="72"/>
      <c r="P169" s="72"/>
      <c r="Q169" s="63" t="str">
        <f>VLOOKUP(B169,辅助信息!E:M,9,FALSE)</f>
        <v>ZTWM-CDGS-XS-2024-0248-五冶钢构-南充市医学院项目</v>
      </c>
    </row>
    <row r="170" hidden="1" spans="2:17">
      <c r="B170" s="22" t="s">
        <v>60</v>
      </c>
      <c r="C170" s="64">
        <v>45665</v>
      </c>
      <c r="D170" s="63" t="str">
        <f>VLOOKUP(B170,辅助信息!E:K,7,FALSE)</f>
        <v>JWDDCD2025021900064</v>
      </c>
      <c r="E170" s="63" t="str">
        <f>VLOOKUP(F170,辅助信息!A:B,2,FALSE)</f>
        <v>高线</v>
      </c>
      <c r="F170" s="22" t="s">
        <v>61</v>
      </c>
      <c r="G170" s="18">
        <v>8</v>
      </c>
      <c r="H170" s="65" t="e">
        <f>_xlfn._xlws.FILTER(#REF!,#REF!&amp;#REF!&amp;#REF!&amp;#REF!=C170&amp;F170&amp;I170&amp;J170,"未发货")</f>
        <v>#REF!</v>
      </c>
      <c r="I170" s="63" t="str">
        <f>VLOOKUP(B170,辅助信息!E:I,3,FALSE)</f>
        <v>(五冶钢构医学科学产业园建设项目房建二部-六标)四川省南充市顺庆区搬罾街道学府大道二段</v>
      </c>
      <c r="J170" s="63" t="str">
        <f>VLOOKUP(B170,辅助信息!E:I,4,FALSE)</f>
        <v>安南</v>
      </c>
      <c r="K170" s="63">
        <f>VLOOKUP(J170,辅助信息!H:I,2,FALSE)</f>
        <v>19950525030</v>
      </c>
      <c r="L170" s="72"/>
      <c r="M170" s="72"/>
      <c r="N170" s="72"/>
      <c r="O170" s="72"/>
      <c r="P170" s="72"/>
      <c r="Q170" s="63" t="str">
        <f>VLOOKUP(B170,辅助信息!E:M,9,FALSE)</f>
        <v>ZTWM-CDGS-XS-2024-0248-五冶钢构-南充市医学院项目</v>
      </c>
    </row>
    <row r="171" hidden="1" spans="2:17">
      <c r="B171" s="22" t="s">
        <v>60</v>
      </c>
      <c r="C171" s="64">
        <v>45665</v>
      </c>
      <c r="D171" s="63" t="str">
        <f>VLOOKUP(B171,辅助信息!E:K,7,FALSE)</f>
        <v>JWDDCD2025021900064</v>
      </c>
      <c r="E171" s="63" t="str">
        <f>VLOOKUP(F171,辅助信息!A:B,2,FALSE)</f>
        <v>盘螺</v>
      </c>
      <c r="F171" s="22" t="s">
        <v>40</v>
      </c>
      <c r="G171" s="18">
        <v>2</v>
      </c>
      <c r="H171" s="65" t="e">
        <f>_xlfn._xlws.FILTER(#REF!,#REF!&amp;#REF!&amp;#REF!&amp;#REF!=C171&amp;F171&amp;I171&amp;J171,"未发货")</f>
        <v>#REF!</v>
      </c>
      <c r="I171" s="63" t="str">
        <f>VLOOKUP(B171,辅助信息!E:I,3,FALSE)</f>
        <v>(五冶钢构医学科学产业园建设项目房建二部-六标)四川省南充市顺庆区搬罾街道学府大道二段</v>
      </c>
      <c r="J171" s="63" t="str">
        <f>VLOOKUP(B171,辅助信息!E:I,4,FALSE)</f>
        <v>安南</v>
      </c>
      <c r="K171" s="63">
        <f>VLOOKUP(J171,辅助信息!H:I,2,FALSE)</f>
        <v>19950525030</v>
      </c>
      <c r="L171" s="72"/>
      <c r="M171" s="72"/>
      <c r="N171" s="72"/>
      <c r="O171" s="72"/>
      <c r="P171" s="72"/>
      <c r="Q171" s="63" t="str">
        <f>VLOOKUP(B171,辅助信息!E:M,9,FALSE)</f>
        <v>ZTWM-CDGS-XS-2024-0248-五冶钢构-南充市医学院项目</v>
      </c>
    </row>
    <row r="172" hidden="1" spans="2:17">
      <c r="B172" s="22" t="s">
        <v>60</v>
      </c>
      <c r="C172" s="64">
        <v>45665</v>
      </c>
      <c r="D172" s="63" t="str">
        <f>VLOOKUP(B172,辅助信息!E:K,7,FALSE)</f>
        <v>JWDDCD2025021900064</v>
      </c>
      <c r="E172" s="63" t="str">
        <f>VLOOKUP(F172,辅助信息!A:B,2,FALSE)</f>
        <v>螺纹钢</v>
      </c>
      <c r="F172" s="22" t="s">
        <v>27</v>
      </c>
      <c r="G172" s="18">
        <v>20</v>
      </c>
      <c r="H172" s="65" t="e">
        <f>_xlfn._xlws.FILTER(#REF!,#REF!&amp;#REF!&amp;#REF!&amp;#REF!=C172&amp;F172&amp;I172&amp;J172,"未发货")</f>
        <v>#REF!</v>
      </c>
      <c r="I172" s="63" t="str">
        <f>VLOOKUP(B172,辅助信息!E:I,3,FALSE)</f>
        <v>(五冶钢构医学科学产业园建设项目房建二部-六标)四川省南充市顺庆区搬罾街道学府大道二段</v>
      </c>
      <c r="J172" s="63" t="str">
        <f>VLOOKUP(B172,辅助信息!E:I,4,FALSE)</f>
        <v>安南</v>
      </c>
      <c r="K172" s="63">
        <f>VLOOKUP(J172,辅助信息!H:I,2,FALSE)</f>
        <v>19950525030</v>
      </c>
      <c r="L172" s="72"/>
      <c r="M172" s="72"/>
      <c r="N172" s="72"/>
      <c r="O172" s="72"/>
      <c r="P172" s="72"/>
      <c r="Q172" s="63" t="str">
        <f>VLOOKUP(B172,辅助信息!E:M,9,FALSE)</f>
        <v>ZTWM-CDGS-XS-2024-0248-五冶钢构-南充市医学院项目</v>
      </c>
    </row>
    <row r="173" hidden="1" spans="2:17">
      <c r="B173" s="22" t="s">
        <v>60</v>
      </c>
      <c r="C173" s="64">
        <v>45665</v>
      </c>
      <c r="D173" s="63" t="str">
        <f>VLOOKUP(B173,辅助信息!E:K,7,FALSE)</f>
        <v>JWDDCD2025021900064</v>
      </c>
      <c r="E173" s="63" t="str">
        <f>VLOOKUP(F173,辅助信息!A:B,2,FALSE)</f>
        <v>螺纹钢</v>
      </c>
      <c r="F173" s="22" t="s">
        <v>32</v>
      </c>
      <c r="G173" s="18">
        <v>3</v>
      </c>
      <c r="H173" s="65" t="e">
        <f>_xlfn._xlws.FILTER(#REF!,#REF!&amp;#REF!&amp;#REF!&amp;#REF!=C173&amp;F173&amp;I173&amp;J173,"未发货")</f>
        <v>#REF!</v>
      </c>
      <c r="I173" s="63" t="str">
        <f>VLOOKUP(B173,辅助信息!E:I,3,FALSE)</f>
        <v>(五冶钢构医学科学产业园建设项目房建二部-六标)四川省南充市顺庆区搬罾街道学府大道二段</v>
      </c>
      <c r="J173" s="63" t="str">
        <f>VLOOKUP(B173,辅助信息!E:I,4,FALSE)</f>
        <v>安南</v>
      </c>
      <c r="K173" s="63">
        <f>VLOOKUP(J173,辅助信息!H:I,2,FALSE)</f>
        <v>19950525030</v>
      </c>
      <c r="L173" s="72"/>
      <c r="M173" s="72"/>
      <c r="N173" s="72"/>
      <c r="O173" s="72"/>
      <c r="P173" s="72"/>
      <c r="Q173" s="63" t="str">
        <f>VLOOKUP(B173,辅助信息!E:M,9,FALSE)</f>
        <v>ZTWM-CDGS-XS-2024-0248-五冶钢构-南充市医学院项目</v>
      </c>
    </row>
    <row r="174" ht="78.75" hidden="1" spans="2:17">
      <c r="B174" s="22" t="s">
        <v>20</v>
      </c>
      <c r="C174" s="64">
        <v>45665</v>
      </c>
      <c r="D174" s="63" t="str">
        <f>VLOOKUP(B174,辅助信息!E:K,7,FALSE)</f>
        <v>JWDDCD2025021900064</v>
      </c>
      <c r="E174" s="63" t="str">
        <f>VLOOKUP(F174,辅助信息!A:B,2,FALSE)</f>
        <v>螺纹钢</v>
      </c>
      <c r="F174" s="22" t="s">
        <v>27</v>
      </c>
      <c r="G174" s="18">
        <v>35</v>
      </c>
      <c r="H174" s="65" t="e">
        <f>_xlfn._xlws.FILTER(#REF!,#REF!&amp;#REF!&amp;#REF!&amp;#REF!=C174&amp;F174&amp;I174&amp;J174,"未发货")</f>
        <v>#REF!</v>
      </c>
      <c r="I174" s="63" t="str">
        <f>VLOOKUP(B174,辅助信息!E:I,3,FALSE)</f>
        <v>(五冶钢构医学科学产业园建设项目房建三部-一标（7-2）)四川省南充市顺庆区搬罾街道学府大道二段</v>
      </c>
      <c r="J174" s="63" t="str">
        <f>VLOOKUP(B174,辅助信息!E:I,4,FALSE)</f>
        <v>郑林</v>
      </c>
      <c r="K174" s="63">
        <f>VLOOKUP(J174,辅助信息!H:I,2,FALSE)</f>
        <v>18349955455</v>
      </c>
      <c r="L174" s="83" t="str">
        <f>VLOOKUP(B174,辅助信息!E:J,6,FALSE)</f>
        <v>送货单：送货单位：南充思临新材料科技有限公司,收货单位：五冶集团川北(南充)建设有限公司,项目名称：南充医学科学产业园,送货车型13米,装货前联系收货人核实到场规格</v>
      </c>
      <c r="M174" s="83"/>
      <c r="N174" s="83"/>
      <c r="O174" s="83"/>
      <c r="P174" s="83"/>
      <c r="Q174" s="63" t="str">
        <f>VLOOKUP(B174,辅助信息!E:M,9,FALSE)</f>
        <v>ZTWM-CDGS-XS-2024-0248-五冶钢构-南充市医学院项目</v>
      </c>
    </row>
    <row r="175" hidden="1" spans="2:17">
      <c r="B175" s="63" t="s">
        <v>17</v>
      </c>
      <c r="C175" s="64">
        <v>45665</v>
      </c>
      <c r="D175" s="63" t="str">
        <f>VLOOKUP(B175,辅助信息!E:K,7,FALSE)</f>
        <v>JWDDCD2024101600090</v>
      </c>
      <c r="E175" s="63" t="str">
        <f>VLOOKUP(F175,辅助信息!A:B,2,FALSE)</f>
        <v>螺纹钢</v>
      </c>
      <c r="F175" s="63" t="s">
        <v>18</v>
      </c>
      <c r="G175" s="65">
        <f>149-108</f>
        <v>41</v>
      </c>
      <c r="H175" s="65" t="e">
        <f>_xlfn._xlws.FILTER(#REF!,#REF!&amp;#REF!&amp;#REF!&amp;#REF!=C175&amp;F175&amp;I175&amp;J175,"未发货")</f>
        <v>#REF!</v>
      </c>
      <c r="I175" s="63" t="str">
        <f>VLOOKUP(B175,辅助信息!E:I,3,FALSE)</f>
        <v>（达州市公共卫生临床医疗中心项目-一标-1号制作房）达州市通川区西外复兴镇公共卫生临床医疗中心项目</v>
      </c>
      <c r="J175" s="63" t="str">
        <f>VLOOKUP(B175,辅助信息!E:I,4,FALSE)</f>
        <v>潘建发</v>
      </c>
      <c r="K175" s="63">
        <f>VLOOKUP(J175,辅助信息!H:I,2,FALSE)</f>
        <v>13658059919</v>
      </c>
      <c r="L175" s="72" t="str">
        <f>VLOOKUP(B175,辅助信息!E:J,6,FALSE)</f>
        <v>提前联系到场规格,一天到场车辆不低于2车</v>
      </c>
      <c r="M175" s="72"/>
      <c r="N175" s="72"/>
      <c r="O175" s="72"/>
      <c r="P175" s="72"/>
      <c r="Q175" s="63" t="str">
        <f>VLOOKUP(B175,辅助信息!E:M,9,FALSE)</f>
        <v>ZTWM-CDGS-XS-2024-0205-五冶钢构-达州市通川区西外复兴镇及临近片区建设项目</v>
      </c>
    </row>
    <row r="176" hidden="1" spans="2:17">
      <c r="B176" s="63" t="s">
        <v>17</v>
      </c>
      <c r="C176" s="64">
        <v>45665</v>
      </c>
      <c r="D176" s="63" t="str">
        <f>VLOOKUP(B176,辅助信息!E:K,7,FALSE)</f>
        <v>JWDDCD2024101600090</v>
      </c>
      <c r="E176" s="63" t="str">
        <f>VLOOKUP(F176,辅助信息!A:B,2,FALSE)</f>
        <v>螺纹钢</v>
      </c>
      <c r="F176" s="63" t="s">
        <v>32</v>
      </c>
      <c r="G176" s="65">
        <v>9</v>
      </c>
      <c r="H176" s="65" t="e">
        <f>_xlfn._xlws.FILTER(#REF!,#REF!&amp;#REF!&amp;#REF!&amp;#REF!=C176&amp;F176&amp;I176&amp;J176,"未发货")</f>
        <v>#REF!</v>
      </c>
      <c r="I176" s="63" t="str">
        <f>VLOOKUP(B176,辅助信息!E:I,3,FALSE)</f>
        <v>（达州市公共卫生临床医疗中心项目-一标-1号制作房）达州市通川区西外复兴镇公共卫生临床医疗中心项目</v>
      </c>
      <c r="J176" s="63" t="str">
        <f>VLOOKUP(B176,辅助信息!E:I,4,FALSE)</f>
        <v>潘建发</v>
      </c>
      <c r="K176" s="63">
        <f>VLOOKUP(J176,辅助信息!H:I,2,FALSE)</f>
        <v>13658059919</v>
      </c>
      <c r="L176" s="72"/>
      <c r="M176" s="72"/>
      <c r="N176" s="72"/>
      <c r="O176" s="72"/>
      <c r="P176" s="72"/>
      <c r="Q176" s="63"/>
    </row>
    <row r="177" hidden="1" spans="2:17">
      <c r="B177" s="63" t="s">
        <v>17</v>
      </c>
      <c r="C177" s="64">
        <v>45665</v>
      </c>
      <c r="D177" s="63" t="str">
        <f>VLOOKUP(B177,辅助信息!E:K,7,FALSE)</f>
        <v>JWDDCD2024101600090</v>
      </c>
      <c r="E177" s="63" t="str">
        <f>VLOOKUP(F177,辅助信息!A:B,2,FALSE)</f>
        <v>盘螺</v>
      </c>
      <c r="F177" s="63" t="s">
        <v>41</v>
      </c>
      <c r="G177" s="65">
        <v>5</v>
      </c>
      <c r="H177" s="65" t="e">
        <f>_xlfn._xlws.FILTER(#REF!,#REF!&amp;#REF!&amp;#REF!&amp;#REF!=C177&amp;F177&amp;I177&amp;J177,"未发货")</f>
        <v>#REF!</v>
      </c>
      <c r="I177" s="63" t="str">
        <f>VLOOKUP(B177,辅助信息!E:I,3,FALSE)</f>
        <v>（达州市公共卫生临床医疗中心项目-一标-1号制作房）达州市通川区西外复兴镇公共卫生临床医疗中心项目</v>
      </c>
      <c r="J177" s="63" t="str">
        <f>VLOOKUP(B177,辅助信息!E:I,4,FALSE)</f>
        <v>潘建发</v>
      </c>
      <c r="K177" s="63">
        <f>VLOOKUP(J177,辅助信息!H:I,2,FALSE)</f>
        <v>13658059919</v>
      </c>
      <c r="L177" s="72"/>
      <c r="M177" s="72"/>
      <c r="N177" s="72"/>
      <c r="O177" s="72"/>
      <c r="P177" s="72"/>
      <c r="Q177" s="63" t="str">
        <f>VLOOKUP(B177,辅助信息!E:M,9,FALSE)</f>
        <v>ZTWM-CDGS-XS-2024-0205-五冶钢构-达州市通川区西外复兴镇及临近片区建设项目</v>
      </c>
    </row>
    <row r="178" hidden="1" spans="2:17">
      <c r="B178" s="22" t="s">
        <v>31</v>
      </c>
      <c r="C178" s="64">
        <v>45665</v>
      </c>
      <c r="D178" s="63" t="str">
        <f>VLOOKUP(B178,辅助信息!E:K,7,FALSE)</f>
        <v>JWDDCD2024121000136</v>
      </c>
      <c r="E178" s="63" t="str">
        <f>VLOOKUP(F178,辅助信息!A:B,2,FALSE)</f>
        <v>螺纹钢</v>
      </c>
      <c r="F178" s="22" t="s">
        <v>33</v>
      </c>
      <c r="G178" s="18">
        <v>15</v>
      </c>
      <c r="H178" s="65">
        <v>15</v>
      </c>
      <c r="I178" s="63" t="str">
        <f>VLOOKUP(B178,辅助信息!E:I,3,FALSE)</f>
        <v>（四川商建-射洪城乡一体化项目）遂宁市射洪市忠新幼儿园北侧约220米新溪小区</v>
      </c>
      <c r="J178" s="63" t="str">
        <f>VLOOKUP(B178,辅助信息!E:I,4,FALSE)</f>
        <v>柏子刚</v>
      </c>
      <c r="K178" s="63">
        <f>VLOOKUP(J178,辅助信息!H:I,2,FALSE)</f>
        <v>15692885305</v>
      </c>
      <c r="L178" s="72" t="str">
        <f>VLOOKUP(B178,辅助信息!E:J,6,FALSE)</f>
        <v>提前联系到场规格及数量</v>
      </c>
      <c r="M178" s="72"/>
      <c r="N178" s="72"/>
      <c r="O178" s="72"/>
      <c r="P178" s="72"/>
      <c r="Q178" s="63" t="str">
        <f>VLOOKUP(B178,辅助信息!E:M,9,FALSE)</f>
        <v>ZTWM-CDGS-XS-2024-0179-四川商投-射洪城乡一体化建设项目</v>
      </c>
    </row>
    <row r="179" hidden="1" spans="2:17">
      <c r="B179" s="22" t="s">
        <v>31</v>
      </c>
      <c r="C179" s="64">
        <v>45665</v>
      </c>
      <c r="D179" s="63" t="str">
        <f>VLOOKUP(B179,辅助信息!E:K,7,FALSE)</f>
        <v>JWDDCD2024121000136</v>
      </c>
      <c r="E179" s="63" t="str">
        <f>VLOOKUP(F179,辅助信息!A:B,2,FALSE)</f>
        <v>盘螺</v>
      </c>
      <c r="F179" s="22" t="s">
        <v>40</v>
      </c>
      <c r="G179" s="18">
        <v>5</v>
      </c>
      <c r="H179" s="65">
        <v>5</v>
      </c>
      <c r="I179" s="63" t="str">
        <f>VLOOKUP(B179,辅助信息!E:I,3,FALSE)</f>
        <v>（四川商建-射洪城乡一体化项目）遂宁市射洪市忠新幼儿园北侧约220米新溪小区</v>
      </c>
      <c r="J179" s="63" t="str">
        <f>VLOOKUP(B179,辅助信息!E:I,4,FALSE)</f>
        <v>柏子刚</v>
      </c>
      <c r="K179" s="63">
        <f>VLOOKUP(J179,辅助信息!H:I,2,FALSE)</f>
        <v>15692885305</v>
      </c>
      <c r="L179" s="72"/>
      <c r="M179" s="72"/>
      <c r="N179" s="72"/>
      <c r="O179" s="72"/>
      <c r="P179" s="72"/>
      <c r="Q179" s="63" t="str">
        <f>VLOOKUP(B179,辅助信息!E:M,9,FALSE)</f>
        <v>ZTWM-CDGS-XS-2024-0179-四川商投-射洪城乡一体化建设项目</v>
      </c>
    </row>
    <row r="180" hidden="1" spans="2:17">
      <c r="B180" s="22" t="s">
        <v>31</v>
      </c>
      <c r="C180" s="64">
        <v>45665</v>
      </c>
      <c r="D180" s="63" t="str">
        <f>VLOOKUP(B180,辅助信息!E:K,7,FALSE)</f>
        <v>JWDDCD2024121000136</v>
      </c>
      <c r="E180" s="63" t="str">
        <f>VLOOKUP(F180,辅助信息!A:B,2,FALSE)</f>
        <v>盘螺</v>
      </c>
      <c r="F180" s="22" t="s">
        <v>41</v>
      </c>
      <c r="G180" s="18">
        <v>15</v>
      </c>
      <c r="H180" s="65">
        <v>15</v>
      </c>
      <c r="I180" s="63" t="str">
        <f>VLOOKUP(B180,辅助信息!E:I,3,FALSE)</f>
        <v>（四川商建-射洪城乡一体化项目）遂宁市射洪市忠新幼儿园北侧约220米新溪小区</v>
      </c>
      <c r="J180" s="63" t="str">
        <f>VLOOKUP(B180,辅助信息!E:I,4,FALSE)</f>
        <v>柏子刚</v>
      </c>
      <c r="K180" s="63">
        <f>VLOOKUP(J180,辅助信息!H:I,2,FALSE)</f>
        <v>15692885305</v>
      </c>
      <c r="L180" s="72"/>
      <c r="M180" s="72"/>
      <c r="N180" s="72"/>
      <c r="O180" s="72"/>
      <c r="P180" s="72"/>
      <c r="Q180" s="63" t="str">
        <f>VLOOKUP(B180,辅助信息!E:M,9,FALSE)</f>
        <v>ZTWM-CDGS-XS-2024-0179-四川商投-射洪城乡一体化建设项目</v>
      </c>
    </row>
    <row r="181" hidden="1" spans="1:17">
      <c r="A181" s="67" t="s">
        <v>62</v>
      </c>
      <c r="B181" s="22" t="s">
        <v>31</v>
      </c>
      <c r="C181" s="64">
        <v>45665</v>
      </c>
      <c r="D181" s="63" t="str">
        <f>VLOOKUP(B181,辅助信息!E:K,7,FALSE)</f>
        <v>JWDDCD2024121000136</v>
      </c>
      <c r="E181" s="63" t="str">
        <f>VLOOKUP(F181,辅助信息!A:B,2,FALSE)</f>
        <v>盘螺</v>
      </c>
      <c r="F181" s="22" t="s">
        <v>40</v>
      </c>
      <c r="G181" s="18">
        <v>21</v>
      </c>
      <c r="H181" s="65">
        <v>21</v>
      </c>
      <c r="I181" s="63" t="str">
        <f>VLOOKUP(B181,辅助信息!E:I,3,FALSE)</f>
        <v>（四川商建-射洪城乡一体化项目）遂宁市射洪市忠新幼儿园北侧约220米新溪小区</v>
      </c>
      <c r="J181" s="63" t="str">
        <f>VLOOKUP(B181,辅助信息!E:I,4,FALSE)</f>
        <v>柏子刚</v>
      </c>
      <c r="K181" s="63">
        <f>VLOOKUP(J181,辅助信息!H:I,2,FALSE)</f>
        <v>15692885305</v>
      </c>
      <c r="L181" s="72"/>
      <c r="M181" s="72"/>
      <c r="N181" s="72"/>
      <c r="O181" s="72"/>
      <c r="P181" s="72"/>
      <c r="Q181" s="63" t="str">
        <f>VLOOKUP(B181,辅助信息!E:M,9,FALSE)</f>
        <v>ZTWM-CDGS-XS-2024-0179-四川商投-射洪城乡一体化建设项目</v>
      </c>
    </row>
    <row r="182" hidden="1" spans="1:17">
      <c r="A182" s="67"/>
      <c r="B182" s="22" t="s">
        <v>31</v>
      </c>
      <c r="C182" s="64">
        <v>45665</v>
      </c>
      <c r="D182" s="63" t="str">
        <f>VLOOKUP(B182,辅助信息!E:K,7,FALSE)</f>
        <v>JWDDCD2024121000136</v>
      </c>
      <c r="E182" s="63" t="str">
        <f>VLOOKUP(F182,辅助信息!A:B,2,FALSE)</f>
        <v>盘螺</v>
      </c>
      <c r="F182" s="22" t="s">
        <v>41</v>
      </c>
      <c r="G182" s="18">
        <v>30</v>
      </c>
      <c r="H182" s="65">
        <v>30</v>
      </c>
      <c r="I182" s="63" t="str">
        <f>VLOOKUP(B182,辅助信息!E:I,3,FALSE)</f>
        <v>（四川商建-射洪城乡一体化项目）遂宁市射洪市忠新幼儿园北侧约220米新溪小区</v>
      </c>
      <c r="J182" s="63" t="str">
        <f>VLOOKUP(B182,辅助信息!E:I,4,FALSE)</f>
        <v>柏子刚</v>
      </c>
      <c r="K182" s="63">
        <f>VLOOKUP(J182,辅助信息!H:I,2,FALSE)</f>
        <v>15692885305</v>
      </c>
      <c r="L182" s="72"/>
      <c r="M182" s="72"/>
      <c r="N182" s="72"/>
      <c r="O182" s="72"/>
      <c r="P182" s="72"/>
      <c r="Q182" s="63" t="str">
        <f>VLOOKUP(B182,辅助信息!E:M,9,FALSE)</f>
        <v>ZTWM-CDGS-XS-2024-0179-四川商投-射洪城乡一体化建设项目</v>
      </c>
    </row>
    <row r="183" hidden="1" spans="1:17">
      <c r="A183" s="67"/>
      <c r="B183" s="22" t="s">
        <v>31</v>
      </c>
      <c r="C183" s="64">
        <v>45665</v>
      </c>
      <c r="D183" s="63" t="str">
        <f>VLOOKUP(B183,辅助信息!E:K,7,FALSE)</f>
        <v>JWDDCD2024121000136</v>
      </c>
      <c r="E183" s="63" t="str">
        <f>VLOOKUP(F183,辅助信息!A:B,2,FALSE)</f>
        <v>螺纹钢</v>
      </c>
      <c r="F183" s="22" t="s">
        <v>32</v>
      </c>
      <c r="G183" s="18">
        <v>21</v>
      </c>
      <c r="H183" s="65" t="e">
        <f>_xlfn._xlws.FILTER(#REF!,#REF!&amp;#REF!&amp;#REF!&amp;#REF!=C183&amp;F183&amp;I183&amp;J183,"未发货")</f>
        <v>#REF!</v>
      </c>
      <c r="I183" s="63" t="str">
        <f>VLOOKUP(B183,辅助信息!E:I,3,FALSE)</f>
        <v>（四川商建-射洪城乡一体化项目）遂宁市射洪市忠新幼儿园北侧约220米新溪小区</v>
      </c>
      <c r="J183" s="63" t="str">
        <f>VLOOKUP(B183,辅助信息!E:I,4,FALSE)</f>
        <v>柏子刚</v>
      </c>
      <c r="K183" s="63">
        <f>VLOOKUP(J183,辅助信息!H:I,2,FALSE)</f>
        <v>15692885305</v>
      </c>
      <c r="L183" s="72"/>
      <c r="M183" s="72"/>
      <c r="N183" s="72"/>
      <c r="O183" s="72"/>
      <c r="P183" s="72"/>
      <c r="Q183" s="63" t="str">
        <f>VLOOKUP(B183,辅助信息!E:M,9,FALSE)</f>
        <v>ZTWM-CDGS-XS-2024-0179-四川商投-射洪城乡一体化建设项目</v>
      </c>
    </row>
    <row r="184" hidden="1" spans="1:17">
      <c r="A184" s="67"/>
      <c r="B184" s="22" t="s">
        <v>31</v>
      </c>
      <c r="C184" s="64">
        <v>45665</v>
      </c>
      <c r="D184" s="63" t="str">
        <f>VLOOKUP(B184,辅助信息!E:K,7,FALSE)</f>
        <v>JWDDCD2024121000136</v>
      </c>
      <c r="E184" s="63" t="str">
        <f>VLOOKUP(F184,辅助信息!A:B,2,FALSE)</f>
        <v>螺纹钢</v>
      </c>
      <c r="F184" s="22" t="s">
        <v>33</v>
      </c>
      <c r="G184" s="18">
        <v>30</v>
      </c>
      <c r="H184" s="65">
        <v>30</v>
      </c>
      <c r="I184" s="63" t="str">
        <f>VLOOKUP(B184,辅助信息!E:I,3,FALSE)</f>
        <v>（四川商建-射洪城乡一体化项目）遂宁市射洪市忠新幼儿园北侧约220米新溪小区</v>
      </c>
      <c r="J184" s="63" t="str">
        <f>VLOOKUP(B184,辅助信息!E:I,4,FALSE)</f>
        <v>柏子刚</v>
      </c>
      <c r="K184" s="63">
        <f>VLOOKUP(J184,辅助信息!H:I,2,FALSE)</f>
        <v>15692885305</v>
      </c>
      <c r="L184" s="72"/>
      <c r="M184" s="72"/>
      <c r="N184" s="72"/>
      <c r="O184" s="72"/>
      <c r="P184" s="72"/>
      <c r="Q184" s="63" t="str">
        <f>VLOOKUP(B184,辅助信息!E:M,9,FALSE)</f>
        <v>ZTWM-CDGS-XS-2024-0179-四川商投-射洪城乡一体化建设项目</v>
      </c>
    </row>
    <row r="185" ht="56.25" hidden="1" spans="2:17">
      <c r="B185" s="63" t="s">
        <v>29</v>
      </c>
      <c r="C185" s="64">
        <v>45665</v>
      </c>
      <c r="D185" s="63" t="str">
        <f>VLOOKUP(B185,辅助信息!E:K,7,FALSE)</f>
        <v>JWDDCD2024102400111</v>
      </c>
      <c r="E185" s="63" t="str">
        <f>VLOOKUP(F185,辅助信息!A:B,2,FALSE)</f>
        <v>螺纹钢</v>
      </c>
      <c r="F185" s="63" t="s">
        <v>28</v>
      </c>
      <c r="G185" s="65">
        <v>70</v>
      </c>
      <c r="H185" s="65" t="e">
        <f>_xlfn._xlws.FILTER(#REF!,#REF!&amp;#REF!&amp;#REF!&amp;#REF!=C185&amp;F185&amp;I185&amp;J185,"未发货")</f>
        <v>#REF!</v>
      </c>
      <c r="I185" s="63" t="str">
        <f>VLOOKUP(B185,辅助信息!E:I,3,FALSE)</f>
        <v>（五冶达州国道542项目-二工区黄家湾隧道工段）四川省达州市达川区赵固镇黄家坡</v>
      </c>
      <c r="J185" s="63" t="str">
        <f>VLOOKUP(B185,辅助信息!E:I,4,FALSE)</f>
        <v>罗永方</v>
      </c>
      <c r="K185" s="63">
        <f>VLOOKUP(J185,辅助信息!H:I,2,FALSE)</f>
        <v>13551450899</v>
      </c>
      <c r="L185" s="83" t="str">
        <f>VLOOKUP(B185,辅助信息!E:J,6,FALSE)</f>
        <v>五冶建设送货单,4份材质书,送货车型9.6米,装货前联系收货人核实到场规格,没提前告知进场规格现场不给予接收</v>
      </c>
      <c r="M185" s="83"/>
      <c r="N185" s="83"/>
      <c r="O185" s="83"/>
      <c r="P185" s="83"/>
      <c r="Q185" s="63" t="str">
        <f>VLOOKUP(B185,辅助信息!E:M,9,FALSE)</f>
        <v>ZTWM-CDGS-XS-2024-0181-五冶天府-国道542项目（二批次）</v>
      </c>
    </row>
    <row r="186" ht="56.25" hidden="1" spans="2:17">
      <c r="B186" s="63" t="s">
        <v>54</v>
      </c>
      <c r="C186" s="64">
        <v>45665</v>
      </c>
      <c r="D186" s="63" t="str">
        <f>VLOOKUP(B186,辅助信息!E:K,7,FALSE)</f>
        <v>JWDDCD2024102400111</v>
      </c>
      <c r="E186" s="63" t="str">
        <f>VLOOKUP(F186,辅助信息!A:B,2,FALSE)</f>
        <v>螺纹钢</v>
      </c>
      <c r="F186" s="63" t="s">
        <v>33</v>
      </c>
      <c r="G186" s="65">
        <v>54</v>
      </c>
      <c r="H186" s="65" t="e">
        <f>_xlfn._xlws.FILTER(#REF!,#REF!&amp;#REF!&amp;#REF!&amp;#REF!=C186&amp;F186&amp;I186&amp;J186,"未发货")</f>
        <v>#REF!</v>
      </c>
      <c r="I186" s="63" t="str">
        <f>VLOOKUP(B186,辅助信息!E:I,3,FALSE)</f>
        <v>（五冶达州国道542项目-二工区巴河特大桥工段-5号墩）四川省达州市达川区石梯镇固家村村民委员会</v>
      </c>
      <c r="J186" s="63" t="str">
        <f>VLOOKUP(B186,辅助信息!E:I,4,FALSE)</f>
        <v>谭福中</v>
      </c>
      <c r="K186" s="63">
        <f>VLOOKUP(J186,辅助信息!H:I,2,FALSE)</f>
        <v>15828538619</v>
      </c>
      <c r="L186" s="83" t="str">
        <f>VLOOKUP(B186,辅助信息!E:J,6,FALSE)</f>
        <v>五冶建设送货单,4份材质书,送货车型13米,装货前联系收货人核实到场规格,没提前告知进场规格现场不给予接收</v>
      </c>
      <c r="M186" s="83"/>
      <c r="N186" s="83"/>
      <c r="O186" s="83"/>
      <c r="P186" s="83"/>
      <c r="Q186" s="63" t="str">
        <f>VLOOKUP(B186,辅助信息!E:M,9,FALSE)</f>
        <v>ZTWM-CDGS-XS-2024-0181-五冶天府-国道542项目（二批次）</v>
      </c>
    </row>
    <row r="187" ht="45" hidden="1" spans="2:17">
      <c r="B187" s="63" t="s">
        <v>63</v>
      </c>
      <c r="C187" s="64">
        <v>45665</v>
      </c>
      <c r="D187" s="63" t="str">
        <f>VLOOKUP(B187,辅助信息!E:K,7,FALSE)</f>
        <v>JWDDCD2024102400111</v>
      </c>
      <c r="E187" s="63" t="str">
        <f>VLOOKUP(F187,辅助信息!A:B,2,FALSE)</f>
        <v>螺纹钢</v>
      </c>
      <c r="F187" s="63" t="s">
        <v>52</v>
      </c>
      <c r="G187" s="65">
        <v>26</v>
      </c>
      <c r="H187" s="65" t="e">
        <f>_xlfn._xlws.FILTER(#REF!,#REF!&amp;#REF!&amp;#REF!&amp;#REF!=C187&amp;F187&amp;I187&amp;J187,"未发货")</f>
        <v>#REF!</v>
      </c>
      <c r="I187" s="63" t="str">
        <f>VLOOKUP(B187,辅助信息!E:I,3,FALSE)</f>
        <v>（五冶达州国道542项目-三工区路基六工段）四川省达州市达川区赵固镇水文村</v>
      </c>
      <c r="J187" s="63" t="str">
        <f>VLOOKUP(B187,辅助信息!E:I,4,FALSE)</f>
        <v>谭鹏程</v>
      </c>
      <c r="K187" s="63">
        <f>VLOOKUP(J187,辅助信息!H:I,2,FALSE)</f>
        <v>18280895666</v>
      </c>
      <c r="L187" s="72" t="str">
        <f>VLOOKUP(B187,辅助信息!E:J,6,FALSE)</f>
        <v>五冶建设送货单,送货车型9.6米,装货前联系收货人核实到场规格,没提前告知进场规格现场不给予接收</v>
      </c>
      <c r="M187" s="72"/>
      <c r="N187" s="72"/>
      <c r="O187" s="72"/>
      <c r="P187" s="72"/>
      <c r="Q187" s="63" t="str">
        <f>VLOOKUP(B187,辅助信息!E:M,9,FALSE)</f>
        <v>ZTWM-CDGS-XS-2024-0181-五冶天府-国道542项目（二批次）</v>
      </c>
    </row>
    <row r="188" hidden="1" spans="2:17">
      <c r="B188" s="22" t="s">
        <v>64</v>
      </c>
      <c r="C188" s="64">
        <v>45665</v>
      </c>
      <c r="D188" s="63" t="str">
        <f>VLOOKUP(B188,辅助信息!E:K,7,FALSE)</f>
        <v>JWDDCD2024102400111</v>
      </c>
      <c r="E188" s="63" t="str">
        <f>VLOOKUP(F188,辅助信息!A:B,2,FALSE)</f>
        <v>螺纹钢</v>
      </c>
      <c r="F188" s="22" t="s">
        <v>27</v>
      </c>
      <c r="G188" s="18">
        <v>15</v>
      </c>
      <c r="H188" s="65" t="e">
        <f>_xlfn._xlws.FILTER(#REF!,#REF!&amp;#REF!&amp;#REF!&amp;#REF!=C188&amp;F188&amp;I188&amp;J188,"未发货")</f>
        <v>#REF!</v>
      </c>
      <c r="I188" s="63" t="str">
        <f>VLOOKUP(B188,辅助信息!E:I,3,FALSE)</f>
        <v>（五冶达州国道542项目-三工区桥梁3工段）四川省达州市达川区赵固镇水文村原村委会下300米</v>
      </c>
      <c r="J188" s="63" t="str">
        <f>VLOOKUP(B188,辅助信息!E:I,4,FALSE)</f>
        <v>李代茂</v>
      </c>
      <c r="K188" s="63">
        <f>VLOOKUP(J188,辅助信息!H:I,2,FALSE)</f>
        <v>18302833536</v>
      </c>
      <c r="L188" s="72" t="str">
        <f>VLOOKUP(B188,辅助信息!E:J,6,FALSE)</f>
        <v>五冶建设送货单,送货车型9.6米,装货前联系收货人核实到场规格,没提前告知进场规格现场不给予接收</v>
      </c>
      <c r="M188" s="72"/>
      <c r="N188" s="72"/>
      <c r="O188" s="72"/>
      <c r="P188" s="72"/>
      <c r="Q188" s="63" t="str">
        <f>VLOOKUP(B188,辅助信息!E:M,9,FALSE)</f>
        <v>ZTWM-CDGS-XS-2024-0181-五冶天府-国道542项目（二批次）</v>
      </c>
    </row>
    <row r="189" hidden="1" spans="2:17">
      <c r="B189" s="22" t="s">
        <v>64</v>
      </c>
      <c r="C189" s="64">
        <v>45665</v>
      </c>
      <c r="D189" s="63" t="str">
        <f>VLOOKUP(B189,辅助信息!E:K,7,FALSE)</f>
        <v>JWDDCD2024102400111</v>
      </c>
      <c r="E189" s="63" t="str">
        <f>VLOOKUP(F189,辅助信息!A:B,2,FALSE)</f>
        <v>螺纹钢</v>
      </c>
      <c r="F189" s="22" t="s">
        <v>32</v>
      </c>
      <c r="G189" s="18">
        <v>18</v>
      </c>
      <c r="H189" s="65" t="e">
        <f>_xlfn._xlws.FILTER(#REF!,#REF!&amp;#REF!&amp;#REF!&amp;#REF!=C189&amp;F189&amp;I189&amp;J189,"未发货")</f>
        <v>#REF!</v>
      </c>
      <c r="I189" s="63" t="str">
        <f>VLOOKUP(B189,辅助信息!E:I,3,FALSE)</f>
        <v>（五冶达州国道542项目-三工区桥梁3工段）四川省达州市达川区赵固镇水文村原村委会下300米</v>
      </c>
      <c r="J189" s="63" t="str">
        <f>VLOOKUP(B189,辅助信息!E:I,4,FALSE)</f>
        <v>李代茂</v>
      </c>
      <c r="K189" s="63">
        <f>VLOOKUP(J189,辅助信息!H:I,2,FALSE)</f>
        <v>18302833536</v>
      </c>
      <c r="L189" s="72"/>
      <c r="M189" s="72"/>
      <c r="N189" s="72"/>
      <c r="O189" s="72"/>
      <c r="P189" s="72"/>
      <c r="Q189" s="63" t="str">
        <f>VLOOKUP(B189,辅助信息!E:M,9,FALSE)</f>
        <v>ZTWM-CDGS-XS-2024-0181-五冶天府-国道542项目（二批次）</v>
      </c>
    </row>
    <row r="190" hidden="1" spans="2:17">
      <c r="B190" s="22" t="s">
        <v>64</v>
      </c>
      <c r="C190" s="64">
        <v>45665</v>
      </c>
      <c r="D190" s="63" t="str">
        <f>VLOOKUP(B190,辅助信息!E:K,7,FALSE)</f>
        <v>JWDDCD2024102400111</v>
      </c>
      <c r="E190" s="63" t="str">
        <f>VLOOKUP(F190,辅助信息!A:B,2,FALSE)</f>
        <v>螺纹钢</v>
      </c>
      <c r="F190" s="22" t="s">
        <v>28</v>
      </c>
      <c r="G190" s="18">
        <v>6</v>
      </c>
      <c r="H190" s="65" t="e">
        <f>_xlfn._xlws.FILTER(#REF!,#REF!&amp;#REF!&amp;#REF!&amp;#REF!=C190&amp;F190&amp;I190&amp;J190,"未发货")</f>
        <v>#REF!</v>
      </c>
      <c r="I190" s="63" t="str">
        <f>VLOOKUP(B190,辅助信息!E:I,3,FALSE)</f>
        <v>（五冶达州国道542项目-三工区桥梁3工段）四川省达州市达川区赵固镇水文村原村委会下300米</v>
      </c>
      <c r="J190" s="63" t="str">
        <f>VLOOKUP(B190,辅助信息!E:I,4,FALSE)</f>
        <v>李代茂</v>
      </c>
      <c r="K190" s="63">
        <f>VLOOKUP(J190,辅助信息!H:I,2,FALSE)</f>
        <v>18302833536</v>
      </c>
      <c r="L190" s="72"/>
      <c r="M190" s="72"/>
      <c r="N190" s="72"/>
      <c r="O190" s="72"/>
      <c r="P190" s="72"/>
      <c r="Q190" s="63" t="str">
        <f>VLOOKUP(B190,辅助信息!E:M,9,FALSE)</f>
        <v>ZTWM-CDGS-XS-2024-0181-五冶天府-国道542项目（二批次）</v>
      </c>
    </row>
    <row r="191" hidden="1" spans="2:17">
      <c r="B191" s="22" t="s">
        <v>64</v>
      </c>
      <c r="C191" s="64">
        <v>45665</v>
      </c>
      <c r="D191" s="63" t="str">
        <f>VLOOKUP(B191,辅助信息!E:K,7,FALSE)</f>
        <v>JWDDCD2024102400111</v>
      </c>
      <c r="E191" s="63" t="str">
        <f>VLOOKUP(F191,辅助信息!A:B,2,FALSE)</f>
        <v>螺纹钢</v>
      </c>
      <c r="F191" s="22" t="s">
        <v>65</v>
      </c>
      <c r="G191" s="18">
        <v>38</v>
      </c>
      <c r="H191" s="65" t="e">
        <f>_xlfn._xlws.FILTER(#REF!,#REF!&amp;#REF!&amp;#REF!&amp;#REF!=C191&amp;F191&amp;I191&amp;J191,"未发货")</f>
        <v>#REF!</v>
      </c>
      <c r="I191" s="63" t="str">
        <f>VLOOKUP(B191,辅助信息!E:I,3,FALSE)</f>
        <v>（五冶达州国道542项目-三工区桥梁3工段）四川省达州市达川区赵固镇水文村原村委会下300米</v>
      </c>
      <c r="J191" s="63" t="str">
        <f>VLOOKUP(B191,辅助信息!E:I,4,FALSE)</f>
        <v>李代茂</v>
      </c>
      <c r="K191" s="63">
        <f>VLOOKUP(J191,辅助信息!H:I,2,FALSE)</f>
        <v>18302833536</v>
      </c>
      <c r="L191" s="72"/>
      <c r="M191" s="72"/>
      <c r="N191" s="72"/>
      <c r="O191" s="72"/>
      <c r="P191" s="72"/>
      <c r="Q191" s="63" t="str">
        <f>VLOOKUP(B191,辅助信息!E:M,9,FALSE)</f>
        <v>ZTWM-CDGS-XS-2024-0181-五冶天府-国道542项目（二批次）</v>
      </c>
    </row>
    <row r="192" hidden="1" spans="2:17">
      <c r="B192" s="22" t="s">
        <v>64</v>
      </c>
      <c r="C192" s="64">
        <v>45665</v>
      </c>
      <c r="D192" s="63" t="str">
        <f>VLOOKUP(B192,辅助信息!E:K,7,FALSE)</f>
        <v>JWDDCD2024102400111</v>
      </c>
      <c r="E192" s="63" t="str">
        <f>VLOOKUP(F192,辅助信息!A:B,2,FALSE)</f>
        <v>螺纹钢</v>
      </c>
      <c r="F192" s="22" t="s">
        <v>52</v>
      </c>
      <c r="G192" s="18">
        <v>6</v>
      </c>
      <c r="H192" s="65" t="e">
        <f>_xlfn._xlws.FILTER(#REF!,#REF!&amp;#REF!&amp;#REF!&amp;#REF!=C192&amp;F192&amp;I192&amp;J192,"未发货")</f>
        <v>#REF!</v>
      </c>
      <c r="I192" s="63" t="str">
        <f>VLOOKUP(B192,辅助信息!E:I,3,FALSE)</f>
        <v>（五冶达州国道542项目-三工区桥梁3工段）四川省达州市达川区赵固镇水文村原村委会下300米</v>
      </c>
      <c r="J192" s="63" t="str">
        <f>VLOOKUP(B192,辅助信息!E:I,4,FALSE)</f>
        <v>李代茂</v>
      </c>
      <c r="K192" s="63">
        <f>VLOOKUP(J192,辅助信息!H:I,2,FALSE)</f>
        <v>18302833536</v>
      </c>
      <c r="L192" s="72"/>
      <c r="M192" s="72"/>
      <c r="N192" s="72"/>
      <c r="O192" s="72"/>
      <c r="P192" s="72"/>
      <c r="Q192" s="63" t="str">
        <f>VLOOKUP(B192,辅助信息!E:M,9,FALSE)</f>
        <v>ZTWM-CDGS-XS-2024-0181-五冶天府-国道542项目（二批次）</v>
      </c>
    </row>
    <row r="193" hidden="1" spans="1:17">
      <c r="A193" s="84"/>
      <c r="B193" s="63" t="s">
        <v>56</v>
      </c>
      <c r="C193" s="64">
        <v>45665</v>
      </c>
      <c r="D193" s="63" t="str">
        <f>VLOOKUP(B193,辅助信息!E:K,7,FALSE)</f>
        <v>JWDDCD2025011400164</v>
      </c>
      <c r="E193" s="63" t="str">
        <f>VLOOKUP(F193,辅助信息!A:B,2,FALSE)</f>
        <v>螺纹钢</v>
      </c>
      <c r="F193" s="63" t="s">
        <v>30</v>
      </c>
      <c r="G193" s="65">
        <v>3</v>
      </c>
      <c r="H193" s="65" t="e">
        <f>_xlfn._xlws.FILTER(#REF!,#REF!&amp;#REF!&amp;#REF!&amp;#REF!=C193&amp;F193&amp;I193&amp;J193,"未发货")</f>
        <v>#REF!</v>
      </c>
      <c r="I193" s="63" t="str">
        <f>VLOOKUP(B193,辅助信息!E:I,3,FALSE)</f>
        <v>（商投建工达州中医药科技园-4工区-7号楼）达州市通川区达州中医药职业学院犀牛大道北段</v>
      </c>
      <c r="J193" s="63" t="str">
        <f>VLOOKUP(B193,辅助信息!E:I,4,FALSE)</f>
        <v>张扬</v>
      </c>
      <c r="K193" s="63">
        <f>VLOOKUP(J193,辅助信息!H:I,2,FALSE)</f>
        <v>18381904567</v>
      </c>
      <c r="L193" s="72" t="str">
        <f>VLOOKUP(B193,辅助信息!E:J,6,FALSE)</f>
        <v>控制炉批号尽量少,优先安排达钢,提前联系到场规格及数量</v>
      </c>
      <c r="M193" s="72"/>
      <c r="N193" s="72"/>
      <c r="O193" s="72"/>
      <c r="P193" s="72"/>
      <c r="Q193" s="63" t="str">
        <f>VLOOKUP(B193,辅助信息!E:M,9,FALSE)</f>
        <v>ZTWM-CDGS-XS-2024-0134-商投建工达州中医药科技成果示范园项目</v>
      </c>
    </row>
    <row r="194" hidden="1" spans="1:17">
      <c r="A194" s="84"/>
      <c r="B194" s="63" t="s">
        <v>56</v>
      </c>
      <c r="C194" s="64">
        <v>45665</v>
      </c>
      <c r="D194" s="63" t="str">
        <f>VLOOKUP(B194,辅助信息!E:K,7,FALSE)</f>
        <v>JWDDCD2025011400164</v>
      </c>
      <c r="E194" s="63" t="str">
        <f>VLOOKUP(F194,辅助信息!A:B,2,FALSE)</f>
        <v>螺纹钢</v>
      </c>
      <c r="F194" s="63" t="s">
        <v>28</v>
      </c>
      <c r="G194" s="65">
        <v>15</v>
      </c>
      <c r="H194" s="65" t="e">
        <f>_xlfn._xlws.FILTER(#REF!,#REF!&amp;#REF!&amp;#REF!&amp;#REF!=C194&amp;F194&amp;I194&amp;J194,"未发货")</f>
        <v>#REF!</v>
      </c>
      <c r="I194" s="63" t="str">
        <f>VLOOKUP(B194,辅助信息!E:I,3,FALSE)</f>
        <v>（商投建工达州中医药科技园-4工区-7号楼）达州市通川区达州中医药职业学院犀牛大道北段</v>
      </c>
      <c r="J194" s="63" t="str">
        <f>VLOOKUP(B194,辅助信息!E:I,4,FALSE)</f>
        <v>张扬</v>
      </c>
      <c r="K194" s="63">
        <f>VLOOKUP(J194,辅助信息!H:I,2,FALSE)</f>
        <v>18381904567</v>
      </c>
      <c r="L194" s="72"/>
      <c r="M194" s="72"/>
      <c r="N194" s="72"/>
      <c r="O194" s="72"/>
      <c r="P194" s="72"/>
      <c r="Q194" s="63" t="str">
        <f>VLOOKUP(B194,辅助信息!E:M,9,FALSE)</f>
        <v>ZTWM-CDGS-XS-2024-0134-商投建工达州中医药科技成果示范园项目</v>
      </c>
    </row>
    <row r="195" hidden="1" spans="1:17">
      <c r="A195" s="84"/>
      <c r="B195" s="63" t="s">
        <v>56</v>
      </c>
      <c r="C195" s="64">
        <v>45665</v>
      </c>
      <c r="D195" s="63" t="str">
        <f>VLOOKUP(B195,辅助信息!E:K,7,FALSE)</f>
        <v>JWDDCD2025011400164</v>
      </c>
      <c r="E195" s="63" t="str">
        <f>VLOOKUP(F195,辅助信息!A:B,2,FALSE)</f>
        <v>螺纹钢</v>
      </c>
      <c r="F195" s="63" t="s">
        <v>21</v>
      </c>
      <c r="G195" s="65">
        <v>6</v>
      </c>
      <c r="H195" s="65" t="e">
        <f>_xlfn._xlws.FILTER(#REF!,#REF!&amp;#REF!&amp;#REF!&amp;#REF!=C195&amp;F195&amp;I195&amp;J195,"未发货")</f>
        <v>#REF!</v>
      </c>
      <c r="I195" s="63" t="str">
        <f>VLOOKUP(B195,辅助信息!E:I,3,FALSE)</f>
        <v>（商投建工达州中医药科技园-4工区-7号楼）达州市通川区达州中医药职业学院犀牛大道北段</v>
      </c>
      <c r="J195" s="63" t="str">
        <f>VLOOKUP(B195,辅助信息!E:I,4,FALSE)</f>
        <v>张扬</v>
      </c>
      <c r="K195" s="63">
        <f>VLOOKUP(J195,辅助信息!H:I,2,FALSE)</f>
        <v>18381904567</v>
      </c>
      <c r="L195" s="72"/>
      <c r="M195" s="72"/>
      <c r="N195" s="72"/>
      <c r="O195" s="72"/>
      <c r="P195" s="72"/>
      <c r="Q195" s="63" t="str">
        <f>VLOOKUP(B195,辅助信息!E:M,9,FALSE)</f>
        <v>ZTWM-CDGS-XS-2024-0134-商投建工达州中医药科技成果示范园项目</v>
      </c>
    </row>
    <row r="196" hidden="1" spans="1:17">
      <c r="A196" s="84"/>
      <c r="B196" s="63" t="s">
        <v>56</v>
      </c>
      <c r="C196" s="64">
        <v>45665</v>
      </c>
      <c r="D196" s="63" t="str">
        <f>VLOOKUP(B196,辅助信息!E:K,7,FALSE)</f>
        <v>JWDDCD2025011400164</v>
      </c>
      <c r="E196" s="63" t="str">
        <f>VLOOKUP(F196,辅助信息!A:B,2,FALSE)</f>
        <v>螺纹钢</v>
      </c>
      <c r="F196" s="63" t="s">
        <v>46</v>
      </c>
      <c r="G196" s="65">
        <v>9</v>
      </c>
      <c r="H196" s="65" t="e">
        <f>_xlfn._xlws.FILTER(#REF!,#REF!&amp;#REF!&amp;#REF!&amp;#REF!=C196&amp;F196&amp;I196&amp;J196,"未发货")</f>
        <v>#REF!</v>
      </c>
      <c r="I196" s="63" t="str">
        <f>VLOOKUP(B196,辅助信息!E:I,3,FALSE)</f>
        <v>（商投建工达州中医药科技园-4工区-7号楼）达州市通川区达州中医药职业学院犀牛大道北段</v>
      </c>
      <c r="J196" s="63" t="str">
        <f>VLOOKUP(B196,辅助信息!E:I,4,FALSE)</f>
        <v>张扬</v>
      </c>
      <c r="K196" s="63">
        <f>VLOOKUP(J196,辅助信息!H:I,2,FALSE)</f>
        <v>18381904567</v>
      </c>
      <c r="L196" s="72"/>
      <c r="M196" s="72"/>
      <c r="N196" s="72"/>
      <c r="O196" s="72"/>
      <c r="P196" s="72"/>
      <c r="Q196" s="63" t="str">
        <f>VLOOKUP(B196,辅助信息!E:M,9,FALSE)</f>
        <v>ZTWM-CDGS-XS-2024-0134-商投建工达州中医药科技成果示范园项目</v>
      </c>
    </row>
    <row r="197" hidden="1" spans="2:17">
      <c r="B197" s="22" t="s">
        <v>48</v>
      </c>
      <c r="C197" s="64">
        <v>45665</v>
      </c>
      <c r="D197" s="63" t="str">
        <f>VLOOKUP(B197,辅助信息!E:K,7,FALSE)</f>
        <v>ZTWM-CDGS-YL-20240529-006</v>
      </c>
      <c r="E197" s="63" t="str">
        <f>VLOOKUP(F197,辅助信息!A:B,2,FALSE)</f>
        <v>螺纹钢</v>
      </c>
      <c r="F197" s="22" t="s">
        <v>66</v>
      </c>
      <c r="G197" s="18">
        <f>40-12</f>
        <v>28</v>
      </c>
      <c r="H197" s="65" t="e">
        <f>_xlfn._xlws.FILTER(#REF!,#REF!&amp;#REF!&amp;#REF!&amp;#REF!=C197&amp;F197&amp;I197&amp;J197,"未发货")</f>
        <v>#REF!</v>
      </c>
      <c r="I197" s="63" t="str">
        <f>VLOOKUP(B197,辅助信息!E:I,3,FALSE)</f>
        <v>(华西颐海-科创农业生态谷-1号钢筋房)成都市简阳市白金山水库</v>
      </c>
      <c r="J197" s="63" t="str">
        <f>VLOOKUP(B197,辅助信息!E:I,4,FALSE)</f>
        <v>石清国</v>
      </c>
      <c r="K197" s="63">
        <f>VLOOKUP(J197,辅助信息!H:I,2,FALSE)</f>
        <v>13458642015</v>
      </c>
      <c r="L197" s="72" t="str">
        <f>VLOOKUP(B197,辅助信息!E:J,6,FALSE)</f>
        <v>优先威钢,我方卸车,新老国标钢厂不加价可直发</v>
      </c>
      <c r="M197" s="72"/>
      <c r="N197" s="72"/>
      <c r="O197" s="72"/>
      <c r="P197" s="72"/>
      <c r="Q197" s="63" t="str">
        <f>VLOOKUP(B197,辅助信息!E:M,9,FALSE)</f>
        <v>ZTWM-CDGS-XS-2024-0093-华西-颐海科创农业生态谷</v>
      </c>
    </row>
    <row r="198" hidden="1" spans="2:17">
      <c r="B198" s="22" t="s">
        <v>48</v>
      </c>
      <c r="C198" s="64">
        <v>45665</v>
      </c>
      <c r="D198" s="63" t="str">
        <f>VLOOKUP(B198,辅助信息!E:K,7,FALSE)</f>
        <v>ZTWM-CDGS-YL-20240529-006</v>
      </c>
      <c r="E198" s="63" t="str">
        <f>VLOOKUP(F198,辅助信息!A:B,2,FALSE)</f>
        <v>螺纹钢</v>
      </c>
      <c r="F198" s="22" t="s">
        <v>46</v>
      </c>
      <c r="G198" s="18">
        <v>6</v>
      </c>
      <c r="H198" s="65" t="e">
        <f>_xlfn._xlws.FILTER(#REF!,#REF!&amp;#REF!&amp;#REF!&amp;#REF!=C198&amp;F198&amp;I198&amp;J198,"未发货")</f>
        <v>#REF!</v>
      </c>
      <c r="I198" s="63" t="str">
        <f>VLOOKUP(B198,辅助信息!E:I,3,FALSE)</f>
        <v>(华西颐海-科创农业生态谷-1号钢筋房)成都市简阳市白金山水库</v>
      </c>
      <c r="J198" s="63" t="str">
        <f>VLOOKUP(B198,辅助信息!E:I,4,FALSE)</f>
        <v>石清国</v>
      </c>
      <c r="K198" s="63">
        <f>VLOOKUP(J198,辅助信息!H:I,2,FALSE)</f>
        <v>13458642015</v>
      </c>
      <c r="L198" s="72"/>
      <c r="M198" s="72"/>
      <c r="N198" s="72"/>
      <c r="O198" s="72"/>
      <c r="P198" s="72"/>
      <c r="Q198" s="63" t="str">
        <f>VLOOKUP(B198,辅助信息!E:M,9,FALSE)</f>
        <v>ZTWM-CDGS-XS-2024-0093-华西-颐海科创农业生态谷</v>
      </c>
    </row>
    <row r="199" hidden="1" spans="2:17">
      <c r="B199" s="22" t="s">
        <v>48</v>
      </c>
      <c r="C199" s="64">
        <v>45665</v>
      </c>
      <c r="D199" s="63" t="str">
        <f>VLOOKUP(B199,辅助信息!E:K,7,FALSE)</f>
        <v>ZTWM-CDGS-YL-20240529-006</v>
      </c>
      <c r="E199" s="63" t="str">
        <f>VLOOKUP(F199,辅助信息!A:B,2,FALSE)</f>
        <v>螺纹钢</v>
      </c>
      <c r="F199" s="22" t="s">
        <v>22</v>
      </c>
      <c r="G199" s="18">
        <v>10</v>
      </c>
      <c r="H199" s="65" t="e">
        <f>_xlfn._xlws.FILTER(#REF!,#REF!&amp;#REF!&amp;#REF!&amp;#REF!=C199&amp;F199&amp;I199&amp;J199,"未发货")</f>
        <v>#REF!</v>
      </c>
      <c r="I199" s="63" t="str">
        <f>VLOOKUP(B199,辅助信息!E:I,3,FALSE)</f>
        <v>(华西颐海-科创农业生态谷-1号钢筋房)成都市简阳市白金山水库</v>
      </c>
      <c r="J199" s="63" t="str">
        <f>VLOOKUP(B199,辅助信息!E:I,4,FALSE)</f>
        <v>石清国</v>
      </c>
      <c r="K199" s="63">
        <f>VLOOKUP(J199,辅助信息!H:I,2,FALSE)</f>
        <v>13458642015</v>
      </c>
      <c r="L199" s="72"/>
      <c r="M199" s="72"/>
      <c r="N199" s="72"/>
      <c r="O199" s="72"/>
      <c r="P199" s="72"/>
      <c r="Q199" s="63" t="str">
        <f>VLOOKUP(B199,辅助信息!E:M,9,FALSE)</f>
        <v>ZTWM-CDGS-XS-2024-0093-华西-颐海科创农业生态谷</v>
      </c>
    </row>
    <row r="200" hidden="1" spans="2:17">
      <c r="B200" s="22" t="s">
        <v>44</v>
      </c>
      <c r="C200" s="64">
        <v>45665</v>
      </c>
      <c r="D200" s="63" t="str">
        <f>VLOOKUP(B200,辅助信息!E:K,7,FALSE)</f>
        <v>ZTWM-CDGS-YL-20240911-005</v>
      </c>
      <c r="E200" s="63" t="str">
        <f>VLOOKUP(F200,辅助信息!A:B,2,FALSE)</f>
        <v>盘螺</v>
      </c>
      <c r="F200" s="22" t="s">
        <v>26</v>
      </c>
      <c r="G200" s="18">
        <v>52</v>
      </c>
      <c r="H200" s="65" t="e">
        <f>_xlfn._xlws.FILTER(#REF!,#REF!&amp;#REF!&amp;#REF!&amp;#REF!=C200&amp;F200&amp;I200&amp;J200,"未发货")</f>
        <v>#REF!</v>
      </c>
      <c r="I200" s="63" t="str">
        <f>VLOOKUP(B200,辅助信息!E:I,3,FALSE)</f>
        <v>（华西酒城南）成都市武侯区火车南站西路8号酒城南项目</v>
      </c>
      <c r="J200" s="63" t="str">
        <f>VLOOKUP(B200,辅助信息!E:I,4,FALSE)</f>
        <v>龙耀宇</v>
      </c>
      <c r="K200" s="63">
        <f>VLOOKUP(J200,辅助信息!H:I,2,FALSE)</f>
        <v>18384145895</v>
      </c>
      <c r="L200" s="83" t="str">
        <f>VLOOKUP(B200,辅助信息!E:J,6,FALSE)</f>
        <v>对方卸车</v>
      </c>
      <c r="M200" s="83"/>
      <c r="N200" s="83"/>
      <c r="O200" s="83"/>
      <c r="P200" s="83"/>
      <c r="Q200" s="63" t="str">
        <f>VLOOKUP(B200,辅助信息!E:M,9,FALSE)</f>
        <v>ZTWM-CDGS-XS-2024-0189-华西集采-酒城南项目</v>
      </c>
    </row>
    <row r="201" hidden="1" spans="1:17">
      <c r="A201" s="67" t="s">
        <v>67</v>
      </c>
      <c r="B201" s="63" t="s">
        <v>17</v>
      </c>
      <c r="C201" s="64">
        <v>45667</v>
      </c>
      <c r="D201" s="63" t="str">
        <f>VLOOKUP(B201,辅助信息!E:K,7,FALSE)</f>
        <v>JWDDCD2024101600090</v>
      </c>
      <c r="E201" s="63" t="str">
        <f>VLOOKUP(F201,辅助信息!A:B,2,FALSE)</f>
        <v>螺纹钢</v>
      </c>
      <c r="F201" s="63" t="s">
        <v>18</v>
      </c>
      <c r="G201" s="65">
        <f>149-108</f>
        <v>41</v>
      </c>
      <c r="H201" s="65" t="e">
        <f>_xlfn._xlws.FILTER(#REF!,#REF!&amp;#REF!&amp;#REF!&amp;#REF!=C201&amp;F201&amp;I201&amp;J201,"未发货")</f>
        <v>#REF!</v>
      </c>
      <c r="I201" s="63" t="str">
        <f>VLOOKUP(B201,辅助信息!E:I,3,FALSE)</f>
        <v>（达州市公共卫生临床医疗中心项目-一标-1号制作房）达州市通川区西外复兴镇公共卫生临床医疗中心项目</v>
      </c>
      <c r="J201" s="63" t="str">
        <f>VLOOKUP(B201,辅助信息!E:I,4,FALSE)</f>
        <v>潘建发</v>
      </c>
      <c r="K201" s="63">
        <f>VLOOKUP(J201,辅助信息!H:I,2,FALSE)</f>
        <v>13658059919</v>
      </c>
      <c r="L201" s="72" t="str">
        <f>VLOOKUP(B201,辅助信息!E:J,6,FALSE)</f>
        <v>提前联系到场规格,一天到场车辆不低于2车</v>
      </c>
      <c r="M201" s="72"/>
      <c r="N201" s="72"/>
      <c r="O201" s="72"/>
      <c r="P201" s="72"/>
      <c r="Q201" s="63" t="str">
        <f>VLOOKUP(B201,辅助信息!E:M,9,FALSE)</f>
        <v>ZTWM-CDGS-XS-2024-0205-五冶钢构-达州市通川区西外复兴镇及临近片区建设项目</v>
      </c>
    </row>
    <row r="202" hidden="1" spans="1:17">
      <c r="A202" s="67"/>
      <c r="B202" s="63" t="s">
        <v>17</v>
      </c>
      <c r="C202" s="64">
        <v>45667</v>
      </c>
      <c r="D202" s="63" t="str">
        <f>VLOOKUP(B202,辅助信息!E:K,7,FALSE)</f>
        <v>JWDDCD2024101600090</v>
      </c>
      <c r="E202" s="63" t="str">
        <f>VLOOKUP(F202,辅助信息!A:B,2,FALSE)</f>
        <v>螺纹钢</v>
      </c>
      <c r="F202" s="63" t="s">
        <v>32</v>
      </c>
      <c r="G202" s="65">
        <v>9</v>
      </c>
      <c r="H202" s="65" t="e">
        <f>_xlfn._xlws.FILTER(#REF!,#REF!&amp;#REF!&amp;#REF!&amp;#REF!=C202&amp;F202&amp;I202&amp;J202,"未发货")</f>
        <v>#REF!</v>
      </c>
      <c r="I202" s="63" t="str">
        <f>VLOOKUP(B202,辅助信息!E:I,3,FALSE)</f>
        <v>（达州市公共卫生临床医疗中心项目-一标-1号制作房）达州市通川区西外复兴镇公共卫生临床医疗中心项目</v>
      </c>
      <c r="J202" s="63" t="str">
        <f>VLOOKUP(B202,辅助信息!E:I,4,FALSE)</f>
        <v>潘建发</v>
      </c>
      <c r="K202" s="63">
        <f>VLOOKUP(J202,辅助信息!H:I,2,FALSE)</f>
        <v>13658059919</v>
      </c>
      <c r="L202" s="72"/>
      <c r="M202" s="72"/>
      <c r="N202" s="72"/>
      <c r="O202" s="72"/>
      <c r="P202" s="72"/>
      <c r="Q202" s="63" t="str">
        <f>VLOOKUP(B202,辅助信息!E:M,9,FALSE)</f>
        <v>ZTWM-CDGS-XS-2024-0205-五冶钢构-达州市通川区西外复兴镇及临近片区建设项目</v>
      </c>
    </row>
    <row r="203" hidden="1" spans="1:17">
      <c r="A203" s="67"/>
      <c r="B203" s="63" t="s">
        <v>17</v>
      </c>
      <c r="C203" s="64">
        <v>45667</v>
      </c>
      <c r="D203" s="63" t="str">
        <f>VLOOKUP(B203,辅助信息!E:K,7,FALSE)</f>
        <v>JWDDCD2024101600090</v>
      </c>
      <c r="E203" s="63" t="str">
        <f>VLOOKUP(F203,辅助信息!A:B,2,FALSE)</f>
        <v>盘螺</v>
      </c>
      <c r="F203" s="63" t="s">
        <v>41</v>
      </c>
      <c r="G203" s="65">
        <v>5</v>
      </c>
      <c r="H203" s="65">
        <v>5.5</v>
      </c>
      <c r="I203" s="63" t="str">
        <f>VLOOKUP(B203,辅助信息!E:I,3,FALSE)</f>
        <v>（达州市公共卫生临床医疗中心项目-一标-1号制作房）达州市通川区西外复兴镇公共卫生临床医疗中心项目</v>
      </c>
      <c r="J203" s="63" t="str">
        <f>VLOOKUP(B203,辅助信息!E:I,4,FALSE)</f>
        <v>潘建发</v>
      </c>
      <c r="K203" s="63">
        <f>VLOOKUP(J203,辅助信息!H:I,2,FALSE)</f>
        <v>13658059919</v>
      </c>
      <c r="L203" s="72"/>
      <c r="M203" s="72"/>
      <c r="N203" s="72"/>
      <c r="O203" s="72"/>
      <c r="P203" s="72"/>
      <c r="Q203" s="63" t="str">
        <f>VLOOKUP(B203,辅助信息!E:M,9,FALSE)</f>
        <v>ZTWM-CDGS-XS-2024-0205-五冶钢构-达州市通川区西外复兴镇及临近片区建设项目</v>
      </c>
    </row>
    <row r="204" ht="56.25" hidden="1" spans="2:17">
      <c r="B204" s="63" t="s">
        <v>54</v>
      </c>
      <c r="C204" s="64">
        <v>45667</v>
      </c>
      <c r="D204" s="63" t="str">
        <f>VLOOKUP(B204,辅助信息!E:K,7,FALSE)</f>
        <v>JWDDCD2024102400111</v>
      </c>
      <c r="E204" s="63" t="str">
        <f>VLOOKUP(F204,辅助信息!A:B,2,FALSE)</f>
        <v>螺纹钢</v>
      </c>
      <c r="F204" s="63" t="s">
        <v>33</v>
      </c>
      <c r="G204" s="65">
        <v>19</v>
      </c>
      <c r="H204" s="65" t="e">
        <f>_xlfn._xlws.FILTER(#REF!,#REF!&amp;#REF!&amp;#REF!&amp;#REF!=C204&amp;F204&amp;I204&amp;J204,"未发货")</f>
        <v>#REF!</v>
      </c>
      <c r="I204" s="63" t="str">
        <f>VLOOKUP(B204,辅助信息!E:I,3,FALSE)</f>
        <v>（五冶达州国道542项目-二工区巴河特大桥工段-5号墩）四川省达州市达川区石梯镇固家村村民委员会</v>
      </c>
      <c r="J204" s="63" t="str">
        <f>VLOOKUP(B204,辅助信息!E:I,4,FALSE)</f>
        <v>谭福中</v>
      </c>
      <c r="K204" s="63">
        <f>VLOOKUP(J204,辅助信息!H:I,2,FALSE)</f>
        <v>15828538619</v>
      </c>
      <c r="L204" s="72" t="str">
        <f>VLOOKUP(B204,辅助信息!E:J,6,FALSE)</f>
        <v>五冶建设送货单,4份材质书,送货车型13米,装货前联系收货人核实到场规格,没提前告知进场规格现场不给予接收</v>
      </c>
      <c r="M204" s="72"/>
      <c r="N204" s="72"/>
      <c r="O204" s="72"/>
      <c r="P204" s="72"/>
      <c r="Q204" s="63" t="str">
        <f>VLOOKUP(B204,辅助信息!E:M,9,FALSE)</f>
        <v>ZTWM-CDGS-XS-2024-0181-五冶天府-国道542项目（二批次）</v>
      </c>
    </row>
    <row r="205" hidden="1" spans="2:17">
      <c r="B205" s="63" t="s">
        <v>64</v>
      </c>
      <c r="C205" s="64">
        <v>45667</v>
      </c>
      <c r="D205" s="63" t="str">
        <f>VLOOKUP(B205,辅助信息!E:K,7,FALSE)</f>
        <v>JWDDCD2024102400111</v>
      </c>
      <c r="E205" s="63" t="str">
        <f>VLOOKUP(F205,辅助信息!A:B,2,FALSE)</f>
        <v>螺纹钢</v>
      </c>
      <c r="F205" s="63" t="s">
        <v>32</v>
      </c>
      <c r="G205" s="65">
        <v>18</v>
      </c>
      <c r="H205" s="65" t="e">
        <f>_xlfn._xlws.FILTER(#REF!,#REF!&amp;#REF!&amp;#REF!&amp;#REF!=C205&amp;F205&amp;I205&amp;J205,"未发货")</f>
        <v>#REF!</v>
      </c>
      <c r="I205" s="63" t="str">
        <f>VLOOKUP(B205,辅助信息!E:I,3,FALSE)</f>
        <v>（五冶达州国道542项目-三工区桥梁3工段）四川省达州市达川区赵固镇水文村原村委会下300米</v>
      </c>
      <c r="J205" s="63" t="str">
        <f>VLOOKUP(B205,辅助信息!E:I,4,FALSE)</f>
        <v>李代茂</v>
      </c>
      <c r="K205" s="63">
        <f>VLOOKUP(J205,辅助信息!H:I,2,FALSE)</f>
        <v>18302833536</v>
      </c>
      <c r="L205" s="72" t="str">
        <f>VLOOKUP(B205,辅助信息!E:J,6,FALSE)</f>
        <v>五冶建设送货单,送货车型9.6米,装货前联系收货人核实到场规格,没提前告知进场规格现场不给予接收</v>
      </c>
      <c r="M205" s="72"/>
      <c r="N205" s="72"/>
      <c r="O205" s="72"/>
      <c r="P205" s="72"/>
      <c r="Q205" s="63" t="str">
        <f>VLOOKUP(B205,辅助信息!E:M,9,FALSE)</f>
        <v>ZTWM-CDGS-XS-2024-0181-五冶天府-国道542项目（二批次）</v>
      </c>
    </row>
    <row r="206" hidden="1" spans="2:17">
      <c r="B206" s="63" t="s">
        <v>64</v>
      </c>
      <c r="C206" s="64">
        <v>45667</v>
      </c>
      <c r="D206" s="63" t="str">
        <f>VLOOKUP(B206,辅助信息!E:K,7,FALSE)</f>
        <v>JWDDCD2024102400111</v>
      </c>
      <c r="E206" s="63" t="str">
        <f>VLOOKUP(F206,辅助信息!A:B,2,FALSE)</f>
        <v>螺纹钢</v>
      </c>
      <c r="F206" s="63" t="s">
        <v>28</v>
      </c>
      <c r="G206" s="65">
        <v>6</v>
      </c>
      <c r="H206" s="65" t="e">
        <f>_xlfn._xlws.FILTER(#REF!,#REF!&amp;#REF!&amp;#REF!&amp;#REF!=C206&amp;F206&amp;I206&amp;J206,"未发货")</f>
        <v>#REF!</v>
      </c>
      <c r="I206" s="63" t="str">
        <f>VLOOKUP(B206,辅助信息!E:I,3,FALSE)</f>
        <v>（五冶达州国道542项目-三工区桥梁3工段）四川省达州市达川区赵固镇水文村原村委会下300米</v>
      </c>
      <c r="J206" s="63" t="str">
        <f>VLOOKUP(B206,辅助信息!E:I,4,FALSE)</f>
        <v>李代茂</v>
      </c>
      <c r="K206" s="63">
        <f>VLOOKUP(J206,辅助信息!H:I,2,FALSE)</f>
        <v>18302833536</v>
      </c>
      <c r="L206" s="72"/>
      <c r="M206" s="72"/>
      <c r="N206" s="72"/>
      <c r="O206" s="72"/>
      <c r="P206" s="72"/>
      <c r="Q206" s="63" t="str">
        <f>VLOOKUP(B206,辅助信息!E:M,9,FALSE)</f>
        <v>ZTWM-CDGS-XS-2024-0181-五冶天府-国道542项目（二批次）</v>
      </c>
    </row>
    <row r="207" hidden="1" spans="2:17">
      <c r="B207" s="63" t="s">
        <v>64</v>
      </c>
      <c r="C207" s="64">
        <v>45667</v>
      </c>
      <c r="D207" s="63" t="str">
        <f>VLOOKUP(B207,辅助信息!E:K,7,FALSE)</f>
        <v>JWDDCD2024102400111</v>
      </c>
      <c r="E207" s="63" t="str">
        <f>VLOOKUP(F207,辅助信息!A:B,2,FALSE)</f>
        <v>螺纹钢</v>
      </c>
      <c r="F207" s="63" t="s">
        <v>65</v>
      </c>
      <c r="G207" s="65">
        <v>38</v>
      </c>
      <c r="H207" s="65" t="e">
        <f>_xlfn._xlws.FILTER(#REF!,#REF!&amp;#REF!&amp;#REF!&amp;#REF!=C207&amp;F207&amp;I207&amp;J207,"未发货")</f>
        <v>#REF!</v>
      </c>
      <c r="I207" s="63" t="str">
        <f>VLOOKUP(B207,辅助信息!E:I,3,FALSE)</f>
        <v>（五冶达州国道542项目-三工区桥梁3工段）四川省达州市达川区赵固镇水文村原村委会下300米</v>
      </c>
      <c r="J207" s="63" t="str">
        <f>VLOOKUP(B207,辅助信息!E:I,4,FALSE)</f>
        <v>李代茂</v>
      </c>
      <c r="K207" s="63">
        <f>VLOOKUP(J207,辅助信息!H:I,2,FALSE)</f>
        <v>18302833536</v>
      </c>
      <c r="L207" s="72"/>
      <c r="M207" s="72"/>
      <c r="N207" s="72"/>
      <c r="O207" s="72"/>
      <c r="P207" s="72"/>
      <c r="Q207" s="63" t="str">
        <f>VLOOKUP(B207,辅助信息!E:M,9,FALSE)</f>
        <v>ZTWM-CDGS-XS-2024-0181-五冶天府-国道542项目（二批次）</v>
      </c>
    </row>
    <row r="208" hidden="1" spans="1:17">
      <c r="A208" s="66"/>
      <c r="B208" s="63" t="s">
        <v>56</v>
      </c>
      <c r="C208" s="64">
        <v>45667</v>
      </c>
      <c r="D208" s="63" t="str">
        <f>VLOOKUP(B208,辅助信息!E:K,7,FALSE)</f>
        <v>JWDDCD2025011400164</v>
      </c>
      <c r="E208" s="63" t="str">
        <f>VLOOKUP(F208,辅助信息!A:B,2,FALSE)</f>
        <v>螺纹钢</v>
      </c>
      <c r="F208" s="63" t="s">
        <v>30</v>
      </c>
      <c r="G208" s="65">
        <v>3</v>
      </c>
      <c r="H208" s="65" t="e">
        <f>_xlfn._xlws.FILTER(#REF!,#REF!&amp;#REF!&amp;#REF!&amp;#REF!=C208&amp;F208&amp;I208&amp;J208,"未发货")</f>
        <v>#REF!</v>
      </c>
      <c r="I208" s="63" t="str">
        <f>VLOOKUP(B208,辅助信息!E:I,3,FALSE)</f>
        <v>（商投建工达州中医药科技园-4工区-7号楼）达州市通川区达州中医药职业学院犀牛大道北段</v>
      </c>
      <c r="J208" s="63" t="str">
        <f>VLOOKUP(B208,辅助信息!E:I,4,FALSE)</f>
        <v>张扬</v>
      </c>
      <c r="K208" s="63">
        <f>VLOOKUP(J208,辅助信息!H:I,2,FALSE)</f>
        <v>18381904567</v>
      </c>
      <c r="L208" s="72" t="str">
        <f>VLOOKUP(B208,辅助信息!E:J,6,FALSE)</f>
        <v>控制炉批号尽量少,优先安排达钢,提前联系到场规格及数量</v>
      </c>
      <c r="M208" s="72"/>
      <c r="N208" s="72"/>
      <c r="O208" s="72"/>
      <c r="P208" s="72"/>
      <c r="Q208" s="63" t="str">
        <f>VLOOKUP(B208,辅助信息!E:M,9,FALSE)</f>
        <v>ZTWM-CDGS-XS-2024-0134-商投建工达州中医药科技成果示范园项目</v>
      </c>
    </row>
    <row r="209" hidden="1" spans="1:17">
      <c r="A209" s="66"/>
      <c r="B209" s="63" t="s">
        <v>56</v>
      </c>
      <c r="C209" s="64">
        <v>45667</v>
      </c>
      <c r="D209" s="63" t="str">
        <f>VLOOKUP(B209,辅助信息!E:K,7,FALSE)</f>
        <v>JWDDCD2025011400164</v>
      </c>
      <c r="E209" s="63" t="str">
        <f>VLOOKUP(F209,辅助信息!A:B,2,FALSE)</f>
        <v>螺纹钢</v>
      </c>
      <c r="F209" s="63" t="s">
        <v>28</v>
      </c>
      <c r="G209" s="65">
        <v>15</v>
      </c>
      <c r="H209" s="65" t="e">
        <f>_xlfn._xlws.FILTER(#REF!,#REF!&amp;#REF!&amp;#REF!&amp;#REF!=C209&amp;F209&amp;I209&amp;J209,"未发货")</f>
        <v>#REF!</v>
      </c>
      <c r="I209" s="63" t="str">
        <f>VLOOKUP(B209,辅助信息!E:I,3,FALSE)</f>
        <v>（商投建工达州中医药科技园-4工区-7号楼）达州市通川区达州中医药职业学院犀牛大道北段</v>
      </c>
      <c r="J209" s="63" t="str">
        <f>VLOOKUP(B209,辅助信息!E:I,4,FALSE)</f>
        <v>张扬</v>
      </c>
      <c r="K209" s="63">
        <f>VLOOKUP(J209,辅助信息!H:I,2,FALSE)</f>
        <v>18381904567</v>
      </c>
      <c r="L209" s="72"/>
      <c r="M209" s="72"/>
      <c r="N209" s="72"/>
      <c r="O209" s="72"/>
      <c r="P209" s="72"/>
      <c r="Q209" s="63" t="str">
        <f>VLOOKUP(B209,辅助信息!E:M,9,FALSE)</f>
        <v>ZTWM-CDGS-XS-2024-0134-商投建工达州中医药科技成果示范园项目</v>
      </c>
    </row>
    <row r="210" hidden="1" spans="1:17">
      <c r="A210" s="66"/>
      <c r="B210" s="63" t="s">
        <v>56</v>
      </c>
      <c r="C210" s="64">
        <v>45667</v>
      </c>
      <c r="D210" s="63" t="str">
        <f>VLOOKUP(B210,辅助信息!E:K,7,FALSE)</f>
        <v>JWDDCD2025011400164</v>
      </c>
      <c r="E210" s="63" t="str">
        <f>VLOOKUP(F210,辅助信息!A:B,2,FALSE)</f>
        <v>螺纹钢</v>
      </c>
      <c r="F210" s="63" t="s">
        <v>21</v>
      </c>
      <c r="G210" s="65">
        <v>6</v>
      </c>
      <c r="H210" s="65" t="e">
        <f>_xlfn._xlws.FILTER(#REF!,#REF!&amp;#REF!&amp;#REF!&amp;#REF!=C210&amp;F210&amp;I210&amp;J210,"未发货")</f>
        <v>#REF!</v>
      </c>
      <c r="I210" s="63" t="str">
        <f>VLOOKUP(B210,辅助信息!E:I,3,FALSE)</f>
        <v>（商投建工达州中医药科技园-4工区-7号楼）达州市通川区达州中医药职业学院犀牛大道北段</v>
      </c>
      <c r="J210" s="63" t="str">
        <f>VLOOKUP(B210,辅助信息!E:I,4,FALSE)</f>
        <v>张扬</v>
      </c>
      <c r="K210" s="63">
        <f>VLOOKUP(J210,辅助信息!H:I,2,FALSE)</f>
        <v>18381904567</v>
      </c>
      <c r="L210" s="72"/>
      <c r="M210" s="72"/>
      <c r="N210" s="72"/>
      <c r="O210" s="72"/>
      <c r="P210" s="72"/>
      <c r="Q210" s="63" t="str">
        <f>VLOOKUP(B210,辅助信息!E:M,9,FALSE)</f>
        <v>ZTWM-CDGS-XS-2024-0134-商投建工达州中医药科技成果示范园项目</v>
      </c>
    </row>
    <row r="211" hidden="1" spans="1:17">
      <c r="A211" s="66"/>
      <c r="B211" s="63" t="s">
        <v>56</v>
      </c>
      <c r="C211" s="64">
        <v>45667</v>
      </c>
      <c r="D211" s="63" t="str">
        <f>VLOOKUP(B211,辅助信息!E:K,7,FALSE)</f>
        <v>JWDDCD2025011400164</v>
      </c>
      <c r="E211" s="63" t="str">
        <f>VLOOKUP(F211,辅助信息!A:B,2,FALSE)</f>
        <v>螺纹钢</v>
      </c>
      <c r="F211" s="63" t="s">
        <v>46</v>
      </c>
      <c r="G211" s="65">
        <v>9</v>
      </c>
      <c r="H211" s="65" t="e">
        <f>_xlfn._xlws.FILTER(#REF!,#REF!&amp;#REF!&amp;#REF!&amp;#REF!=C211&amp;F211&amp;I211&amp;J211,"未发货")</f>
        <v>#REF!</v>
      </c>
      <c r="I211" s="63" t="str">
        <f>VLOOKUP(B211,辅助信息!E:I,3,FALSE)</f>
        <v>（商投建工达州中医药科技园-4工区-7号楼）达州市通川区达州中医药职业学院犀牛大道北段</v>
      </c>
      <c r="J211" s="63" t="str">
        <f>VLOOKUP(B211,辅助信息!E:I,4,FALSE)</f>
        <v>张扬</v>
      </c>
      <c r="K211" s="63">
        <f>VLOOKUP(J211,辅助信息!H:I,2,FALSE)</f>
        <v>18381904567</v>
      </c>
      <c r="L211" s="72"/>
      <c r="M211" s="72"/>
      <c r="N211" s="72"/>
      <c r="O211" s="72"/>
      <c r="P211" s="72"/>
      <c r="Q211" s="63" t="str">
        <f>VLOOKUP(B211,辅助信息!E:M,9,FALSE)</f>
        <v>ZTWM-CDGS-XS-2024-0134-商投建工达州中医药科技成果示范园项目</v>
      </c>
    </row>
    <row r="212" hidden="1" spans="2:17">
      <c r="B212" s="63" t="s">
        <v>48</v>
      </c>
      <c r="C212" s="64">
        <v>45667</v>
      </c>
      <c r="D212" s="63" t="str">
        <f>VLOOKUP(B212,辅助信息!E:K,7,FALSE)</f>
        <v>ZTWM-CDGS-YL-20240529-006</v>
      </c>
      <c r="E212" s="63" t="str">
        <f>VLOOKUP(F212,辅助信息!A:B,2,FALSE)</f>
        <v>螺纹钢</v>
      </c>
      <c r="F212" s="63" t="s">
        <v>66</v>
      </c>
      <c r="G212" s="65">
        <f>40-12</f>
        <v>28</v>
      </c>
      <c r="H212" s="65" t="e">
        <f>_xlfn._xlws.FILTER(#REF!,#REF!&amp;#REF!&amp;#REF!&amp;#REF!=C212&amp;F212&amp;I212&amp;J212,"未发货")</f>
        <v>#REF!</v>
      </c>
      <c r="I212" s="63" t="str">
        <f>VLOOKUP(B212,辅助信息!E:I,3,FALSE)</f>
        <v>(华西颐海-科创农业生态谷-1号钢筋房)成都市简阳市白金山水库</v>
      </c>
      <c r="J212" s="63" t="str">
        <f>VLOOKUP(B212,辅助信息!E:I,4,FALSE)</f>
        <v>石清国</v>
      </c>
      <c r="K212" s="63">
        <f>VLOOKUP(J212,辅助信息!H:I,2,FALSE)</f>
        <v>13458642015</v>
      </c>
      <c r="L212" s="72" t="str">
        <f>VLOOKUP(B212,辅助信息!E:J,6,FALSE)</f>
        <v>优先威钢,我方卸车,新老国标钢厂不加价可直发</v>
      </c>
      <c r="M212" s="72"/>
      <c r="N212" s="72"/>
      <c r="O212" s="72"/>
      <c r="P212" s="72"/>
      <c r="Q212" s="63" t="str">
        <f>VLOOKUP(B212,辅助信息!E:M,9,FALSE)</f>
        <v>ZTWM-CDGS-XS-2024-0093-华西-颐海科创农业生态谷</v>
      </c>
    </row>
    <row r="213" hidden="1" spans="2:17">
      <c r="B213" s="63" t="s">
        <v>48</v>
      </c>
      <c r="C213" s="64">
        <v>45667</v>
      </c>
      <c r="D213" s="63" t="str">
        <f>VLOOKUP(B213,辅助信息!E:K,7,FALSE)</f>
        <v>ZTWM-CDGS-YL-20240529-006</v>
      </c>
      <c r="E213" s="63" t="str">
        <f>VLOOKUP(F213,辅助信息!A:B,2,FALSE)</f>
        <v>螺纹钢</v>
      </c>
      <c r="F213" s="63" t="s">
        <v>46</v>
      </c>
      <c r="G213" s="65">
        <v>6</v>
      </c>
      <c r="H213" s="65" t="e">
        <f>_xlfn._xlws.FILTER(#REF!,#REF!&amp;#REF!&amp;#REF!&amp;#REF!=C213&amp;F213&amp;I213&amp;J213,"未发货")</f>
        <v>#REF!</v>
      </c>
      <c r="I213" s="63" t="str">
        <f>VLOOKUP(B213,辅助信息!E:I,3,FALSE)</f>
        <v>(华西颐海-科创农业生态谷-1号钢筋房)成都市简阳市白金山水库</v>
      </c>
      <c r="J213" s="63" t="str">
        <f>VLOOKUP(B213,辅助信息!E:I,4,FALSE)</f>
        <v>石清国</v>
      </c>
      <c r="K213" s="63">
        <f>VLOOKUP(J213,辅助信息!H:I,2,FALSE)</f>
        <v>13458642015</v>
      </c>
      <c r="L213" s="72"/>
      <c r="M213" s="72"/>
      <c r="N213" s="72"/>
      <c r="O213" s="72"/>
      <c r="P213" s="72"/>
      <c r="Q213" s="63" t="str">
        <f>VLOOKUP(B213,辅助信息!E:M,9,FALSE)</f>
        <v>ZTWM-CDGS-XS-2024-0093-华西-颐海科创农业生态谷</v>
      </c>
    </row>
    <row r="214" hidden="1" spans="2:17">
      <c r="B214" s="63" t="s">
        <v>48</v>
      </c>
      <c r="C214" s="64">
        <v>45667</v>
      </c>
      <c r="D214" s="63" t="str">
        <f>VLOOKUP(B214,辅助信息!E:K,7,FALSE)</f>
        <v>ZTWM-CDGS-YL-20240529-006</v>
      </c>
      <c r="E214" s="63" t="str">
        <f>VLOOKUP(F214,辅助信息!A:B,2,FALSE)</f>
        <v>螺纹钢</v>
      </c>
      <c r="F214" s="63" t="s">
        <v>22</v>
      </c>
      <c r="G214" s="65">
        <v>10</v>
      </c>
      <c r="H214" s="65" t="e">
        <f>_xlfn._xlws.FILTER(#REF!,#REF!&amp;#REF!&amp;#REF!&amp;#REF!=C214&amp;F214&amp;I214&amp;J214,"未发货")</f>
        <v>#REF!</v>
      </c>
      <c r="I214" s="63" t="str">
        <f>VLOOKUP(B214,辅助信息!E:I,3,FALSE)</f>
        <v>(华西颐海-科创农业生态谷-1号钢筋房)成都市简阳市白金山水库</v>
      </c>
      <c r="J214" s="63" t="str">
        <f>VLOOKUP(B214,辅助信息!E:I,4,FALSE)</f>
        <v>石清国</v>
      </c>
      <c r="K214" s="63">
        <f>VLOOKUP(J214,辅助信息!H:I,2,FALSE)</f>
        <v>13458642015</v>
      </c>
      <c r="L214" s="72"/>
      <c r="M214" s="72"/>
      <c r="N214" s="72"/>
      <c r="O214" s="72"/>
      <c r="P214" s="72"/>
      <c r="Q214" s="63" t="str">
        <f>VLOOKUP(B214,辅助信息!E:M,9,FALSE)</f>
        <v>ZTWM-CDGS-XS-2024-0093-华西-颐海科创农业生态谷</v>
      </c>
    </row>
    <row r="215" hidden="1" spans="2:17">
      <c r="B215" s="63" t="s">
        <v>44</v>
      </c>
      <c r="C215" s="64">
        <v>45667</v>
      </c>
      <c r="D215" s="63" t="str">
        <f>VLOOKUP(B215,辅助信息!E:K,7,FALSE)</f>
        <v>ZTWM-CDGS-YL-20240911-005</v>
      </c>
      <c r="E215" s="63" t="str">
        <f>VLOOKUP(F215,辅助信息!A:B,2,FALSE)</f>
        <v>盘螺</v>
      </c>
      <c r="F215" s="63" t="s">
        <v>26</v>
      </c>
      <c r="G215" s="85">
        <v>35</v>
      </c>
      <c r="H215" s="65" t="e">
        <f>_xlfn._xlws.FILTER(#REF!,#REF!&amp;#REF!&amp;#REF!&amp;#REF!=C215&amp;F215&amp;I215&amp;J215,"未发货")</f>
        <v>#REF!</v>
      </c>
      <c r="I215" s="63" t="str">
        <f>VLOOKUP(B215,辅助信息!E:I,3,FALSE)</f>
        <v>（华西酒城南）成都市武侯区火车南站西路8号酒城南项目</v>
      </c>
      <c r="J215" s="63" t="str">
        <f>VLOOKUP(B215,辅助信息!E:I,4,FALSE)</f>
        <v>龙耀宇</v>
      </c>
      <c r="K215" s="63">
        <f>VLOOKUP(J215,辅助信息!H:I,2,FALSE)</f>
        <v>18384145895</v>
      </c>
      <c r="L215" s="72" t="str">
        <f>VLOOKUP(B215,辅助信息!E:J,6,FALSE)</f>
        <v>对方卸车</v>
      </c>
      <c r="M215" s="72"/>
      <c r="N215" s="72"/>
      <c r="O215" s="72"/>
      <c r="P215" s="72"/>
      <c r="Q215" s="63" t="str">
        <f>VLOOKUP(B215,辅助信息!E:M,9,FALSE)</f>
        <v>ZTWM-CDGS-XS-2024-0189-华西集采-酒城南项目</v>
      </c>
    </row>
    <row r="216" hidden="1" spans="2:17">
      <c r="B216" s="22" t="s">
        <v>31</v>
      </c>
      <c r="C216" s="64">
        <v>45667</v>
      </c>
      <c r="D216" s="63" t="str">
        <f>VLOOKUP(B216,辅助信息!E:K,7,FALSE)</f>
        <v>JWDDCD2024121000136</v>
      </c>
      <c r="E216" s="63" t="str">
        <f>VLOOKUP(F216,辅助信息!A:B,2,FALSE)</f>
        <v>螺纹钢</v>
      </c>
      <c r="F216" s="22" t="s">
        <v>27</v>
      </c>
      <c r="G216" s="18">
        <v>15</v>
      </c>
      <c r="H216" s="65" t="e">
        <f>_xlfn._xlws.FILTER(#REF!,#REF!&amp;#REF!&amp;#REF!&amp;#REF!=C216&amp;F216&amp;I216&amp;J216,"未发货")</f>
        <v>#REF!</v>
      </c>
      <c r="I216" s="63" t="str">
        <f>VLOOKUP(B216,辅助信息!E:I,3,FALSE)</f>
        <v>（四川商建-射洪城乡一体化项目）遂宁市射洪市忠新幼儿园北侧约220米新溪小区</v>
      </c>
      <c r="J216" s="63" t="str">
        <f>VLOOKUP(B216,辅助信息!E:I,4,FALSE)</f>
        <v>柏子刚</v>
      </c>
      <c r="K216" s="63">
        <f>VLOOKUP(J216,辅助信息!H:I,2,FALSE)</f>
        <v>15692885305</v>
      </c>
      <c r="L216" s="72" t="str">
        <f>VLOOKUP(B216,辅助信息!E:J,6,FALSE)</f>
        <v>提前联系到场规格及数量</v>
      </c>
      <c r="M216" s="72"/>
      <c r="N216" s="72"/>
      <c r="O216" s="72"/>
      <c r="P216" s="72"/>
      <c r="Q216" s="63" t="str">
        <f>VLOOKUP(B216,辅助信息!E:M,9,FALSE)</f>
        <v>ZTWM-CDGS-XS-2024-0179-四川商投-射洪城乡一体化建设项目</v>
      </c>
    </row>
    <row r="217" hidden="1" spans="2:17">
      <c r="B217" s="22" t="s">
        <v>31</v>
      </c>
      <c r="C217" s="64">
        <v>45667</v>
      </c>
      <c r="D217" s="63" t="str">
        <f>VLOOKUP(B217,辅助信息!E:K,7,FALSE)</f>
        <v>JWDDCD2024121000136</v>
      </c>
      <c r="E217" s="63" t="str">
        <f>VLOOKUP(F217,辅助信息!A:B,2,FALSE)</f>
        <v>螺纹钢</v>
      </c>
      <c r="F217" s="22" t="s">
        <v>19</v>
      </c>
      <c r="G217" s="18">
        <v>15</v>
      </c>
      <c r="H217" s="65" t="e">
        <f>_xlfn._xlws.FILTER(#REF!,#REF!&amp;#REF!&amp;#REF!&amp;#REF!=C217&amp;F217&amp;I217&amp;J217,"未发货")</f>
        <v>#REF!</v>
      </c>
      <c r="I217" s="63" t="str">
        <f>VLOOKUP(B217,辅助信息!E:I,3,FALSE)</f>
        <v>（四川商建-射洪城乡一体化项目）遂宁市射洪市忠新幼儿园北侧约220米新溪小区</v>
      </c>
      <c r="J217" s="63" t="str">
        <f>VLOOKUP(B217,辅助信息!E:I,4,FALSE)</f>
        <v>柏子刚</v>
      </c>
      <c r="K217" s="63">
        <f>VLOOKUP(J217,辅助信息!H:I,2,FALSE)</f>
        <v>15692885305</v>
      </c>
      <c r="L217" s="72"/>
      <c r="M217" s="72"/>
      <c r="N217" s="72"/>
      <c r="O217" s="72"/>
      <c r="P217" s="72"/>
      <c r="Q217" s="63" t="str">
        <f>VLOOKUP(B217,辅助信息!E:M,9,FALSE)</f>
        <v>ZTWM-CDGS-XS-2024-0179-四川商投-射洪城乡一体化建设项目</v>
      </c>
    </row>
    <row r="218" hidden="1" spans="2:17">
      <c r="B218" s="22" t="s">
        <v>31</v>
      </c>
      <c r="C218" s="64">
        <v>45667</v>
      </c>
      <c r="D218" s="63" t="str">
        <f>VLOOKUP(B218,辅助信息!E:K,7,FALSE)</f>
        <v>JWDDCD2024121000136</v>
      </c>
      <c r="E218" s="63" t="str">
        <f>VLOOKUP(F218,辅助信息!A:B,2,FALSE)</f>
        <v>螺纹钢</v>
      </c>
      <c r="F218" s="22" t="s">
        <v>32</v>
      </c>
      <c r="G218" s="18">
        <v>54</v>
      </c>
      <c r="H218" s="65" t="e">
        <f>_xlfn._xlws.FILTER(#REF!,#REF!&amp;#REF!&amp;#REF!&amp;#REF!=C218&amp;F218&amp;I218&amp;J218,"未发货")</f>
        <v>#REF!</v>
      </c>
      <c r="I218" s="63" t="str">
        <f>VLOOKUP(B218,辅助信息!E:I,3,FALSE)</f>
        <v>（四川商建-射洪城乡一体化项目）遂宁市射洪市忠新幼儿园北侧约220米新溪小区</v>
      </c>
      <c r="J218" s="63" t="str">
        <f>VLOOKUP(B218,辅助信息!E:I,4,FALSE)</f>
        <v>柏子刚</v>
      </c>
      <c r="K218" s="63">
        <f>VLOOKUP(J218,辅助信息!H:I,2,FALSE)</f>
        <v>15692885305</v>
      </c>
      <c r="L218" s="72"/>
      <c r="M218" s="72"/>
      <c r="N218" s="72"/>
      <c r="O218" s="72"/>
      <c r="P218" s="72"/>
      <c r="Q218" s="63" t="str">
        <f>VLOOKUP(B218,辅助信息!E:M,9,FALSE)</f>
        <v>ZTWM-CDGS-XS-2024-0179-四川商投-射洪城乡一体化建设项目</v>
      </c>
    </row>
    <row r="219" hidden="1" spans="2:17">
      <c r="B219" s="22" t="s">
        <v>31</v>
      </c>
      <c r="C219" s="64">
        <v>45667</v>
      </c>
      <c r="D219" s="63" t="str">
        <f>VLOOKUP(B219,辅助信息!E:K,7,FALSE)</f>
        <v>JWDDCD2024121000136</v>
      </c>
      <c r="E219" s="63" t="str">
        <f>VLOOKUP(F219,辅助信息!A:B,2,FALSE)</f>
        <v>螺纹钢</v>
      </c>
      <c r="F219" s="22" t="s">
        <v>30</v>
      </c>
      <c r="G219" s="18">
        <v>21</v>
      </c>
      <c r="H219" s="65" t="e">
        <f>_xlfn._xlws.FILTER(#REF!,#REF!&amp;#REF!&amp;#REF!&amp;#REF!=C219&amp;F219&amp;I219&amp;J219,"未发货")</f>
        <v>#REF!</v>
      </c>
      <c r="I219" s="63" t="str">
        <f>VLOOKUP(B219,辅助信息!E:I,3,FALSE)</f>
        <v>（四川商建-射洪城乡一体化项目）遂宁市射洪市忠新幼儿园北侧约220米新溪小区</v>
      </c>
      <c r="J219" s="63" t="str">
        <f>VLOOKUP(B219,辅助信息!E:I,4,FALSE)</f>
        <v>柏子刚</v>
      </c>
      <c r="K219" s="63">
        <f>VLOOKUP(J219,辅助信息!H:I,2,FALSE)</f>
        <v>15692885305</v>
      </c>
      <c r="L219" s="72"/>
      <c r="M219" s="72"/>
      <c r="N219" s="72"/>
      <c r="O219" s="72"/>
      <c r="P219" s="72"/>
      <c r="Q219" s="63" t="str">
        <f>VLOOKUP(B219,辅助信息!E:M,9,FALSE)</f>
        <v>ZTWM-CDGS-XS-2024-0179-四川商投-射洪城乡一体化建设项目</v>
      </c>
    </row>
    <row r="220" hidden="1" spans="2:16">
      <c r="B220" s="22" t="s">
        <v>43</v>
      </c>
      <c r="C220" s="64">
        <v>45667</v>
      </c>
      <c r="D220" s="63" t="str">
        <f>VLOOKUP(B220,辅助信息!E:K,7,FALSE)</f>
        <v>JWDDCD2024101600090</v>
      </c>
      <c r="E220" s="63" t="str">
        <f>VLOOKUP(F220,辅助信息!A:B,2,FALSE)</f>
        <v>盘螺</v>
      </c>
      <c r="F220" s="22" t="s">
        <v>40</v>
      </c>
      <c r="G220" s="18">
        <v>16</v>
      </c>
      <c r="H220" s="65" t="e">
        <f>_xlfn._xlws.FILTER(#REF!,#REF!&amp;#REF!&amp;#REF!&amp;#REF!=C220&amp;F220&amp;I220&amp;J220,"未发货")</f>
        <v>#REF!</v>
      </c>
      <c r="I220" s="63" t="str">
        <f>VLOOKUP(B220,辅助信息!E:I,3,FALSE)</f>
        <v>（达州市公共卫生医疗中心项目-二标-3号楼）达州市通川区西外复兴镇公共卫生临床医疗中心项目</v>
      </c>
      <c r="J220" s="63" t="str">
        <f>VLOOKUP(B220,辅助信息!E:I,4,FALSE)</f>
        <v>黄永林</v>
      </c>
      <c r="K220" s="63">
        <f>VLOOKUP(J220,辅助信息!H:I,2,FALSE)</f>
        <v>15982487227</v>
      </c>
      <c r="M220" s="50"/>
      <c r="N220" s="50"/>
      <c r="O220" s="50"/>
      <c r="P220" s="50"/>
    </row>
    <row r="221" hidden="1" spans="2:16">
      <c r="B221" s="22" t="s">
        <v>43</v>
      </c>
      <c r="C221" s="64">
        <v>45667</v>
      </c>
      <c r="D221" s="63" t="str">
        <f>VLOOKUP(B221,辅助信息!E:K,7,FALSE)</f>
        <v>JWDDCD2024101600090</v>
      </c>
      <c r="E221" s="63" t="str">
        <f>VLOOKUP(F221,辅助信息!A:B,2,FALSE)</f>
        <v>盘螺</v>
      </c>
      <c r="F221" s="22" t="s">
        <v>41</v>
      </c>
      <c r="G221" s="18">
        <v>12</v>
      </c>
      <c r="H221" s="65">
        <v>12</v>
      </c>
      <c r="I221" s="63" t="str">
        <f>VLOOKUP(B221,辅助信息!E:I,3,FALSE)</f>
        <v>（达州市公共卫生医疗中心项目-二标-3号楼）达州市通川区西外复兴镇公共卫生临床医疗中心项目</v>
      </c>
      <c r="J221" s="63" t="str">
        <f>VLOOKUP(B221,辅助信息!E:I,4,FALSE)</f>
        <v>黄永林</v>
      </c>
      <c r="K221" s="63">
        <f>VLOOKUP(J221,辅助信息!H:I,2,FALSE)</f>
        <v>15982487227</v>
      </c>
      <c r="M221" s="50"/>
      <c r="N221" s="50"/>
      <c r="O221" s="50"/>
      <c r="P221" s="50"/>
    </row>
    <row r="222" hidden="1" spans="2:16">
      <c r="B222" s="22" t="s">
        <v>43</v>
      </c>
      <c r="C222" s="64">
        <v>45667</v>
      </c>
      <c r="D222" s="63" t="str">
        <f>VLOOKUP(B222,辅助信息!E:K,7,FALSE)</f>
        <v>JWDDCD2024101600090</v>
      </c>
      <c r="E222" s="63" t="str">
        <f>VLOOKUP(F222,辅助信息!A:B,2,FALSE)</f>
        <v>螺纹钢</v>
      </c>
      <c r="F222" s="22" t="s">
        <v>27</v>
      </c>
      <c r="G222" s="18">
        <v>25</v>
      </c>
      <c r="H222" s="65" t="e">
        <f>_xlfn._xlws.FILTER(#REF!,#REF!&amp;#REF!&amp;#REF!&amp;#REF!=C222&amp;F222&amp;I222&amp;J222,"未发货")</f>
        <v>#REF!</v>
      </c>
      <c r="I222" s="63" t="str">
        <f>VLOOKUP(B222,辅助信息!E:I,3,FALSE)</f>
        <v>（达州市公共卫生医疗中心项目-二标-3号楼）达州市通川区西外复兴镇公共卫生临床医疗中心项目</v>
      </c>
      <c r="J222" s="63" t="str">
        <f>VLOOKUP(B222,辅助信息!E:I,4,FALSE)</f>
        <v>黄永林</v>
      </c>
      <c r="K222" s="63">
        <f>VLOOKUP(J222,辅助信息!H:I,2,FALSE)</f>
        <v>15982487227</v>
      </c>
      <c r="M222" s="50"/>
      <c r="N222" s="50"/>
      <c r="O222" s="50"/>
      <c r="P222" s="50"/>
    </row>
    <row r="223" hidden="1" spans="2:16">
      <c r="B223" s="22" t="s">
        <v>68</v>
      </c>
      <c r="C223" s="64">
        <v>45667</v>
      </c>
      <c r="D223" s="63" t="str">
        <f>VLOOKUP(B223,辅助信息!E:K,7,FALSE)</f>
        <v>JWDDCD2025011400164</v>
      </c>
      <c r="E223" s="63" t="str">
        <f>VLOOKUP(F223,辅助信息!A:B,2,FALSE)</f>
        <v>盘螺</v>
      </c>
      <c r="F223" s="22" t="s">
        <v>26</v>
      </c>
      <c r="G223" s="18">
        <v>9</v>
      </c>
      <c r="H223" s="65" t="e">
        <f>_xlfn._xlws.FILTER(#REF!,#REF!&amp;#REF!&amp;#REF!&amp;#REF!=C223&amp;F223&amp;I223&amp;J223,"未发货")</f>
        <v>#REF!</v>
      </c>
      <c r="I223" s="63" t="str">
        <f>VLOOKUP(B223,辅助信息!E:I,3,FALSE)</f>
        <v>（商投建工达州中医药科技园-2工区-景观桥）达州市通川区达州中医药职业学院犀牛大道北段</v>
      </c>
      <c r="J223" s="63" t="str">
        <f>VLOOKUP(B223,辅助信息!E:I,4,FALSE)</f>
        <v>李波</v>
      </c>
      <c r="K223" s="63">
        <f>VLOOKUP(J223,辅助信息!H:I,2,FALSE)</f>
        <v>18381899787</v>
      </c>
      <c r="M223" s="50"/>
      <c r="N223" s="50"/>
      <c r="O223" s="50"/>
      <c r="P223" s="50"/>
    </row>
    <row r="224" hidden="1" spans="2:16">
      <c r="B224" s="22" t="s">
        <v>68</v>
      </c>
      <c r="C224" s="64">
        <v>45667</v>
      </c>
      <c r="D224" s="63" t="str">
        <f>VLOOKUP(B224,辅助信息!E:K,7,FALSE)</f>
        <v>JWDDCD2025011400164</v>
      </c>
      <c r="E224" s="63" t="str">
        <f>VLOOKUP(F224,辅助信息!A:B,2,FALSE)</f>
        <v>螺纹钢</v>
      </c>
      <c r="F224" s="22" t="s">
        <v>32</v>
      </c>
      <c r="G224" s="18">
        <v>3</v>
      </c>
      <c r="H224" s="65" t="e">
        <f>_xlfn._xlws.FILTER(#REF!,#REF!&amp;#REF!&amp;#REF!&amp;#REF!=C224&amp;F224&amp;I224&amp;J224,"未发货")</f>
        <v>#REF!</v>
      </c>
      <c r="I224" s="63" t="str">
        <f>VLOOKUP(B224,辅助信息!E:I,3,FALSE)</f>
        <v>（商投建工达州中医药科技园-2工区-景观桥）达州市通川区达州中医药职业学院犀牛大道北段</v>
      </c>
      <c r="J224" s="63" t="str">
        <f>VLOOKUP(B224,辅助信息!E:I,4,FALSE)</f>
        <v>李波</v>
      </c>
      <c r="K224" s="63">
        <f>VLOOKUP(J224,辅助信息!H:I,2,FALSE)</f>
        <v>18381899787</v>
      </c>
      <c r="M224" s="50"/>
      <c r="N224" s="50"/>
      <c r="O224" s="50"/>
      <c r="P224" s="50"/>
    </row>
    <row r="225" hidden="1" spans="2:16">
      <c r="B225" s="22" t="s">
        <v>68</v>
      </c>
      <c r="C225" s="64">
        <v>45667</v>
      </c>
      <c r="D225" s="63" t="str">
        <f>VLOOKUP(B225,辅助信息!E:K,7,FALSE)</f>
        <v>JWDDCD2025011400164</v>
      </c>
      <c r="E225" s="63" t="str">
        <f>VLOOKUP(F225,辅助信息!A:B,2,FALSE)</f>
        <v>螺纹钢</v>
      </c>
      <c r="F225" s="22" t="s">
        <v>65</v>
      </c>
      <c r="G225" s="18">
        <v>115</v>
      </c>
      <c r="H225" s="65" t="e">
        <f>_xlfn._xlws.FILTER(#REF!,#REF!&amp;#REF!&amp;#REF!&amp;#REF!=C225&amp;F225&amp;I225&amp;J225,"未发货")</f>
        <v>#REF!</v>
      </c>
      <c r="I225" s="63" t="str">
        <f>VLOOKUP(B225,辅助信息!E:I,3,FALSE)</f>
        <v>（商投建工达州中医药科技园-2工区-景观桥）达州市通川区达州中医药职业学院犀牛大道北段</v>
      </c>
      <c r="J225" s="63" t="str">
        <f>VLOOKUP(B225,辅助信息!E:I,4,FALSE)</f>
        <v>李波</v>
      </c>
      <c r="K225" s="63">
        <f>VLOOKUP(J225,辅助信息!H:I,2,FALSE)</f>
        <v>18381899787</v>
      </c>
      <c r="M225" s="50"/>
      <c r="N225" s="50"/>
      <c r="O225" s="50"/>
      <c r="P225" s="50"/>
    </row>
    <row r="226" hidden="1" spans="2:16">
      <c r="B226" s="22" t="s">
        <v>69</v>
      </c>
      <c r="C226" s="64">
        <v>45667</v>
      </c>
      <c r="D226" s="63" t="str">
        <f>VLOOKUP(B226,辅助信息!E:K,7,FALSE)</f>
        <v>JWDDCD2025011400164</v>
      </c>
      <c r="E226" s="63" t="str">
        <f>VLOOKUP(F226,辅助信息!A:B,2,FALSE)</f>
        <v>盘螺</v>
      </c>
      <c r="F226" s="22" t="s">
        <v>49</v>
      </c>
      <c r="G226" s="18">
        <v>9</v>
      </c>
      <c r="H226" s="65" t="e">
        <f>_xlfn._xlws.FILTER(#REF!,#REF!&amp;#REF!&amp;#REF!&amp;#REF!=C226&amp;F226&amp;I226&amp;J226,"未发货")</f>
        <v>#REF!</v>
      </c>
      <c r="I226" s="63" t="str">
        <f>VLOOKUP(B226,辅助信息!E:I,3,FALSE)</f>
        <v>（商投建工达州中医药科技园-4工区-2号楼）达州市通川区达州中医药职业学院犀牛大道北段</v>
      </c>
      <c r="J226" s="63" t="str">
        <f>VLOOKUP(B226,辅助信息!E:I,4,FALSE)</f>
        <v>张扬</v>
      </c>
      <c r="K226" s="63">
        <f>VLOOKUP(J226,辅助信息!H:I,2,FALSE)</f>
        <v>18381904567</v>
      </c>
      <c r="M226" s="50"/>
      <c r="N226" s="50"/>
      <c r="O226" s="50"/>
      <c r="P226" s="50"/>
    </row>
    <row r="227" hidden="1" spans="2:16">
      <c r="B227" s="22" t="s">
        <v>69</v>
      </c>
      <c r="C227" s="64">
        <v>45667</v>
      </c>
      <c r="D227" s="63" t="str">
        <f>VLOOKUP(B227,辅助信息!E:K,7,FALSE)</f>
        <v>JWDDCD2025011400164</v>
      </c>
      <c r="E227" s="63" t="str">
        <f>VLOOKUP(F227,辅助信息!A:B,2,FALSE)</f>
        <v>盘螺</v>
      </c>
      <c r="F227" s="22" t="s">
        <v>40</v>
      </c>
      <c r="G227" s="18">
        <v>45</v>
      </c>
      <c r="H227" s="65" t="e">
        <f>_xlfn._xlws.FILTER(#REF!,#REF!&amp;#REF!&amp;#REF!&amp;#REF!=C227&amp;F227&amp;I227&amp;J227,"未发货")</f>
        <v>#REF!</v>
      </c>
      <c r="I227" s="63" t="str">
        <f>VLOOKUP(B227,辅助信息!E:I,3,FALSE)</f>
        <v>（商投建工达州中医药科技园-4工区-2号楼）达州市通川区达州中医药职业学院犀牛大道北段</v>
      </c>
      <c r="J227" s="63" t="str">
        <f>VLOOKUP(B227,辅助信息!E:I,4,FALSE)</f>
        <v>张扬</v>
      </c>
      <c r="K227" s="63">
        <f>VLOOKUP(J227,辅助信息!H:I,2,FALSE)</f>
        <v>18381904567</v>
      </c>
      <c r="M227" s="50"/>
      <c r="N227" s="50"/>
      <c r="O227" s="50"/>
      <c r="P227" s="50"/>
    </row>
    <row r="228" hidden="1" spans="2:16">
      <c r="B228" s="22" t="s">
        <v>69</v>
      </c>
      <c r="C228" s="64">
        <v>45667</v>
      </c>
      <c r="D228" s="63" t="str">
        <f>VLOOKUP(B228,辅助信息!E:K,7,FALSE)</f>
        <v>JWDDCD2025011400164</v>
      </c>
      <c r="E228" s="63" t="str">
        <f>VLOOKUP(F228,辅助信息!A:B,2,FALSE)</f>
        <v>盘螺</v>
      </c>
      <c r="F228" s="22" t="s">
        <v>41</v>
      </c>
      <c r="G228" s="18">
        <v>15</v>
      </c>
      <c r="H228" s="65" t="e">
        <f>_xlfn._xlws.FILTER(#REF!,#REF!&amp;#REF!&amp;#REF!&amp;#REF!=C228&amp;F228&amp;I228&amp;J228,"未发货")</f>
        <v>#REF!</v>
      </c>
      <c r="I228" s="63" t="str">
        <f>VLOOKUP(B228,辅助信息!E:I,3,FALSE)</f>
        <v>（商投建工达州中医药科技园-4工区-2号楼）达州市通川区达州中医药职业学院犀牛大道北段</v>
      </c>
      <c r="J228" s="63" t="str">
        <f>VLOOKUP(B228,辅助信息!E:I,4,FALSE)</f>
        <v>张扬</v>
      </c>
      <c r="K228" s="63">
        <f>VLOOKUP(J228,辅助信息!H:I,2,FALSE)</f>
        <v>18381904567</v>
      </c>
      <c r="M228" s="50"/>
      <c r="N228" s="50"/>
      <c r="O228" s="50"/>
      <c r="P228" s="50"/>
    </row>
    <row r="229" hidden="1" spans="2:16">
      <c r="B229" s="22" t="s">
        <v>56</v>
      </c>
      <c r="C229" s="64">
        <v>45667</v>
      </c>
      <c r="D229" s="63" t="str">
        <f>VLOOKUP(B229,辅助信息!E:K,7,FALSE)</f>
        <v>JWDDCD2025011400164</v>
      </c>
      <c r="E229" s="63" t="str">
        <f>VLOOKUP(F229,辅助信息!A:B,2,FALSE)</f>
        <v>螺纹钢</v>
      </c>
      <c r="F229" s="22" t="s">
        <v>30</v>
      </c>
      <c r="G229" s="18">
        <v>3</v>
      </c>
      <c r="H229" s="65" t="e">
        <f>_xlfn._xlws.FILTER(#REF!,#REF!&amp;#REF!&amp;#REF!&amp;#REF!=C229&amp;F229&amp;I229&amp;J229,"未发货")</f>
        <v>#REF!</v>
      </c>
      <c r="I229" s="63" t="str">
        <f>VLOOKUP(B229,辅助信息!E:I,3,FALSE)</f>
        <v>（商投建工达州中医药科技园-4工区-7号楼）达州市通川区达州中医药职业学院犀牛大道北段</v>
      </c>
      <c r="J229" s="63" t="str">
        <f>VLOOKUP(B229,辅助信息!E:I,4,FALSE)</f>
        <v>张扬</v>
      </c>
      <c r="K229" s="63">
        <f>VLOOKUP(J229,辅助信息!H:I,2,FALSE)</f>
        <v>18381904567</v>
      </c>
      <c r="M229" s="50"/>
      <c r="N229" s="50"/>
      <c r="O229" s="50"/>
      <c r="P229" s="50"/>
    </row>
    <row r="230" hidden="1" spans="2:16">
      <c r="B230" s="22" t="s">
        <v>56</v>
      </c>
      <c r="C230" s="64">
        <v>45667</v>
      </c>
      <c r="D230" s="63" t="str">
        <f>VLOOKUP(B230,辅助信息!E:K,7,FALSE)</f>
        <v>JWDDCD2025011400164</v>
      </c>
      <c r="E230" s="63" t="str">
        <f>VLOOKUP(F230,辅助信息!A:B,2,FALSE)</f>
        <v>螺纹钢</v>
      </c>
      <c r="F230" s="22" t="s">
        <v>28</v>
      </c>
      <c r="G230" s="18">
        <v>15</v>
      </c>
      <c r="H230" s="65" t="e">
        <f>_xlfn._xlws.FILTER(#REF!,#REF!&amp;#REF!&amp;#REF!&amp;#REF!=C230&amp;F230&amp;I230&amp;J230,"未发货")</f>
        <v>#REF!</v>
      </c>
      <c r="I230" s="63" t="str">
        <f>VLOOKUP(B230,辅助信息!E:I,3,FALSE)</f>
        <v>（商投建工达州中医药科技园-4工区-7号楼）达州市通川区达州中医药职业学院犀牛大道北段</v>
      </c>
      <c r="J230" s="63" t="str">
        <f>VLOOKUP(B230,辅助信息!E:I,4,FALSE)</f>
        <v>张扬</v>
      </c>
      <c r="K230" s="63">
        <f>VLOOKUP(J230,辅助信息!H:I,2,FALSE)</f>
        <v>18381904567</v>
      </c>
      <c r="M230" s="50"/>
      <c r="N230" s="50"/>
      <c r="O230" s="50"/>
      <c r="P230" s="50"/>
    </row>
    <row r="231" hidden="1" spans="2:16">
      <c r="B231" s="22" t="s">
        <v>56</v>
      </c>
      <c r="C231" s="64">
        <v>45667</v>
      </c>
      <c r="D231" s="63" t="str">
        <f>VLOOKUP(B231,辅助信息!E:K,7,FALSE)</f>
        <v>JWDDCD2025011400164</v>
      </c>
      <c r="E231" s="63" t="str">
        <f>VLOOKUP(F231,辅助信息!A:B,2,FALSE)</f>
        <v>螺纹钢</v>
      </c>
      <c r="F231" s="22" t="s">
        <v>21</v>
      </c>
      <c r="G231" s="18">
        <v>6</v>
      </c>
      <c r="H231" s="65" t="e">
        <f>_xlfn._xlws.FILTER(#REF!,#REF!&amp;#REF!&amp;#REF!&amp;#REF!=C231&amp;F231&amp;I231&amp;J231,"未发货")</f>
        <v>#REF!</v>
      </c>
      <c r="I231" s="63" t="str">
        <f>VLOOKUP(B231,辅助信息!E:I,3,FALSE)</f>
        <v>（商投建工达州中医药科技园-4工区-7号楼）达州市通川区达州中医药职业学院犀牛大道北段</v>
      </c>
      <c r="J231" s="63" t="str">
        <f>VLOOKUP(B231,辅助信息!E:I,4,FALSE)</f>
        <v>张扬</v>
      </c>
      <c r="K231" s="63">
        <f>VLOOKUP(J231,辅助信息!H:I,2,FALSE)</f>
        <v>18381904567</v>
      </c>
      <c r="M231" s="50"/>
      <c r="N231" s="50"/>
      <c r="O231" s="50"/>
      <c r="P231" s="50"/>
    </row>
    <row r="232" hidden="1" spans="2:16">
      <c r="B232" s="78" t="s">
        <v>56</v>
      </c>
      <c r="C232" s="79">
        <v>45667</v>
      </c>
      <c r="D232" s="80" t="str">
        <f>VLOOKUP(B232,辅助信息!E:K,7,FALSE)</f>
        <v>JWDDCD2025011400164</v>
      </c>
      <c r="E232" s="80" t="str">
        <f>VLOOKUP(F232,辅助信息!A:B,2,FALSE)</f>
        <v>螺纹钢</v>
      </c>
      <c r="F232" s="78" t="s">
        <v>46</v>
      </c>
      <c r="G232" s="81">
        <v>9</v>
      </c>
      <c r="H232" s="82" t="e">
        <f>_xlfn._xlws.FILTER(#REF!,#REF!&amp;#REF!&amp;#REF!&amp;#REF!=C232&amp;F232&amp;I232&amp;J232,"未发货")</f>
        <v>#REF!</v>
      </c>
      <c r="I232" s="80" t="str">
        <f>VLOOKUP(B232,辅助信息!E:I,3,FALSE)</f>
        <v>（商投建工达州中医药科技园-4工区-7号楼）达州市通川区达州中医药职业学院犀牛大道北段</v>
      </c>
      <c r="J232" s="80" t="str">
        <f>VLOOKUP(B232,辅助信息!E:I,4,FALSE)</f>
        <v>张扬</v>
      </c>
      <c r="K232" s="80">
        <f>VLOOKUP(J232,辅助信息!H:I,2,FALSE)</f>
        <v>18381904567</v>
      </c>
      <c r="M232" s="50"/>
      <c r="N232" s="50"/>
      <c r="O232" s="50"/>
      <c r="P232" s="50"/>
    </row>
    <row r="233" hidden="1" spans="1:17">
      <c r="A233" s="66"/>
      <c r="B233" s="63" t="s">
        <v>17</v>
      </c>
      <c r="C233" s="64">
        <v>45668</v>
      </c>
      <c r="D233" s="63" t="str">
        <f>VLOOKUP(B233,辅助信息!E:K,7,FALSE)</f>
        <v>JWDDCD2024101600090</v>
      </c>
      <c r="E233" s="63" t="str">
        <f>VLOOKUP(F233,辅助信息!A:B,2,FALSE)</f>
        <v>螺纹钢</v>
      </c>
      <c r="F233" s="63" t="s">
        <v>18</v>
      </c>
      <c r="G233" s="65">
        <f>149-108</f>
        <v>41</v>
      </c>
      <c r="H233" s="65">
        <v>41</v>
      </c>
      <c r="I233" s="63" t="str">
        <f>VLOOKUP(B233,辅助信息!E:I,3,FALSE)</f>
        <v>（达州市公共卫生临床医疗中心项目-一标-1号制作房）达州市通川区西外复兴镇公共卫生临床医疗中心项目</v>
      </c>
      <c r="J233" s="63" t="str">
        <f>VLOOKUP(B233,辅助信息!E:I,4,FALSE)</f>
        <v>潘建发</v>
      </c>
      <c r="K233" s="73">
        <f>VLOOKUP(J233,辅助信息!H:I,2,FALSE)</f>
        <v>13658059919</v>
      </c>
      <c r="L233" s="86"/>
      <c r="M233" s="66"/>
      <c r="N233" s="66"/>
      <c r="O233" s="66"/>
      <c r="P233" s="66"/>
      <c r="Q233" s="31" t="str">
        <f>VLOOKUP(B233,辅助信息!E:M,9,FALSE)</f>
        <v>ZTWM-CDGS-XS-2024-0205-五冶钢构-达州市通川区西外复兴镇及临近片区建设项目</v>
      </c>
    </row>
    <row r="234" hidden="1" spans="2:17">
      <c r="B234" s="63" t="s">
        <v>48</v>
      </c>
      <c r="C234" s="64">
        <v>45668</v>
      </c>
      <c r="D234" s="63" t="str">
        <f>VLOOKUP(B234,辅助信息!E:K,7,FALSE)</f>
        <v>ZTWM-CDGS-YL-20240529-006</v>
      </c>
      <c r="E234" s="63" t="str">
        <f>VLOOKUP(F234,辅助信息!A:B,2,FALSE)</f>
        <v>螺纹钢</v>
      </c>
      <c r="F234" s="63" t="s">
        <v>66</v>
      </c>
      <c r="G234" s="65">
        <f>40-12</f>
        <v>28</v>
      </c>
      <c r="H234" s="65" t="e">
        <f>_xlfn._xlws.FILTER(#REF!,#REF!&amp;#REF!&amp;#REF!&amp;#REF!=C234&amp;F234&amp;I234&amp;J234,"未发货")</f>
        <v>#REF!</v>
      </c>
      <c r="I234" s="63" t="str">
        <f>VLOOKUP(B234,辅助信息!E:I,3,FALSE)</f>
        <v>(华西颐海-科创农业生态谷-1号钢筋房)成都市简阳市白金山水库</v>
      </c>
      <c r="J234" s="63" t="str">
        <f>VLOOKUP(B234,辅助信息!E:I,4,FALSE)</f>
        <v>石清国</v>
      </c>
      <c r="K234" s="63">
        <f>VLOOKUP(J234,辅助信息!H:I,2,FALSE)</f>
        <v>13458642015</v>
      </c>
      <c r="L234" s="72" t="str">
        <f>VLOOKUP(B234,辅助信息!E:J,6,FALSE)</f>
        <v>优先威钢,我方卸车,新老国标钢厂不加价可直发</v>
      </c>
      <c r="M234" s="66"/>
      <c r="N234" s="66"/>
      <c r="O234" s="66"/>
      <c r="P234" s="66"/>
      <c r="Q234" s="31" t="str">
        <f>VLOOKUP(B234,辅助信息!E:M,9,FALSE)</f>
        <v>ZTWM-CDGS-XS-2024-0093-华西-颐海科创农业生态谷</v>
      </c>
    </row>
    <row r="235" hidden="1" spans="2:17">
      <c r="B235" s="63" t="s">
        <v>48</v>
      </c>
      <c r="C235" s="64">
        <v>45668</v>
      </c>
      <c r="D235" s="63" t="str">
        <f>VLOOKUP(B235,辅助信息!E:K,7,FALSE)</f>
        <v>ZTWM-CDGS-YL-20240529-006</v>
      </c>
      <c r="E235" s="63" t="str">
        <f>VLOOKUP(F235,辅助信息!A:B,2,FALSE)</f>
        <v>螺纹钢</v>
      </c>
      <c r="F235" s="63" t="s">
        <v>46</v>
      </c>
      <c r="G235" s="65">
        <v>6</v>
      </c>
      <c r="H235" s="65" t="e">
        <f>_xlfn._xlws.FILTER(#REF!,#REF!&amp;#REF!&amp;#REF!&amp;#REF!=C235&amp;F235&amp;I235&amp;J235,"未发货")</f>
        <v>#REF!</v>
      </c>
      <c r="I235" s="63" t="str">
        <f>VLOOKUP(B235,辅助信息!E:I,3,FALSE)</f>
        <v>(华西颐海-科创农业生态谷-1号钢筋房)成都市简阳市白金山水库</v>
      </c>
      <c r="J235" s="63" t="str">
        <f>VLOOKUP(B235,辅助信息!E:I,4,FALSE)</f>
        <v>石清国</v>
      </c>
      <c r="K235" s="63">
        <f>VLOOKUP(J235,辅助信息!H:I,2,FALSE)</f>
        <v>13458642015</v>
      </c>
      <c r="L235" s="72"/>
      <c r="M235" s="66"/>
      <c r="N235" s="66"/>
      <c r="O235" s="66"/>
      <c r="P235" s="66"/>
      <c r="Q235" s="31" t="str">
        <f>VLOOKUP(B235,辅助信息!E:M,9,FALSE)</f>
        <v>ZTWM-CDGS-XS-2024-0093-华西-颐海科创农业生态谷</v>
      </c>
    </row>
    <row r="236" hidden="1" spans="2:17">
      <c r="B236" s="63" t="s">
        <v>48</v>
      </c>
      <c r="C236" s="64">
        <v>45668</v>
      </c>
      <c r="D236" s="63" t="str">
        <f>VLOOKUP(B236,辅助信息!E:K,7,FALSE)</f>
        <v>ZTWM-CDGS-YL-20240529-006</v>
      </c>
      <c r="E236" s="63" t="str">
        <f>VLOOKUP(F236,辅助信息!A:B,2,FALSE)</f>
        <v>螺纹钢</v>
      </c>
      <c r="F236" s="63" t="s">
        <v>22</v>
      </c>
      <c r="G236" s="65">
        <v>10</v>
      </c>
      <c r="H236" s="65" t="e">
        <f>_xlfn._xlws.FILTER(#REF!,#REF!&amp;#REF!&amp;#REF!&amp;#REF!=C236&amp;F236&amp;I236&amp;J236,"未发货")</f>
        <v>#REF!</v>
      </c>
      <c r="I236" s="63" t="str">
        <f>VLOOKUP(B236,辅助信息!E:I,3,FALSE)</f>
        <v>(华西颐海-科创农业生态谷-1号钢筋房)成都市简阳市白金山水库</v>
      </c>
      <c r="J236" s="63" t="str">
        <f>VLOOKUP(B236,辅助信息!E:I,4,FALSE)</f>
        <v>石清国</v>
      </c>
      <c r="K236" s="63">
        <f>VLOOKUP(J236,辅助信息!H:I,2,FALSE)</f>
        <v>13458642015</v>
      </c>
      <c r="L236" s="72"/>
      <c r="M236" s="66"/>
      <c r="N236" s="66"/>
      <c r="O236" s="66"/>
      <c r="P236" s="66"/>
      <c r="Q236" s="31" t="str">
        <f>VLOOKUP(B236,辅助信息!E:M,9,FALSE)</f>
        <v>ZTWM-CDGS-XS-2024-0093-华西-颐海科创农业生态谷</v>
      </c>
    </row>
    <row r="237" hidden="1" spans="2:17">
      <c r="B237" s="63" t="s">
        <v>44</v>
      </c>
      <c r="C237" s="64">
        <v>45668</v>
      </c>
      <c r="D237" s="63" t="str">
        <f>VLOOKUP(B237,辅助信息!E:K,7,FALSE)</f>
        <v>ZTWM-CDGS-YL-20240911-005</v>
      </c>
      <c r="E237" s="63" t="str">
        <f>VLOOKUP(F237,辅助信息!A:B,2,FALSE)</f>
        <v>盘螺</v>
      </c>
      <c r="F237" s="63" t="s">
        <v>26</v>
      </c>
      <c r="G237" s="65">
        <v>35</v>
      </c>
      <c r="H237" s="65" t="e">
        <f>_xlfn._xlws.FILTER(#REF!,#REF!&amp;#REF!&amp;#REF!&amp;#REF!=C237&amp;F237&amp;I237&amp;J237,"未发货")</f>
        <v>#REF!</v>
      </c>
      <c r="I237" s="63" t="str">
        <f>VLOOKUP(B237,辅助信息!E:I,3,FALSE)</f>
        <v>（华西酒城南）成都市武侯区火车南站西路8号酒城南项目</v>
      </c>
      <c r="J237" s="63" t="str">
        <f>VLOOKUP(B237,辅助信息!E:I,4,FALSE)</f>
        <v>龙耀宇</v>
      </c>
      <c r="K237" s="63">
        <f>VLOOKUP(J237,辅助信息!H:I,2,FALSE)</f>
        <v>18384145895</v>
      </c>
      <c r="L237" s="72" t="str">
        <f>VLOOKUP(B237,辅助信息!E:J,6,FALSE)</f>
        <v>对方卸车</v>
      </c>
      <c r="M237" s="66"/>
      <c r="N237" s="66"/>
      <c r="O237" s="66"/>
      <c r="P237" s="66"/>
      <c r="Q237" s="31" t="str">
        <f>VLOOKUP(B237,辅助信息!E:M,9,FALSE)</f>
        <v>ZTWM-CDGS-XS-2024-0189-华西集采-酒城南项目</v>
      </c>
    </row>
    <row r="238" hidden="1" spans="2:17">
      <c r="B238" s="63" t="s">
        <v>31</v>
      </c>
      <c r="C238" s="64">
        <v>45668</v>
      </c>
      <c r="D238" s="63" t="str">
        <f>VLOOKUP(B238,辅助信息!E:K,7,FALSE)</f>
        <v>JWDDCD2024121000136</v>
      </c>
      <c r="E238" s="63" t="str">
        <f>VLOOKUP(F238,辅助信息!A:B,2,FALSE)</f>
        <v>螺纹钢</v>
      </c>
      <c r="F238" s="63" t="s">
        <v>27</v>
      </c>
      <c r="G238" s="65">
        <v>15</v>
      </c>
      <c r="H238" s="65" t="e">
        <f>_xlfn._xlws.FILTER(#REF!,#REF!&amp;#REF!&amp;#REF!&amp;#REF!=C238&amp;F238&amp;I238&amp;J238,"未发货")</f>
        <v>#REF!</v>
      </c>
      <c r="I238" s="63" t="str">
        <f>VLOOKUP(B238,辅助信息!E:I,3,FALSE)</f>
        <v>（四川商建-射洪城乡一体化项目）遂宁市射洪市忠新幼儿园北侧约220米新溪小区</v>
      </c>
      <c r="J238" s="63" t="str">
        <f>VLOOKUP(B238,辅助信息!E:I,4,FALSE)</f>
        <v>柏子刚</v>
      </c>
      <c r="K238" s="63">
        <f>VLOOKUP(J238,辅助信息!H:I,2,FALSE)</f>
        <v>15692885305</v>
      </c>
      <c r="L238" s="87" t="str">
        <f>VLOOKUP(B238,辅助信息!E:J,6,FALSE)</f>
        <v>提前联系到场规格及数量</v>
      </c>
      <c r="M238" s="66"/>
      <c r="N238" s="66"/>
      <c r="O238" s="66"/>
      <c r="P238" s="66"/>
      <c r="Q238" s="31" t="str">
        <f>VLOOKUP(B238,辅助信息!E:M,9,FALSE)</f>
        <v>ZTWM-CDGS-XS-2024-0179-四川商投-射洪城乡一体化建设项目</v>
      </c>
    </row>
    <row r="239" hidden="1" spans="2:17">
      <c r="B239" s="63" t="s">
        <v>31</v>
      </c>
      <c r="C239" s="64">
        <v>45668</v>
      </c>
      <c r="D239" s="63" t="str">
        <f>VLOOKUP(B239,辅助信息!E:K,7,FALSE)</f>
        <v>JWDDCD2024121000136</v>
      </c>
      <c r="E239" s="63" t="str">
        <f>VLOOKUP(F239,辅助信息!A:B,2,FALSE)</f>
        <v>螺纹钢</v>
      </c>
      <c r="F239" s="63" t="s">
        <v>32</v>
      </c>
      <c r="G239" s="65">
        <v>20</v>
      </c>
      <c r="H239" s="65" t="e">
        <f>_xlfn._xlws.FILTER(#REF!,#REF!&amp;#REF!&amp;#REF!&amp;#REF!=C239&amp;F239&amp;I239&amp;J239,"未发货")</f>
        <v>#REF!</v>
      </c>
      <c r="I239" s="63" t="str">
        <f>VLOOKUP(B239,辅助信息!E:I,3,FALSE)</f>
        <v>（四川商建-射洪城乡一体化项目）遂宁市射洪市忠新幼儿园北侧约220米新溪小区</v>
      </c>
      <c r="J239" s="63" t="str">
        <f>VLOOKUP(B239,辅助信息!E:I,4,FALSE)</f>
        <v>柏子刚</v>
      </c>
      <c r="K239" s="63">
        <f>VLOOKUP(J239,辅助信息!H:I,2,FALSE)</f>
        <v>15692885305</v>
      </c>
      <c r="L239" s="71"/>
      <c r="M239" s="66"/>
      <c r="N239" s="66"/>
      <c r="O239" s="66"/>
      <c r="P239" s="66"/>
      <c r="Q239" s="31"/>
    </row>
    <row r="240" hidden="1" spans="2:17">
      <c r="B240" s="63" t="s">
        <v>68</v>
      </c>
      <c r="C240" s="64">
        <v>45668</v>
      </c>
      <c r="D240" s="63" t="str">
        <f>VLOOKUP(B240,辅助信息!E:K,7,FALSE)</f>
        <v>JWDDCD2025011400164</v>
      </c>
      <c r="E240" s="63" t="str">
        <f>VLOOKUP(F240,辅助信息!A:B,2,FALSE)</f>
        <v>盘螺</v>
      </c>
      <c r="F240" s="63" t="s">
        <v>26</v>
      </c>
      <c r="G240" s="65">
        <v>9</v>
      </c>
      <c r="H240" s="65" t="e">
        <f>_xlfn._xlws.FILTER(#REF!,#REF!&amp;#REF!&amp;#REF!&amp;#REF!=C240&amp;F240&amp;I240&amp;J240,"未发货")</f>
        <v>#REF!</v>
      </c>
      <c r="I240" s="63" t="str">
        <f>VLOOKUP(B240,辅助信息!E:I,3,FALSE)</f>
        <v>（商投建工达州中医药科技园-2工区-景观桥）达州市通川区达州中医药职业学院犀牛大道北段</v>
      </c>
      <c r="J240" s="63" t="str">
        <f>VLOOKUP(B240,辅助信息!E:I,4,FALSE)</f>
        <v>李波</v>
      </c>
      <c r="K240" s="63">
        <f>VLOOKUP(J240,辅助信息!H:I,2,FALSE)</f>
        <v>18381899787</v>
      </c>
      <c r="L240" s="72" t="str">
        <f>VLOOKUP(B240,辅助信息!E:J,6,FALSE)</f>
        <v>控制炉批号尽量少,优先安排达钢,提前联系到场规格及数量</v>
      </c>
      <c r="M240" s="66"/>
      <c r="N240" s="66"/>
      <c r="O240" s="66"/>
      <c r="P240" s="66"/>
      <c r="Q240" s="31" t="str">
        <f>VLOOKUP(B240,辅助信息!E:M,9,FALSE)</f>
        <v>ZTWM-CDGS-XS-2024-0134-商投建工达州中医药科技成果示范园项目</v>
      </c>
    </row>
    <row r="241" hidden="1" spans="2:17">
      <c r="B241" s="63" t="s">
        <v>68</v>
      </c>
      <c r="C241" s="64">
        <v>45668</v>
      </c>
      <c r="D241" s="63" t="str">
        <f>VLOOKUP(B241,辅助信息!E:K,7,FALSE)</f>
        <v>JWDDCD2025011400164</v>
      </c>
      <c r="E241" s="63" t="str">
        <f>VLOOKUP(F241,辅助信息!A:B,2,FALSE)</f>
        <v>螺纹钢</v>
      </c>
      <c r="F241" s="63" t="s">
        <v>32</v>
      </c>
      <c r="G241" s="65">
        <v>3</v>
      </c>
      <c r="H241" s="65" t="e">
        <f>_xlfn._xlws.FILTER(#REF!,#REF!&amp;#REF!&amp;#REF!&amp;#REF!=C241&amp;F241&amp;I241&amp;J241,"未发货")</f>
        <v>#REF!</v>
      </c>
      <c r="I241" s="63" t="str">
        <f>VLOOKUP(B241,辅助信息!E:I,3,FALSE)</f>
        <v>（商投建工达州中医药科技园-2工区-景观桥）达州市通川区达州中医药职业学院犀牛大道北段</v>
      </c>
      <c r="J241" s="63" t="str">
        <f>VLOOKUP(B241,辅助信息!E:I,4,FALSE)</f>
        <v>李波</v>
      </c>
      <c r="K241" s="63">
        <f>VLOOKUP(J241,辅助信息!H:I,2,FALSE)</f>
        <v>18381899787</v>
      </c>
      <c r="L241" s="72"/>
      <c r="M241" s="66"/>
      <c r="N241" s="66"/>
      <c r="O241" s="66"/>
      <c r="P241" s="66"/>
      <c r="Q241" s="31" t="str">
        <f>VLOOKUP(B241,辅助信息!E:M,9,FALSE)</f>
        <v>ZTWM-CDGS-XS-2024-0134-商投建工达州中医药科技成果示范园项目</v>
      </c>
    </row>
    <row r="242" hidden="1" spans="2:17">
      <c r="B242" s="63" t="s">
        <v>68</v>
      </c>
      <c r="C242" s="64">
        <v>45668</v>
      </c>
      <c r="D242" s="63" t="str">
        <f>VLOOKUP(B242,辅助信息!E:K,7,FALSE)</f>
        <v>JWDDCD2025011400164</v>
      </c>
      <c r="E242" s="63" t="str">
        <f>VLOOKUP(F242,辅助信息!A:B,2,FALSE)</f>
        <v>螺纹钢</v>
      </c>
      <c r="F242" s="63" t="s">
        <v>65</v>
      </c>
      <c r="G242" s="65">
        <f>115-51</f>
        <v>64</v>
      </c>
      <c r="H242" s="65" t="e">
        <f>_xlfn._xlws.FILTER(#REF!,#REF!&amp;#REF!&amp;#REF!&amp;#REF!=C242&amp;F242&amp;I242&amp;J242,"未发货")</f>
        <v>#REF!</v>
      </c>
      <c r="I242" s="63" t="str">
        <f>VLOOKUP(B242,辅助信息!E:I,3,FALSE)</f>
        <v>（商投建工达州中医药科技园-2工区-景观桥）达州市通川区达州中医药职业学院犀牛大道北段</v>
      </c>
      <c r="J242" s="63" t="str">
        <f>VLOOKUP(B242,辅助信息!E:I,4,FALSE)</f>
        <v>李波</v>
      </c>
      <c r="K242" s="63">
        <f>VLOOKUP(J242,辅助信息!H:I,2,FALSE)</f>
        <v>18381899787</v>
      </c>
      <c r="L242" s="72"/>
      <c r="M242" s="66"/>
      <c r="N242" s="66"/>
      <c r="O242" s="66"/>
      <c r="P242" s="66"/>
      <c r="Q242" s="31" t="str">
        <f>VLOOKUP(B242,辅助信息!E:M,9,FALSE)</f>
        <v>ZTWM-CDGS-XS-2024-0134-商投建工达州中医药科技成果示范园项目</v>
      </c>
    </row>
    <row r="243" hidden="1" spans="2:17">
      <c r="B243" s="63" t="s">
        <v>69</v>
      </c>
      <c r="C243" s="64">
        <v>45668</v>
      </c>
      <c r="D243" s="63" t="str">
        <f>VLOOKUP(B243,辅助信息!E:K,7,FALSE)</f>
        <v>JWDDCD2025011400164</v>
      </c>
      <c r="E243" s="63" t="str">
        <f>VLOOKUP(F243,辅助信息!A:B,2,FALSE)</f>
        <v>盘螺</v>
      </c>
      <c r="F243" s="63" t="s">
        <v>49</v>
      </c>
      <c r="G243" s="65">
        <v>9</v>
      </c>
      <c r="H243" s="65" t="e">
        <f>_xlfn._xlws.FILTER(#REF!,#REF!&amp;#REF!&amp;#REF!&amp;#REF!=C243&amp;F243&amp;I243&amp;J243,"未发货")</f>
        <v>#REF!</v>
      </c>
      <c r="I243" s="63" t="str">
        <f>VLOOKUP(B243,辅助信息!E:I,3,FALSE)</f>
        <v>（商投建工达州中医药科技园-4工区-2号楼）达州市通川区达州中医药职业学院犀牛大道北段</v>
      </c>
      <c r="J243" s="63" t="str">
        <f>VLOOKUP(B243,辅助信息!E:I,4,FALSE)</f>
        <v>张扬</v>
      </c>
      <c r="K243" s="63">
        <f>VLOOKUP(J243,辅助信息!H:I,2,FALSE)</f>
        <v>18381904567</v>
      </c>
      <c r="L243" s="72" t="str">
        <f>VLOOKUP(B243,辅助信息!E:J,6,FALSE)</f>
        <v>控制炉批号尽量少,优先安排达钢,提前联系到场规格及数量</v>
      </c>
      <c r="M243" s="66"/>
      <c r="N243" s="66"/>
      <c r="O243" s="66"/>
      <c r="P243" s="66"/>
      <c r="Q243" s="31" t="str">
        <f>VLOOKUP(B243,辅助信息!E:M,9,FALSE)</f>
        <v>ZTWM-CDGS-XS-2024-0134-商投建工达州中医药科技成果示范园项目</v>
      </c>
    </row>
    <row r="244" hidden="1" spans="2:17">
      <c r="B244" s="63" t="s">
        <v>69</v>
      </c>
      <c r="C244" s="64">
        <v>45668</v>
      </c>
      <c r="D244" s="63" t="str">
        <f>VLOOKUP(B244,辅助信息!E:K,7,FALSE)</f>
        <v>JWDDCD2025011400164</v>
      </c>
      <c r="E244" s="63" t="str">
        <f>VLOOKUP(F244,辅助信息!A:B,2,FALSE)</f>
        <v>盘螺</v>
      </c>
      <c r="F244" s="63" t="s">
        <v>40</v>
      </c>
      <c r="G244" s="65">
        <v>45</v>
      </c>
      <c r="H244" s="65" t="e">
        <f>_xlfn._xlws.FILTER(#REF!,#REF!&amp;#REF!&amp;#REF!&amp;#REF!=C244&amp;F244&amp;I244&amp;J244,"未发货")</f>
        <v>#REF!</v>
      </c>
      <c r="I244" s="63" t="str">
        <f>VLOOKUP(B244,辅助信息!E:I,3,FALSE)</f>
        <v>（商投建工达州中医药科技园-4工区-2号楼）达州市通川区达州中医药职业学院犀牛大道北段</v>
      </c>
      <c r="J244" s="63" t="str">
        <f>VLOOKUP(B244,辅助信息!E:I,4,FALSE)</f>
        <v>张扬</v>
      </c>
      <c r="K244" s="63">
        <f>VLOOKUP(J244,辅助信息!H:I,2,FALSE)</f>
        <v>18381904567</v>
      </c>
      <c r="L244" s="72"/>
      <c r="M244" s="66"/>
      <c r="N244" s="66"/>
      <c r="O244" s="66"/>
      <c r="P244" s="66"/>
      <c r="Q244" s="31" t="str">
        <f>VLOOKUP(B244,辅助信息!E:M,9,FALSE)</f>
        <v>ZTWM-CDGS-XS-2024-0134-商投建工达州中医药科技成果示范园项目</v>
      </c>
    </row>
    <row r="245" hidden="1" spans="2:17">
      <c r="B245" s="63" t="s">
        <v>69</v>
      </c>
      <c r="C245" s="64">
        <v>45668</v>
      </c>
      <c r="D245" s="63" t="str">
        <f>VLOOKUP(B245,辅助信息!E:K,7,FALSE)</f>
        <v>JWDDCD2025011400164</v>
      </c>
      <c r="E245" s="63" t="str">
        <f>VLOOKUP(F245,辅助信息!A:B,2,FALSE)</f>
        <v>盘螺</v>
      </c>
      <c r="F245" s="63" t="s">
        <v>41</v>
      </c>
      <c r="G245" s="65">
        <v>15</v>
      </c>
      <c r="H245" s="65" t="e">
        <f>_xlfn._xlws.FILTER(#REF!,#REF!&amp;#REF!&amp;#REF!&amp;#REF!=C245&amp;F245&amp;I245&amp;J245,"未发货")</f>
        <v>#REF!</v>
      </c>
      <c r="I245" s="63" t="str">
        <f>VLOOKUP(B245,辅助信息!E:I,3,FALSE)</f>
        <v>（商投建工达州中医药科技园-4工区-2号楼）达州市通川区达州中医药职业学院犀牛大道北段</v>
      </c>
      <c r="J245" s="63" t="str">
        <f>VLOOKUP(B245,辅助信息!E:I,4,FALSE)</f>
        <v>张扬</v>
      </c>
      <c r="K245" s="63">
        <f>VLOOKUP(J245,辅助信息!H:I,2,FALSE)</f>
        <v>18381904567</v>
      </c>
      <c r="L245" s="72"/>
      <c r="M245" s="66"/>
      <c r="N245" s="66"/>
      <c r="O245" s="66"/>
      <c r="P245" s="66"/>
      <c r="Q245" s="31" t="str">
        <f>VLOOKUP(B245,辅助信息!E:M,9,FALSE)</f>
        <v>ZTWM-CDGS-XS-2024-0134-商投建工达州中医药科技成果示范园项目</v>
      </c>
    </row>
    <row r="246" hidden="1" spans="2:17">
      <c r="B246" s="63" t="s">
        <v>56</v>
      </c>
      <c r="C246" s="64">
        <v>45668</v>
      </c>
      <c r="D246" s="63" t="str">
        <f>VLOOKUP(B246,辅助信息!E:K,7,FALSE)</f>
        <v>JWDDCD2025011400164</v>
      </c>
      <c r="E246" s="63" t="str">
        <f>VLOOKUP(F246,辅助信息!A:B,2,FALSE)</f>
        <v>螺纹钢</v>
      </c>
      <c r="F246" s="63" t="s">
        <v>30</v>
      </c>
      <c r="G246" s="65">
        <v>3</v>
      </c>
      <c r="H246" s="65" t="e">
        <f>_xlfn._xlws.FILTER(#REF!,#REF!&amp;#REF!&amp;#REF!&amp;#REF!=C246&amp;F246&amp;I246&amp;J246,"未发货")</f>
        <v>#REF!</v>
      </c>
      <c r="I246" s="63" t="str">
        <f>VLOOKUP(B246,辅助信息!E:I,3,FALSE)</f>
        <v>（商投建工达州中医药科技园-4工区-7号楼）达州市通川区达州中医药职业学院犀牛大道北段</v>
      </c>
      <c r="J246" s="63" t="str">
        <f>VLOOKUP(B246,辅助信息!E:I,4,FALSE)</f>
        <v>张扬</v>
      </c>
      <c r="K246" s="63">
        <f>VLOOKUP(J246,辅助信息!H:I,2,FALSE)</f>
        <v>18381904567</v>
      </c>
      <c r="L246" s="72"/>
      <c r="M246" s="66"/>
      <c r="N246" s="66"/>
      <c r="O246" s="66"/>
      <c r="P246" s="66"/>
      <c r="Q246" s="31" t="str">
        <f>VLOOKUP(B246,辅助信息!E:M,9,FALSE)</f>
        <v>ZTWM-CDGS-XS-2024-0134-商投建工达州中医药科技成果示范园项目</v>
      </c>
    </row>
    <row r="247" hidden="1" spans="2:17">
      <c r="B247" s="63" t="s">
        <v>56</v>
      </c>
      <c r="C247" s="64">
        <v>45668</v>
      </c>
      <c r="D247" s="63" t="str">
        <f>VLOOKUP(B247,辅助信息!E:K,7,FALSE)</f>
        <v>JWDDCD2025011400164</v>
      </c>
      <c r="E247" s="63" t="str">
        <f>VLOOKUP(F247,辅助信息!A:B,2,FALSE)</f>
        <v>螺纹钢</v>
      </c>
      <c r="F247" s="63" t="s">
        <v>28</v>
      </c>
      <c r="G247" s="65">
        <v>15</v>
      </c>
      <c r="H247" s="65" t="e">
        <f>_xlfn._xlws.FILTER(#REF!,#REF!&amp;#REF!&amp;#REF!&amp;#REF!=C247&amp;F247&amp;I247&amp;J247,"未发货")</f>
        <v>#REF!</v>
      </c>
      <c r="I247" s="63" t="str">
        <f>VLOOKUP(B247,辅助信息!E:I,3,FALSE)</f>
        <v>（商投建工达州中医药科技园-4工区-7号楼）达州市通川区达州中医药职业学院犀牛大道北段</v>
      </c>
      <c r="J247" s="63" t="str">
        <f>VLOOKUP(B247,辅助信息!E:I,4,FALSE)</f>
        <v>张扬</v>
      </c>
      <c r="K247" s="63">
        <f>VLOOKUP(J247,辅助信息!H:I,2,FALSE)</f>
        <v>18381904567</v>
      </c>
      <c r="L247" s="72"/>
      <c r="M247" s="66"/>
      <c r="N247" s="66"/>
      <c r="O247" s="66"/>
      <c r="P247" s="66"/>
      <c r="Q247" s="31" t="str">
        <f>VLOOKUP(B247,辅助信息!E:M,9,FALSE)</f>
        <v>ZTWM-CDGS-XS-2024-0134-商投建工达州中医药科技成果示范园项目</v>
      </c>
    </row>
    <row r="248" hidden="1" spans="2:17">
      <c r="B248" s="63" t="s">
        <v>56</v>
      </c>
      <c r="C248" s="64">
        <v>45668</v>
      </c>
      <c r="D248" s="63" t="str">
        <f>VLOOKUP(B248,辅助信息!E:K,7,FALSE)</f>
        <v>JWDDCD2025011400164</v>
      </c>
      <c r="E248" s="63" t="str">
        <f>VLOOKUP(F248,辅助信息!A:B,2,FALSE)</f>
        <v>螺纹钢</v>
      </c>
      <c r="F248" s="63" t="s">
        <v>21</v>
      </c>
      <c r="G248" s="65">
        <v>6</v>
      </c>
      <c r="H248" s="65" t="e">
        <f>_xlfn._xlws.FILTER(#REF!,#REF!&amp;#REF!&amp;#REF!&amp;#REF!=C248&amp;F248&amp;I248&amp;J248,"未发货")</f>
        <v>#REF!</v>
      </c>
      <c r="I248" s="63" t="str">
        <f>VLOOKUP(B248,辅助信息!E:I,3,FALSE)</f>
        <v>（商投建工达州中医药科技园-4工区-7号楼）达州市通川区达州中医药职业学院犀牛大道北段</v>
      </c>
      <c r="J248" s="63" t="str">
        <f>VLOOKUP(B248,辅助信息!E:I,4,FALSE)</f>
        <v>张扬</v>
      </c>
      <c r="K248" s="63">
        <f>VLOOKUP(J248,辅助信息!H:I,2,FALSE)</f>
        <v>18381904567</v>
      </c>
      <c r="L248" s="72"/>
      <c r="M248" s="66"/>
      <c r="N248" s="66"/>
      <c r="O248" s="66"/>
      <c r="P248" s="66"/>
      <c r="Q248" s="31" t="str">
        <f>VLOOKUP(B248,辅助信息!E:M,9,FALSE)</f>
        <v>ZTWM-CDGS-XS-2024-0134-商投建工达州中医药科技成果示范园项目</v>
      </c>
    </row>
    <row r="249" hidden="1" spans="2:17">
      <c r="B249" s="63" t="s">
        <v>56</v>
      </c>
      <c r="C249" s="64">
        <v>45668</v>
      </c>
      <c r="D249" s="63" t="str">
        <f>VLOOKUP(B249,辅助信息!E:K,7,FALSE)</f>
        <v>JWDDCD2025011400164</v>
      </c>
      <c r="E249" s="63" t="str">
        <f>VLOOKUP(F249,辅助信息!A:B,2,FALSE)</f>
        <v>螺纹钢</v>
      </c>
      <c r="F249" s="63" t="s">
        <v>46</v>
      </c>
      <c r="G249" s="65">
        <v>9</v>
      </c>
      <c r="H249" s="65" t="e">
        <f>_xlfn._xlws.FILTER(#REF!,#REF!&amp;#REF!&amp;#REF!&amp;#REF!=C249&amp;F249&amp;I249&amp;J249,"未发货")</f>
        <v>#REF!</v>
      </c>
      <c r="I249" s="63" t="str">
        <f>VLOOKUP(B249,辅助信息!E:I,3,FALSE)</f>
        <v>（商投建工达州中医药科技园-4工区-7号楼）达州市通川区达州中医药职业学院犀牛大道北段</v>
      </c>
      <c r="J249" s="63" t="str">
        <f>VLOOKUP(B249,辅助信息!E:I,4,FALSE)</f>
        <v>张扬</v>
      </c>
      <c r="K249" s="63">
        <f>VLOOKUP(J249,辅助信息!H:I,2,FALSE)</f>
        <v>18381904567</v>
      </c>
      <c r="L249" s="72"/>
      <c r="M249" s="66"/>
      <c r="N249" s="66"/>
      <c r="O249" s="66"/>
      <c r="P249" s="66"/>
      <c r="Q249" s="31" t="str">
        <f>VLOOKUP(B249,辅助信息!E:M,9,FALSE)</f>
        <v>ZTWM-CDGS-XS-2024-0134-商投建工达州中医药科技成果示范园项目</v>
      </c>
    </row>
    <row r="250" hidden="1" spans="2:17">
      <c r="B250" s="22" t="s">
        <v>17</v>
      </c>
      <c r="C250" s="64">
        <v>45668</v>
      </c>
      <c r="D250" s="63" t="str">
        <f>VLOOKUP(B250,辅助信息!E:K,7,FALSE)</f>
        <v>JWDDCD2024101600090</v>
      </c>
      <c r="E250" s="63" t="str">
        <f>VLOOKUP(F250,辅助信息!A:B,2,FALSE)</f>
        <v>盘螺</v>
      </c>
      <c r="F250" s="22" t="s">
        <v>40</v>
      </c>
      <c r="G250" s="18">
        <v>2</v>
      </c>
      <c r="H250" s="65" t="e">
        <f>_xlfn._xlws.FILTER(#REF!,#REF!&amp;#REF!&amp;#REF!&amp;#REF!=C250&amp;F250&amp;I250&amp;J250,"未发货")</f>
        <v>#REF!</v>
      </c>
      <c r="I250" s="63" t="str">
        <f>VLOOKUP(B250,辅助信息!E:I,3,FALSE)</f>
        <v>（达州市公共卫生临床医疗中心项目-一标-1号制作房）达州市通川区西外复兴镇公共卫生临床医疗中心项目</v>
      </c>
      <c r="J250" s="63" t="str">
        <f>VLOOKUP(B250,辅助信息!E:I,4,FALSE)</f>
        <v>潘建发</v>
      </c>
      <c r="K250" s="63">
        <f>VLOOKUP(J250,辅助信息!H:I,2,FALSE)</f>
        <v>13658059919</v>
      </c>
      <c r="L250" s="72" t="str">
        <f>VLOOKUP(B250,辅助信息!E:J,6,FALSE)</f>
        <v>提前联系到场规格,一天到场车辆不低于2车</v>
      </c>
      <c r="M250" s="66"/>
      <c r="N250" s="66"/>
      <c r="O250" s="66"/>
      <c r="P250" s="66"/>
      <c r="Q250" s="31" t="str">
        <f>VLOOKUP(B250,辅助信息!E:M,9,FALSE)</f>
        <v>ZTWM-CDGS-XS-2024-0205-五冶钢构-达州市通川区西外复兴镇及临近片区建设项目</v>
      </c>
    </row>
    <row r="251" hidden="1" spans="2:17">
      <c r="B251" s="22" t="s">
        <v>17</v>
      </c>
      <c r="C251" s="64">
        <v>45668</v>
      </c>
      <c r="D251" s="63" t="str">
        <f>VLOOKUP(B251,辅助信息!E:K,7,FALSE)</f>
        <v>JWDDCD2024101600090</v>
      </c>
      <c r="E251" s="63" t="str">
        <f>VLOOKUP(F251,辅助信息!A:B,2,FALSE)</f>
        <v>盘螺</v>
      </c>
      <c r="F251" s="22" t="s">
        <v>41</v>
      </c>
      <c r="G251" s="18">
        <v>7</v>
      </c>
      <c r="H251" s="65" t="e">
        <f>_xlfn._xlws.FILTER(#REF!,#REF!&amp;#REF!&amp;#REF!&amp;#REF!=C251&amp;F251&amp;I251&amp;J251,"未发货")</f>
        <v>#REF!</v>
      </c>
      <c r="I251" s="63" t="str">
        <f>VLOOKUP(B251,辅助信息!E:I,3,FALSE)</f>
        <v>（达州市公共卫生临床医疗中心项目-一标-1号制作房）达州市通川区西外复兴镇公共卫生临床医疗中心项目</v>
      </c>
      <c r="J251" s="63" t="str">
        <f>VLOOKUP(B251,辅助信息!E:I,4,FALSE)</f>
        <v>潘建发</v>
      </c>
      <c r="K251" s="63">
        <f>VLOOKUP(J251,辅助信息!H:I,2,FALSE)</f>
        <v>13658059919</v>
      </c>
      <c r="L251" s="72"/>
      <c r="M251" s="66"/>
      <c r="N251" s="66"/>
      <c r="O251" s="66"/>
      <c r="P251" s="66"/>
      <c r="Q251" s="31" t="str">
        <f>VLOOKUP(B251,辅助信息!E:M,9,FALSE)</f>
        <v>ZTWM-CDGS-XS-2024-0205-五冶钢构-达州市通川区西外复兴镇及临近片区建设项目</v>
      </c>
    </row>
    <row r="252" hidden="1" spans="2:17">
      <c r="B252" s="22" t="s">
        <v>17</v>
      </c>
      <c r="C252" s="64">
        <v>45668</v>
      </c>
      <c r="D252" s="63" t="str">
        <f>VLOOKUP(B252,辅助信息!E:K,7,FALSE)</f>
        <v>JWDDCD2024101600090</v>
      </c>
      <c r="E252" s="63" t="str">
        <f>VLOOKUP(F252,辅助信息!A:B,2,FALSE)</f>
        <v>螺纹钢</v>
      </c>
      <c r="F252" s="22" t="s">
        <v>27</v>
      </c>
      <c r="G252" s="18">
        <v>18</v>
      </c>
      <c r="H252" s="65" t="e">
        <f>_xlfn._xlws.FILTER(#REF!,#REF!&amp;#REF!&amp;#REF!&amp;#REF!=C252&amp;F252&amp;I252&amp;J252,"未发货")</f>
        <v>#REF!</v>
      </c>
      <c r="I252" s="63" t="str">
        <f>VLOOKUP(B252,辅助信息!E:I,3,FALSE)</f>
        <v>（达州市公共卫生临床医疗中心项目-一标-1号制作房）达州市通川区西外复兴镇公共卫生临床医疗中心项目</v>
      </c>
      <c r="J252" s="63" t="str">
        <f>VLOOKUP(B252,辅助信息!E:I,4,FALSE)</f>
        <v>潘建发</v>
      </c>
      <c r="K252" s="63">
        <f>VLOOKUP(J252,辅助信息!H:I,2,FALSE)</f>
        <v>13658059919</v>
      </c>
      <c r="L252" s="72"/>
      <c r="M252" s="66"/>
      <c r="N252" s="66"/>
      <c r="O252" s="66"/>
      <c r="P252" s="66"/>
      <c r="Q252" s="31" t="str">
        <f>VLOOKUP(B252,辅助信息!E:M,9,FALSE)</f>
        <v>ZTWM-CDGS-XS-2024-0205-五冶钢构-达州市通川区西外复兴镇及临近片区建设项目</v>
      </c>
    </row>
    <row r="253" hidden="1" spans="2:17">
      <c r="B253" s="22" t="s">
        <v>17</v>
      </c>
      <c r="C253" s="64">
        <v>45668</v>
      </c>
      <c r="D253" s="63" t="str">
        <f>VLOOKUP(B253,辅助信息!E:K,7,FALSE)</f>
        <v>JWDDCD2024101600090</v>
      </c>
      <c r="E253" s="63" t="str">
        <f>VLOOKUP(F253,辅助信息!A:B,2,FALSE)</f>
        <v>螺纹钢</v>
      </c>
      <c r="F253" s="22" t="s">
        <v>19</v>
      </c>
      <c r="G253" s="18">
        <v>3</v>
      </c>
      <c r="H253" s="65" t="e">
        <f>_xlfn._xlws.FILTER(#REF!,#REF!&amp;#REF!&amp;#REF!&amp;#REF!=C253&amp;F253&amp;I253&amp;J253,"未发货")</f>
        <v>#REF!</v>
      </c>
      <c r="I253" s="63" t="str">
        <f>VLOOKUP(B253,辅助信息!E:I,3,FALSE)</f>
        <v>（达州市公共卫生临床医疗中心项目-一标-1号制作房）达州市通川区西外复兴镇公共卫生临床医疗中心项目</v>
      </c>
      <c r="J253" s="63" t="str">
        <f>VLOOKUP(B253,辅助信息!E:I,4,FALSE)</f>
        <v>潘建发</v>
      </c>
      <c r="K253" s="63">
        <f>VLOOKUP(J253,辅助信息!H:I,2,FALSE)</f>
        <v>13658059919</v>
      </c>
      <c r="L253" s="72"/>
      <c r="M253" s="66"/>
      <c r="N253" s="66"/>
      <c r="O253" s="66"/>
      <c r="P253" s="66"/>
      <c r="Q253" s="31" t="str">
        <f>VLOOKUP(B253,辅助信息!E:M,9,FALSE)</f>
        <v>ZTWM-CDGS-XS-2024-0205-五冶钢构-达州市通川区西外复兴镇及临近片区建设项目</v>
      </c>
    </row>
    <row r="254" hidden="1" spans="2:17">
      <c r="B254" s="22" t="s">
        <v>17</v>
      </c>
      <c r="C254" s="64">
        <v>45668</v>
      </c>
      <c r="D254" s="63" t="str">
        <f>VLOOKUP(B254,辅助信息!E:K,7,FALSE)</f>
        <v>JWDDCD2024101600090</v>
      </c>
      <c r="E254" s="63" t="str">
        <f>VLOOKUP(F254,辅助信息!A:B,2,FALSE)</f>
        <v>螺纹钢</v>
      </c>
      <c r="F254" s="22" t="s">
        <v>32</v>
      </c>
      <c r="G254" s="18">
        <v>9</v>
      </c>
      <c r="H254" s="65" t="e">
        <f>_xlfn._xlws.FILTER(#REF!,#REF!&amp;#REF!&amp;#REF!&amp;#REF!=C254&amp;F254&amp;I254&amp;J254,"未发货")</f>
        <v>#REF!</v>
      </c>
      <c r="I254" s="63" t="str">
        <f>VLOOKUP(B254,辅助信息!E:I,3,FALSE)</f>
        <v>（达州市公共卫生临床医疗中心项目-一标-1号制作房）达州市通川区西外复兴镇公共卫生临床医疗中心项目</v>
      </c>
      <c r="J254" s="63" t="str">
        <f>VLOOKUP(B254,辅助信息!E:I,4,FALSE)</f>
        <v>潘建发</v>
      </c>
      <c r="K254" s="63">
        <f>VLOOKUP(J254,辅助信息!H:I,2,FALSE)</f>
        <v>13658059919</v>
      </c>
      <c r="L254" s="72"/>
      <c r="M254" s="66"/>
      <c r="N254" s="66"/>
      <c r="O254" s="66"/>
      <c r="P254" s="66"/>
      <c r="Q254" s="31" t="str">
        <f>VLOOKUP(B254,辅助信息!E:M,9,FALSE)</f>
        <v>ZTWM-CDGS-XS-2024-0205-五冶钢构-达州市通川区西外复兴镇及临近片区建设项目</v>
      </c>
    </row>
    <row r="255" hidden="1" spans="2:17">
      <c r="B255" s="22" t="s">
        <v>17</v>
      </c>
      <c r="C255" s="64">
        <v>45668</v>
      </c>
      <c r="D255" s="63" t="str">
        <f>VLOOKUP(B255,辅助信息!E:K,7,FALSE)</f>
        <v>JWDDCD2024101600090</v>
      </c>
      <c r="E255" s="63" t="str">
        <f>VLOOKUP(F255,辅助信息!A:B,2,FALSE)</f>
        <v>螺纹钢</v>
      </c>
      <c r="F255" s="22" t="s">
        <v>33</v>
      </c>
      <c r="G255" s="18">
        <v>2</v>
      </c>
      <c r="H255" s="65" t="e">
        <f>_xlfn._xlws.FILTER(#REF!,#REF!&amp;#REF!&amp;#REF!&amp;#REF!=C255&amp;F255&amp;I255&amp;J255,"未发货")</f>
        <v>#REF!</v>
      </c>
      <c r="I255" s="63" t="str">
        <f>VLOOKUP(B255,辅助信息!E:I,3,FALSE)</f>
        <v>（达州市公共卫生临床医疗中心项目-一标-1号制作房）达州市通川区西外复兴镇公共卫生临床医疗中心项目</v>
      </c>
      <c r="J255" s="63" t="str">
        <f>VLOOKUP(B255,辅助信息!E:I,4,FALSE)</f>
        <v>潘建发</v>
      </c>
      <c r="K255" s="63">
        <f>VLOOKUP(J255,辅助信息!H:I,2,FALSE)</f>
        <v>13658059919</v>
      </c>
      <c r="L255" s="72"/>
      <c r="M255" s="66"/>
      <c r="N255" s="66"/>
      <c r="O255" s="66"/>
      <c r="P255" s="66"/>
      <c r="Q255" s="31" t="str">
        <f>VLOOKUP(B255,辅助信息!E:M,9,FALSE)</f>
        <v>ZTWM-CDGS-XS-2024-0205-五冶钢构-达州市通川区西外复兴镇及临近片区建设项目</v>
      </c>
    </row>
    <row r="256" hidden="1" spans="2:17">
      <c r="B256" s="78" t="s">
        <v>17</v>
      </c>
      <c r="C256" s="79">
        <v>45668</v>
      </c>
      <c r="D256" s="80" t="str">
        <f>VLOOKUP(B256,辅助信息!E:K,7,FALSE)</f>
        <v>JWDDCD2024101600090</v>
      </c>
      <c r="E256" s="80" t="str">
        <f>VLOOKUP(F256,辅助信息!A:B,2,FALSE)</f>
        <v>螺纹钢</v>
      </c>
      <c r="F256" s="78" t="s">
        <v>18</v>
      </c>
      <c r="G256" s="81">
        <v>18</v>
      </c>
      <c r="H256" s="82">
        <v>18</v>
      </c>
      <c r="I256" s="80" t="str">
        <f>VLOOKUP(B256,辅助信息!E:I,3,FALSE)</f>
        <v>（达州市公共卫生临床医疗中心项目-一标-1号制作房）达州市通川区西外复兴镇公共卫生临床医疗中心项目</v>
      </c>
      <c r="J256" s="80" t="str">
        <f>VLOOKUP(B256,辅助信息!E:I,4,FALSE)</f>
        <v>潘建发</v>
      </c>
      <c r="K256" s="80">
        <f>VLOOKUP(J256,辅助信息!H:I,2,FALSE)</f>
        <v>13658059919</v>
      </c>
      <c r="L256" s="87"/>
      <c r="M256" s="66"/>
      <c r="N256" s="66"/>
      <c r="O256" s="66"/>
      <c r="P256" s="66"/>
      <c r="Q256" s="31" t="str">
        <f>VLOOKUP(B256,辅助信息!E:M,9,FALSE)</f>
        <v>ZTWM-CDGS-XS-2024-0205-五冶钢构-达州市通川区西外复兴镇及临近片区建设项目</v>
      </c>
    </row>
    <row r="257" hidden="1" spans="2:17">
      <c r="B257" s="22" t="s">
        <v>43</v>
      </c>
      <c r="C257" s="64">
        <v>45668</v>
      </c>
      <c r="D257" s="63" t="str">
        <f>VLOOKUP(B257,辅助信息!E:K,7,FALSE)</f>
        <v>JWDDCD2024101600090</v>
      </c>
      <c r="E257" s="63" t="str">
        <f>VLOOKUP(F257,辅助信息!A:B,2,FALSE)</f>
        <v>盘螺</v>
      </c>
      <c r="F257" s="22" t="s">
        <v>40</v>
      </c>
      <c r="G257" s="18">
        <v>16</v>
      </c>
      <c r="H257" s="65" t="e">
        <f>_xlfn._xlws.FILTER(#REF!,#REF!&amp;#REF!&amp;#REF!&amp;#REF!=C257&amp;F257&amp;I257&amp;J257,"未发货")</f>
        <v>#REF!</v>
      </c>
      <c r="I257" s="63" t="str">
        <f>VLOOKUP(B257,辅助信息!E:I,3,FALSE)</f>
        <v>（达州市公共卫生医疗中心项目-二标-3号楼）达州市通川区西外复兴镇公共卫生临床医疗中心项目</v>
      </c>
      <c r="J257" s="63" t="str">
        <f>VLOOKUP(B257,辅助信息!E:I,4,FALSE)</f>
        <v>黄永林</v>
      </c>
      <c r="K257" s="63">
        <f>VLOOKUP(J257,辅助信息!H:I,2,FALSE)</f>
        <v>15982487227</v>
      </c>
      <c r="L257" s="72" t="str">
        <f>VLOOKUP(B257,辅助信息!E:J,6,FALSE)</f>
        <v>提前联系到场规格,一天到场车辆不低于2车</v>
      </c>
      <c r="M257" s="72"/>
      <c r="N257" s="72"/>
      <c r="O257" s="72"/>
      <c r="P257" s="72"/>
      <c r="Q257" s="63" t="str">
        <f>VLOOKUP(B257,辅助信息!E:M,9,FALSE)</f>
        <v>ZTWM-CDGS-XS-2024-0205-五冶钢构-达州市通川区西外复兴镇及临近片区建设项目</v>
      </c>
    </row>
    <row r="258" hidden="1" spans="2:17">
      <c r="B258" s="22" t="s">
        <v>43</v>
      </c>
      <c r="C258" s="64">
        <v>45668</v>
      </c>
      <c r="D258" s="63" t="str">
        <f>VLOOKUP(B258,辅助信息!E:K,7,FALSE)</f>
        <v>JWDDCD2024101600090</v>
      </c>
      <c r="E258" s="63" t="str">
        <f>VLOOKUP(F258,辅助信息!A:B,2,FALSE)</f>
        <v>盘螺</v>
      </c>
      <c r="F258" s="22" t="s">
        <v>41</v>
      </c>
      <c r="G258" s="18">
        <v>12</v>
      </c>
      <c r="H258" s="65" t="e">
        <f>_xlfn._xlws.FILTER(#REF!,#REF!&amp;#REF!&amp;#REF!&amp;#REF!=C258&amp;F258&amp;I258&amp;J258,"未发货")</f>
        <v>#REF!</v>
      </c>
      <c r="I258" s="63" t="str">
        <f>VLOOKUP(B258,辅助信息!E:I,3,FALSE)</f>
        <v>（达州市公共卫生医疗中心项目-二标-3号楼）达州市通川区西外复兴镇公共卫生临床医疗中心项目</v>
      </c>
      <c r="J258" s="63" t="str">
        <f>VLOOKUP(B258,辅助信息!E:I,4,FALSE)</f>
        <v>黄永林</v>
      </c>
      <c r="K258" s="63">
        <f>VLOOKUP(J258,辅助信息!H:I,2,FALSE)</f>
        <v>15982487227</v>
      </c>
      <c r="L258" s="72"/>
      <c r="M258" s="72"/>
      <c r="N258" s="72"/>
      <c r="O258" s="72"/>
      <c r="P258" s="72"/>
      <c r="Q258" s="63" t="str">
        <f>VLOOKUP(B258,辅助信息!E:M,9,FALSE)</f>
        <v>ZTWM-CDGS-XS-2024-0205-五冶钢构-达州市通川区西外复兴镇及临近片区建设项目</v>
      </c>
    </row>
    <row r="259" hidden="1" spans="2:17">
      <c r="B259" s="22" t="s">
        <v>43</v>
      </c>
      <c r="C259" s="64">
        <v>45668</v>
      </c>
      <c r="D259" s="63" t="str">
        <f>VLOOKUP(B259,辅助信息!E:K,7,FALSE)</f>
        <v>JWDDCD2024101600090</v>
      </c>
      <c r="E259" s="63" t="str">
        <f>VLOOKUP(F259,辅助信息!A:B,2,FALSE)</f>
        <v>螺纹钢</v>
      </c>
      <c r="F259" s="22" t="s">
        <v>27</v>
      </c>
      <c r="G259" s="18">
        <v>25</v>
      </c>
      <c r="H259" s="65" t="e">
        <f>_xlfn._xlws.FILTER(#REF!,#REF!&amp;#REF!&amp;#REF!&amp;#REF!=C259&amp;F259&amp;I259&amp;J259,"未发货")</f>
        <v>#REF!</v>
      </c>
      <c r="I259" s="63" t="str">
        <f>VLOOKUP(B259,辅助信息!E:I,3,FALSE)</f>
        <v>（达州市公共卫生医疗中心项目-二标-3号楼）达州市通川区西外复兴镇公共卫生临床医疗中心项目</v>
      </c>
      <c r="J259" s="63" t="str">
        <f>VLOOKUP(B259,辅助信息!E:I,4,FALSE)</f>
        <v>黄永林</v>
      </c>
      <c r="K259" s="63">
        <f>VLOOKUP(J259,辅助信息!H:I,2,FALSE)</f>
        <v>15982487227</v>
      </c>
      <c r="L259" s="72"/>
      <c r="M259" s="72"/>
      <c r="N259" s="72"/>
      <c r="O259" s="72"/>
      <c r="P259" s="72"/>
      <c r="Q259" s="63" t="str">
        <f>VLOOKUP(B259,辅助信息!E:M,9,FALSE)</f>
        <v>ZTWM-CDGS-XS-2024-0205-五冶钢构-达州市通川区西外复兴镇及临近片区建设项目</v>
      </c>
    </row>
    <row r="260" hidden="1" spans="2:17">
      <c r="B260" s="22" t="s">
        <v>70</v>
      </c>
      <c r="C260" s="64">
        <v>45668</v>
      </c>
      <c r="D260" s="63" t="str">
        <f>VLOOKUP(B260,辅助信息!E:K,7,FALSE)</f>
        <v>JWDDCD2024102400111</v>
      </c>
      <c r="E260" s="63" t="str">
        <f>VLOOKUP(F260,辅助信息!A:B,2,FALSE)</f>
        <v>螺纹钢</v>
      </c>
      <c r="F260" s="22" t="s">
        <v>27</v>
      </c>
      <c r="G260" s="18">
        <v>30</v>
      </c>
      <c r="H260" s="65" t="e">
        <f>_xlfn._xlws.FILTER(#REF!,#REF!&amp;#REF!&amp;#REF!&amp;#REF!=C260&amp;F260&amp;I260&amp;J260,"未发货")</f>
        <v>#REF!</v>
      </c>
      <c r="I260" s="63" t="str">
        <f>VLOOKUP(B260,辅助信息!E:I,3,FALSE)</f>
        <v>（五冶达州国道542项目-一工区路基二工段）四川省达州市达川区石桥镇列宁街熊家营</v>
      </c>
      <c r="J260" s="63" t="str">
        <f>VLOOKUP(B260,辅助信息!E:I,4,FALSE)</f>
        <v>黄纯益</v>
      </c>
      <c r="K260" s="63">
        <f>VLOOKUP(J260,辅助信息!H:I,2,FALSE)</f>
        <v>13518257339</v>
      </c>
      <c r="L260" s="72" t="str">
        <f>VLOOKUP(B260,辅助信息!E:J,6,FALSE)</f>
        <v>五冶建设送货单,送货车型13米(不要高栏车),装货前联系收货人核实到场规格,没提前告知进场规格现场不给予接收</v>
      </c>
      <c r="M260" s="72"/>
      <c r="N260" s="72"/>
      <c r="O260" s="72"/>
      <c r="P260" s="72"/>
      <c r="Q260" s="63" t="str">
        <f>VLOOKUP(B260,辅助信息!E:M,9,FALSE)</f>
        <v>ZTWM-CDGS-XS-2024-0181-五冶天府-国道542项目（二批次）</v>
      </c>
    </row>
    <row r="261" hidden="1" spans="2:17">
      <c r="B261" s="22" t="s">
        <v>70</v>
      </c>
      <c r="C261" s="64">
        <v>45668</v>
      </c>
      <c r="D261" s="63" t="str">
        <f>VLOOKUP(B261,辅助信息!E:K,7,FALSE)</f>
        <v>JWDDCD2024102400111</v>
      </c>
      <c r="E261" s="63" t="str">
        <f>VLOOKUP(F261,辅助信息!A:B,2,FALSE)</f>
        <v>螺纹钢</v>
      </c>
      <c r="F261" s="22" t="s">
        <v>32</v>
      </c>
      <c r="G261" s="18">
        <v>6</v>
      </c>
      <c r="H261" s="65" t="e">
        <f>_xlfn._xlws.FILTER(#REF!,#REF!&amp;#REF!&amp;#REF!&amp;#REF!=C261&amp;F261&amp;I261&amp;J261,"未发货")</f>
        <v>#REF!</v>
      </c>
      <c r="I261" s="63" t="str">
        <f>VLOOKUP(B261,辅助信息!E:I,3,FALSE)</f>
        <v>（五冶达州国道542项目-一工区路基二工段）四川省达州市达川区石桥镇列宁街熊家营</v>
      </c>
      <c r="J261" s="63" t="str">
        <f>VLOOKUP(B261,辅助信息!E:I,4,FALSE)</f>
        <v>黄纯益</v>
      </c>
      <c r="K261" s="63">
        <f>VLOOKUP(J261,辅助信息!H:I,2,FALSE)</f>
        <v>13518257339</v>
      </c>
      <c r="L261" s="72"/>
      <c r="M261" s="72"/>
      <c r="N261" s="72"/>
      <c r="O261" s="72"/>
      <c r="P261" s="72"/>
      <c r="Q261" s="63" t="str">
        <f>VLOOKUP(B261,辅助信息!E:M,9,FALSE)</f>
        <v>ZTWM-CDGS-XS-2024-0181-五冶天府-国道542项目（二批次）</v>
      </c>
    </row>
    <row r="262" hidden="1" spans="2:17">
      <c r="B262" s="63" t="s">
        <v>64</v>
      </c>
      <c r="C262" s="64">
        <v>45668</v>
      </c>
      <c r="D262" s="63" t="str">
        <f>VLOOKUP(B262,辅助信息!E:K,7,FALSE)</f>
        <v>JWDDCD2024102400111</v>
      </c>
      <c r="E262" s="63" t="str">
        <f>VLOOKUP(F262,辅助信息!A:B,2,FALSE)</f>
        <v>螺纹钢</v>
      </c>
      <c r="F262" s="22" t="s">
        <v>27</v>
      </c>
      <c r="G262" s="18">
        <v>15</v>
      </c>
      <c r="H262" s="65" t="e">
        <f>_xlfn._xlws.FILTER(#REF!,#REF!&amp;#REF!&amp;#REF!&amp;#REF!=C262&amp;F262&amp;I262&amp;J262,"未发货")</f>
        <v>#REF!</v>
      </c>
      <c r="I262" s="63" t="str">
        <f>VLOOKUP(B262,辅助信息!E:I,3,FALSE)</f>
        <v>（五冶达州国道542项目-三工区桥梁3工段）四川省达州市达川区赵固镇水文村原村委会下300米</v>
      </c>
      <c r="J262" s="63" t="str">
        <f>VLOOKUP(B262,辅助信息!E:I,4,FALSE)</f>
        <v>李代茂</v>
      </c>
      <c r="K262" s="63">
        <f>VLOOKUP(J262,辅助信息!H:I,2,FALSE)</f>
        <v>18302833536</v>
      </c>
      <c r="L262" s="72" t="str">
        <f>VLOOKUP(B262,辅助信息!E:J,6,FALSE)</f>
        <v>五冶建设送货单,送货车型9.6米,装货前联系收货人核实到场规格,没提前告知进场规格现场不给予接收</v>
      </c>
      <c r="M262" s="72"/>
      <c r="N262" s="72"/>
      <c r="O262" s="72"/>
      <c r="P262" s="72"/>
      <c r="Q262" s="63" t="str">
        <f>VLOOKUP(B262,辅助信息!E:M,9,FALSE)</f>
        <v>ZTWM-CDGS-XS-2024-0181-五冶天府-国道542项目（二批次）</v>
      </c>
    </row>
    <row r="263" hidden="1" spans="2:17">
      <c r="B263" s="63" t="s">
        <v>64</v>
      </c>
      <c r="C263" s="64">
        <v>45668</v>
      </c>
      <c r="D263" s="63" t="str">
        <f>VLOOKUP(B263,辅助信息!E:K,7,FALSE)</f>
        <v>JWDDCD2024102400111</v>
      </c>
      <c r="E263" s="63" t="str">
        <f>VLOOKUP(F263,辅助信息!A:B,2,FALSE)</f>
        <v>螺纹钢</v>
      </c>
      <c r="F263" s="63" t="s">
        <v>32</v>
      </c>
      <c r="G263" s="65">
        <v>18</v>
      </c>
      <c r="H263" s="65" t="e">
        <f>_xlfn._xlws.FILTER(#REF!,#REF!&amp;#REF!&amp;#REF!&amp;#REF!=C263&amp;F263&amp;I263&amp;J263,"未发货")</f>
        <v>#REF!</v>
      </c>
      <c r="I263" s="63" t="str">
        <f>VLOOKUP(B263,辅助信息!E:I,3,FALSE)</f>
        <v>（五冶达州国道542项目-三工区桥梁3工段）四川省达州市达川区赵固镇水文村原村委会下300米</v>
      </c>
      <c r="J263" s="63" t="str">
        <f>VLOOKUP(B263,辅助信息!E:I,4,FALSE)</f>
        <v>李代茂</v>
      </c>
      <c r="K263" s="63">
        <f>VLOOKUP(J263,辅助信息!H:I,2,FALSE)</f>
        <v>18302833536</v>
      </c>
      <c r="L263" s="72"/>
      <c r="M263" s="72"/>
      <c r="N263" s="72"/>
      <c r="O263" s="72"/>
      <c r="P263" s="72"/>
      <c r="Q263" s="63" t="str">
        <f>VLOOKUP(B263,辅助信息!E:M,9,FALSE)</f>
        <v>ZTWM-CDGS-XS-2024-0181-五冶天府-国道542项目（二批次）</v>
      </c>
    </row>
    <row r="264" hidden="1" spans="2:17">
      <c r="B264" s="63" t="s">
        <v>64</v>
      </c>
      <c r="C264" s="64">
        <v>45668</v>
      </c>
      <c r="D264" s="63" t="str">
        <f>VLOOKUP(B264,辅助信息!E:K,7,FALSE)</f>
        <v>JWDDCD2024102400111</v>
      </c>
      <c r="E264" s="63" t="str">
        <f>VLOOKUP(F264,辅助信息!A:B,2,FALSE)</f>
        <v>螺纹钢</v>
      </c>
      <c r="F264" s="63" t="s">
        <v>28</v>
      </c>
      <c r="G264" s="65">
        <v>6</v>
      </c>
      <c r="H264" s="65" t="e">
        <f>_xlfn._xlws.FILTER(#REF!,#REF!&amp;#REF!&amp;#REF!&amp;#REF!=C264&amp;F264&amp;I264&amp;J264,"未发货")</f>
        <v>#REF!</v>
      </c>
      <c r="I264" s="63" t="str">
        <f>VLOOKUP(B264,辅助信息!E:I,3,FALSE)</f>
        <v>（五冶达州国道542项目-三工区桥梁3工段）四川省达州市达川区赵固镇水文村原村委会下300米</v>
      </c>
      <c r="J264" s="63" t="str">
        <f>VLOOKUP(B264,辅助信息!E:I,4,FALSE)</f>
        <v>李代茂</v>
      </c>
      <c r="K264" s="63">
        <f>VLOOKUP(J264,辅助信息!H:I,2,FALSE)</f>
        <v>18302833536</v>
      </c>
      <c r="L264" s="72"/>
      <c r="M264" s="72"/>
      <c r="N264" s="72"/>
      <c r="O264" s="72"/>
      <c r="P264" s="72"/>
      <c r="Q264" s="63" t="str">
        <f>VLOOKUP(B264,辅助信息!E:M,9,FALSE)</f>
        <v>ZTWM-CDGS-XS-2024-0181-五冶天府-国道542项目（二批次）</v>
      </c>
    </row>
    <row r="265" hidden="1" spans="2:17">
      <c r="B265" s="63" t="s">
        <v>64</v>
      </c>
      <c r="C265" s="64">
        <v>45668</v>
      </c>
      <c r="D265" s="63" t="str">
        <f>VLOOKUP(B265,辅助信息!E:K,7,FALSE)</f>
        <v>JWDDCD2024102400111</v>
      </c>
      <c r="E265" s="63" t="str">
        <f>VLOOKUP(F265,辅助信息!A:B,2,FALSE)</f>
        <v>螺纹钢</v>
      </c>
      <c r="F265" s="63" t="s">
        <v>65</v>
      </c>
      <c r="G265" s="65">
        <v>38</v>
      </c>
      <c r="H265" s="65" t="e">
        <f>_xlfn._xlws.FILTER(#REF!,#REF!&amp;#REF!&amp;#REF!&amp;#REF!=C265&amp;F265&amp;I265&amp;J265,"未发货")</f>
        <v>#REF!</v>
      </c>
      <c r="I265" s="63" t="str">
        <f>VLOOKUP(B265,辅助信息!E:I,3,FALSE)</f>
        <v>（五冶达州国道542项目-三工区桥梁3工段）四川省达州市达川区赵固镇水文村原村委会下300米</v>
      </c>
      <c r="J265" s="63" t="str">
        <f>VLOOKUP(B265,辅助信息!E:I,4,FALSE)</f>
        <v>李代茂</v>
      </c>
      <c r="K265" s="63">
        <f>VLOOKUP(J265,辅助信息!H:I,2,FALSE)</f>
        <v>18302833536</v>
      </c>
      <c r="L265" s="72"/>
      <c r="M265" s="72"/>
      <c r="N265" s="72"/>
      <c r="O265" s="72"/>
      <c r="P265" s="72"/>
      <c r="Q265" s="63" t="str">
        <f>VLOOKUP(B265,辅助信息!E:M,9,FALSE)</f>
        <v>ZTWM-CDGS-XS-2024-0181-五冶天府-国道542项目（二批次）</v>
      </c>
    </row>
    <row r="266" hidden="1" spans="2:17">
      <c r="B266" s="63" t="s">
        <v>64</v>
      </c>
      <c r="C266" s="64">
        <v>45668</v>
      </c>
      <c r="D266" s="63" t="str">
        <f>VLOOKUP(B266,辅助信息!E:K,7,FALSE)</f>
        <v>JWDDCD2024102400111</v>
      </c>
      <c r="E266" s="63" t="str">
        <f>VLOOKUP(F266,辅助信息!A:B,2,FALSE)</f>
        <v>螺纹钢</v>
      </c>
      <c r="F266" s="22" t="s">
        <v>52</v>
      </c>
      <c r="G266" s="18">
        <v>6</v>
      </c>
      <c r="H266" s="65" t="e">
        <f>_xlfn._xlws.FILTER(#REF!,#REF!&amp;#REF!&amp;#REF!&amp;#REF!=C266&amp;F266&amp;I266&amp;J266,"未发货")</f>
        <v>#REF!</v>
      </c>
      <c r="I266" s="63" t="str">
        <f>VLOOKUP(B266,辅助信息!E:I,3,FALSE)</f>
        <v>（五冶达州国道542项目-三工区桥梁3工段）四川省达州市达川区赵固镇水文村原村委会下300米</v>
      </c>
      <c r="J266" s="63" t="str">
        <f>VLOOKUP(B266,辅助信息!E:I,4,FALSE)</f>
        <v>李代茂</v>
      </c>
      <c r="K266" s="63">
        <f>VLOOKUP(J266,辅助信息!H:I,2,FALSE)</f>
        <v>18302833536</v>
      </c>
      <c r="L266" s="72"/>
      <c r="M266" s="72"/>
      <c r="N266" s="72"/>
      <c r="O266" s="72"/>
      <c r="P266" s="72"/>
      <c r="Q266" s="63" t="str">
        <f>VLOOKUP(B266,辅助信息!E:M,9,FALSE)</f>
        <v>ZTWM-CDGS-XS-2024-0181-五冶天府-国道542项目（二批次）</v>
      </c>
    </row>
    <row r="267" hidden="1" spans="2:17">
      <c r="B267" s="63" t="s">
        <v>48</v>
      </c>
      <c r="C267" s="64">
        <v>45673</v>
      </c>
      <c r="D267" s="63" t="str">
        <f>VLOOKUP(B267,辅助信息!E:K,7,FALSE)</f>
        <v>ZTWM-CDGS-YL-20240529-006</v>
      </c>
      <c r="E267" s="63" t="str">
        <f>VLOOKUP(F267,辅助信息!A:B,2,FALSE)</f>
        <v>螺纹钢</v>
      </c>
      <c r="F267" s="63" t="s">
        <v>66</v>
      </c>
      <c r="G267" s="65">
        <f>40-12</f>
        <v>28</v>
      </c>
      <c r="H267" s="65">
        <v>28</v>
      </c>
      <c r="I267" s="63" t="str">
        <f>VLOOKUP(B267,辅助信息!E:I,3,FALSE)</f>
        <v>(华西颐海-科创农业生态谷-1号钢筋房)成都市简阳市白金山水库</v>
      </c>
      <c r="J267" s="63" t="str">
        <f>VLOOKUP(B267,辅助信息!E:I,4,FALSE)</f>
        <v>石清国</v>
      </c>
      <c r="K267" s="63">
        <f>VLOOKUP(J267,辅助信息!H:I,2,FALSE)</f>
        <v>13458642015</v>
      </c>
      <c r="L267" s="72" t="str">
        <f>VLOOKUP(B267,辅助信息!E:J,6,FALSE)</f>
        <v>优先威钢,我方卸车,新老国标钢厂不加价可直发</v>
      </c>
      <c r="M267" s="72"/>
      <c r="N267" s="72"/>
      <c r="O267" s="72"/>
      <c r="P267" s="72"/>
      <c r="Q267" s="63" t="str">
        <f>VLOOKUP(B267,辅助信息!E:M,9,FALSE)</f>
        <v>ZTWM-CDGS-XS-2024-0093-华西-颐海科创农业生态谷</v>
      </c>
    </row>
    <row r="268" hidden="1" spans="2:17">
      <c r="B268" s="63" t="s">
        <v>48</v>
      </c>
      <c r="C268" s="64">
        <v>45673</v>
      </c>
      <c r="D268" s="63" t="str">
        <f>VLOOKUP(B268,辅助信息!E:K,7,FALSE)</f>
        <v>ZTWM-CDGS-YL-20240529-006</v>
      </c>
      <c r="E268" s="63" t="str">
        <f>VLOOKUP(F268,辅助信息!A:B,2,FALSE)</f>
        <v>螺纹钢</v>
      </c>
      <c r="F268" s="63" t="s">
        <v>46</v>
      </c>
      <c r="G268" s="65">
        <v>6</v>
      </c>
      <c r="H268" s="65">
        <v>6</v>
      </c>
      <c r="I268" s="63" t="str">
        <f>VLOOKUP(B268,辅助信息!E:I,3,FALSE)</f>
        <v>(华西颐海-科创农业生态谷-1号钢筋房)成都市简阳市白金山水库</v>
      </c>
      <c r="J268" s="63" t="str">
        <f>VLOOKUP(B268,辅助信息!E:I,4,FALSE)</f>
        <v>石清国</v>
      </c>
      <c r="K268" s="63">
        <f>VLOOKUP(J268,辅助信息!H:I,2,FALSE)</f>
        <v>13458642015</v>
      </c>
      <c r="L268" s="72"/>
      <c r="M268" s="72"/>
      <c r="N268" s="72"/>
      <c r="O268" s="72"/>
      <c r="P268" s="72"/>
      <c r="Q268" s="63" t="str">
        <f>VLOOKUP(B268,辅助信息!E:M,9,FALSE)</f>
        <v>ZTWM-CDGS-XS-2024-0093-华西-颐海科创农业生态谷</v>
      </c>
    </row>
    <row r="269" hidden="1" spans="2:17">
      <c r="B269" s="63" t="s">
        <v>48</v>
      </c>
      <c r="C269" s="64">
        <v>45673</v>
      </c>
      <c r="D269" s="63" t="str">
        <f>VLOOKUP(B269,辅助信息!E:K,7,FALSE)</f>
        <v>ZTWM-CDGS-YL-20240529-006</v>
      </c>
      <c r="E269" s="63" t="str">
        <f>VLOOKUP(F269,辅助信息!A:B,2,FALSE)</f>
        <v>螺纹钢</v>
      </c>
      <c r="F269" s="63" t="s">
        <v>22</v>
      </c>
      <c r="G269" s="65">
        <v>10</v>
      </c>
      <c r="H269" s="65">
        <v>10</v>
      </c>
      <c r="I269" s="63" t="str">
        <f>VLOOKUP(B269,辅助信息!E:I,3,FALSE)</f>
        <v>(华西颐海-科创农业生态谷-1号钢筋房)成都市简阳市白金山水库</v>
      </c>
      <c r="J269" s="63" t="str">
        <f>VLOOKUP(B269,辅助信息!E:I,4,FALSE)</f>
        <v>石清国</v>
      </c>
      <c r="K269" s="63">
        <f>VLOOKUP(J269,辅助信息!H:I,2,FALSE)</f>
        <v>13458642015</v>
      </c>
      <c r="L269" s="72"/>
      <c r="M269" s="72"/>
      <c r="N269" s="72"/>
      <c r="O269" s="72"/>
      <c r="P269" s="72"/>
      <c r="Q269" s="63" t="str">
        <f>VLOOKUP(B269,辅助信息!E:M,9,FALSE)</f>
        <v>ZTWM-CDGS-XS-2024-0093-华西-颐海科创农业生态谷</v>
      </c>
    </row>
    <row r="270" hidden="1" spans="2:17">
      <c r="B270" s="22" t="s">
        <v>71</v>
      </c>
      <c r="C270" s="64">
        <v>45673</v>
      </c>
      <c r="D270" s="63" t="str">
        <f>VLOOKUP(B270,辅助信息!E:K,7,FALSE)</f>
        <v>JWDDCD2025021900064</v>
      </c>
      <c r="E270" s="63" t="str">
        <f>VLOOKUP(F270,辅助信息!A:B,2,FALSE)</f>
        <v>盘螺</v>
      </c>
      <c r="F270" s="22" t="s">
        <v>49</v>
      </c>
      <c r="G270" s="18">
        <v>105</v>
      </c>
      <c r="H270" s="65">
        <v>105</v>
      </c>
      <c r="I270" s="63" t="str">
        <f>VLOOKUP(B270,辅助信息!E:I,3,FALSE)</f>
        <v>(五冶钢构医学科学产业园建设项目房建二部-三标（1-5）)四川省南充市顺庆区搬罾街道学府大道二段</v>
      </c>
      <c r="J270" s="63" t="str">
        <f>VLOOKUP(B270,辅助信息!E:I,4,FALSE)</f>
        <v>安南</v>
      </c>
      <c r="K270" s="63">
        <f>VLOOKUP(J270,辅助信息!H:I,2,FALSE)</f>
        <v>19950525030</v>
      </c>
      <c r="L270" s="72" t="str">
        <f>VLOOKUP(B270,辅助信息!E:J,6,FALSE)</f>
        <v>送货单：送货单位：南充思临新材料科技有限公司,收货单位：五冶集团川北(南充)建设有限公司,项目名称：南充医学科学产业园,送货车型13米,装货前联系收货人核实到场规格</v>
      </c>
      <c r="M270" s="72"/>
      <c r="N270" s="72"/>
      <c r="O270" s="72"/>
      <c r="P270" s="72"/>
      <c r="Q270" s="63" t="str">
        <f>VLOOKUP(B270,辅助信息!E:M,9,FALSE)</f>
        <v>ZTWM-CDGS-XS-2024-0248-五冶钢构-南充市医学院项目</v>
      </c>
    </row>
    <row r="271" hidden="1" spans="2:17">
      <c r="B271" s="22" t="s">
        <v>71</v>
      </c>
      <c r="C271" s="64">
        <v>45673</v>
      </c>
      <c r="D271" s="63" t="str">
        <f>VLOOKUP(B271,辅助信息!E:K,7,FALSE)</f>
        <v>JWDDCD2025021900064</v>
      </c>
      <c r="E271" s="63" t="str">
        <f>VLOOKUP(F271,辅助信息!A:B,2,FALSE)</f>
        <v>螺纹钢</v>
      </c>
      <c r="F271" s="22" t="s">
        <v>27</v>
      </c>
      <c r="G271" s="18">
        <v>70</v>
      </c>
      <c r="H271" s="65">
        <v>70</v>
      </c>
      <c r="I271" s="63" t="str">
        <f>VLOOKUP(B271,辅助信息!E:I,3,FALSE)</f>
        <v>(五冶钢构医学科学产业园建设项目房建二部-三标（1-5）)四川省南充市顺庆区搬罾街道学府大道二段</v>
      </c>
      <c r="J271" s="63" t="str">
        <f>VLOOKUP(B271,辅助信息!E:I,4,FALSE)</f>
        <v>安南</v>
      </c>
      <c r="K271" s="63">
        <f>VLOOKUP(J271,辅助信息!H:I,2,FALSE)</f>
        <v>19950525030</v>
      </c>
      <c r="L271" s="72"/>
      <c r="M271" s="72"/>
      <c r="N271" s="72"/>
      <c r="O271" s="72"/>
      <c r="P271" s="72"/>
      <c r="Q271" s="63" t="str">
        <f>VLOOKUP(B271,辅助信息!E:M,9,FALSE)</f>
        <v>ZTWM-CDGS-XS-2024-0248-五冶钢构-南充市医学院项目</v>
      </c>
    </row>
    <row r="272" hidden="1" spans="2:17">
      <c r="B272" s="22" t="s">
        <v>72</v>
      </c>
      <c r="C272" s="64">
        <v>45674</v>
      </c>
      <c r="D272" s="63" t="str">
        <f>VLOOKUP(B272,辅助信息!E:K,7,FALSE)</f>
        <v>JWDDCD2025021900064</v>
      </c>
      <c r="E272" s="63" t="str">
        <f>VLOOKUP(F272,辅助信息!A:B,2,FALSE)</f>
        <v>螺纹钢</v>
      </c>
      <c r="F272" s="22" t="s">
        <v>19</v>
      </c>
      <c r="G272" s="18">
        <v>22</v>
      </c>
      <c r="H272" s="65">
        <v>22</v>
      </c>
      <c r="I272" s="63" t="str">
        <f>VLOOKUP(B272,辅助信息!E:I,3,FALSE)</f>
        <v>(五冶钢构医学科学产业园建设项目房建二部-网羽馆（6-5）)四川省南充市顺庆区搬罾街道学府大道二段</v>
      </c>
      <c r="J272" s="63" t="str">
        <f>VLOOKUP(B272,辅助信息!E:I,4,FALSE)</f>
        <v>安南</v>
      </c>
      <c r="K272" s="63">
        <f>VLOOKUP(J272,辅助信息!H:I,2,FALSE)</f>
        <v>19950525030</v>
      </c>
      <c r="L272" s="72"/>
      <c r="M272" s="72"/>
      <c r="N272" s="72"/>
      <c r="O272" s="72"/>
      <c r="P272" s="72"/>
      <c r="Q272" s="63" t="str">
        <f>VLOOKUP(B272,辅助信息!E:M,9,FALSE)</f>
        <v>ZTWM-CDGS-XS-2024-0248-五冶钢构-南充市医学院项目</v>
      </c>
    </row>
    <row r="273" hidden="1" spans="2:17">
      <c r="B273" s="22" t="s">
        <v>72</v>
      </c>
      <c r="C273" s="64">
        <v>45674</v>
      </c>
      <c r="D273" s="63" t="str">
        <f>VLOOKUP(B273,辅助信息!E:K,7,FALSE)</f>
        <v>JWDDCD2025021900064</v>
      </c>
      <c r="E273" s="63" t="str">
        <f>VLOOKUP(F273,辅助信息!A:B,2,FALSE)</f>
        <v>螺纹钢</v>
      </c>
      <c r="F273" s="22" t="s">
        <v>32</v>
      </c>
      <c r="G273" s="18">
        <v>13</v>
      </c>
      <c r="H273" s="65">
        <v>13</v>
      </c>
      <c r="I273" s="63" t="str">
        <f>VLOOKUP(B273,辅助信息!E:I,3,FALSE)</f>
        <v>(五冶钢构医学科学产业园建设项目房建二部-网羽馆（6-5）)四川省南充市顺庆区搬罾街道学府大道二段</v>
      </c>
      <c r="J273" s="63" t="str">
        <f>VLOOKUP(B273,辅助信息!E:I,4,FALSE)</f>
        <v>安南</v>
      </c>
      <c r="K273" s="63">
        <f>VLOOKUP(J273,辅助信息!H:I,2,FALSE)</f>
        <v>19950525030</v>
      </c>
      <c r="L273" s="72"/>
      <c r="M273" s="72"/>
      <c r="N273" s="72"/>
      <c r="O273" s="72"/>
      <c r="P273" s="72"/>
      <c r="Q273" s="63" t="str">
        <f>VLOOKUP(B273,辅助信息!E:M,9,FALSE)</f>
        <v>ZTWM-CDGS-XS-2024-0248-五冶钢构-南充市医学院项目</v>
      </c>
    </row>
    <row r="274" hidden="1" spans="2:17">
      <c r="B274" s="22" t="s">
        <v>20</v>
      </c>
      <c r="C274" s="64">
        <v>45674</v>
      </c>
      <c r="D274" s="63" t="str">
        <f>VLOOKUP(B274,辅助信息!E:K,7,FALSE)</f>
        <v>JWDDCD2025021900064</v>
      </c>
      <c r="E274" s="63" t="str">
        <f>VLOOKUP(F274,辅助信息!A:B,2,FALSE)</f>
        <v>盘螺</v>
      </c>
      <c r="F274" s="22" t="s">
        <v>49</v>
      </c>
      <c r="G274" s="18">
        <v>5</v>
      </c>
      <c r="H274" s="65">
        <v>5</v>
      </c>
      <c r="I274" s="63" t="str">
        <f>VLOOKUP(B274,辅助信息!E:I,3,FALSE)</f>
        <v>(五冶钢构医学科学产业园建设项目房建三部-一标（7-2）)四川省南充市顺庆区搬罾街道学府大道二段</v>
      </c>
      <c r="J274" s="63" t="str">
        <f>VLOOKUP(B274,辅助信息!E:I,4,FALSE)</f>
        <v>郑林</v>
      </c>
      <c r="K274" s="63">
        <f>VLOOKUP(J274,辅助信息!H:I,2,FALSE)</f>
        <v>18349955455</v>
      </c>
      <c r="L274" s="72" t="str">
        <f>VLOOKUP(B274,辅助信息!E:J,6,FALSE)</f>
        <v>送货单：送货单位：南充思临新材料科技有限公司,收货单位：五冶集团川北(南充)建设有限公司,项目名称：南充医学科学产业园,送货车型13米,装货前联系收货人核实到场规格</v>
      </c>
      <c r="M274" s="72"/>
      <c r="N274" s="72"/>
      <c r="O274" s="72"/>
      <c r="P274" s="72"/>
      <c r="Q274" s="63" t="str">
        <f>VLOOKUP(B274,辅助信息!E:M,9,FALSE)</f>
        <v>ZTWM-CDGS-XS-2024-0248-五冶钢构-南充市医学院项目</v>
      </c>
    </row>
    <row r="275" hidden="1" spans="2:17">
      <c r="B275" s="22" t="s">
        <v>20</v>
      </c>
      <c r="C275" s="64">
        <v>45674</v>
      </c>
      <c r="D275" s="63" t="str">
        <f>VLOOKUP(B275,辅助信息!E:K,7,FALSE)</f>
        <v>JWDDCD2025021900064</v>
      </c>
      <c r="E275" s="63" t="str">
        <f>VLOOKUP(F275,辅助信息!A:B,2,FALSE)</f>
        <v>盘螺</v>
      </c>
      <c r="F275" s="22" t="s">
        <v>40</v>
      </c>
      <c r="G275" s="18">
        <v>15</v>
      </c>
      <c r="H275" s="65">
        <v>15</v>
      </c>
      <c r="I275" s="63" t="str">
        <f>VLOOKUP(B275,辅助信息!E:I,3,FALSE)</f>
        <v>(五冶钢构医学科学产业园建设项目房建三部-一标（7-2）)四川省南充市顺庆区搬罾街道学府大道二段</v>
      </c>
      <c r="J275" s="63" t="str">
        <f>VLOOKUP(B275,辅助信息!E:I,4,FALSE)</f>
        <v>郑林</v>
      </c>
      <c r="K275" s="63">
        <f>VLOOKUP(J275,辅助信息!H:I,2,FALSE)</f>
        <v>18349955455</v>
      </c>
      <c r="L275" s="72"/>
      <c r="M275" s="72"/>
      <c r="N275" s="72"/>
      <c r="O275" s="72"/>
      <c r="P275" s="72"/>
      <c r="Q275" s="63" t="str">
        <f>VLOOKUP(B275,辅助信息!E:M,9,FALSE)</f>
        <v>ZTWM-CDGS-XS-2024-0248-五冶钢构-南充市医学院项目</v>
      </c>
    </row>
    <row r="276" hidden="1" spans="2:17">
      <c r="B276" s="22" t="s">
        <v>20</v>
      </c>
      <c r="C276" s="64">
        <v>45674</v>
      </c>
      <c r="D276" s="63" t="str">
        <f>VLOOKUP(B276,辅助信息!E:K,7,FALSE)</f>
        <v>JWDDCD2025021900064</v>
      </c>
      <c r="E276" s="63" t="str">
        <f>VLOOKUP(F276,辅助信息!A:B,2,FALSE)</f>
        <v>螺纹钢</v>
      </c>
      <c r="F276" s="22" t="s">
        <v>19</v>
      </c>
      <c r="G276" s="18">
        <v>5</v>
      </c>
      <c r="H276" s="65">
        <v>5</v>
      </c>
      <c r="I276" s="63" t="str">
        <f>VLOOKUP(B276,辅助信息!E:I,3,FALSE)</f>
        <v>(五冶钢构医学科学产业园建设项目房建三部-一标（7-2）)四川省南充市顺庆区搬罾街道学府大道二段</v>
      </c>
      <c r="J276" s="63" t="str">
        <f>VLOOKUP(B276,辅助信息!E:I,4,FALSE)</f>
        <v>郑林</v>
      </c>
      <c r="K276" s="63">
        <f>VLOOKUP(J276,辅助信息!H:I,2,FALSE)</f>
        <v>18349955455</v>
      </c>
      <c r="L276" s="72"/>
      <c r="M276" s="72"/>
      <c r="N276" s="72"/>
      <c r="O276" s="72"/>
      <c r="P276" s="72"/>
      <c r="Q276" s="63" t="str">
        <f>VLOOKUP(B276,辅助信息!E:M,9,FALSE)</f>
        <v>ZTWM-CDGS-XS-2024-0248-五冶钢构-南充市医学院项目</v>
      </c>
    </row>
    <row r="277" hidden="1" spans="2:17">
      <c r="B277" s="22" t="s">
        <v>20</v>
      </c>
      <c r="C277" s="64">
        <v>45674</v>
      </c>
      <c r="D277" s="63" t="str">
        <f>VLOOKUP(B277,辅助信息!E:K,7,FALSE)</f>
        <v>JWDDCD2025021900064</v>
      </c>
      <c r="E277" s="63" t="str">
        <f>VLOOKUP(F277,辅助信息!A:B,2,FALSE)</f>
        <v>螺纹钢</v>
      </c>
      <c r="F277" s="22" t="s">
        <v>58</v>
      </c>
      <c r="G277" s="18">
        <v>15</v>
      </c>
      <c r="H277" s="65">
        <v>15</v>
      </c>
      <c r="I277" s="63" t="str">
        <f>VLOOKUP(B277,辅助信息!E:I,3,FALSE)</f>
        <v>(五冶钢构医学科学产业园建设项目房建三部-一标（7-2）)四川省南充市顺庆区搬罾街道学府大道二段</v>
      </c>
      <c r="J277" s="63" t="str">
        <f>VLOOKUP(B277,辅助信息!E:I,4,FALSE)</f>
        <v>郑林</v>
      </c>
      <c r="K277" s="63">
        <f>VLOOKUP(J277,辅助信息!H:I,2,FALSE)</f>
        <v>18349955455</v>
      </c>
      <c r="L277" s="72"/>
      <c r="M277" s="72"/>
      <c r="N277" s="72"/>
      <c r="O277" s="72"/>
      <c r="P277" s="72"/>
      <c r="Q277" s="63" t="str">
        <f>VLOOKUP(B277,辅助信息!E:M,9,FALSE)</f>
        <v>ZTWM-CDGS-XS-2024-0248-五冶钢构-南充市医学院项目</v>
      </c>
    </row>
    <row r="278" hidden="1" spans="2:17">
      <c r="B278" s="22" t="s">
        <v>20</v>
      </c>
      <c r="C278" s="64">
        <v>45674</v>
      </c>
      <c r="D278" s="63" t="str">
        <f>VLOOKUP(B278,辅助信息!E:K,7,FALSE)</f>
        <v>JWDDCD2025021900064</v>
      </c>
      <c r="E278" s="63" t="str">
        <f>VLOOKUP(F278,辅助信息!A:B,2,FALSE)</f>
        <v>螺纹钢</v>
      </c>
      <c r="F278" s="22" t="s">
        <v>22</v>
      </c>
      <c r="G278" s="18">
        <v>25</v>
      </c>
      <c r="H278" s="65">
        <v>25</v>
      </c>
      <c r="I278" s="63" t="str">
        <f>VLOOKUP(B278,辅助信息!E:I,3,FALSE)</f>
        <v>(五冶钢构医学科学产业园建设项目房建三部-一标（7-2）)四川省南充市顺庆区搬罾街道学府大道二段</v>
      </c>
      <c r="J278" s="63" t="str">
        <f>VLOOKUP(B278,辅助信息!E:I,4,FALSE)</f>
        <v>郑林</v>
      </c>
      <c r="K278" s="63">
        <f>VLOOKUP(J278,辅助信息!H:I,2,FALSE)</f>
        <v>18349955455</v>
      </c>
      <c r="L278" s="72" t="str">
        <f>VLOOKUP(B278,辅助信息!E:J,6,FALSE)</f>
        <v>送货单：送货单位：南充思临新材料科技有限公司,收货单位：五冶集团川北(南充)建设有限公司,项目名称：南充医学科学产业园,送货车型13米,装货前联系收货人核实到场规格</v>
      </c>
      <c r="M278" s="72"/>
      <c r="N278" s="72"/>
      <c r="O278" s="72"/>
      <c r="P278" s="72"/>
      <c r="Q278" s="63" t="str">
        <f>VLOOKUP(B278,辅助信息!E:M,9,FALSE)</f>
        <v>ZTWM-CDGS-XS-2024-0248-五冶钢构-南充市医学院项目</v>
      </c>
    </row>
    <row r="279" hidden="1" spans="2:17">
      <c r="B279" s="22" t="s">
        <v>23</v>
      </c>
      <c r="C279" s="64">
        <v>45674</v>
      </c>
      <c r="D279" s="63" t="str">
        <f>VLOOKUP(B279,辅助信息!E:K,7,FALSE)</f>
        <v>JWDDCD2025021900064</v>
      </c>
      <c r="E279" s="63" t="str">
        <f>VLOOKUP(F279,辅助信息!A:B,2,FALSE)</f>
        <v>盘螺</v>
      </c>
      <c r="F279" s="22" t="s">
        <v>40</v>
      </c>
      <c r="G279" s="18">
        <v>12.5</v>
      </c>
      <c r="H279" s="65">
        <v>12.5</v>
      </c>
      <c r="I279" s="63" t="str">
        <f>VLOOKUP(B279,辅助信息!E:I,3,FALSE)</f>
        <v>(五冶钢构医学科学产业园建设项目房建三部-一标（7-3）)四川省南充市顺庆区搬罾街道学府大道二段</v>
      </c>
      <c r="J279" s="63" t="str">
        <f>VLOOKUP(B279,辅助信息!E:I,4,FALSE)</f>
        <v>郑林</v>
      </c>
      <c r="K279" s="63">
        <f>VLOOKUP(J279,辅助信息!H:I,2,FALSE)</f>
        <v>18349955455</v>
      </c>
      <c r="L279" s="72"/>
      <c r="M279" s="72"/>
      <c r="N279" s="72"/>
      <c r="O279" s="72"/>
      <c r="P279" s="72"/>
      <c r="Q279" s="63" t="str">
        <f>VLOOKUP(B279,辅助信息!E:M,9,FALSE)</f>
        <v>ZTWM-CDGS-XS-2024-0248-五冶钢构-南充市医学院项目</v>
      </c>
    </row>
    <row r="280" hidden="1" spans="2:17">
      <c r="B280" s="22" t="s">
        <v>23</v>
      </c>
      <c r="C280" s="64">
        <v>45674</v>
      </c>
      <c r="D280" s="63" t="str">
        <f>VLOOKUP(B280,辅助信息!E:K,7,FALSE)</f>
        <v>JWDDCD2025021900064</v>
      </c>
      <c r="E280" s="63" t="str">
        <f>VLOOKUP(F280,辅助信息!A:B,2,FALSE)</f>
        <v>螺纹钢</v>
      </c>
      <c r="F280" s="22" t="s">
        <v>21</v>
      </c>
      <c r="G280" s="18">
        <v>2.5</v>
      </c>
      <c r="H280" s="65">
        <v>2.5</v>
      </c>
      <c r="I280" s="63" t="str">
        <f>VLOOKUP(B280,辅助信息!E:I,3,FALSE)</f>
        <v>(五冶钢构医学科学产业园建设项目房建三部-一标（7-3）)四川省南充市顺庆区搬罾街道学府大道二段</v>
      </c>
      <c r="J280" s="63" t="str">
        <f>VLOOKUP(B280,辅助信息!E:I,4,FALSE)</f>
        <v>郑林</v>
      </c>
      <c r="K280" s="63">
        <f>VLOOKUP(J280,辅助信息!H:I,2,FALSE)</f>
        <v>18349955455</v>
      </c>
      <c r="L280" s="72"/>
      <c r="M280" s="72"/>
      <c r="N280" s="72"/>
      <c r="O280" s="72"/>
      <c r="P280" s="72"/>
      <c r="Q280" s="63" t="str">
        <f>VLOOKUP(B280,辅助信息!E:M,9,FALSE)</f>
        <v>ZTWM-CDGS-XS-2024-0248-五冶钢构-南充市医学院项目</v>
      </c>
    </row>
    <row r="281" hidden="1" spans="2:17">
      <c r="B281" s="22" t="s">
        <v>23</v>
      </c>
      <c r="C281" s="64">
        <v>45674</v>
      </c>
      <c r="D281" s="63" t="str">
        <f>VLOOKUP(B281,辅助信息!E:K,7,FALSE)</f>
        <v>JWDDCD2025021900064</v>
      </c>
      <c r="E281" s="63" t="str">
        <f>VLOOKUP(F281,辅助信息!A:B,2,FALSE)</f>
        <v>螺纹钢</v>
      </c>
      <c r="F281" s="22" t="s">
        <v>58</v>
      </c>
      <c r="G281" s="18">
        <v>7.5</v>
      </c>
      <c r="H281" s="65"/>
      <c r="I281" s="63" t="str">
        <f>VLOOKUP(B281,辅助信息!E:I,3,FALSE)</f>
        <v>(五冶钢构医学科学产业园建设项目房建三部-一标（7-3）)四川省南充市顺庆区搬罾街道学府大道二段</v>
      </c>
      <c r="J281" s="63" t="str">
        <f>VLOOKUP(B281,辅助信息!E:I,4,FALSE)</f>
        <v>郑林</v>
      </c>
      <c r="K281" s="63">
        <f>VLOOKUP(J281,辅助信息!H:I,2,FALSE)</f>
        <v>18349955455</v>
      </c>
      <c r="L281" s="72"/>
      <c r="M281" s="72"/>
      <c r="N281" s="72"/>
      <c r="O281" s="72"/>
      <c r="P281" s="72"/>
      <c r="Q281" s="63" t="str">
        <f>VLOOKUP(B281,辅助信息!E:M,9,FALSE)</f>
        <v>ZTWM-CDGS-XS-2024-0248-五冶钢构-南充市医学院项目</v>
      </c>
    </row>
    <row r="282" hidden="1" spans="2:17">
      <c r="B282" s="22" t="s">
        <v>23</v>
      </c>
      <c r="C282" s="64">
        <v>45674</v>
      </c>
      <c r="D282" s="63" t="str">
        <f>VLOOKUP(B282,辅助信息!E:K,7,FALSE)</f>
        <v>JWDDCD2025021900064</v>
      </c>
      <c r="E282" s="63" t="str">
        <f>VLOOKUP(F282,辅助信息!A:B,2,FALSE)</f>
        <v>螺纹钢</v>
      </c>
      <c r="F282" s="22" t="s">
        <v>46</v>
      </c>
      <c r="G282" s="18">
        <v>2.5</v>
      </c>
      <c r="H282" s="65">
        <v>2.5</v>
      </c>
      <c r="I282" s="63" t="str">
        <f>VLOOKUP(B282,辅助信息!E:I,3,FALSE)</f>
        <v>(五冶钢构医学科学产业园建设项目房建三部-一标（7-3）)四川省南充市顺庆区搬罾街道学府大道二段</v>
      </c>
      <c r="J282" s="63" t="str">
        <f>VLOOKUP(B282,辅助信息!E:I,4,FALSE)</f>
        <v>郑林</v>
      </c>
      <c r="K282" s="63">
        <f>VLOOKUP(J282,辅助信息!H:I,2,FALSE)</f>
        <v>18349955455</v>
      </c>
      <c r="L282" s="72"/>
      <c r="M282" s="72"/>
      <c r="N282" s="72"/>
      <c r="O282" s="72"/>
      <c r="P282" s="72"/>
      <c r="Q282" s="63" t="str">
        <f>VLOOKUP(B282,辅助信息!E:M,9,FALSE)</f>
        <v>ZTWM-CDGS-XS-2024-0248-五冶钢构-南充市医学院项目</v>
      </c>
    </row>
    <row r="283" hidden="1" spans="2:17">
      <c r="B283" s="22" t="s">
        <v>23</v>
      </c>
      <c r="C283" s="64">
        <v>45674</v>
      </c>
      <c r="D283" s="63" t="str">
        <f>VLOOKUP(B283,辅助信息!E:K,7,FALSE)</f>
        <v>JWDDCD2025021900064</v>
      </c>
      <c r="E283" s="63" t="str">
        <f>VLOOKUP(F283,辅助信息!A:B,2,FALSE)</f>
        <v>螺纹钢</v>
      </c>
      <c r="F283" s="22" t="s">
        <v>22</v>
      </c>
      <c r="G283" s="18">
        <v>15</v>
      </c>
      <c r="H283" s="65">
        <v>15</v>
      </c>
      <c r="I283" s="63" t="str">
        <f>VLOOKUP(B283,辅助信息!E:I,3,FALSE)</f>
        <v>(五冶钢构医学科学产业园建设项目房建三部-一标（7-3）)四川省南充市顺庆区搬罾街道学府大道二段</v>
      </c>
      <c r="J283" s="63" t="str">
        <f>VLOOKUP(B283,辅助信息!E:I,4,FALSE)</f>
        <v>郑林</v>
      </c>
      <c r="K283" s="63">
        <f>VLOOKUP(J283,辅助信息!H:I,2,FALSE)</f>
        <v>18349955455</v>
      </c>
      <c r="L283" s="72"/>
      <c r="M283" s="72"/>
      <c r="N283" s="72"/>
      <c r="O283" s="72"/>
      <c r="P283" s="72"/>
      <c r="Q283" s="63" t="str">
        <f>VLOOKUP(B283,辅助信息!E:M,9,FALSE)</f>
        <v>ZTWM-CDGS-XS-2024-0248-五冶钢构-南充市医学院项目</v>
      </c>
    </row>
    <row r="284" hidden="1" spans="2:17">
      <c r="B284" s="22" t="s">
        <v>73</v>
      </c>
      <c r="C284" s="64">
        <v>45674</v>
      </c>
      <c r="D284" s="63" t="str">
        <f>VLOOKUP(B284,辅助信息!E:K,7,FALSE)</f>
        <v>JWDDCD2025021900064</v>
      </c>
      <c r="E284" s="63" t="str">
        <f>VLOOKUP(F284,辅助信息!A:B,2,FALSE)</f>
        <v>盘螺</v>
      </c>
      <c r="F284" s="22" t="s">
        <v>41</v>
      </c>
      <c r="G284" s="18">
        <v>15</v>
      </c>
      <c r="H284" s="65"/>
      <c r="I284" s="63" t="str">
        <f>VLOOKUP(B284,辅助信息!E:I,3,FALSE)</f>
        <v>(五冶钢构医学科学产业园建设项目房建三部-一标（7-1）)四川省南充市顺庆区搬罾街道学府大道二段</v>
      </c>
      <c r="J284" s="63" t="str">
        <f>VLOOKUP(B284,辅助信息!E:I,4,FALSE)</f>
        <v>郑林</v>
      </c>
      <c r="K284" s="63">
        <f>VLOOKUP(J284,辅助信息!H:I,2,FALSE)</f>
        <v>18349955455</v>
      </c>
      <c r="L284" s="87" t="str">
        <f>VLOOKUP(B284,辅助信息!E:J,6,FALSE)</f>
        <v>送货单：送货单位：南充思临新材料科技有限公司,收货单位：五冶集团川北(南充)建设有限公司,项目名称：南充医学科学产业园,送货车型13米,装货前联系收货人核实到场规格</v>
      </c>
      <c r="M284" s="87"/>
      <c r="N284" s="87"/>
      <c r="O284" s="87"/>
      <c r="P284" s="87"/>
      <c r="Q284" s="63" t="str">
        <f>VLOOKUP(B284,辅助信息!E:M,9,FALSE)</f>
        <v>ZTWM-CDGS-XS-2024-0248-五冶钢构-南充市医学院项目</v>
      </c>
    </row>
    <row r="285" hidden="1" spans="2:17">
      <c r="B285" s="22" t="s">
        <v>73</v>
      </c>
      <c r="C285" s="64">
        <v>45674</v>
      </c>
      <c r="D285" s="63" t="str">
        <f>VLOOKUP(B285,辅助信息!E:K,7,FALSE)</f>
        <v>JWDDCD2025021900064</v>
      </c>
      <c r="E285" s="63" t="str">
        <f>VLOOKUP(F285,辅助信息!A:B,2,FALSE)</f>
        <v>螺纹钢</v>
      </c>
      <c r="F285" s="22" t="s">
        <v>27</v>
      </c>
      <c r="G285" s="18">
        <v>20</v>
      </c>
      <c r="H285" s="65"/>
      <c r="I285" s="63" t="str">
        <f>VLOOKUP(B285,辅助信息!E:I,3,FALSE)</f>
        <v>(五冶钢构医学科学产业园建设项目房建三部-一标（7-1）)四川省南充市顺庆区搬罾街道学府大道二段</v>
      </c>
      <c r="J285" s="63" t="str">
        <f>VLOOKUP(B285,辅助信息!E:I,4,FALSE)</f>
        <v>郑林</v>
      </c>
      <c r="K285" s="63">
        <f>VLOOKUP(J285,辅助信息!H:I,2,FALSE)</f>
        <v>18349955455</v>
      </c>
      <c r="L285" s="71"/>
      <c r="M285" s="71"/>
      <c r="N285" s="71"/>
      <c r="O285" s="71"/>
      <c r="P285" s="71"/>
      <c r="Q285" s="63" t="str">
        <f>VLOOKUP(B285,辅助信息!E:M,9,FALSE)</f>
        <v>ZTWM-CDGS-XS-2024-0248-五冶钢构-南充市医学院项目</v>
      </c>
    </row>
    <row r="286" hidden="1" spans="2:17">
      <c r="B286" s="63" t="s">
        <v>73</v>
      </c>
      <c r="C286" s="64">
        <v>45675</v>
      </c>
      <c r="D286" s="63" t="str">
        <f>VLOOKUP(B286,辅助信息!E:K,7,FALSE)</f>
        <v>JWDDCD2025021900064</v>
      </c>
      <c r="E286" s="63" t="str">
        <f>VLOOKUP(F286,辅助信息!A:B,2,FALSE)</f>
        <v>盘螺</v>
      </c>
      <c r="F286" s="63" t="s">
        <v>41</v>
      </c>
      <c r="G286" s="65">
        <v>15</v>
      </c>
      <c r="H286" s="65" t="e">
        <f>_xlfn._xlws.FILTER(#REF!,#REF!&amp;#REF!&amp;#REF!&amp;#REF!=C286&amp;F286&amp;I286&amp;J286,"未发货")</f>
        <v>#REF!</v>
      </c>
      <c r="I286" s="63" t="str">
        <f>VLOOKUP(B286,辅助信息!E:I,3,FALSE)</f>
        <v>(五冶钢构医学科学产业园建设项目房建三部-一标（7-1）)四川省南充市顺庆区搬罾街道学府大道二段</v>
      </c>
      <c r="J286" s="63" t="str">
        <f>VLOOKUP(B286,辅助信息!E:I,4,FALSE)</f>
        <v>郑林</v>
      </c>
      <c r="K286" s="63">
        <f>VLOOKUP(J286,辅助信息!H:I,2,FALSE)</f>
        <v>18349955455</v>
      </c>
      <c r="L286" s="72"/>
      <c r="M286" s="72"/>
      <c r="N286" s="72"/>
      <c r="O286" s="72"/>
      <c r="P286" s="72"/>
      <c r="Q286" s="63" t="str">
        <f>VLOOKUP(B286,辅助信息!E:M,9,FALSE)</f>
        <v>ZTWM-CDGS-XS-2024-0248-五冶钢构-南充市医学院项目</v>
      </c>
    </row>
    <row r="287" hidden="1" spans="2:17">
      <c r="B287" s="63" t="s">
        <v>73</v>
      </c>
      <c r="C287" s="64">
        <v>45675</v>
      </c>
      <c r="D287" s="63" t="str">
        <f>VLOOKUP(B287,辅助信息!E:K,7,FALSE)</f>
        <v>JWDDCD2025021900064</v>
      </c>
      <c r="E287" s="63" t="str">
        <f>VLOOKUP(F287,辅助信息!A:B,2,FALSE)</f>
        <v>螺纹钢</v>
      </c>
      <c r="F287" s="63" t="s">
        <v>27</v>
      </c>
      <c r="G287" s="65">
        <v>20</v>
      </c>
      <c r="H287" s="65" t="e">
        <f>_xlfn._xlws.FILTER(#REF!,#REF!&amp;#REF!&amp;#REF!&amp;#REF!=C287&amp;F287&amp;I287&amp;J287,"未发货")</f>
        <v>#REF!</v>
      </c>
      <c r="I287" s="63" t="str">
        <f>VLOOKUP(B287,辅助信息!E:I,3,FALSE)</f>
        <v>(五冶钢构医学科学产业园建设项目房建三部-一标（7-1）)四川省南充市顺庆区搬罾街道学府大道二段</v>
      </c>
      <c r="J287" s="63" t="str">
        <f>VLOOKUP(B287,辅助信息!E:I,4,FALSE)</f>
        <v>郑林</v>
      </c>
      <c r="K287" s="63">
        <f>VLOOKUP(J287,辅助信息!H:I,2,FALSE)</f>
        <v>18349955455</v>
      </c>
      <c r="L287" s="72"/>
      <c r="M287" s="72"/>
      <c r="N287" s="72"/>
      <c r="O287" s="72"/>
      <c r="P287" s="72"/>
      <c r="Q287" s="63" t="str">
        <f>VLOOKUP(B287,辅助信息!E:M,9,FALSE)</f>
        <v>ZTWM-CDGS-XS-2024-0248-五冶钢构-南充市医学院项目</v>
      </c>
    </row>
    <row r="288" hidden="1" spans="2:17">
      <c r="B288" s="22" t="s">
        <v>54</v>
      </c>
      <c r="C288" s="64">
        <v>45675</v>
      </c>
      <c r="D288" s="63" t="str">
        <f>VLOOKUP(B288,辅助信息!E:K,7,FALSE)</f>
        <v>JWDDCD2024102400111</v>
      </c>
      <c r="E288" s="63" t="str">
        <f>VLOOKUP(F288,辅助信息!A:B,2,FALSE)</f>
        <v>螺纹钢</v>
      </c>
      <c r="F288" s="22" t="s">
        <v>19</v>
      </c>
      <c r="G288" s="18">
        <v>15</v>
      </c>
      <c r="H288" s="65" t="e">
        <f>_xlfn._xlws.FILTER(#REF!,#REF!&amp;#REF!&amp;#REF!&amp;#REF!=C288&amp;F288&amp;I288&amp;J288,"未发货")</f>
        <v>#REF!</v>
      </c>
      <c r="I288" s="63" t="str">
        <f>VLOOKUP(B288,辅助信息!E:I,3,FALSE)</f>
        <v>（五冶达州国道542项目-二工区巴河特大桥工段-5号墩）四川省达州市达川区石梯镇固家村村民委员会</v>
      </c>
      <c r="J288" s="63" t="str">
        <f>VLOOKUP(B288,辅助信息!E:I,4,FALSE)</f>
        <v>谭福中</v>
      </c>
      <c r="K288" s="63">
        <f>VLOOKUP(J288,辅助信息!H:I,2,FALSE)</f>
        <v>15828538619</v>
      </c>
      <c r="L288" s="72" t="str">
        <f>VLOOKUP(B288,辅助信息!E:J,6,FALSE)</f>
        <v>五冶建设送货单,4份材质书,送货车型13米,装货前联系收货人核实到场规格,没提前告知进场规格现场不给予接收</v>
      </c>
      <c r="M288" s="72"/>
      <c r="N288" s="72"/>
      <c r="O288" s="72"/>
      <c r="P288" s="72"/>
      <c r="Q288" s="63" t="str">
        <f>VLOOKUP(B288,辅助信息!E:M,9,FALSE)</f>
        <v>ZTWM-CDGS-XS-2024-0181-五冶天府-国道542项目（二批次）</v>
      </c>
    </row>
    <row r="289" hidden="1" spans="2:17">
      <c r="B289" s="22" t="s">
        <v>54</v>
      </c>
      <c r="C289" s="64">
        <v>45675</v>
      </c>
      <c r="D289" s="63" t="str">
        <f>VLOOKUP(B289,辅助信息!E:K,7,FALSE)</f>
        <v>JWDDCD2024102400111</v>
      </c>
      <c r="E289" s="63" t="str">
        <f>VLOOKUP(F289,辅助信息!A:B,2,FALSE)</f>
        <v>螺纹钢</v>
      </c>
      <c r="F289" s="22" t="s">
        <v>33</v>
      </c>
      <c r="G289" s="18">
        <v>20</v>
      </c>
      <c r="H289" s="65" t="e">
        <f>_xlfn._xlws.FILTER(#REF!,#REF!&amp;#REF!&amp;#REF!&amp;#REF!=C289&amp;F289&amp;I289&amp;J289,"未发货")</f>
        <v>#REF!</v>
      </c>
      <c r="I289" s="63" t="str">
        <f>VLOOKUP(B289,辅助信息!E:I,3,FALSE)</f>
        <v>（五冶达州国道542项目-二工区巴河特大桥工段-5号墩）四川省达州市达川区石梯镇固家村村民委员会</v>
      </c>
      <c r="J289" s="63" t="str">
        <f>VLOOKUP(B289,辅助信息!E:I,4,FALSE)</f>
        <v>谭福中</v>
      </c>
      <c r="K289" s="63">
        <f>VLOOKUP(J289,辅助信息!H:I,2,FALSE)</f>
        <v>15828538619</v>
      </c>
      <c r="L289" s="72"/>
      <c r="M289" s="72"/>
      <c r="N289" s="72"/>
      <c r="O289" s="72"/>
      <c r="P289" s="72"/>
      <c r="Q289" s="63" t="str">
        <f>VLOOKUP(B289,辅助信息!E:M,9,FALSE)</f>
        <v>ZTWM-CDGS-XS-2024-0181-五冶天府-国道542项目（二批次）</v>
      </c>
    </row>
    <row r="290" hidden="1" spans="2:17">
      <c r="B290" s="22" t="s">
        <v>64</v>
      </c>
      <c r="C290" s="64">
        <v>45696</v>
      </c>
      <c r="D290" s="63" t="str">
        <f>VLOOKUP(B290,辅助信息!E:K,7,FALSE)</f>
        <v>JWDDCD2024102400111</v>
      </c>
      <c r="E290" s="63" t="str">
        <f>VLOOKUP(F290,辅助信息!A:B,2,FALSE)</f>
        <v>螺纹钢</v>
      </c>
      <c r="F290" s="22" t="s">
        <v>27</v>
      </c>
      <c r="G290" s="18">
        <v>20</v>
      </c>
      <c r="H290" s="65" t="e">
        <f>_xlfn._xlws.FILTER(#REF!,#REF!&amp;#REF!&amp;#REF!&amp;#REF!=C290&amp;F290&amp;I290&amp;J290,"未发货")</f>
        <v>#REF!</v>
      </c>
      <c r="I290" s="63" t="str">
        <f>VLOOKUP(B290,辅助信息!E:I,3,FALSE)</f>
        <v>（五冶达州国道542项目-三工区桥梁3工段）四川省达州市达川区赵固镇水文村原村委会下300米</v>
      </c>
      <c r="J290" s="63" t="str">
        <f>VLOOKUP(B290,辅助信息!E:I,4,FALSE)</f>
        <v>李代茂</v>
      </c>
      <c r="K290" s="63">
        <f>VLOOKUP(J290,辅助信息!H:I,2,FALSE)</f>
        <v>18302833536</v>
      </c>
      <c r="L290" s="72" t="str">
        <f>VLOOKUP(B290,辅助信息!E:J,6,FALSE)</f>
        <v>五冶建设送货单,送货车型9.6米,装货前联系收货人核实到场规格,没提前告知进场规格现场不给予接收</v>
      </c>
      <c r="M290" s="72"/>
      <c r="N290" s="72"/>
      <c r="O290" s="72"/>
      <c r="P290" s="72"/>
      <c r="Q290" s="63" t="str">
        <f>VLOOKUP(B290,辅助信息!E:M,9,FALSE)</f>
        <v>ZTWM-CDGS-XS-2024-0181-五冶天府-国道542项目（二批次）</v>
      </c>
    </row>
    <row r="291" hidden="1" spans="2:17">
      <c r="B291" s="22" t="s">
        <v>64</v>
      </c>
      <c r="C291" s="64">
        <v>45696</v>
      </c>
      <c r="D291" s="63" t="str">
        <f>VLOOKUP(B291,辅助信息!E:K,7,FALSE)</f>
        <v>JWDDCD2024102400111</v>
      </c>
      <c r="E291" s="63" t="str">
        <f>VLOOKUP(F291,辅助信息!A:B,2,FALSE)</f>
        <v>螺纹钢</v>
      </c>
      <c r="F291" s="22" t="s">
        <v>32</v>
      </c>
      <c r="G291" s="18">
        <v>30</v>
      </c>
      <c r="H291" s="65" t="e">
        <f>_xlfn._xlws.FILTER(#REF!,#REF!&amp;#REF!&amp;#REF!&amp;#REF!=C291&amp;F291&amp;I291&amp;J291,"未发货")</f>
        <v>#REF!</v>
      </c>
      <c r="I291" s="63" t="str">
        <f>VLOOKUP(B291,辅助信息!E:I,3,FALSE)</f>
        <v>（五冶达州国道542项目-三工区桥梁3工段）四川省达州市达川区赵固镇水文村原村委会下300米</v>
      </c>
      <c r="J291" s="63" t="str">
        <f>VLOOKUP(B291,辅助信息!E:I,4,FALSE)</f>
        <v>李代茂</v>
      </c>
      <c r="K291" s="63">
        <f>VLOOKUP(J291,辅助信息!H:I,2,FALSE)</f>
        <v>18302833536</v>
      </c>
      <c r="L291" s="72"/>
      <c r="M291" s="72"/>
      <c r="N291" s="72"/>
      <c r="O291" s="72"/>
      <c r="P291" s="72"/>
      <c r="Q291" s="63" t="str">
        <f>VLOOKUP(B291,辅助信息!E:M,9,FALSE)</f>
        <v>ZTWM-CDGS-XS-2024-0181-五冶天府-国道542项目（二批次）</v>
      </c>
    </row>
    <row r="292" hidden="1" spans="2:17">
      <c r="B292" s="22" t="s">
        <v>64</v>
      </c>
      <c r="C292" s="64">
        <v>45696</v>
      </c>
      <c r="D292" s="63" t="str">
        <f>VLOOKUP(B292,辅助信息!E:K,7,FALSE)</f>
        <v>JWDDCD2024102400111</v>
      </c>
      <c r="E292" s="63" t="str">
        <f>VLOOKUP(F292,辅助信息!A:B,2,FALSE)</f>
        <v>螺纹钢</v>
      </c>
      <c r="F292" s="22" t="s">
        <v>33</v>
      </c>
      <c r="G292" s="18">
        <v>30</v>
      </c>
      <c r="H292" s="65" t="e">
        <f>_xlfn._xlws.FILTER(#REF!,#REF!&amp;#REF!&amp;#REF!&amp;#REF!=C292&amp;F292&amp;I292&amp;J292,"未发货")</f>
        <v>#REF!</v>
      </c>
      <c r="I292" s="63" t="str">
        <f>VLOOKUP(B292,辅助信息!E:I,3,FALSE)</f>
        <v>（五冶达州国道542项目-三工区桥梁3工段）四川省达州市达川区赵固镇水文村原村委会下300米</v>
      </c>
      <c r="J292" s="63" t="str">
        <f>VLOOKUP(B292,辅助信息!E:I,4,FALSE)</f>
        <v>李代茂</v>
      </c>
      <c r="K292" s="63">
        <f>VLOOKUP(J292,辅助信息!H:I,2,FALSE)</f>
        <v>18302833536</v>
      </c>
      <c r="L292" s="72"/>
      <c r="M292" s="72"/>
      <c r="N292" s="72"/>
      <c r="O292" s="72"/>
      <c r="P292" s="72"/>
      <c r="Q292" s="63" t="str">
        <f>VLOOKUP(B292,辅助信息!E:M,9,FALSE)</f>
        <v>ZTWM-CDGS-XS-2024-0181-五冶天府-国道542项目（二批次）</v>
      </c>
    </row>
    <row r="293" hidden="1" spans="2:17">
      <c r="B293" s="22" t="s">
        <v>64</v>
      </c>
      <c r="C293" s="64">
        <v>45696</v>
      </c>
      <c r="D293" s="63" t="str">
        <f>VLOOKUP(B293,辅助信息!E:K,7,FALSE)</f>
        <v>JWDDCD2024102400111</v>
      </c>
      <c r="E293" s="63" t="str">
        <f>VLOOKUP(F293,辅助信息!A:B,2,FALSE)</f>
        <v>螺纹钢</v>
      </c>
      <c r="F293" s="22" t="s">
        <v>65</v>
      </c>
      <c r="G293" s="18">
        <v>60</v>
      </c>
      <c r="H293" s="65" t="e">
        <f>_xlfn._xlws.FILTER(#REF!,#REF!&amp;#REF!&amp;#REF!&amp;#REF!=C293&amp;F293&amp;I293&amp;J293,"未发货")</f>
        <v>#REF!</v>
      </c>
      <c r="I293" s="63" t="str">
        <f>VLOOKUP(B293,辅助信息!E:I,3,FALSE)</f>
        <v>（五冶达州国道542项目-三工区桥梁3工段）四川省达州市达川区赵固镇水文村原村委会下300米</v>
      </c>
      <c r="J293" s="63" t="str">
        <f>VLOOKUP(B293,辅助信息!E:I,4,FALSE)</f>
        <v>李代茂</v>
      </c>
      <c r="K293" s="63">
        <f>VLOOKUP(J293,辅助信息!H:I,2,FALSE)</f>
        <v>18302833536</v>
      </c>
      <c r="L293" s="72"/>
      <c r="M293" s="72"/>
      <c r="N293" s="72"/>
      <c r="O293" s="72"/>
      <c r="P293" s="72"/>
      <c r="Q293" s="63" t="str">
        <f>VLOOKUP(B293,辅助信息!E:M,9,FALSE)</f>
        <v>ZTWM-CDGS-XS-2024-0181-五冶天府-国道542项目（二批次）</v>
      </c>
    </row>
    <row r="294" hidden="1" spans="2:17">
      <c r="B294" s="22" t="s">
        <v>64</v>
      </c>
      <c r="C294" s="64">
        <v>45696</v>
      </c>
      <c r="D294" s="63" t="str">
        <f>VLOOKUP(B294,辅助信息!E:K,7,FALSE)</f>
        <v>JWDDCD2024102400111</v>
      </c>
      <c r="E294" s="63" t="str">
        <f>VLOOKUP(F294,辅助信息!A:B,2,FALSE)</f>
        <v>螺纹钢</v>
      </c>
      <c r="F294" s="22" t="s">
        <v>52</v>
      </c>
      <c r="G294" s="18">
        <v>30</v>
      </c>
      <c r="H294" s="65" t="e">
        <f>_xlfn._xlws.FILTER(#REF!,#REF!&amp;#REF!&amp;#REF!&amp;#REF!=C294&amp;F294&amp;I294&amp;J294,"未发货")</f>
        <v>#REF!</v>
      </c>
      <c r="I294" s="63" t="str">
        <f>VLOOKUP(B294,辅助信息!E:I,3,FALSE)</f>
        <v>（五冶达州国道542项目-三工区桥梁3工段）四川省达州市达川区赵固镇水文村原村委会下300米</v>
      </c>
      <c r="J294" s="63" t="str">
        <f>VLOOKUP(B294,辅助信息!E:I,4,FALSE)</f>
        <v>李代茂</v>
      </c>
      <c r="K294" s="63">
        <f>VLOOKUP(J294,辅助信息!H:I,2,FALSE)</f>
        <v>18302833536</v>
      </c>
      <c r="L294" s="72"/>
      <c r="M294" s="72"/>
      <c r="N294" s="72"/>
      <c r="O294" s="72"/>
      <c r="P294" s="72"/>
      <c r="Q294" s="63" t="str">
        <f>VLOOKUP(B294,辅助信息!E:M,9,FALSE)</f>
        <v>ZTWM-CDGS-XS-2024-0181-五冶天府-国道542项目（二批次）</v>
      </c>
    </row>
    <row r="295" hidden="1" spans="2:17">
      <c r="B295" s="22" t="s">
        <v>74</v>
      </c>
      <c r="C295" s="64">
        <v>45696</v>
      </c>
      <c r="D295" s="63" t="str">
        <f>VLOOKUP(B295,辅助信息!E:K,7,FALSE)</f>
        <v>JWDDCD2024102400111</v>
      </c>
      <c r="E295" s="63" t="str">
        <f>VLOOKUP(F295,辅助信息!A:B,2,FALSE)</f>
        <v>螺纹钢</v>
      </c>
      <c r="F295" s="22" t="s">
        <v>27</v>
      </c>
      <c r="G295" s="18">
        <v>15</v>
      </c>
      <c r="H295" s="65" t="e">
        <f>_xlfn._xlws.FILTER(#REF!,#REF!&amp;#REF!&amp;#REF!&amp;#REF!=C295&amp;F295&amp;I295&amp;J295,"未发货")</f>
        <v>#REF!</v>
      </c>
      <c r="I295" s="63" t="str">
        <f>VLOOKUP(B295,辅助信息!E:I,3,FALSE)</f>
        <v>（五冶达州国道542项目-桥梁4标）四川省达州市达川区大堰镇双井村</v>
      </c>
      <c r="J295" s="63" t="str">
        <f>VLOOKUP(B295,辅助信息!E:I,4,FALSE)</f>
        <v>吴志强</v>
      </c>
      <c r="K295" s="63">
        <f>VLOOKUP(J295,辅助信息!H:I,2,FALSE)</f>
        <v>18820030907</v>
      </c>
      <c r="L295" s="87" t="str">
        <f>VLOOKUP(B295,辅助信息!E:J,6,FALSE)</f>
        <v>五冶建设送货单,送货车型13米,装货前联系收货人核实到场规格,没提前告知进场规格现场不给予接收</v>
      </c>
      <c r="M295" s="87"/>
      <c r="N295" s="87"/>
      <c r="O295" s="87"/>
      <c r="P295" s="87"/>
      <c r="Q295" s="63" t="str">
        <f>VLOOKUP(B295,辅助信息!E:M,9,FALSE)</f>
        <v>ZTWM-CDGS-XS-2024-0181-五冶天府-国道542项目（二批次）</v>
      </c>
    </row>
    <row r="296" hidden="1" spans="2:17">
      <c r="B296" s="22" t="s">
        <v>74</v>
      </c>
      <c r="C296" s="64">
        <v>45696</v>
      </c>
      <c r="D296" s="63" t="str">
        <f>VLOOKUP(B296,辅助信息!E:K,7,FALSE)</f>
        <v>JWDDCD2024102400111</v>
      </c>
      <c r="E296" s="63" t="str">
        <f>VLOOKUP(F296,辅助信息!A:B,2,FALSE)</f>
        <v>螺纹钢</v>
      </c>
      <c r="F296" s="22" t="s">
        <v>19</v>
      </c>
      <c r="G296" s="18">
        <v>12</v>
      </c>
      <c r="H296" s="65" t="e">
        <f>_xlfn._xlws.FILTER(#REF!,#REF!&amp;#REF!&amp;#REF!&amp;#REF!=C296&amp;F296&amp;I296&amp;J296,"未发货")</f>
        <v>#REF!</v>
      </c>
      <c r="I296" s="63" t="str">
        <f>VLOOKUP(B296,辅助信息!E:I,3,FALSE)</f>
        <v>（五冶达州国道542项目-桥梁4标）四川省达州市达川区大堰镇双井村</v>
      </c>
      <c r="J296" s="63" t="str">
        <f>VLOOKUP(B296,辅助信息!E:I,4,FALSE)</f>
        <v>吴志强</v>
      </c>
      <c r="K296" s="63">
        <f>VLOOKUP(J296,辅助信息!H:I,2,FALSE)</f>
        <v>18820030907</v>
      </c>
      <c r="L296" s="89"/>
      <c r="M296" s="89"/>
      <c r="N296" s="89"/>
      <c r="O296" s="89"/>
      <c r="P296" s="89"/>
      <c r="Q296" s="63" t="str">
        <f>VLOOKUP(B296,辅助信息!E:M,9,FALSE)</f>
        <v>ZTWM-CDGS-XS-2024-0181-五冶天府-国道542项目（二批次）</v>
      </c>
    </row>
    <row r="297" hidden="1" spans="2:17">
      <c r="B297" s="22" t="s">
        <v>74</v>
      </c>
      <c r="C297" s="64">
        <v>45696</v>
      </c>
      <c r="D297" s="63" t="str">
        <f>VLOOKUP(B297,辅助信息!E:K,7,FALSE)</f>
        <v>JWDDCD2024102400111</v>
      </c>
      <c r="E297" s="63" t="str">
        <f>VLOOKUP(F297,辅助信息!A:B,2,FALSE)</f>
        <v>螺纹钢</v>
      </c>
      <c r="F297" s="22" t="s">
        <v>32</v>
      </c>
      <c r="G297" s="18">
        <v>18</v>
      </c>
      <c r="H297" s="65" t="e">
        <f>_xlfn._xlws.FILTER(#REF!,#REF!&amp;#REF!&amp;#REF!&amp;#REF!=C297&amp;F297&amp;I297&amp;J297,"未发货")</f>
        <v>#REF!</v>
      </c>
      <c r="I297" s="63" t="str">
        <f>VLOOKUP(B297,辅助信息!E:I,3,FALSE)</f>
        <v>（五冶达州国道542项目-桥梁4标）四川省达州市达川区大堰镇双井村</v>
      </c>
      <c r="J297" s="63" t="str">
        <f>VLOOKUP(B297,辅助信息!E:I,4,FALSE)</f>
        <v>吴志强</v>
      </c>
      <c r="K297" s="63">
        <f>VLOOKUP(J297,辅助信息!H:I,2,FALSE)</f>
        <v>18820030907</v>
      </c>
      <c r="L297" s="89"/>
      <c r="M297" s="89"/>
      <c r="N297" s="89"/>
      <c r="O297" s="89"/>
      <c r="P297" s="89"/>
      <c r="Q297" s="63" t="str">
        <f>VLOOKUP(B297,辅助信息!E:M,9,FALSE)</f>
        <v>ZTWM-CDGS-XS-2024-0181-五冶天府-国道542项目（二批次）</v>
      </c>
    </row>
    <row r="298" hidden="1" spans="2:17">
      <c r="B298" s="22" t="s">
        <v>74</v>
      </c>
      <c r="C298" s="64">
        <v>45696</v>
      </c>
      <c r="D298" s="63" t="str">
        <f>VLOOKUP(B298,辅助信息!E:K,7,FALSE)</f>
        <v>JWDDCD2024102400111</v>
      </c>
      <c r="E298" s="63" t="str">
        <f>VLOOKUP(F298,辅助信息!A:B,2,FALSE)</f>
        <v>螺纹钢</v>
      </c>
      <c r="F298" s="22" t="s">
        <v>65</v>
      </c>
      <c r="G298" s="18">
        <v>30</v>
      </c>
      <c r="H298" s="65" t="e">
        <f>_xlfn._xlws.FILTER(#REF!,#REF!&amp;#REF!&amp;#REF!&amp;#REF!=C298&amp;F298&amp;I298&amp;J298,"未发货")</f>
        <v>#REF!</v>
      </c>
      <c r="I298" s="63" t="str">
        <f>VLOOKUP(B298,辅助信息!E:I,3,FALSE)</f>
        <v>（五冶达州国道542项目-桥梁4标）四川省达州市达川区大堰镇双井村</v>
      </c>
      <c r="J298" s="63" t="str">
        <f>VLOOKUP(B298,辅助信息!E:I,4,FALSE)</f>
        <v>吴志强</v>
      </c>
      <c r="K298" s="63">
        <f>VLOOKUP(J298,辅助信息!H:I,2,FALSE)</f>
        <v>18820030907</v>
      </c>
      <c r="L298" s="71"/>
      <c r="M298" s="71"/>
      <c r="N298" s="71"/>
      <c r="O298" s="71"/>
      <c r="P298" s="71"/>
      <c r="Q298" s="63" t="str">
        <f>VLOOKUP(B298,辅助信息!E:M,9,FALSE)</f>
        <v>ZTWM-CDGS-XS-2024-0181-五冶天府-国道542项目（二批次）</v>
      </c>
    </row>
    <row r="299" hidden="1" spans="2:17">
      <c r="B299" s="22" t="s">
        <v>75</v>
      </c>
      <c r="C299" s="64">
        <v>45696</v>
      </c>
      <c r="D299" s="63" t="str">
        <f>VLOOKUP(B299,辅助信息!E:K,7,FALSE)</f>
        <v>JWDDCD2024102400111</v>
      </c>
      <c r="E299" s="63" t="str">
        <f>VLOOKUP(F299,辅助信息!A:B,2,FALSE)</f>
        <v>螺纹钢</v>
      </c>
      <c r="F299" s="22" t="s">
        <v>52</v>
      </c>
      <c r="G299" s="18">
        <v>35</v>
      </c>
      <c r="H299" s="65" t="e">
        <f>_xlfn._xlws.FILTER(#REF!,#REF!&amp;#REF!&amp;#REF!&amp;#REF!=C299&amp;F299&amp;I299&amp;J299,"未发货")</f>
        <v>#REF!</v>
      </c>
      <c r="I299" s="63" t="str">
        <f>VLOOKUP(B299,辅助信息!E:I,3,FALSE)</f>
        <v>（五冶达州国道542项目-一工区桥梁一工段）四川省达州市四川省达州市达川区石桥镇武寨村</v>
      </c>
      <c r="J299" s="63" t="str">
        <f>VLOOKUP(B299,辅助信息!E:I,4,FALSE)</f>
        <v>杨勇</v>
      </c>
      <c r="K299" s="63">
        <f>VLOOKUP(J299,辅助信息!H:I,2,FALSE)</f>
        <v>18398563998</v>
      </c>
      <c r="L299" s="72" t="str">
        <f>VLOOKUP(B299,辅助信息!E:J,6,FALSE)</f>
        <v>五冶建设送货单,送货车型13米,装货前联系收货人核实到场规格,没提前告知进场规格现场不给予接收</v>
      </c>
      <c r="M299" s="72"/>
      <c r="N299" s="72"/>
      <c r="O299" s="72"/>
      <c r="P299" s="72"/>
      <c r="Q299" s="63" t="str">
        <f>VLOOKUP(B299,辅助信息!E:M,9,FALSE)</f>
        <v>ZTWM-CDGS-XS-2024-0181-五冶天府-国道542项目（二批次）</v>
      </c>
    </row>
    <row r="300" hidden="1" spans="2:17">
      <c r="B300" s="22" t="s">
        <v>75</v>
      </c>
      <c r="C300" s="64">
        <v>45696</v>
      </c>
      <c r="D300" s="63" t="str">
        <f>VLOOKUP(B300,辅助信息!E:K,7,FALSE)</f>
        <v>JWDDCD2024102400111</v>
      </c>
      <c r="E300" s="63" t="str">
        <f>VLOOKUP(F300,辅助信息!A:B,2,FALSE)</f>
        <v>螺纹钢</v>
      </c>
      <c r="F300" s="22" t="s">
        <v>76</v>
      </c>
      <c r="G300" s="18">
        <v>35</v>
      </c>
      <c r="H300" s="65" t="e">
        <f>_xlfn._xlws.FILTER(#REF!,#REF!&amp;#REF!&amp;#REF!&amp;#REF!=C300&amp;F300&amp;I300&amp;J300,"未发货")</f>
        <v>#REF!</v>
      </c>
      <c r="I300" s="63" t="str">
        <f>VLOOKUP(B300,辅助信息!E:I,3,FALSE)</f>
        <v>（五冶达州国道542项目-一工区桥梁一工段）四川省达州市四川省达州市达川区石桥镇武寨村</v>
      </c>
      <c r="J300" s="63" t="str">
        <f>VLOOKUP(B300,辅助信息!E:I,4,FALSE)</f>
        <v>杨勇</v>
      </c>
      <c r="K300" s="63">
        <f>VLOOKUP(J300,辅助信息!H:I,2,FALSE)</f>
        <v>18398563998</v>
      </c>
      <c r="L300" s="72"/>
      <c r="M300" s="72"/>
      <c r="N300" s="72"/>
      <c r="O300" s="72"/>
      <c r="P300" s="72"/>
      <c r="Q300" s="63" t="str">
        <f>VLOOKUP(B300,辅助信息!E:M,9,FALSE)</f>
        <v>ZTWM-CDGS-XS-2024-0181-五冶天府-国道542项目（二批次）</v>
      </c>
    </row>
    <row r="301" hidden="1" spans="2:17">
      <c r="B301" s="22" t="s">
        <v>75</v>
      </c>
      <c r="C301" s="64">
        <v>45696</v>
      </c>
      <c r="D301" s="63" t="str">
        <f>VLOOKUP(B301,辅助信息!E:K,7,FALSE)</f>
        <v>JWDDCD2024102400111</v>
      </c>
      <c r="E301" s="63" t="str">
        <f>VLOOKUP(F301,辅助信息!A:B,2,FALSE)</f>
        <v>螺纹钢</v>
      </c>
      <c r="F301" s="22" t="s">
        <v>77</v>
      </c>
      <c r="G301" s="18">
        <v>35</v>
      </c>
      <c r="H301" s="65" t="e">
        <f>_xlfn._xlws.FILTER(#REF!,#REF!&amp;#REF!&amp;#REF!&amp;#REF!=C301&amp;F301&amp;I301&amp;J301,"未发货")</f>
        <v>#REF!</v>
      </c>
      <c r="I301" s="63" t="str">
        <f>VLOOKUP(B301,辅助信息!E:I,3,FALSE)</f>
        <v>（五冶达州国道542项目-一工区桥梁一工段）四川省达州市四川省达州市达川区石桥镇武寨村</v>
      </c>
      <c r="J301" s="63" t="str">
        <f>VLOOKUP(B301,辅助信息!E:I,4,FALSE)</f>
        <v>杨勇</v>
      </c>
      <c r="K301" s="63">
        <f>VLOOKUP(J301,辅助信息!H:I,2,FALSE)</f>
        <v>18398563998</v>
      </c>
      <c r="L301" s="72"/>
      <c r="M301" s="72"/>
      <c r="N301" s="72"/>
      <c r="O301" s="72"/>
      <c r="P301" s="72"/>
      <c r="Q301" s="63" t="str">
        <f>VLOOKUP(B301,辅助信息!E:M,9,FALSE)</f>
        <v>ZTWM-CDGS-XS-2024-0181-五冶天府-国道542项目（二批次）</v>
      </c>
    </row>
    <row r="302" ht="45" hidden="1" spans="2:17">
      <c r="B302" s="63" t="s">
        <v>64</v>
      </c>
      <c r="C302" s="64">
        <v>45698</v>
      </c>
      <c r="D302" s="63" t="str">
        <f>VLOOKUP(B302,辅助信息!E:K,7,FALSE)</f>
        <v>JWDDCD2024102400111</v>
      </c>
      <c r="E302" s="63" t="str">
        <f>VLOOKUP(F302,辅助信息!A:B,2,FALSE)</f>
        <v>螺纹钢</v>
      </c>
      <c r="F302" s="63" t="s">
        <v>65</v>
      </c>
      <c r="G302" s="65">
        <v>60</v>
      </c>
      <c r="H302" s="65" t="e">
        <f>_xlfn._xlws.FILTER(#REF!,#REF!&amp;#REF!&amp;#REF!&amp;#REF!=C302&amp;F302&amp;I302&amp;J302,"未发货")</f>
        <v>#REF!</v>
      </c>
      <c r="I302" s="63" t="str">
        <f>VLOOKUP(B302,辅助信息!E:I,3,FALSE)</f>
        <v>（五冶达州国道542项目-三工区桥梁3工段）四川省达州市达川区赵固镇水文村原村委会下300米</v>
      </c>
      <c r="J302" s="63" t="str">
        <f>VLOOKUP(B302,辅助信息!E:I,4,FALSE)</f>
        <v>李代茂</v>
      </c>
      <c r="K302" s="63">
        <f>VLOOKUP(J302,辅助信息!H:I,2,FALSE)</f>
        <v>18302833536</v>
      </c>
      <c r="L302" s="72" t="str">
        <f>VLOOKUP(B302,辅助信息!E:J,6,FALSE)</f>
        <v>五冶建设送货单,送货车型9.6米,装货前联系收货人核实到场规格,没提前告知进场规格现场不给予接收</v>
      </c>
      <c r="M302" s="66"/>
      <c r="N302" s="66"/>
      <c r="O302" s="66"/>
      <c r="P302" s="66"/>
      <c r="Q302" s="31" t="str">
        <f>VLOOKUP(B302,辅助信息!E:M,9,FALSE)</f>
        <v>ZTWM-CDGS-XS-2024-0181-五冶天府-国道542项目（二批次）</v>
      </c>
    </row>
    <row r="303" ht="45" hidden="1" spans="2:17">
      <c r="B303" s="63" t="s">
        <v>74</v>
      </c>
      <c r="C303" s="64">
        <v>45698</v>
      </c>
      <c r="D303" s="63" t="str">
        <f>VLOOKUP(B303,辅助信息!E:K,7,FALSE)</f>
        <v>JWDDCD2024102400111</v>
      </c>
      <c r="E303" s="63" t="str">
        <f>VLOOKUP(F303,辅助信息!A:B,2,FALSE)</f>
        <v>螺纹钢</v>
      </c>
      <c r="F303" s="63" t="s">
        <v>65</v>
      </c>
      <c r="G303" s="65">
        <v>30</v>
      </c>
      <c r="H303" s="65" t="e">
        <f>_xlfn._xlws.FILTER(#REF!,#REF!&amp;#REF!&amp;#REF!&amp;#REF!=C303&amp;F303&amp;I303&amp;J303,"未发货")</f>
        <v>#REF!</v>
      </c>
      <c r="I303" s="63" t="str">
        <f>VLOOKUP(B303,辅助信息!E:I,3,FALSE)</f>
        <v>（五冶达州国道542项目-桥梁4标）四川省达州市达川区大堰镇双井村</v>
      </c>
      <c r="J303" s="63" t="str">
        <f>VLOOKUP(B303,辅助信息!E:I,4,FALSE)</f>
        <v>吴志强</v>
      </c>
      <c r="K303" s="63">
        <f>VLOOKUP(J303,辅助信息!H:I,2,FALSE)</f>
        <v>18820030907</v>
      </c>
      <c r="L303" s="72" t="str">
        <f>VLOOKUP(B303,辅助信息!E:J,6,FALSE)</f>
        <v>五冶建设送货单,送货车型13米,装货前联系收货人核实到场规格,没提前告知进场规格现场不给予接收</v>
      </c>
      <c r="M303" s="66"/>
      <c r="N303" s="66"/>
      <c r="O303" s="66"/>
      <c r="P303" s="66"/>
      <c r="Q303" s="31" t="str">
        <f>VLOOKUP(B303,辅助信息!E:M,9,FALSE)</f>
        <v>ZTWM-CDGS-XS-2024-0181-五冶天府-国道542项目（二批次）</v>
      </c>
    </row>
    <row r="304" hidden="1" spans="2:17">
      <c r="B304" s="63" t="s">
        <v>75</v>
      </c>
      <c r="C304" s="64">
        <v>45698</v>
      </c>
      <c r="D304" s="63" t="str">
        <f>VLOOKUP(B304,辅助信息!E:K,7,FALSE)</f>
        <v>JWDDCD2024102400111</v>
      </c>
      <c r="E304" s="63" t="str">
        <f>VLOOKUP(F304,辅助信息!A:B,2,FALSE)</f>
        <v>螺纹钢</v>
      </c>
      <c r="F304" s="63" t="s">
        <v>52</v>
      </c>
      <c r="G304" s="65">
        <v>35</v>
      </c>
      <c r="H304" s="65" t="e">
        <f>_xlfn._xlws.FILTER(#REF!,#REF!&amp;#REF!&amp;#REF!&amp;#REF!=C304&amp;F304&amp;I304&amp;J304,"未发货")</f>
        <v>#REF!</v>
      </c>
      <c r="I304" s="63" t="str">
        <f>VLOOKUP(B304,辅助信息!E:I,3,FALSE)</f>
        <v>（五冶达州国道542项目-一工区桥梁一工段）四川省达州市四川省达州市达川区石桥镇武寨村</v>
      </c>
      <c r="J304" s="63" t="str">
        <f>VLOOKUP(B304,辅助信息!E:I,4,FALSE)</f>
        <v>杨勇</v>
      </c>
      <c r="K304" s="63">
        <f>VLOOKUP(J304,辅助信息!H:I,2,FALSE)</f>
        <v>18398563998</v>
      </c>
      <c r="L304" s="72" t="str">
        <f>VLOOKUP(B304,辅助信息!E:J,6,FALSE)</f>
        <v>五冶建设送货单,送货车型13米,装货前联系收货人核实到场规格,没提前告知进场规格现场不给予接收</v>
      </c>
      <c r="M304" s="66"/>
      <c r="N304" s="66"/>
      <c r="O304" s="66"/>
      <c r="P304" s="66"/>
      <c r="Q304" s="31" t="str">
        <f>VLOOKUP(B304,辅助信息!E:M,9,FALSE)</f>
        <v>ZTWM-CDGS-XS-2024-0181-五冶天府-国道542项目（二批次）</v>
      </c>
    </row>
    <row r="305" hidden="1" spans="2:17">
      <c r="B305" s="63" t="s">
        <v>75</v>
      </c>
      <c r="C305" s="64">
        <v>45698</v>
      </c>
      <c r="D305" s="63" t="str">
        <f>VLOOKUP(B305,辅助信息!E:K,7,FALSE)</f>
        <v>JWDDCD2024102400111</v>
      </c>
      <c r="E305" s="63" t="str">
        <f>VLOOKUP(F305,辅助信息!A:B,2,FALSE)</f>
        <v>螺纹钢</v>
      </c>
      <c r="F305" s="63" t="s">
        <v>76</v>
      </c>
      <c r="G305" s="65">
        <v>35</v>
      </c>
      <c r="H305" s="65" t="e">
        <f>_xlfn._xlws.FILTER(#REF!,#REF!&amp;#REF!&amp;#REF!&amp;#REF!=C305&amp;F305&amp;I305&amp;J305,"未发货")</f>
        <v>#REF!</v>
      </c>
      <c r="I305" s="63" t="str">
        <f>VLOOKUP(B305,辅助信息!E:I,3,FALSE)</f>
        <v>（五冶达州国道542项目-一工区桥梁一工段）四川省达州市四川省达州市达川区石桥镇武寨村</v>
      </c>
      <c r="J305" s="63" t="str">
        <f>VLOOKUP(B305,辅助信息!E:I,4,FALSE)</f>
        <v>杨勇</v>
      </c>
      <c r="K305" s="63">
        <f>VLOOKUP(J305,辅助信息!H:I,2,FALSE)</f>
        <v>18398563998</v>
      </c>
      <c r="L305" s="72"/>
      <c r="M305" s="66"/>
      <c r="N305" s="66"/>
      <c r="O305" s="66"/>
      <c r="P305" s="66"/>
      <c r="Q305" s="31" t="str">
        <f>VLOOKUP(B305,辅助信息!E:M,9,FALSE)</f>
        <v>ZTWM-CDGS-XS-2024-0181-五冶天府-国道542项目（二批次）</v>
      </c>
    </row>
    <row r="306" hidden="1" spans="2:17">
      <c r="B306" s="63" t="s">
        <v>75</v>
      </c>
      <c r="C306" s="64">
        <v>45698</v>
      </c>
      <c r="D306" s="63" t="str">
        <f>VLOOKUP(B306,辅助信息!E:K,7,FALSE)</f>
        <v>JWDDCD2024102400111</v>
      </c>
      <c r="E306" s="63" t="str">
        <f>VLOOKUP(F306,辅助信息!A:B,2,FALSE)</f>
        <v>螺纹钢</v>
      </c>
      <c r="F306" s="63" t="s">
        <v>77</v>
      </c>
      <c r="G306" s="65">
        <v>35</v>
      </c>
      <c r="H306" s="65" t="e">
        <f>_xlfn._xlws.FILTER(#REF!,#REF!&amp;#REF!&amp;#REF!&amp;#REF!=C306&amp;F306&amp;I306&amp;J306,"未发货")</f>
        <v>#REF!</v>
      </c>
      <c r="I306" s="63" t="str">
        <f>VLOOKUP(B306,辅助信息!E:I,3,FALSE)</f>
        <v>（五冶达州国道542项目-一工区桥梁一工段）四川省达州市四川省达州市达川区石桥镇武寨村</v>
      </c>
      <c r="J306" s="63" t="str">
        <f>VLOOKUP(B306,辅助信息!E:I,4,FALSE)</f>
        <v>杨勇</v>
      </c>
      <c r="K306" s="63">
        <f>VLOOKUP(J306,辅助信息!H:I,2,FALSE)</f>
        <v>18398563998</v>
      </c>
      <c r="L306" s="72"/>
      <c r="M306" s="66"/>
      <c r="N306" s="66"/>
      <c r="O306" s="66"/>
      <c r="P306" s="66"/>
      <c r="Q306" s="31" t="str">
        <f>VLOOKUP(B306,辅助信息!E:M,9,FALSE)</f>
        <v>ZTWM-CDGS-XS-2024-0181-五冶天府-国道542项目（二批次）</v>
      </c>
    </row>
    <row r="307" hidden="1" spans="2:17">
      <c r="B307" s="22" t="s">
        <v>78</v>
      </c>
      <c r="C307" s="64">
        <v>45698</v>
      </c>
      <c r="D307" s="63" t="str">
        <f>VLOOKUP(B307,辅助信息!E:K,7,FALSE)</f>
        <v>JWDDCD2024102400111</v>
      </c>
      <c r="E307" s="63" t="str">
        <f>VLOOKUP(F307,辅助信息!A:B,2,FALSE)</f>
        <v>螺纹钢</v>
      </c>
      <c r="F307" s="22" t="s">
        <v>33</v>
      </c>
      <c r="G307" s="18">
        <v>55</v>
      </c>
      <c r="H307" s="65" t="e">
        <f>_xlfn._xlws.FILTER(#REF!,#REF!&amp;#REF!&amp;#REF!&amp;#REF!=C307&amp;F307&amp;I307&amp;J307,"未发货")</f>
        <v>#REF!</v>
      </c>
      <c r="I307" s="63" t="str">
        <f>VLOOKUP(B307,辅助信息!E:I,3,FALSE)</f>
        <v>（五冶达州国道542项目-二工区巴河特大桥工段-4号墩）达州市达川区桥湾镇陈余村</v>
      </c>
      <c r="J307" s="63" t="str">
        <f>VLOOKUP(B307,辅助信息!E:I,4,FALSE)</f>
        <v>谭福中</v>
      </c>
      <c r="K307" s="63">
        <f>VLOOKUP(J307,辅助信息!H:I,2,FALSE)</f>
        <v>15828538619</v>
      </c>
      <c r="L307" s="72" t="str">
        <f>VLOOKUP(B307,辅助信息!E:J,6,FALSE)</f>
        <v>五冶建设送货单,4份材质书,送货车型9.6米,装货前联系收货人核实到场规格,没提前告知进场规格现场不给予接收</v>
      </c>
      <c r="M307" s="66"/>
      <c r="N307" s="66"/>
      <c r="O307" s="66"/>
      <c r="P307" s="66"/>
      <c r="Q307" s="31" t="str">
        <f>VLOOKUP(B307,辅助信息!E:M,9,FALSE)</f>
        <v>ZTWM-CDGS-XS-2024-0181-五冶天府-国道542项目（二批次）</v>
      </c>
    </row>
    <row r="308" hidden="1" spans="2:17">
      <c r="B308" s="22" t="s">
        <v>78</v>
      </c>
      <c r="C308" s="64">
        <v>45698</v>
      </c>
      <c r="D308" s="63" t="str">
        <f>VLOOKUP(B308,辅助信息!E:K,7,FALSE)</f>
        <v>JWDDCD2024102400111</v>
      </c>
      <c r="E308" s="63" t="str">
        <f>VLOOKUP(F308,辅助信息!A:B,2,FALSE)</f>
        <v>螺纹钢</v>
      </c>
      <c r="F308" s="22" t="s">
        <v>28</v>
      </c>
      <c r="G308" s="18">
        <v>11</v>
      </c>
      <c r="H308" s="65" t="e">
        <f>_xlfn._xlws.FILTER(#REF!,#REF!&amp;#REF!&amp;#REF!&amp;#REF!=C308&amp;F308&amp;I308&amp;J308,"未发货")</f>
        <v>#REF!</v>
      </c>
      <c r="I308" s="63" t="str">
        <f>VLOOKUP(B308,辅助信息!E:I,3,FALSE)</f>
        <v>（五冶达州国道542项目-二工区巴河特大桥工段-4号墩）达州市达川区桥湾镇陈余村</v>
      </c>
      <c r="J308" s="63" t="str">
        <f>VLOOKUP(B308,辅助信息!E:I,4,FALSE)</f>
        <v>谭福中</v>
      </c>
      <c r="K308" s="63">
        <f>VLOOKUP(J308,辅助信息!H:I,2,FALSE)</f>
        <v>15828538619</v>
      </c>
      <c r="L308" s="72"/>
      <c r="M308" s="66"/>
      <c r="N308" s="66"/>
      <c r="O308" s="66"/>
      <c r="P308" s="66"/>
      <c r="Q308" s="31" t="str">
        <f>VLOOKUP(B308,辅助信息!E:M,9,FALSE)</f>
        <v>ZTWM-CDGS-XS-2024-0181-五冶天府-国道542项目（二批次）</v>
      </c>
    </row>
    <row r="309" hidden="1" spans="2:17">
      <c r="B309" s="22" t="s">
        <v>78</v>
      </c>
      <c r="C309" s="64">
        <v>45698</v>
      </c>
      <c r="D309" s="63" t="str">
        <f>VLOOKUP(B309,辅助信息!E:K,7,FALSE)</f>
        <v>JWDDCD2024102400111</v>
      </c>
      <c r="E309" s="63" t="str">
        <f>VLOOKUP(F309,辅助信息!A:B,2,FALSE)</f>
        <v>螺纹钢</v>
      </c>
      <c r="F309" s="22" t="s">
        <v>18</v>
      </c>
      <c r="G309" s="18">
        <v>3</v>
      </c>
      <c r="H309" s="65" t="e">
        <f>_xlfn._xlws.FILTER(#REF!,#REF!&amp;#REF!&amp;#REF!&amp;#REF!=C309&amp;F309&amp;I309&amp;J309,"未发货")</f>
        <v>#REF!</v>
      </c>
      <c r="I309" s="63" t="str">
        <f>VLOOKUP(B309,辅助信息!E:I,3,FALSE)</f>
        <v>（五冶达州国道542项目-二工区巴河特大桥工段-4号墩）达州市达川区桥湾镇陈余村</v>
      </c>
      <c r="J309" s="63" t="str">
        <f>VLOOKUP(B309,辅助信息!E:I,4,FALSE)</f>
        <v>谭福中</v>
      </c>
      <c r="K309" s="63">
        <f>VLOOKUP(J309,辅助信息!H:I,2,FALSE)</f>
        <v>15828538619</v>
      </c>
      <c r="L309" s="72"/>
      <c r="M309" s="66"/>
      <c r="N309" s="66"/>
      <c r="O309" s="66"/>
      <c r="P309" s="66"/>
      <c r="Q309" s="31" t="str">
        <f>VLOOKUP(B309,辅助信息!E:M,9,FALSE)</f>
        <v>ZTWM-CDGS-XS-2024-0181-五冶天府-国道542项目（二批次）</v>
      </c>
    </row>
    <row r="310" hidden="1" spans="2:17">
      <c r="B310" s="22" t="s">
        <v>79</v>
      </c>
      <c r="C310" s="64">
        <v>45699</v>
      </c>
      <c r="D310" s="63" t="str">
        <f>VLOOKUP(B310,辅助信息!E:K,7,FALSE)</f>
        <v>JWDDCD2024102400111</v>
      </c>
      <c r="E310" s="63" t="str">
        <f>VLOOKUP(F310,辅助信息!A:B,2,FALSE)</f>
        <v>盘螺</v>
      </c>
      <c r="F310" s="22" t="s">
        <v>40</v>
      </c>
      <c r="G310" s="18">
        <v>3</v>
      </c>
      <c r="H310" s="65" t="e">
        <f>_xlfn._xlws.FILTER(#REF!,#REF!&amp;#REF!&amp;#REF!&amp;#REF!=C310&amp;F310&amp;I310&amp;J310,"未发货")</f>
        <v>#REF!</v>
      </c>
      <c r="I310" s="63" t="str">
        <f>VLOOKUP(B310,辅助信息!E:I,3,FALSE)</f>
        <v>（五冶达州国道542项目-养护工区）四川省达州市达川区管村镇油房村</v>
      </c>
      <c r="J310" s="63" t="str">
        <f>VLOOKUP(B310,辅助信息!E:I,4,FALSE)</f>
        <v>侯自强</v>
      </c>
      <c r="K310" s="73">
        <f>VLOOKUP(J310,辅助信息!H:I,2,FALSE)</f>
        <v>13281725223</v>
      </c>
      <c r="L310" s="72" t="str">
        <f>VLOOKUP(B310,辅助信息!E:J,6,FALSE)</f>
        <v>五冶建设送货单,送货车型9.6米,装货前联系收货人核实到场规格,没提前告知进场规格现场不给予接收</v>
      </c>
      <c r="M310" s="66"/>
      <c r="N310" s="66"/>
      <c r="O310" s="66"/>
      <c r="P310" s="66"/>
      <c r="Q310" s="31" t="str">
        <f>VLOOKUP(B310,辅助信息!E:M,9,FALSE)</f>
        <v>ZTWM-CDGS-XS-2024-0181-五冶天府-国道542项目（二批次）</v>
      </c>
    </row>
    <row r="311" hidden="1" spans="2:17">
      <c r="B311" s="22" t="s">
        <v>79</v>
      </c>
      <c r="C311" s="64">
        <v>45699</v>
      </c>
      <c r="D311" s="63" t="str">
        <f>VLOOKUP(B311,辅助信息!E:K,7,FALSE)</f>
        <v>JWDDCD2024102400111</v>
      </c>
      <c r="E311" s="63" t="str">
        <f>VLOOKUP(F311,辅助信息!A:B,2,FALSE)</f>
        <v>盘螺</v>
      </c>
      <c r="F311" s="22" t="s">
        <v>41</v>
      </c>
      <c r="G311" s="18">
        <v>3</v>
      </c>
      <c r="H311" s="65" t="e">
        <f>_xlfn._xlws.FILTER(#REF!,#REF!&amp;#REF!&amp;#REF!&amp;#REF!=C311&amp;F311&amp;I311&amp;J311,"未发货")</f>
        <v>#REF!</v>
      </c>
      <c r="I311" s="63" t="str">
        <f>VLOOKUP(B311,辅助信息!E:I,3,FALSE)</f>
        <v>（五冶达州国道542项目-养护工区）四川省达州市达川区管村镇油房村</v>
      </c>
      <c r="J311" s="63" t="str">
        <f>VLOOKUP(B311,辅助信息!E:I,4,FALSE)</f>
        <v>侯自强</v>
      </c>
      <c r="K311" s="73">
        <f>VLOOKUP(J311,辅助信息!H:I,2,FALSE)</f>
        <v>13281725223</v>
      </c>
      <c r="L311" s="72"/>
      <c r="M311" s="66"/>
      <c r="N311" s="66"/>
      <c r="O311" s="66"/>
      <c r="P311" s="66"/>
      <c r="Q311" s="31" t="str">
        <f>VLOOKUP(B311,辅助信息!E:M,9,FALSE)</f>
        <v>ZTWM-CDGS-XS-2024-0181-五冶天府-国道542项目（二批次）</v>
      </c>
    </row>
    <row r="312" hidden="1" spans="2:17">
      <c r="B312" s="22" t="s">
        <v>79</v>
      </c>
      <c r="C312" s="64">
        <v>45699</v>
      </c>
      <c r="D312" s="63" t="str">
        <f>VLOOKUP(B312,辅助信息!E:K,7,FALSE)</f>
        <v>JWDDCD2024102400111</v>
      </c>
      <c r="E312" s="63" t="str">
        <f>VLOOKUP(F312,辅助信息!A:B,2,FALSE)</f>
        <v>螺纹钢</v>
      </c>
      <c r="F312" s="22" t="s">
        <v>27</v>
      </c>
      <c r="G312" s="88">
        <v>9</v>
      </c>
      <c r="H312" s="65" t="e">
        <f>_xlfn._xlws.FILTER(#REF!,#REF!&amp;#REF!&amp;#REF!&amp;#REF!=C312&amp;F312&amp;I312&amp;J312,"未发货")</f>
        <v>#REF!</v>
      </c>
      <c r="I312" s="63" t="str">
        <f>VLOOKUP(B312,辅助信息!E:I,3,FALSE)</f>
        <v>（五冶达州国道542项目-养护工区）四川省达州市达川区管村镇油房村</v>
      </c>
      <c r="J312" s="63" t="str">
        <f>VLOOKUP(B312,辅助信息!E:I,4,FALSE)</f>
        <v>侯自强</v>
      </c>
      <c r="K312" s="73">
        <f>VLOOKUP(J312,辅助信息!H:I,2,FALSE)</f>
        <v>13281725223</v>
      </c>
      <c r="L312" s="72"/>
      <c r="M312" s="66"/>
      <c r="N312" s="66"/>
      <c r="O312" s="66"/>
      <c r="P312" s="66"/>
      <c r="Q312" s="31" t="str">
        <f>VLOOKUP(B312,辅助信息!E:M,9,FALSE)</f>
        <v>ZTWM-CDGS-XS-2024-0181-五冶天府-国道542项目（二批次）</v>
      </c>
    </row>
    <row r="313" hidden="1" spans="2:17">
      <c r="B313" s="22" t="s">
        <v>79</v>
      </c>
      <c r="C313" s="64">
        <v>45699</v>
      </c>
      <c r="D313" s="63" t="str">
        <f>VLOOKUP(B313,辅助信息!E:K,7,FALSE)</f>
        <v>JWDDCD2024102400111</v>
      </c>
      <c r="E313" s="63" t="str">
        <f>VLOOKUP(F313,辅助信息!A:B,2,FALSE)</f>
        <v>螺纹钢</v>
      </c>
      <c r="F313" s="22" t="s">
        <v>19</v>
      </c>
      <c r="G313" s="18">
        <v>20</v>
      </c>
      <c r="H313" s="65" t="e">
        <f>_xlfn._xlws.FILTER(#REF!,#REF!&amp;#REF!&amp;#REF!&amp;#REF!=C313&amp;F313&amp;I313&amp;J313,"未发货")</f>
        <v>#REF!</v>
      </c>
      <c r="I313" s="63" t="str">
        <f>VLOOKUP(B313,辅助信息!E:I,3,FALSE)</f>
        <v>（五冶达州国道542项目-养护工区）四川省达州市达川区管村镇油房村</v>
      </c>
      <c r="J313" s="63" t="str">
        <f>VLOOKUP(B313,辅助信息!E:I,4,FALSE)</f>
        <v>侯自强</v>
      </c>
      <c r="K313" s="73">
        <f>VLOOKUP(J313,辅助信息!H:I,2,FALSE)</f>
        <v>13281725223</v>
      </c>
      <c r="L313" s="72"/>
      <c r="M313" s="66"/>
      <c r="N313" s="66"/>
      <c r="O313" s="66"/>
      <c r="P313" s="66"/>
      <c r="Q313" s="31" t="str">
        <f>VLOOKUP(B313,辅助信息!E:M,9,FALSE)</f>
        <v>ZTWM-CDGS-XS-2024-0181-五冶天府-国道542项目（二批次）</v>
      </c>
    </row>
    <row r="314" hidden="1" spans="2:17">
      <c r="B314" s="22" t="s">
        <v>79</v>
      </c>
      <c r="C314" s="64">
        <v>45699</v>
      </c>
      <c r="D314" s="63" t="str">
        <f>VLOOKUP(B314,辅助信息!E:K,7,FALSE)</f>
        <v>JWDDCD2024102400111</v>
      </c>
      <c r="E314" s="63" t="str">
        <f>VLOOKUP(F314,辅助信息!A:B,2,FALSE)</f>
        <v>螺纹钢</v>
      </c>
      <c r="F314" s="22" t="s">
        <v>32</v>
      </c>
      <c r="G314" s="88">
        <v>9</v>
      </c>
      <c r="H314" s="65" t="e">
        <f>_xlfn._xlws.FILTER(#REF!,#REF!&amp;#REF!&amp;#REF!&amp;#REF!=C314&amp;F314&amp;I314&amp;J314,"未发货")</f>
        <v>#REF!</v>
      </c>
      <c r="I314" s="63" t="str">
        <f>VLOOKUP(B314,辅助信息!E:I,3,FALSE)</f>
        <v>（五冶达州国道542项目-养护工区）四川省达州市达川区管村镇油房村</v>
      </c>
      <c r="J314" s="63" t="str">
        <f>VLOOKUP(B314,辅助信息!E:I,4,FALSE)</f>
        <v>侯自强</v>
      </c>
      <c r="K314" s="73">
        <f>VLOOKUP(J314,辅助信息!H:I,2,FALSE)</f>
        <v>13281725223</v>
      </c>
      <c r="L314" s="72"/>
      <c r="M314" s="66"/>
      <c r="N314" s="66"/>
      <c r="O314" s="66"/>
      <c r="P314" s="66"/>
      <c r="Q314" s="31" t="str">
        <f>VLOOKUP(B314,辅助信息!E:M,9,FALSE)</f>
        <v>ZTWM-CDGS-XS-2024-0181-五冶天府-国道542项目（二批次）</v>
      </c>
    </row>
    <row r="315" hidden="1" spans="2:17">
      <c r="B315" s="22" t="s">
        <v>79</v>
      </c>
      <c r="C315" s="64">
        <v>45699</v>
      </c>
      <c r="D315" s="63" t="str">
        <f>VLOOKUP(B315,辅助信息!E:K,7,FALSE)</f>
        <v>JWDDCD2024102400111</v>
      </c>
      <c r="E315" s="63" t="str">
        <f>VLOOKUP(F315,辅助信息!A:B,2,FALSE)</f>
        <v>螺纹钢</v>
      </c>
      <c r="F315" s="22" t="s">
        <v>30</v>
      </c>
      <c r="G315" s="18">
        <v>3</v>
      </c>
      <c r="H315" s="65" t="e">
        <f>_xlfn._xlws.FILTER(#REF!,#REF!&amp;#REF!&amp;#REF!&amp;#REF!=C315&amp;F315&amp;I315&amp;J315,"未发货")</f>
        <v>#REF!</v>
      </c>
      <c r="I315" s="63" t="str">
        <f>VLOOKUP(B315,辅助信息!E:I,3,FALSE)</f>
        <v>（五冶达州国道542项目-养护工区）四川省达州市达川区管村镇油房村</v>
      </c>
      <c r="J315" s="63" t="str">
        <f>VLOOKUP(B315,辅助信息!E:I,4,FALSE)</f>
        <v>侯自强</v>
      </c>
      <c r="K315" s="73">
        <f>VLOOKUP(J315,辅助信息!H:I,2,FALSE)</f>
        <v>13281725223</v>
      </c>
      <c r="L315" s="72"/>
      <c r="M315" s="66"/>
      <c r="N315" s="66"/>
      <c r="O315" s="66"/>
      <c r="P315" s="66"/>
      <c r="Q315" s="31" t="str">
        <f>VLOOKUP(B315,辅助信息!E:M,9,FALSE)</f>
        <v>ZTWM-CDGS-XS-2024-0181-五冶天府-国道542项目（二批次）</v>
      </c>
    </row>
    <row r="316" hidden="1" spans="2:17">
      <c r="B316" s="22" t="s">
        <v>79</v>
      </c>
      <c r="C316" s="64">
        <v>45699</v>
      </c>
      <c r="D316" s="63" t="str">
        <f>VLOOKUP(B316,辅助信息!E:K,7,FALSE)</f>
        <v>JWDDCD2024102400111</v>
      </c>
      <c r="E316" s="63" t="str">
        <f>VLOOKUP(F316,辅助信息!A:B,2,FALSE)</f>
        <v>螺纹钢</v>
      </c>
      <c r="F316" s="22" t="s">
        <v>33</v>
      </c>
      <c r="G316" s="88">
        <v>25</v>
      </c>
      <c r="H316" s="65" t="e">
        <f>_xlfn._xlws.FILTER(#REF!,#REF!&amp;#REF!&amp;#REF!&amp;#REF!=C316&amp;F316&amp;I316&amp;J316,"未发货")</f>
        <v>#REF!</v>
      </c>
      <c r="I316" s="63" t="str">
        <f>VLOOKUP(B316,辅助信息!E:I,3,FALSE)</f>
        <v>（五冶达州国道542项目-养护工区）四川省达州市达川区管村镇油房村</v>
      </c>
      <c r="J316" s="63" t="str">
        <f>VLOOKUP(B316,辅助信息!E:I,4,FALSE)</f>
        <v>侯自强</v>
      </c>
      <c r="K316" s="73">
        <f>VLOOKUP(J316,辅助信息!H:I,2,FALSE)</f>
        <v>13281725223</v>
      </c>
      <c r="L316" s="72"/>
      <c r="M316" s="66"/>
      <c r="N316" s="66"/>
      <c r="O316" s="66"/>
      <c r="P316" s="66"/>
      <c r="Q316" s="31" t="str">
        <f>VLOOKUP(B316,辅助信息!E:M,9,FALSE)</f>
        <v>ZTWM-CDGS-XS-2024-0181-五冶天府-国道542项目（二批次）</v>
      </c>
    </row>
    <row r="317" hidden="1" spans="2:17">
      <c r="B317" s="22" t="s">
        <v>79</v>
      </c>
      <c r="C317" s="64">
        <v>45699</v>
      </c>
      <c r="D317" s="63" t="str">
        <f>VLOOKUP(B317,辅助信息!E:K,7,FALSE)</f>
        <v>JWDDCD2024102400111</v>
      </c>
      <c r="E317" s="63" t="str">
        <f>VLOOKUP(F317,辅助信息!A:B,2,FALSE)</f>
        <v>螺纹钢</v>
      </c>
      <c r="F317" s="22" t="s">
        <v>18</v>
      </c>
      <c r="G317" s="88">
        <v>90</v>
      </c>
      <c r="H317" s="65" t="e">
        <f>_xlfn._xlws.FILTER(#REF!,#REF!&amp;#REF!&amp;#REF!&amp;#REF!=C317&amp;F317&amp;I317&amp;J317,"未发货")</f>
        <v>#REF!</v>
      </c>
      <c r="I317" s="63" t="str">
        <f>VLOOKUP(B317,辅助信息!E:I,3,FALSE)</f>
        <v>（五冶达州国道542项目-养护工区）四川省达州市达川区管村镇油房村</v>
      </c>
      <c r="J317" s="63" t="str">
        <f>VLOOKUP(B317,辅助信息!E:I,4,FALSE)</f>
        <v>侯自强</v>
      </c>
      <c r="K317" s="73">
        <f>VLOOKUP(J317,辅助信息!H:I,2,FALSE)</f>
        <v>13281725223</v>
      </c>
      <c r="L317" s="72"/>
      <c r="M317" s="66"/>
      <c r="N317" s="66"/>
      <c r="O317" s="66"/>
      <c r="P317" s="66"/>
      <c r="Q317" s="31" t="str">
        <f>VLOOKUP(B317,辅助信息!E:M,9,FALSE)</f>
        <v>ZTWM-CDGS-XS-2024-0181-五冶天府-国道542项目（二批次）</v>
      </c>
    </row>
    <row r="318" hidden="1" spans="2:17">
      <c r="B318" s="22" t="s">
        <v>80</v>
      </c>
      <c r="C318" s="64">
        <v>45700</v>
      </c>
      <c r="D318" s="63" t="e">
        <f>VLOOKUP(B318,辅助信息!E:K,7,FALSE)</f>
        <v>#N/A</v>
      </c>
      <c r="E318" s="63" t="str">
        <f>VLOOKUP(F318,辅助信息!A:B,2,FALSE)</f>
        <v>盘螺</v>
      </c>
      <c r="F318" s="22" t="s">
        <v>49</v>
      </c>
      <c r="G318" s="18">
        <v>7.5</v>
      </c>
      <c r="H318" s="65" t="e">
        <f>_xlfn._xlws.FILTER(#REF!,#REF!&amp;#REF!&amp;#REF!&amp;#REF!=C318&amp;F318&amp;I318&amp;J318,"未发货")</f>
        <v>#REF!</v>
      </c>
      <c r="I318" s="63" t="e">
        <f>VLOOKUP(B318,辅助信息!E:I,3,FALSE)</f>
        <v>#N/A</v>
      </c>
      <c r="J318" s="63" t="e">
        <f>VLOOKUP(B318,辅助信息!E:I,4,FALSE)</f>
        <v>#N/A</v>
      </c>
      <c r="K318" s="73" t="e">
        <f>VLOOKUP(J318,辅助信息!H:I,2,FALSE)</f>
        <v>#N/A</v>
      </c>
      <c r="L318" s="87" t="e">
        <f>VLOOKUP(B318,辅助信息!E:J,6,FALSE)</f>
        <v>#N/A</v>
      </c>
      <c r="M318" s="90">
        <v>45703</v>
      </c>
      <c r="N318" s="90"/>
      <c r="O318" s="91">
        <f ca="1">IF(OR(M318="",N318&lt;&gt;""),"",MAX(M318-TODAY(),0))</f>
        <v>0</v>
      </c>
      <c r="P318" s="91">
        <f ca="1">IF(M318="","",IF(N318&lt;&gt;"",MAX(N318-M318,0),IF(TODAY()&gt;M318,TODAY()-M318,0)))</f>
        <v>60</v>
      </c>
      <c r="Q318" s="31" t="e">
        <f>VLOOKUP(B318,辅助信息!E:M,9,FALSE)</f>
        <v>#N/A</v>
      </c>
    </row>
    <row r="319" s="47" customFormat="1" hidden="1" spans="2:17">
      <c r="B319" s="22" t="s">
        <v>80</v>
      </c>
      <c r="C319" s="64">
        <v>45700</v>
      </c>
      <c r="D319" s="63" t="e">
        <f>VLOOKUP(B319,辅助信息!E:K,7,FALSE)</f>
        <v>#N/A</v>
      </c>
      <c r="E319" s="63" t="str">
        <f>VLOOKUP(F319,辅助信息!A:B,2,FALSE)</f>
        <v>盘螺</v>
      </c>
      <c r="F319" s="22" t="s">
        <v>40</v>
      </c>
      <c r="G319" s="18">
        <v>15</v>
      </c>
      <c r="H319" s="65" t="e">
        <f>_xlfn._xlws.FILTER(#REF!,#REF!&amp;#REF!&amp;#REF!&amp;#REF!=C319&amp;F319&amp;I319&amp;J319,"未发货")</f>
        <v>#REF!</v>
      </c>
      <c r="I319" s="63" t="e">
        <f>VLOOKUP(B319,辅助信息!E:I,3,FALSE)</f>
        <v>#N/A</v>
      </c>
      <c r="J319" s="63" t="e">
        <f>VLOOKUP(B319,辅助信息!E:I,4,FALSE)</f>
        <v>#N/A</v>
      </c>
      <c r="K319" s="73" t="e">
        <f>VLOOKUP(J319,辅助信息!H:I,2,FALSE)</f>
        <v>#N/A</v>
      </c>
      <c r="L319" s="92"/>
      <c r="M319" s="90">
        <v>45703</v>
      </c>
      <c r="N319" s="90"/>
      <c r="O319" s="91">
        <f ca="1" t="shared" ref="O319:O356" si="0">IF(OR(M319="",N319&lt;&gt;""),"",MAX(M319-TODAY(),0))</f>
        <v>0</v>
      </c>
      <c r="P319" s="91">
        <f ca="1" t="shared" ref="P319:P364" si="1">IF(M319="","",IF(N319&lt;&gt;"",MAX(N319-M319,0),IF(TODAY()&gt;M319,TODAY()-M319,0)))</f>
        <v>60</v>
      </c>
      <c r="Q319" s="31" t="e">
        <f>VLOOKUP(B319,辅助信息!E:M,9,FALSE)</f>
        <v>#N/A</v>
      </c>
    </row>
    <row r="320" s="47" customFormat="1" hidden="1" spans="2:17">
      <c r="B320" s="22" t="s">
        <v>80</v>
      </c>
      <c r="C320" s="64">
        <v>45700</v>
      </c>
      <c r="D320" s="63" t="e">
        <f>VLOOKUP(B320,辅助信息!E:K,7,FALSE)</f>
        <v>#N/A</v>
      </c>
      <c r="E320" s="63" t="str">
        <f>VLOOKUP(F320,辅助信息!A:B,2,FALSE)</f>
        <v>盘螺</v>
      </c>
      <c r="F320" s="22" t="s">
        <v>41</v>
      </c>
      <c r="G320" s="18">
        <v>17.5</v>
      </c>
      <c r="H320" s="65" t="e">
        <f>_xlfn._xlws.FILTER(#REF!,#REF!&amp;#REF!&amp;#REF!&amp;#REF!=C320&amp;F320&amp;I320&amp;J320,"未发货")</f>
        <v>#REF!</v>
      </c>
      <c r="I320" s="63" t="e">
        <f>VLOOKUP(B320,辅助信息!E:I,3,FALSE)</f>
        <v>#N/A</v>
      </c>
      <c r="J320" s="63" t="e">
        <f>VLOOKUP(B320,辅助信息!E:I,4,FALSE)</f>
        <v>#N/A</v>
      </c>
      <c r="K320" s="73" t="e">
        <f>VLOOKUP(J320,辅助信息!H:I,2,FALSE)</f>
        <v>#N/A</v>
      </c>
      <c r="L320" s="92"/>
      <c r="M320" s="90">
        <v>45703</v>
      </c>
      <c r="N320" s="90"/>
      <c r="O320" s="91">
        <f ca="1" t="shared" si="0"/>
        <v>0</v>
      </c>
      <c r="P320" s="91">
        <f ca="1" t="shared" si="1"/>
        <v>60</v>
      </c>
      <c r="Q320" s="31" t="e">
        <f>VLOOKUP(B320,辅助信息!E:M,9,FALSE)</f>
        <v>#N/A</v>
      </c>
    </row>
    <row r="321" s="47" customFormat="1" hidden="1" spans="2:17">
      <c r="B321" s="22" t="s">
        <v>80</v>
      </c>
      <c r="C321" s="64">
        <v>45700</v>
      </c>
      <c r="D321" s="63" t="e">
        <f>VLOOKUP(B321,辅助信息!E:K,7,FALSE)</f>
        <v>#N/A</v>
      </c>
      <c r="E321" s="63" t="str">
        <f>VLOOKUP(F321,辅助信息!A:B,2,FALSE)</f>
        <v>螺纹钢</v>
      </c>
      <c r="F321" s="22" t="s">
        <v>27</v>
      </c>
      <c r="G321" s="18">
        <v>15</v>
      </c>
      <c r="H321" s="65" t="e">
        <f>_xlfn._xlws.FILTER(#REF!,#REF!&amp;#REF!&amp;#REF!&amp;#REF!=C321&amp;F321&amp;I321&amp;J321,"未发货")</f>
        <v>#REF!</v>
      </c>
      <c r="I321" s="63" t="e">
        <f>VLOOKUP(B321,辅助信息!E:I,3,FALSE)</f>
        <v>#N/A</v>
      </c>
      <c r="J321" s="63" t="e">
        <f>VLOOKUP(B321,辅助信息!E:I,4,FALSE)</f>
        <v>#N/A</v>
      </c>
      <c r="K321" s="73" t="e">
        <f>VLOOKUP(J321,辅助信息!H:I,2,FALSE)</f>
        <v>#N/A</v>
      </c>
      <c r="L321" s="92"/>
      <c r="M321" s="90">
        <v>45703</v>
      </c>
      <c r="N321" s="90"/>
      <c r="O321" s="91">
        <f ca="1" t="shared" si="0"/>
        <v>0</v>
      </c>
      <c r="P321" s="91">
        <f ca="1" t="shared" si="1"/>
        <v>60</v>
      </c>
      <c r="Q321" s="31" t="e">
        <f>VLOOKUP(B321,辅助信息!E:M,9,FALSE)</f>
        <v>#N/A</v>
      </c>
    </row>
    <row r="322" s="47" customFormat="1" hidden="1" spans="2:17">
      <c r="B322" s="22" t="s">
        <v>80</v>
      </c>
      <c r="C322" s="64">
        <v>45700</v>
      </c>
      <c r="D322" s="63" t="e">
        <f>VLOOKUP(B322,辅助信息!E:K,7,FALSE)</f>
        <v>#N/A</v>
      </c>
      <c r="E322" s="63" t="str">
        <f>VLOOKUP(F322,辅助信息!A:B,2,FALSE)</f>
        <v>螺纹钢</v>
      </c>
      <c r="F322" s="22" t="s">
        <v>19</v>
      </c>
      <c r="G322" s="18">
        <v>6</v>
      </c>
      <c r="H322" s="65" t="e">
        <f>_xlfn._xlws.FILTER(#REF!,#REF!&amp;#REF!&amp;#REF!&amp;#REF!=C322&amp;F322&amp;I322&amp;J322,"未发货")</f>
        <v>#REF!</v>
      </c>
      <c r="I322" s="63" t="e">
        <f>VLOOKUP(B322,辅助信息!E:I,3,FALSE)</f>
        <v>#N/A</v>
      </c>
      <c r="J322" s="63" t="e">
        <f>VLOOKUP(B322,辅助信息!E:I,4,FALSE)</f>
        <v>#N/A</v>
      </c>
      <c r="K322" s="73" t="e">
        <f>VLOOKUP(J322,辅助信息!H:I,2,FALSE)</f>
        <v>#N/A</v>
      </c>
      <c r="L322" s="92"/>
      <c r="M322" s="90">
        <v>45703</v>
      </c>
      <c r="N322" s="90"/>
      <c r="O322" s="91">
        <f ca="1" t="shared" si="0"/>
        <v>0</v>
      </c>
      <c r="P322" s="91">
        <f ca="1" t="shared" si="1"/>
        <v>60</v>
      </c>
      <c r="Q322" s="31" t="e">
        <f>VLOOKUP(B322,辅助信息!E:M,9,FALSE)</f>
        <v>#N/A</v>
      </c>
    </row>
    <row r="323" s="47" customFormat="1" hidden="1" spans="2:17">
      <c r="B323" s="22" t="s">
        <v>80</v>
      </c>
      <c r="C323" s="64">
        <v>45700</v>
      </c>
      <c r="D323" s="63" t="e">
        <f>VLOOKUP(B323,辅助信息!E:K,7,FALSE)</f>
        <v>#N/A</v>
      </c>
      <c r="E323" s="63" t="str">
        <f>VLOOKUP(F323,辅助信息!A:B,2,FALSE)</f>
        <v>螺纹钢</v>
      </c>
      <c r="F323" s="22" t="s">
        <v>32</v>
      </c>
      <c r="G323" s="18">
        <v>12</v>
      </c>
      <c r="H323" s="65" t="e">
        <f>_xlfn._xlws.FILTER(#REF!,#REF!&amp;#REF!&amp;#REF!&amp;#REF!=C323&amp;F323&amp;I323&amp;J323,"未发货")</f>
        <v>#REF!</v>
      </c>
      <c r="I323" s="63" t="e">
        <f>VLOOKUP(B323,辅助信息!E:I,3,FALSE)</f>
        <v>#N/A</v>
      </c>
      <c r="J323" s="63" t="e">
        <f>VLOOKUP(B323,辅助信息!E:I,4,FALSE)</f>
        <v>#N/A</v>
      </c>
      <c r="K323" s="73" t="e">
        <f>VLOOKUP(J323,辅助信息!H:I,2,FALSE)</f>
        <v>#N/A</v>
      </c>
      <c r="L323" s="92"/>
      <c r="M323" s="90">
        <v>45703</v>
      </c>
      <c r="N323" s="90"/>
      <c r="O323" s="91">
        <f ca="1" t="shared" si="0"/>
        <v>0</v>
      </c>
      <c r="P323" s="91">
        <f ca="1" t="shared" si="1"/>
        <v>60</v>
      </c>
      <c r="Q323" s="31" t="e">
        <f>VLOOKUP(B323,辅助信息!E:M,9,FALSE)</f>
        <v>#N/A</v>
      </c>
    </row>
    <row r="324" s="47" customFormat="1" hidden="1" spans="2:17">
      <c r="B324" s="22" t="s">
        <v>80</v>
      </c>
      <c r="C324" s="64">
        <v>45700</v>
      </c>
      <c r="D324" s="63" t="e">
        <f>VLOOKUP(B324,辅助信息!E:K,7,FALSE)</f>
        <v>#N/A</v>
      </c>
      <c r="E324" s="63" t="str">
        <f>VLOOKUP(F324,辅助信息!A:B,2,FALSE)</f>
        <v>螺纹钢</v>
      </c>
      <c r="F324" s="22" t="s">
        <v>30</v>
      </c>
      <c r="G324" s="18">
        <v>12</v>
      </c>
      <c r="H324" s="65" t="e">
        <f>_xlfn._xlws.FILTER(#REF!,#REF!&amp;#REF!&amp;#REF!&amp;#REF!=C324&amp;F324&amp;I324&amp;J324,"未发货")</f>
        <v>#REF!</v>
      </c>
      <c r="I324" s="63" t="e">
        <f>VLOOKUP(B324,辅助信息!E:I,3,FALSE)</f>
        <v>#N/A</v>
      </c>
      <c r="J324" s="63" t="e">
        <f>VLOOKUP(B324,辅助信息!E:I,4,FALSE)</f>
        <v>#N/A</v>
      </c>
      <c r="K324" s="73" t="e">
        <f>VLOOKUP(J324,辅助信息!H:I,2,FALSE)</f>
        <v>#N/A</v>
      </c>
      <c r="L324" s="92"/>
      <c r="M324" s="90">
        <v>45703</v>
      </c>
      <c r="N324" s="90"/>
      <c r="O324" s="91">
        <f ca="1" t="shared" si="0"/>
        <v>0</v>
      </c>
      <c r="P324" s="91">
        <f ca="1" t="shared" si="1"/>
        <v>60</v>
      </c>
      <c r="Q324" s="31" t="e">
        <f>VLOOKUP(B324,辅助信息!E:M,9,FALSE)</f>
        <v>#N/A</v>
      </c>
    </row>
    <row r="325" s="47" customFormat="1" hidden="1" spans="2:17">
      <c r="B325" s="22" t="s">
        <v>80</v>
      </c>
      <c r="C325" s="64">
        <v>45700</v>
      </c>
      <c r="D325" s="63" t="e">
        <f>VLOOKUP(B325,辅助信息!E:K,7,FALSE)</f>
        <v>#N/A</v>
      </c>
      <c r="E325" s="63" t="str">
        <f>VLOOKUP(F325,辅助信息!A:B,2,FALSE)</f>
        <v>螺纹钢</v>
      </c>
      <c r="F325" s="22" t="s">
        <v>33</v>
      </c>
      <c r="G325" s="18">
        <v>6</v>
      </c>
      <c r="H325" s="65" t="e">
        <f>_xlfn._xlws.FILTER(#REF!,#REF!&amp;#REF!&amp;#REF!&amp;#REF!=C325&amp;F325&amp;I325&amp;J325,"未发货")</f>
        <v>#REF!</v>
      </c>
      <c r="I325" s="63" t="e">
        <f>VLOOKUP(B325,辅助信息!E:I,3,FALSE)</f>
        <v>#N/A</v>
      </c>
      <c r="J325" s="63" t="e">
        <f>VLOOKUP(B325,辅助信息!E:I,4,FALSE)</f>
        <v>#N/A</v>
      </c>
      <c r="K325" s="73" t="e">
        <f>VLOOKUP(J325,辅助信息!H:I,2,FALSE)</f>
        <v>#N/A</v>
      </c>
      <c r="L325" s="92"/>
      <c r="M325" s="90">
        <v>45703</v>
      </c>
      <c r="N325" s="90"/>
      <c r="O325" s="91">
        <f ca="1" t="shared" si="0"/>
        <v>0</v>
      </c>
      <c r="P325" s="91">
        <f ca="1" t="shared" si="1"/>
        <v>60</v>
      </c>
      <c r="Q325" s="31" t="e">
        <f>VLOOKUP(B325,辅助信息!E:M,9,FALSE)</f>
        <v>#N/A</v>
      </c>
    </row>
    <row r="326" s="47" customFormat="1" hidden="1" spans="2:17">
      <c r="B326" s="22" t="s">
        <v>80</v>
      </c>
      <c r="C326" s="64">
        <v>45700</v>
      </c>
      <c r="D326" s="63" t="e">
        <f>VLOOKUP(B326,辅助信息!E:K,7,FALSE)</f>
        <v>#N/A</v>
      </c>
      <c r="E326" s="63" t="str">
        <f>VLOOKUP(F326,辅助信息!A:B,2,FALSE)</f>
        <v>螺纹钢</v>
      </c>
      <c r="F326" s="22" t="s">
        <v>28</v>
      </c>
      <c r="G326" s="18">
        <v>6</v>
      </c>
      <c r="H326" s="65" t="e">
        <f>_xlfn._xlws.FILTER(#REF!,#REF!&amp;#REF!&amp;#REF!&amp;#REF!=C326&amp;F326&amp;I326&amp;J326,"未发货")</f>
        <v>#REF!</v>
      </c>
      <c r="I326" s="63" t="e">
        <f>VLOOKUP(B326,辅助信息!E:I,3,FALSE)</f>
        <v>#N/A</v>
      </c>
      <c r="J326" s="63" t="e">
        <f>VLOOKUP(B326,辅助信息!E:I,4,FALSE)</f>
        <v>#N/A</v>
      </c>
      <c r="K326" s="73" t="e">
        <f>VLOOKUP(J326,辅助信息!H:I,2,FALSE)</f>
        <v>#N/A</v>
      </c>
      <c r="L326" s="92"/>
      <c r="M326" s="90">
        <v>45703</v>
      </c>
      <c r="N326" s="90"/>
      <c r="O326" s="91">
        <f ca="1" t="shared" si="0"/>
        <v>0</v>
      </c>
      <c r="P326" s="91">
        <f ca="1" t="shared" si="1"/>
        <v>60</v>
      </c>
      <c r="Q326" s="31" t="e">
        <f>VLOOKUP(B326,辅助信息!E:M,9,FALSE)</f>
        <v>#N/A</v>
      </c>
    </row>
    <row r="327" s="47" customFormat="1" hidden="1" spans="2:17">
      <c r="B327" s="22" t="s">
        <v>80</v>
      </c>
      <c r="C327" s="64">
        <v>45700</v>
      </c>
      <c r="D327" s="63" t="e">
        <f>VLOOKUP(B327,辅助信息!E:K,7,FALSE)</f>
        <v>#N/A</v>
      </c>
      <c r="E327" s="63" t="str">
        <f>VLOOKUP(F327,辅助信息!A:B,2,FALSE)</f>
        <v>螺纹钢</v>
      </c>
      <c r="F327" s="22" t="s">
        <v>18</v>
      </c>
      <c r="G327" s="18">
        <v>6</v>
      </c>
      <c r="H327" s="65" t="e">
        <f>_xlfn._xlws.FILTER(#REF!,#REF!&amp;#REF!&amp;#REF!&amp;#REF!=C327&amp;F327&amp;I327&amp;J327,"未发货")</f>
        <v>#REF!</v>
      </c>
      <c r="I327" s="63" t="e">
        <f>VLOOKUP(B327,辅助信息!E:I,3,FALSE)</f>
        <v>#N/A</v>
      </c>
      <c r="J327" s="63" t="e">
        <f>VLOOKUP(B327,辅助信息!E:I,4,FALSE)</f>
        <v>#N/A</v>
      </c>
      <c r="K327" s="73" t="e">
        <f>VLOOKUP(J327,辅助信息!H:I,2,FALSE)</f>
        <v>#N/A</v>
      </c>
      <c r="L327" s="96"/>
      <c r="M327" s="90">
        <v>45703</v>
      </c>
      <c r="N327" s="90"/>
      <c r="O327" s="91">
        <f ca="1" t="shared" si="0"/>
        <v>0</v>
      </c>
      <c r="P327" s="91">
        <f ca="1" t="shared" si="1"/>
        <v>60</v>
      </c>
      <c r="Q327" s="31" t="e">
        <f>VLOOKUP(B327,辅助信息!E:M,9,FALSE)</f>
        <v>#N/A</v>
      </c>
    </row>
    <row r="328" s="47" customFormat="1" hidden="1" spans="2:17">
      <c r="B328" s="22" t="s">
        <v>73</v>
      </c>
      <c r="C328" s="64">
        <v>45700</v>
      </c>
      <c r="D328" s="63" t="str">
        <f>VLOOKUP(B328,辅助信息!E:K,7,FALSE)</f>
        <v>JWDDCD2025021900064</v>
      </c>
      <c r="E328" s="63" t="str">
        <f>VLOOKUP(F328,辅助信息!A:B,2,FALSE)</f>
        <v>盘螺</v>
      </c>
      <c r="F328" s="22" t="s">
        <v>40</v>
      </c>
      <c r="G328" s="18">
        <v>45</v>
      </c>
      <c r="H328" s="65" t="e">
        <f>_xlfn._xlws.FILTER(#REF!,#REF!&amp;#REF!&amp;#REF!&amp;#REF!=C328&amp;F328&amp;I328&amp;J328,"未发货")</f>
        <v>#REF!</v>
      </c>
      <c r="I328" s="63" t="str">
        <f>VLOOKUP(B328,辅助信息!E:I,3,FALSE)</f>
        <v>(五冶钢构医学科学产业园建设项目房建三部-一标（7-1）)四川省南充市顺庆区搬罾街道学府大道二段</v>
      </c>
      <c r="J328" s="63" t="str">
        <f>VLOOKUP(B328,辅助信息!E:I,4,FALSE)</f>
        <v>郑林</v>
      </c>
      <c r="K328" s="73">
        <f>VLOOKUP(J328,辅助信息!H:I,2,FALSE)</f>
        <v>18349955455</v>
      </c>
      <c r="L328" s="97" t="str">
        <f>VLOOKUP(B328,辅助信息!E:J,6,FALSE)</f>
        <v>送货单：送货单位：南充思临新材料科技有限公司,收货单位：五冶集团川北(南充)建设有限公司,项目名称：南充医学科学产业园,送货车型13米,装货前联系收货人核实到场规格</v>
      </c>
      <c r="M328" s="90">
        <v>45703</v>
      </c>
      <c r="N328" s="90"/>
      <c r="O328" s="91">
        <f ca="1" t="shared" si="0"/>
        <v>0</v>
      </c>
      <c r="P328" s="91">
        <f ca="1" t="shared" si="1"/>
        <v>60</v>
      </c>
      <c r="Q328" s="31" t="str">
        <f>VLOOKUP(B328,辅助信息!E:M,9,FALSE)</f>
        <v>ZTWM-CDGS-XS-2024-0248-五冶钢构-南充市医学院项目</v>
      </c>
    </row>
    <row r="329" s="47" customFormat="1" hidden="1" spans="2:17">
      <c r="B329" s="22" t="s">
        <v>73</v>
      </c>
      <c r="C329" s="64">
        <v>45700</v>
      </c>
      <c r="D329" s="63" t="str">
        <f>VLOOKUP(B329,辅助信息!E:K,7,FALSE)</f>
        <v>JWDDCD2025021900064</v>
      </c>
      <c r="E329" s="63" t="str">
        <f>VLOOKUP(F329,辅助信息!A:B,2,FALSE)</f>
        <v>盘螺</v>
      </c>
      <c r="F329" s="22" t="s">
        <v>41</v>
      </c>
      <c r="G329" s="18">
        <v>27</v>
      </c>
      <c r="H329" s="65" t="e">
        <f>_xlfn._xlws.FILTER(#REF!,#REF!&amp;#REF!&amp;#REF!&amp;#REF!=C329&amp;F329&amp;I329&amp;J329,"未发货")</f>
        <v>#REF!</v>
      </c>
      <c r="I329" s="63" t="str">
        <f>VLOOKUP(B329,辅助信息!E:I,3,FALSE)</f>
        <v>(五冶钢构医学科学产业园建设项目房建三部-一标（7-1）)四川省南充市顺庆区搬罾街道学府大道二段</v>
      </c>
      <c r="J329" s="63" t="str">
        <f>VLOOKUP(B329,辅助信息!E:I,4,FALSE)</f>
        <v>郑林</v>
      </c>
      <c r="K329" s="73">
        <f>VLOOKUP(J329,辅助信息!H:I,2,FALSE)</f>
        <v>18349955455</v>
      </c>
      <c r="L329" s="97"/>
      <c r="M329" s="90">
        <v>45703</v>
      </c>
      <c r="N329" s="90"/>
      <c r="O329" s="91">
        <f ca="1" t="shared" si="0"/>
        <v>0</v>
      </c>
      <c r="P329" s="91">
        <f ca="1" t="shared" si="1"/>
        <v>60</v>
      </c>
      <c r="Q329" s="31" t="str">
        <f>VLOOKUP(B329,辅助信息!E:M,9,FALSE)</f>
        <v>ZTWM-CDGS-XS-2024-0248-五冶钢构-南充市医学院项目</v>
      </c>
    </row>
    <row r="330" s="47" customFormat="1" hidden="1" spans="2:17">
      <c r="B330" s="22" t="s">
        <v>73</v>
      </c>
      <c r="C330" s="64">
        <v>45700</v>
      </c>
      <c r="D330" s="63" t="str">
        <f>VLOOKUP(B330,辅助信息!E:K,7,FALSE)</f>
        <v>JWDDCD2025021900064</v>
      </c>
      <c r="E330" s="63" t="str">
        <f>VLOOKUP(F330,辅助信息!A:B,2,FALSE)</f>
        <v>盘螺</v>
      </c>
      <c r="F330" s="22" t="s">
        <v>26</v>
      </c>
      <c r="G330" s="18">
        <v>33</v>
      </c>
      <c r="H330" s="65" t="e">
        <f>_xlfn._xlws.FILTER(#REF!,#REF!&amp;#REF!&amp;#REF!&amp;#REF!=C330&amp;F330&amp;I330&amp;J330,"未发货")</f>
        <v>#REF!</v>
      </c>
      <c r="I330" s="63" t="str">
        <f>VLOOKUP(B330,辅助信息!E:I,3,FALSE)</f>
        <v>(五冶钢构医学科学产业园建设项目房建三部-一标（7-1）)四川省南充市顺庆区搬罾街道学府大道二段</v>
      </c>
      <c r="J330" s="63" t="str">
        <f>VLOOKUP(B330,辅助信息!E:I,4,FALSE)</f>
        <v>郑林</v>
      </c>
      <c r="K330" s="73">
        <f>VLOOKUP(J330,辅助信息!H:I,2,FALSE)</f>
        <v>18349955455</v>
      </c>
      <c r="L330" s="97"/>
      <c r="M330" s="90">
        <v>45703</v>
      </c>
      <c r="N330" s="90"/>
      <c r="O330" s="91">
        <f ca="1" t="shared" si="0"/>
        <v>0</v>
      </c>
      <c r="P330" s="91">
        <f ca="1" t="shared" si="1"/>
        <v>60</v>
      </c>
      <c r="Q330" s="31" t="str">
        <f>VLOOKUP(B330,辅助信息!E:M,9,FALSE)</f>
        <v>ZTWM-CDGS-XS-2024-0248-五冶钢构-南充市医学院项目</v>
      </c>
    </row>
    <row r="331" s="47" customFormat="1" hidden="1" spans="2:17">
      <c r="B331" s="22" t="s">
        <v>73</v>
      </c>
      <c r="C331" s="64">
        <v>45700</v>
      </c>
      <c r="D331" s="63" t="str">
        <f>VLOOKUP(B331,辅助信息!E:K,7,FALSE)</f>
        <v>JWDDCD2025021900064</v>
      </c>
      <c r="E331" s="63" t="str">
        <f>VLOOKUP(F331,辅助信息!A:B,2,FALSE)</f>
        <v>螺纹钢</v>
      </c>
      <c r="F331" s="22" t="s">
        <v>22</v>
      </c>
      <c r="G331" s="18">
        <v>35</v>
      </c>
      <c r="H331" s="65" t="e">
        <f>_xlfn._xlws.FILTER(#REF!,#REF!&amp;#REF!&amp;#REF!&amp;#REF!=C331&amp;F331&amp;I331&amp;J331,"未发货")</f>
        <v>#REF!</v>
      </c>
      <c r="I331" s="63" t="str">
        <f>VLOOKUP(B331,辅助信息!E:I,3,FALSE)</f>
        <v>(五冶钢构医学科学产业园建设项目房建三部-一标（7-1）)四川省南充市顺庆区搬罾街道学府大道二段</v>
      </c>
      <c r="J331" s="63" t="str">
        <f>VLOOKUP(B331,辅助信息!E:I,4,FALSE)</f>
        <v>郑林</v>
      </c>
      <c r="K331" s="73">
        <f>VLOOKUP(J331,辅助信息!H:I,2,FALSE)</f>
        <v>18349955455</v>
      </c>
      <c r="L331" s="97"/>
      <c r="M331" s="90">
        <v>45703</v>
      </c>
      <c r="N331" s="90"/>
      <c r="O331" s="91">
        <f ca="1" t="shared" si="0"/>
        <v>0</v>
      </c>
      <c r="P331" s="91">
        <f ca="1" t="shared" si="1"/>
        <v>60</v>
      </c>
      <c r="Q331" s="31" t="str">
        <f>VLOOKUP(B331,辅助信息!E:M,9,FALSE)</f>
        <v>ZTWM-CDGS-XS-2024-0248-五冶钢构-南充市医学院项目</v>
      </c>
    </row>
    <row r="332" s="47" customFormat="1" hidden="1" spans="2:17">
      <c r="B332" s="22" t="s">
        <v>44</v>
      </c>
      <c r="C332" s="64">
        <v>45700</v>
      </c>
      <c r="D332" s="63" t="str">
        <f>VLOOKUP(B332,辅助信息!E:K,7,FALSE)</f>
        <v>ZTWM-CDGS-YL-20240911-005</v>
      </c>
      <c r="E332" s="63" t="str">
        <f>VLOOKUP(F332,辅助信息!A:B,2,FALSE)</f>
        <v>盘螺</v>
      </c>
      <c r="F332" s="22" t="s">
        <v>49</v>
      </c>
      <c r="G332" s="18">
        <v>10</v>
      </c>
      <c r="H332" s="65" t="e">
        <f>_xlfn._xlws.FILTER(#REF!,#REF!&amp;#REF!&amp;#REF!&amp;#REF!=C332&amp;F332&amp;I332&amp;J332,"未发货")</f>
        <v>#REF!</v>
      </c>
      <c r="I332" s="63" t="str">
        <f>VLOOKUP(B332,辅助信息!E:I,3,FALSE)</f>
        <v>（华西酒城南）成都市武侯区火车南站西路8号酒城南项目</v>
      </c>
      <c r="J332" s="63" t="str">
        <f>VLOOKUP(B332,辅助信息!E:I,4,FALSE)</f>
        <v>龙耀宇</v>
      </c>
      <c r="K332" s="73">
        <f>VLOOKUP(J332,辅助信息!H:I,2,FALSE)</f>
        <v>18384145895</v>
      </c>
      <c r="L332" s="97" t="str">
        <f>VLOOKUP(B332,辅助信息!E:J,6,FALSE)</f>
        <v>对方卸车</v>
      </c>
      <c r="M332" s="90">
        <v>45702</v>
      </c>
      <c r="N332" s="90"/>
      <c r="O332" s="91">
        <f ca="1" t="shared" si="0"/>
        <v>0</v>
      </c>
      <c r="P332" s="91">
        <f ca="1" t="shared" si="1"/>
        <v>61</v>
      </c>
      <c r="Q332" s="31" t="str">
        <f>VLOOKUP(B332,辅助信息!E:M,9,FALSE)</f>
        <v>ZTWM-CDGS-XS-2024-0189-华西集采-酒城南项目</v>
      </c>
    </row>
    <row r="333" s="47" customFormat="1" hidden="1" spans="2:17">
      <c r="B333" s="22" t="s">
        <v>44</v>
      </c>
      <c r="C333" s="64">
        <v>45700</v>
      </c>
      <c r="D333" s="63" t="str">
        <f>VLOOKUP(B333,辅助信息!E:K,7,FALSE)</f>
        <v>ZTWM-CDGS-YL-20240911-005</v>
      </c>
      <c r="E333" s="63" t="str">
        <f>VLOOKUP(F333,辅助信息!A:B,2,FALSE)</f>
        <v>盘螺</v>
      </c>
      <c r="F333" s="22" t="s">
        <v>40</v>
      </c>
      <c r="G333" s="18">
        <v>42</v>
      </c>
      <c r="H333" s="65" t="e">
        <f>_xlfn._xlws.FILTER(#REF!,#REF!&amp;#REF!&amp;#REF!&amp;#REF!=C333&amp;F333&amp;I333&amp;J333,"未发货")</f>
        <v>#REF!</v>
      </c>
      <c r="I333" s="63" t="str">
        <f>VLOOKUP(B333,辅助信息!E:I,3,FALSE)</f>
        <v>（华西酒城南）成都市武侯区火车南站西路8号酒城南项目</v>
      </c>
      <c r="J333" s="63" t="str">
        <f>VLOOKUP(B333,辅助信息!E:I,4,FALSE)</f>
        <v>龙耀宇</v>
      </c>
      <c r="K333" s="73">
        <f>VLOOKUP(J333,辅助信息!H:I,2,FALSE)</f>
        <v>18384145895</v>
      </c>
      <c r="L333" s="97"/>
      <c r="M333" s="90">
        <v>45702</v>
      </c>
      <c r="N333" s="90"/>
      <c r="O333" s="91">
        <f ca="1" t="shared" si="0"/>
        <v>0</v>
      </c>
      <c r="P333" s="91">
        <f ca="1" t="shared" si="1"/>
        <v>61</v>
      </c>
      <c r="Q333" s="31" t="str">
        <f>VLOOKUP(B333,辅助信息!E:M,9,FALSE)</f>
        <v>ZTWM-CDGS-XS-2024-0189-华西集采-酒城南项目</v>
      </c>
    </row>
    <row r="334" s="47" customFormat="1" hidden="1" spans="2:17">
      <c r="B334" s="22" t="s">
        <v>44</v>
      </c>
      <c r="C334" s="64">
        <v>45700</v>
      </c>
      <c r="D334" s="63" t="str">
        <f>VLOOKUP(B334,辅助信息!E:K,7,FALSE)</f>
        <v>ZTWM-CDGS-YL-20240911-005</v>
      </c>
      <c r="E334" s="63" t="str">
        <f>VLOOKUP(F334,辅助信息!A:B,2,FALSE)</f>
        <v>盘螺</v>
      </c>
      <c r="F334" s="22" t="s">
        <v>41</v>
      </c>
      <c r="G334" s="18">
        <v>9</v>
      </c>
      <c r="H334" s="65" t="e">
        <f>_xlfn._xlws.FILTER(#REF!,#REF!&amp;#REF!&amp;#REF!&amp;#REF!=C334&amp;F334&amp;I334&amp;J334,"未发货")</f>
        <v>#REF!</v>
      </c>
      <c r="I334" s="63" t="str">
        <f>VLOOKUP(B334,辅助信息!E:I,3,FALSE)</f>
        <v>（华西酒城南）成都市武侯区火车南站西路8号酒城南项目</v>
      </c>
      <c r="J334" s="63" t="str">
        <f>VLOOKUP(B334,辅助信息!E:I,4,FALSE)</f>
        <v>龙耀宇</v>
      </c>
      <c r="K334" s="73">
        <f>VLOOKUP(J334,辅助信息!H:I,2,FALSE)</f>
        <v>18384145895</v>
      </c>
      <c r="L334" s="97"/>
      <c r="M334" s="90">
        <v>45702</v>
      </c>
      <c r="N334" s="90"/>
      <c r="O334" s="91">
        <f ca="1" t="shared" si="0"/>
        <v>0</v>
      </c>
      <c r="P334" s="91">
        <f ca="1" t="shared" si="1"/>
        <v>61</v>
      </c>
      <c r="Q334" s="31" t="str">
        <f>VLOOKUP(B334,辅助信息!E:M,9,FALSE)</f>
        <v>ZTWM-CDGS-XS-2024-0189-华西集采-酒城南项目</v>
      </c>
    </row>
    <row r="335" s="47" customFormat="1" hidden="1" spans="2:17">
      <c r="B335" s="22" t="s">
        <v>44</v>
      </c>
      <c r="C335" s="64">
        <v>45700</v>
      </c>
      <c r="D335" s="63" t="str">
        <f>VLOOKUP(B335,辅助信息!E:K,7,FALSE)</f>
        <v>ZTWM-CDGS-YL-20240911-005</v>
      </c>
      <c r="E335" s="63" t="str">
        <f>VLOOKUP(F335,辅助信息!A:B,2,FALSE)</f>
        <v>盘螺</v>
      </c>
      <c r="F335" s="22" t="s">
        <v>26</v>
      </c>
      <c r="G335" s="18">
        <v>10</v>
      </c>
      <c r="H335" s="65" t="e">
        <f>_xlfn._xlws.FILTER(#REF!,#REF!&amp;#REF!&amp;#REF!&amp;#REF!=C335&amp;F335&amp;I335&amp;J335,"未发货")</f>
        <v>#REF!</v>
      </c>
      <c r="I335" s="63" t="str">
        <f>VLOOKUP(B335,辅助信息!E:I,3,FALSE)</f>
        <v>（华西酒城南）成都市武侯区火车南站西路8号酒城南项目</v>
      </c>
      <c r="J335" s="63" t="str">
        <f>VLOOKUP(B335,辅助信息!E:I,4,FALSE)</f>
        <v>龙耀宇</v>
      </c>
      <c r="K335" s="73">
        <f>VLOOKUP(J335,辅助信息!H:I,2,FALSE)</f>
        <v>18384145895</v>
      </c>
      <c r="L335" s="97"/>
      <c r="M335" s="90">
        <v>45702</v>
      </c>
      <c r="N335" s="90"/>
      <c r="O335" s="91">
        <f ca="1" t="shared" si="0"/>
        <v>0</v>
      </c>
      <c r="P335" s="91">
        <f ca="1" t="shared" si="1"/>
        <v>61</v>
      </c>
      <c r="Q335" s="31" t="str">
        <f>VLOOKUP(B335,辅助信息!E:M,9,FALSE)</f>
        <v>ZTWM-CDGS-XS-2024-0189-华西集采-酒城南项目</v>
      </c>
    </row>
    <row r="336" s="47" customFormat="1" hidden="1" spans="2:17">
      <c r="B336" s="63" t="s">
        <v>80</v>
      </c>
      <c r="C336" s="64">
        <v>45701</v>
      </c>
      <c r="D336" s="63" t="e">
        <f>VLOOKUP(B336,辅助信息!E:K,7,FALSE)</f>
        <v>#N/A</v>
      </c>
      <c r="E336" s="63" t="str">
        <f>VLOOKUP(F336,辅助信息!A:B,2,FALSE)</f>
        <v>盘螺</v>
      </c>
      <c r="F336" s="63" t="s">
        <v>49</v>
      </c>
      <c r="G336" s="65">
        <v>7.5</v>
      </c>
      <c r="H336" s="65" t="e">
        <f>_xlfn._xlws.FILTER(#REF!,#REF!&amp;#REF!&amp;#REF!&amp;#REF!=C336&amp;F336&amp;I336&amp;J336,"未发货")</f>
        <v>#REF!</v>
      </c>
      <c r="I336" s="63" t="e">
        <f>VLOOKUP(B336,辅助信息!E:I,3,FALSE)</f>
        <v>#N/A</v>
      </c>
      <c r="J336" s="63" t="e">
        <f>VLOOKUP(B336,辅助信息!E:I,4,FALSE)</f>
        <v>#N/A</v>
      </c>
      <c r="K336" s="63" t="e">
        <f>VLOOKUP(J336,辅助信息!H:I,2,FALSE)</f>
        <v>#N/A</v>
      </c>
      <c r="L336" s="98" t="e">
        <f>VLOOKUP(B336,辅助信息!E:J,6,FALSE)</f>
        <v>#N/A</v>
      </c>
      <c r="M336" s="90">
        <v>45703</v>
      </c>
      <c r="N336" s="90"/>
      <c r="O336" s="91">
        <f ca="1" t="shared" si="0"/>
        <v>0</v>
      </c>
      <c r="P336" s="91">
        <f ca="1" t="shared" si="1"/>
        <v>60</v>
      </c>
      <c r="Q336" s="31" t="e">
        <f>VLOOKUP(B336,辅助信息!E:M,9,FALSE)</f>
        <v>#N/A</v>
      </c>
    </row>
    <row r="337" s="47" customFormat="1" hidden="1" spans="2:17">
      <c r="B337" s="63" t="s">
        <v>80</v>
      </c>
      <c r="C337" s="64">
        <v>45701</v>
      </c>
      <c r="D337" s="63" t="e">
        <f>VLOOKUP(B337,辅助信息!E:K,7,FALSE)</f>
        <v>#N/A</v>
      </c>
      <c r="E337" s="63" t="str">
        <f>VLOOKUP(F337,辅助信息!A:B,2,FALSE)</f>
        <v>盘螺</v>
      </c>
      <c r="F337" s="63" t="s">
        <v>40</v>
      </c>
      <c r="G337" s="65">
        <v>15</v>
      </c>
      <c r="H337" s="65" t="e">
        <f>_xlfn._xlws.FILTER(#REF!,#REF!&amp;#REF!&amp;#REF!&amp;#REF!=C337&amp;F337&amp;I337&amp;J337,"未发货")</f>
        <v>#REF!</v>
      </c>
      <c r="I337" s="63" t="e">
        <f>VLOOKUP(B337,辅助信息!E:I,3,FALSE)</f>
        <v>#N/A</v>
      </c>
      <c r="J337" s="63" t="e">
        <f>VLOOKUP(B337,辅助信息!E:I,4,FALSE)</f>
        <v>#N/A</v>
      </c>
      <c r="K337" s="63" t="e">
        <f>VLOOKUP(J337,辅助信息!H:I,2,FALSE)</f>
        <v>#N/A</v>
      </c>
      <c r="L337" s="92"/>
      <c r="M337" s="90">
        <v>45703</v>
      </c>
      <c r="N337" s="90"/>
      <c r="O337" s="91">
        <f ca="1" t="shared" si="0"/>
        <v>0</v>
      </c>
      <c r="P337" s="91">
        <f ca="1" t="shared" si="1"/>
        <v>60</v>
      </c>
      <c r="Q337" s="31" t="e">
        <f>VLOOKUP(B337,辅助信息!E:M,9,FALSE)</f>
        <v>#N/A</v>
      </c>
    </row>
    <row r="338" s="47" customFormat="1" hidden="1" spans="2:17">
      <c r="B338" s="63" t="s">
        <v>80</v>
      </c>
      <c r="C338" s="64">
        <v>45701</v>
      </c>
      <c r="D338" s="63" t="e">
        <f>VLOOKUP(B338,辅助信息!E:K,7,FALSE)</f>
        <v>#N/A</v>
      </c>
      <c r="E338" s="63" t="str">
        <f>VLOOKUP(F338,辅助信息!A:B,2,FALSE)</f>
        <v>螺纹钢</v>
      </c>
      <c r="F338" s="63" t="s">
        <v>30</v>
      </c>
      <c r="G338" s="65">
        <v>12</v>
      </c>
      <c r="H338" s="65" t="e">
        <f>_xlfn._xlws.FILTER(#REF!,#REF!&amp;#REF!&amp;#REF!&amp;#REF!=C338&amp;F338&amp;I338&amp;J338,"未发货")</f>
        <v>#REF!</v>
      </c>
      <c r="I338" s="63" t="e">
        <f>VLOOKUP(B338,辅助信息!E:I,3,FALSE)</f>
        <v>#N/A</v>
      </c>
      <c r="J338" s="63" t="e">
        <f>VLOOKUP(B338,辅助信息!E:I,4,FALSE)</f>
        <v>#N/A</v>
      </c>
      <c r="K338" s="63" t="e">
        <f>VLOOKUP(J338,辅助信息!H:I,2,FALSE)</f>
        <v>#N/A</v>
      </c>
      <c r="L338" s="96"/>
      <c r="M338" s="90">
        <v>45703</v>
      </c>
      <c r="N338" s="90"/>
      <c r="O338" s="91">
        <f ca="1" t="shared" si="0"/>
        <v>0</v>
      </c>
      <c r="P338" s="91">
        <f ca="1" t="shared" si="1"/>
        <v>60</v>
      </c>
      <c r="Q338" s="31" t="e">
        <f>VLOOKUP(B338,辅助信息!E:M,9,FALSE)</f>
        <v>#N/A</v>
      </c>
    </row>
    <row r="339" s="47" customFormat="1" hidden="1" spans="2:17">
      <c r="B339" s="63" t="s">
        <v>73</v>
      </c>
      <c r="C339" s="64">
        <v>45701</v>
      </c>
      <c r="D339" s="63" t="str">
        <f>VLOOKUP(B339,辅助信息!E:K,7,FALSE)</f>
        <v>JWDDCD2025021900064</v>
      </c>
      <c r="E339" s="63" t="str">
        <f>VLOOKUP(F339,辅助信息!A:B,2,FALSE)</f>
        <v>盘螺</v>
      </c>
      <c r="F339" s="63" t="s">
        <v>40</v>
      </c>
      <c r="G339" s="65">
        <v>45</v>
      </c>
      <c r="H339" s="65" t="e">
        <f>_xlfn._xlws.FILTER(#REF!,#REF!&amp;#REF!&amp;#REF!&amp;#REF!=C339&amp;F339&amp;I339&amp;J339,"未发货")</f>
        <v>#REF!</v>
      </c>
      <c r="I339" s="63" t="str">
        <f>VLOOKUP(B339,辅助信息!E:I,3,FALSE)</f>
        <v>(五冶钢构医学科学产业园建设项目房建三部-一标（7-1）)四川省南充市顺庆区搬罾街道学府大道二段</v>
      </c>
      <c r="J339" s="63" t="str">
        <f>VLOOKUP(B339,辅助信息!E:I,4,FALSE)</f>
        <v>郑林</v>
      </c>
      <c r="K339" s="63">
        <f>VLOOKUP(J339,辅助信息!H:I,2,FALSE)</f>
        <v>18349955455</v>
      </c>
      <c r="L339" s="98" t="str">
        <f>VLOOKUP(B339,辅助信息!E:J,6,FALSE)</f>
        <v>送货单：送货单位：南充思临新材料科技有限公司,收货单位：五冶集团川北(南充)建设有限公司,项目名称：南充医学科学产业园,送货车型13米,装货前联系收货人核实到场规格</v>
      </c>
      <c r="M339" s="90">
        <v>45703</v>
      </c>
      <c r="N339" s="90"/>
      <c r="O339" s="91">
        <f ca="1" t="shared" si="0"/>
        <v>0</v>
      </c>
      <c r="P339" s="91">
        <f ca="1" t="shared" si="1"/>
        <v>60</v>
      </c>
      <c r="Q339" s="31" t="str">
        <f>VLOOKUP(B339,辅助信息!E:M,9,FALSE)</f>
        <v>ZTWM-CDGS-XS-2024-0248-五冶钢构-南充市医学院项目</v>
      </c>
    </row>
    <row r="340" s="47" customFormat="1" hidden="1" spans="2:17">
      <c r="B340" s="63" t="s">
        <v>73</v>
      </c>
      <c r="C340" s="64">
        <v>45701</v>
      </c>
      <c r="D340" s="63" t="str">
        <f>VLOOKUP(B340,辅助信息!E:K,7,FALSE)</f>
        <v>JWDDCD2025021900064</v>
      </c>
      <c r="E340" s="63" t="str">
        <f>VLOOKUP(F340,辅助信息!A:B,2,FALSE)</f>
        <v>盘螺</v>
      </c>
      <c r="F340" s="63" t="s">
        <v>41</v>
      </c>
      <c r="G340" s="65">
        <v>7</v>
      </c>
      <c r="H340" s="65" t="e">
        <f>_xlfn._xlws.FILTER(#REF!,#REF!&amp;#REF!&amp;#REF!&amp;#REF!=C340&amp;F340&amp;I340&amp;J340,"未发货")</f>
        <v>#REF!</v>
      </c>
      <c r="I340" s="63" t="str">
        <f>VLOOKUP(B340,辅助信息!E:I,3,FALSE)</f>
        <v>(五冶钢构医学科学产业园建设项目房建三部-一标（7-1）)四川省南充市顺庆区搬罾街道学府大道二段</v>
      </c>
      <c r="J340" s="63" t="str">
        <f>VLOOKUP(B340,辅助信息!E:I,4,FALSE)</f>
        <v>郑林</v>
      </c>
      <c r="K340" s="63">
        <f>VLOOKUP(J340,辅助信息!H:I,2,FALSE)</f>
        <v>18349955455</v>
      </c>
      <c r="L340" s="92"/>
      <c r="M340" s="90">
        <v>45703</v>
      </c>
      <c r="N340" s="90"/>
      <c r="O340" s="91">
        <f ca="1" t="shared" si="0"/>
        <v>0</v>
      </c>
      <c r="P340" s="91">
        <f ca="1" t="shared" si="1"/>
        <v>60</v>
      </c>
      <c r="Q340" s="31" t="str">
        <f>VLOOKUP(B340,辅助信息!E:M,9,FALSE)</f>
        <v>ZTWM-CDGS-XS-2024-0248-五冶钢构-南充市医学院项目</v>
      </c>
    </row>
    <row r="341" s="47" customFormat="1" hidden="1" spans="2:17">
      <c r="B341" s="63" t="s">
        <v>73</v>
      </c>
      <c r="C341" s="64">
        <v>45701</v>
      </c>
      <c r="D341" s="63" t="str">
        <f>VLOOKUP(B341,辅助信息!E:K,7,FALSE)</f>
        <v>JWDDCD2025021900064</v>
      </c>
      <c r="E341" s="63" t="str">
        <f>VLOOKUP(F341,辅助信息!A:B,2,FALSE)</f>
        <v>盘螺</v>
      </c>
      <c r="F341" s="63" t="s">
        <v>26</v>
      </c>
      <c r="G341" s="65">
        <f>33-15</f>
        <v>18</v>
      </c>
      <c r="H341" s="65" t="e">
        <f>_xlfn._xlws.FILTER(#REF!,#REF!&amp;#REF!&amp;#REF!&amp;#REF!=C341&amp;F341&amp;I341&amp;J341,"未发货")</f>
        <v>#REF!</v>
      </c>
      <c r="I341" s="63" t="str">
        <f>VLOOKUP(B341,辅助信息!E:I,3,FALSE)</f>
        <v>(五冶钢构医学科学产业园建设项目房建三部-一标（7-1）)四川省南充市顺庆区搬罾街道学府大道二段</v>
      </c>
      <c r="J341" s="63" t="str">
        <f>VLOOKUP(B341,辅助信息!E:I,4,FALSE)</f>
        <v>郑林</v>
      </c>
      <c r="K341" s="63">
        <f>VLOOKUP(J341,辅助信息!H:I,2,FALSE)</f>
        <v>18349955455</v>
      </c>
      <c r="L341" s="96"/>
      <c r="M341" s="90">
        <v>45703</v>
      </c>
      <c r="N341" s="90"/>
      <c r="O341" s="91">
        <f ca="1" t="shared" si="0"/>
        <v>0</v>
      </c>
      <c r="P341" s="91">
        <f ca="1" t="shared" si="1"/>
        <v>60</v>
      </c>
      <c r="Q341" s="31" t="str">
        <f>VLOOKUP(B341,辅助信息!E:M,9,FALSE)</f>
        <v>ZTWM-CDGS-XS-2024-0248-五冶钢构-南充市医学院项目</v>
      </c>
    </row>
    <row r="342" s="47" customFormat="1" hidden="1" spans="2:17">
      <c r="B342" s="63" t="s">
        <v>44</v>
      </c>
      <c r="C342" s="64">
        <v>45701</v>
      </c>
      <c r="D342" s="63" t="str">
        <f>VLOOKUP(B342,辅助信息!E:K,7,FALSE)</f>
        <v>ZTWM-CDGS-YL-20240911-005</v>
      </c>
      <c r="E342" s="63" t="str">
        <f>VLOOKUP(F342,辅助信息!A:B,2,FALSE)</f>
        <v>盘螺</v>
      </c>
      <c r="F342" s="63" t="s">
        <v>49</v>
      </c>
      <c r="G342" s="65">
        <v>10</v>
      </c>
      <c r="H342" s="65" t="e">
        <f>_xlfn._xlws.FILTER(#REF!,#REF!&amp;#REF!&amp;#REF!&amp;#REF!=C342&amp;F342&amp;I342&amp;J342,"未发货")</f>
        <v>#REF!</v>
      </c>
      <c r="I342" s="63" t="str">
        <f>VLOOKUP(B342,辅助信息!E:I,3,FALSE)</f>
        <v>（华西酒城南）成都市武侯区火车南站西路8号酒城南项目</v>
      </c>
      <c r="J342" s="63" t="str">
        <f>VLOOKUP(B342,辅助信息!E:I,4,FALSE)</f>
        <v>龙耀宇</v>
      </c>
      <c r="K342" s="63">
        <f>VLOOKUP(J342,辅助信息!H:I,2,FALSE)</f>
        <v>18384145895</v>
      </c>
      <c r="L342" s="98" t="str">
        <f>VLOOKUP(B342,辅助信息!E:J,6,FALSE)</f>
        <v>对方卸车</v>
      </c>
      <c r="M342" s="90">
        <v>45702</v>
      </c>
      <c r="N342" s="90"/>
      <c r="O342" s="91">
        <f ca="1" t="shared" si="0"/>
        <v>0</v>
      </c>
      <c r="P342" s="91">
        <f ca="1" t="shared" si="1"/>
        <v>61</v>
      </c>
      <c r="Q342" s="31" t="str">
        <f>VLOOKUP(B342,辅助信息!E:M,9,FALSE)</f>
        <v>ZTWM-CDGS-XS-2024-0189-华西集采-酒城南项目</v>
      </c>
    </row>
    <row r="343" s="47" customFormat="1" hidden="1" spans="2:17">
      <c r="B343" s="63" t="s">
        <v>44</v>
      </c>
      <c r="C343" s="64">
        <v>45701</v>
      </c>
      <c r="D343" s="63" t="str">
        <f>VLOOKUP(B343,辅助信息!E:K,7,FALSE)</f>
        <v>ZTWM-CDGS-YL-20240911-005</v>
      </c>
      <c r="E343" s="63" t="str">
        <f>VLOOKUP(F343,辅助信息!A:B,2,FALSE)</f>
        <v>盘螺</v>
      </c>
      <c r="F343" s="63" t="s">
        <v>40</v>
      </c>
      <c r="G343" s="65">
        <v>42</v>
      </c>
      <c r="H343" s="65" t="e">
        <f>_xlfn._xlws.FILTER(#REF!,#REF!&amp;#REF!&amp;#REF!&amp;#REF!=C343&amp;F343&amp;I343&amp;J343,"未发货")</f>
        <v>#REF!</v>
      </c>
      <c r="I343" s="63" t="str">
        <f>VLOOKUP(B343,辅助信息!E:I,3,FALSE)</f>
        <v>（华西酒城南）成都市武侯区火车南站西路8号酒城南项目</v>
      </c>
      <c r="J343" s="63" t="str">
        <f>VLOOKUP(B343,辅助信息!E:I,4,FALSE)</f>
        <v>龙耀宇</v>
      </c>
      <c r="K343" s="63">
        <f>VLOOKUP(J343,辅助信息!H:I,2,FALSE)</f>
        <v>18384145895</v>
      </c>
      <c r="L343" s="92"/>
      <c r="M343" s="90">
        <v>45702</v>
      </c>
      <c r="N343" s="90"/>
      <c r="O343" s="91">
        <f ca="1" t="shared" si="0"/>
        <v>0</v>
      </c>
      <c r="P343" s="91">
        <f ca="1" t="shared" si="1"/>
        <v>61</v>
      </c>
      <c r="Q343" s="31" t="str">
        <f>VLOOKUP(B343,辅助信息!E:M,9,FALSE)</f>
        <v>ZTWM-CDGS-XS-2024-0189-华西集采-酒城南项目</v>
      </c>
    </row>
    <row r="344" s="47" customFormat="1" hidden="1" spans="2:17">
      <c r="B344" s="63" t="s">
        <v>44</v>
      </c>
      <c r="C344" s="64">
        <v>45701</v>
      </c>
      <c r="D344" s="63" t="str">
        <f>VLOOKUP(B344,辅助信息!E:K,7,FALSE)</f>
        <v>ZTWM-CDGS-YL-20240911-005</v>
      </c>
      <c r="E344" s="63" t="str">
        <f>VLOOKUP(F344,辅助信息!A:B,2,FALSE)</f>
        <v>盘螺</v>
      </c>
      <c r="F344" s="63" t="s">
        <v>41</v>
      </c>
      <c r="G344" s="65">
        <v>9</v>
      </c>
      <c r="H344" s="65" t="e">
        <f>_xlfn._xlws.FILTER(#REF!,#REF!&amp;#REF!&amp;#REF!&amp;#REF!=C344&amp;F344&amp;I344&amp;J344,"未发货")</f>
        <v>#REF!</v>
      </c>
      <c r="I344" s="63" t="str">
        <f>VLOOKUP(B344,辅助信息!E:I,3,FALSE)</f>
        <v>（华西酒城南）成都市武侯区火车南站西路8号酒城南项目</v>
      </c>
      <c r="J344" s="63" t="str">
        <f>VLOOKUP(B344,辅助信息!E:I,4,FALSE)</f>
        <v>龙耀宇</v>
      </c>
      <c r="K344" s="63">
        <f>VLOOKUP(J344,辅助信息!H:I,2,FALSE)</f>
        <v>18384145895</v>
      </c>
      <c r="L344" s="92"/>
      <c r="M344" s="90">
        <v>45702</v>
      </c>
      <c r="N344" s="90"/>
      <c r="O344" s="91">
        <f ca="1" t="shared" si="0"/>
        <v>0</v>
      </c>
      <c r="P344" s="91">
        <f ca="1" t="shared" si="1"/>
        <v>61</v>
      </c>
      <c r="Q344" s="31" t="str">
        <f>VLOOKUP(B344,辅助信息!E:M,9,FALSE)</f>
        <v>ZTWM-CDGS-XS-2024-0189-华西集采-酒城南项目</v>
      </c>
    </row>
    <row r="345" s="47" customFormat="1" hidden="1" spans="2:17">
      <c r="B345" s="63" t="s">
        <v>44</v>
      </c>
      <c r="C345" s="64">
        <v>45701</v>
      </c>
      <c r="D345" s="63" t="str">
        <f>VLOOKUP(B345,辅助信息!E:K,7,FALSE)</f>
        <v>ZTWM-CDGS-YL-20240911-005</v>
      </c>
      <c r="E345" s="63" t="str">
        <f>VLOOKUP(F345,辅助信息!A:B,2,FALSE)</f>
        <v>盘螺</v>
      </c>
      <c r="F345" s="63" t="s">
        <v>26</v>
      </c>
      <c r="G345" s="65">
        <v>10</v>
      </c>
      <c r="H345" s="65" t="e">
        <f>_xlfn._xlws.FILTER(#REF!,#REF!&amp;#REF!&amp;#REF!&amp;#REF!=C345&amp;F345&amp;I345&amp;J345,"未发货")</f>
        <v>#REF!</v>
      </c>
      <c r="I345" s="63" t="str">
        <f>VLOOKUP(B345,辅助信息!E:I,3,FALSE)</f>
        <v>（华西酒城南）成都市武侯区火车南站西路8号酒城南项目</v>
      </c>
      <c r="J345" s="63" t="str">
        <f>VLOOKUP(B345,辅助信息!E:I,4,FALSE)</f>
        <v>龙耀宇</v>
      </c>
      <c r="K345" s="63">
        <f>VLOOKUP(J345,辅助信息!H:I,2,FALSE)</f>
        <v>18384145895</v>
      </c>
      <c r="L345" s="96"/>
      <c r="M345" s="90">
        <v>45702</v>
      </c>
      <c r="N345" s="90"/>
      <c r="O345" s="91">
        <f ca="1" t="shared" si="0"/>
        <v>0</v>
      </c>
      <c r="P345" s="91">
        <f ca="1" t="shared" si="1"/>
        <v>61</v>
      </c>
      <c r="Q345" s="31" t="str">
        <f>VLOOKUP(B345,辅助信息!E:M,9,FALSE)</f>
        <v>ZTWM-CDGS-XS-2024-0189-华西集采-酒城南项目</v>
      </c>
    </row>
    <row r="346" ht="36" hidden="1" spans="2:17">
      <c r="B346" s="22" t="s">
        <v>81</v>
      </c>
      <c r="C346" s="64">
        <v>45701</v>
      </c>
      <c r="D346" s="63" t="str">
        <f>VLOOKUP(B346,辅助信息!E:K,7,FALSE)</f>
        <v>ZTWM-CDGS-YL-20240814-001</v>
      </c>
      <c r="E346" s="63" t="str">
        <f>VLOOKUP(F346,辅助信息!A:B,2,FALSE)</f>
        <v>螺纹钢</v>
      </c>
      <c r="F346" s="22" t="s">
        <v>18</v>
      </c>
      <c r="G346" s="18">
        <v>35</v>
      </c>
      <c r="H346" s="65" t="e">
        <f>_xlfn._xlws.FILTER(#REF!,#REF!&amp;#REF!&amp;#REF!&amp;#REF!=C346&amp;F346&amp;I346&amp;J346,"未发货")</f>
        <v>#REF!</v>
      </c>
      <c r="I346" s="63" t="str">
        <f>VLOOKUP(B346,辅助信息!E:I,3,FALSE)</f>
        <v>（华西简阳西城嘉苑）四川省成都市简阳市简城街道高屋村</v>
      </c>
      <c r="J346" s="63" t="str">
        <f>VLOOKUP(B346,辅助信息!E:I,4,FALSE)</f>
        <v>张瀚镭</v>
      </c>
      <c r="K346" s="63">
        <f>VLOOKUP(J346,辅助信息!H:I,2,FALSE)</f>
        <v>15884666220</v>
      </c>
      <c r="L346" s="99" t="str">
        <f>VLOOKUP(B346,辅助信息!E:J,6,FALSE)</f>
        <v>优先威钢发货,我方卸车,新老国标钢厂不加价可直发</v>
      </c>
      <c r="M346" s="90">
        <v>45701</v>
      </c>
      <c r="N346" s="90"/>
      <c r="O346" s="91">
        <f ca="1" t="shared" si="0"/>
        <v>0</v>
      </c>
      <c r="P346" s="91">
        <f ca="1" t="shared" si="1"/>
        <v>62</v>
      </c>
      <c r="Q346" s="31" t="str">
        <f>VLOOKUP(B346,辅助信息!E:M,9,FALSE)</f>
        <v>ZTWM-CDGS-XS-2024-0030-华西集采-简州大道</v>
      </c>
    </row>
    <row r="347" hidden="1" spans="2:17">
      <c r="B347" s="22" t="s">
        <v>60</v>
      </c>
      <c r="C347" s="64">
        <v>45701</v>
      </c>
      <c r="D347" s="63" t="str">
        <f>VLOOKUP(B347,辅助信息!E:K,7,FALSE)</f>
        <v>JWDDCD2025021900064</v>
      </c>
      <c r="E347" s="63" t="str">
        <f>VLOOKUP(F347,辅助信息!A:B,2,FALSE)</f>
        <v>螺纹钢</v>
      </c>
      <c r="F347" s="22" t="s">
        <v>27</v>
      </c>
      <c r="G347" s="18">
        <v>35</v>
      </c>
      <c r="H347" s="65" t="e">
        <f>_xlfn._xlws.FILTER(#REF!,#REF!&amp;#REF!&amp;#REF!&amp;#REF!=C347&amp;F347&amp;I347&amp;J347,"未发货")</f>
        <v>#REF!</v>
      </c>
      <c r="I347" s="63" t="str">
        <f>VLOOKUP(B347,辅助信息!E:I,3,FALSE)</f>
        <v>(五冶钢构医学科学产业园建设项目房建二部-六标)四川省南充市顺庆区搬罾街道学府大道二段</v>
      </c>
      <c r="J347" s="63" t="str">
        <f>VLOOKUP(B347,辅助信息!E:I,4,FALSE)</f>
        <v>安南</v>
      </c>
      <c r="K347" s="63">
        <f>VLOOKUP(J347,辅助信息!H:I,2,FALSE)</f>
        <v>19950525030</v>
      </c>
      <c r="L347" s="97" t="str">
        <f>VLOOKUP(B347,辅助信息!E:J,6,FALSE)</f>
        <v>送货单：送货单位：南充思临新材料科技有限公司,收货单位：五冶集团川北(南充)建设有限公司,项目名称：南充医学科学产业园,送货车型13米,装货前联系收货人核实到场规格</v>
      </c>
      <c r="M347" s="90">
        <v>45702</v>
      </c>
      <c r="N347" s="50"/>
      <c r="O347" s="91">
        <f ca="1" t="shared" si="0"/>
        <v>0</v>
      </c>
      <c r="P347" s="91">
        <f ca="1" t="shared" si="1"/>
        <v>61</v>
      </c>
      <c r="Q347" s="31" t="str">
        <f>VLOOKUP(B347,辅助信息!E:M,9,FALSE)</f>
        <v>ZTWM-CDGS-XS-2024-0248-五冶钢构-南充市医学院项目</v>
      </c>
    </row>
    <row r="348" hidden="1" spans="2:17">
      <c r="B348" s="22" t="s">
        <v>60</v>
      </c>
      <c r="C348" s="64">
        <v>45701</v>
      </c>
      <c r="D348" s="63" t="str">
        <f>VLOOKUP(B348,辅助信息!E:K,7,FALSE)</f>
        <v>JWDDCD2025021900064</v>
      </c>
      <c r="E348" s="63" t="str">
        <f>VLOOKUP(F348,辅助信息!A:B,2,FALSE)</f>
        <v>螺纹钢</v>
      </c>
      <c r="F348" s="22" t="s">
        <v>32</v>
      </c>
      <c r="G348" s="18">
        <v>35</v>
      </c>
      <c r="H348" s="65" t="e">
        <f>_xlfn._xlws.FILTER(#REF!,#REF!&amp;#REF!&amp;#REF!&amp;#REF!=C348&amp;F348&amp;I348&amp;J348,"未发货")</f>
        <v>#REF!</v>
      </c>
      <c r="I348" s="63" t="str">
        <f>VLOOKUP(B348,辅助信息!E:I,3,FALSE)</f>
        <v>(五冶钢构医学科学产业园建设项目房建二部-六标)四川省南充市顺庆区搬罾街道学府大道二段</v>
      </c>
      <c r="J348" s="63" t="str">
        <f>VLOOKUP(B348,辅助信息!E:I,4,FALSE)</f>
        <v>安南</v>
      </c>
      <c r="K348" s="63">
        <f>VLOOKUP(J348,辅助信息!H:I,2,FALSE)</f>
        <v>19950525030</v>
      </c>
      <c r="L348" s="97"/>
      <c r="M348" s="90">
        <v>45702</v>
      </c>
      <c r="N348" s="50"/>
      <c r="O348" s="91">
        <f ca="1" t="shared" si="0"/>
        <v>0</v>
      </c>
      <c r="P348" s="91">
        <f ca="1" t="shared" si="1"/>
        <v>61</v>
      </c>
      <c r="Q348" s="31" t="str">
        <f>VLOOKUP(B348,辅助信息!E:M,9,FALSE)</f>
        <v>ZTWM-CDGS-XS-2024-0248-五冶钢构-南充市医学院项目</v>
      </c>
    </row>
    <row r="349" hidden="1" spans="2:17">
      <c r="B349" s="22" t="s">
        <v>60</v>
      </c>
      <c r="C349" s="64">
        <v>45701</v>
      </c>
      <c r="D349" s="63" t="str">
        <f>VLOOKUP(B349,辅助信息!E:K,7,FALSE)</f>
        <v>JWDDCD2025021900064</v>
      </c>
      <c r="E349" s="63" t="str">
        <f>VLOOKUP(F349,辅助信息!A:B,2,FALSE)</f>
        <v>螺纹钢</v>
      </c>
      <c r="F349" s="22" t="s">
        <v>18</v>
      </c>
      <c r="G349" s="18">
        <v>70</v>
      </c>
      <c r="H349" s="65" t="e">
        <f>_xlfn._xlws.FILTER(#REF!,#REF!&amp;#REF!&amp;#REF!&amp;#REF!=C349&amp;F349&amp;I349&amp;J349,"未发货")</f>
        <v>#REF!</v>
      </c>
      <c r="I349" s="63" t="str">
        <f>VLOOKUP(B349,辅助信息!E:I,3,FALSE)</f>
        <v>(五冶钢构医学科学产业园建设项目房建二部-六标)四川省南充市顺庆区搬罾街道学府大道二段</v>
      </c>
      <c r="J349" s="63" t="str">
        <f>VLOOKUP(B349,辅助信息!E:I,4,FALSE)</f>
        <v>安南</v>
      </c>
      <c r="K349" s="63">
        <f>VLOOKUP(J349,辅助信息!H:I,2,FALSE)</f>
        <v>19950525030</v>
      </c>
      <c r="L349" s="97"/>
      <c r="M349" s="90">
        <v>45702</v>
      </c>
      <c r="N349" s="50"/>
      <c r="O349" s="91">
        <f ca="1" t="shared" si="0"/>
        <v>0</v>
      </c>
      <c r="P349" s="91">
        <f ca="1" t="shared" si="1"/>
        <v>61</v>
      </c>
      <c r="Q349" s="31" t="str">
        <f>VLOOKUP(B349,辅助信息!E:M,9,FALSE)</f>
        <v>ZTWM-CDGS-XS-2024-0248-五冶钢构-南充市医学院项目</v>
      </c>
    </row>
    <row r="350" s="47" customFormat="1" hidden="1" spans="2:17">
      <c r="B350" s="63" t="s">
        <v>80</v>
      </c>
      <c r="C350" s="64">
        <v>45702</v>
      </c>
      <c r="D350" s="63" t="e">
        <f>VLOOKUP(B350,辅助信息!E:K,7,FALSE)</f>
        <v>#N/A</v>
      </c>
      <c r="E350" s="63" t="str">
        <f>VLOOKUP(F350,辅助信息!A:B,2,FALSE)</f>
        <v>盘螺</v>
      </c>
      <c r="F350" s="63" t="s">
        <v>49</v>
      </c>
      <c r="G350" s="65">
        <v>7.5</v>
      </c>
      <c r="H350" s="65" t="e">
        <f>_xlfn._xlws.FILTER(#REF!,#REF!&amp;#REF!&amp;#REF!&amp;#REF!=C350&amp;F350&amp;I350&amp;J350,"未发货")</f>
        <v>#REF!</v>
      </c>
      <c r="I350" s="63" t="e">
        <f>VLOOKUP(B350,辅助信息!E:I,3,FALSE)</f>
        <v>#N/A</v>
      </c>
      <c r="J350" s="63" t="e">
        <f>VLOOKUP(B350,辅助信息!E:I,4,FALSE)</f>
        <v>#N/A</v>
      </c>
      <c r="K350" s="63" t="e">
        <f>VLOOKUP(J350,辅助信息!H:I,2,FALSE)</f>
        <v>#N/A</v>
      </c>
      <c r="L350" s="98" t="e">
        <f>VLOOKUP(B350,辅助信息!E:J,6,FALSE)</f>
        <v>#N/A</v>
      </c>
      <c r="M350" s="90">
        <v>45703</v>
      </c>
      <c r="N350" s="90"/>
      <c r="O350" s="91">
        <f ca="1" t="shared" si="0"/>
        <v>0</v>
      </c>
      <c r="P350" s="91">
        <f ca="1" t="shared" si="1"/>
        <v>60</v>
      </c>
      <c r="Q350" s="31" t="e">
        <f>VLOOKUP(B350,辅助信息!E:M,9,FALSE)</f>
        <v>#N/A</v>
      </c>
    </row>
    <row r="351" s="47" customFormat="1" hidden="1" spans="2:17">
      <c r="B351" s="63" t="s">
        <v>80</v>
      </c>
      <c r="C351" s="64">
        <v>45702</v>
      </c>
      <c r="D351" s="63" t="e">
        <f>VLOOKUP(B351,辅助信息!E:K,7,FALSE)</f>
        <v>#N/A</v>
      </c>
      <c r="E351" s="63" t="str">
        <f>VLOOKUP(F351,辅助信息!A:B,2,FALSE)</f>
        <v>盘螺</v>
      </c>
      <c r="F351" s="63" t="s">
        <v>40</v>
      </c>
      <c r="G351" s="65">
        <v>15</v>
      </c>
      <c r="H351" s="65" t="e">
        <f>_xlfn._xlws.FILTER(#REF!,#REF!&amp;#REF!&amp;#REF!&amp;#REF!=C351&amp;F351&amp;I351&amp;J351,"未发货")</f>
        <v>#REF!</v>
      </c>
      <c r="I351" s="63" t="e">
        <f>VLOOKUP(B351,辅助信息!E:I,3,FALSE)</f>
        <v>#N/A</v>
      </c>
      <c r="J351" s="63" t="e">
        <f>VLOOKUP(B351,辅助信息!E:I,4,FALSE)</f>
        <v>#N/A</v>
      </c>
      <c r="K351" s="63" t="e">
        <f>VLOOKUP(J351,辅助信息!H:I,2,FALSE)</f>
        <v>#N/A</v>
      </c>
      <c r="L351" s="92"/>
      <c r="M351" s="90">
        <v>45703</v>
      </c>
      <c r="N351" s="90"/>
      <c r="O351" s="91">
        <f ca="1" t="shared" si="0"/>
        <v>0</v>
      </c>
      <c r="P351" s="91">
        <f ca="1" t="shared" si="1"/>
        <v>60</v>
      </c>
      <c r="Q351" s="31" t="e">
        <f>VLOOKUP(B351,辅助信息!E:M,9,FALSE)</f>
        <v>#N/A</v>
      </c>
    </row>
    <row r="352" s="47" customFormat="1" hidden="1" spans="2:17">
      <c r="B352" s="63" t="s">
        <v>80</v>
      </c>
      <c r="C352" s="64">
        <v>45702</v>
      </c>
      <c r="D352" s="63" t="e">
        <f>VLOOKUP(B352,辅助信息!E:K,7,FALSE)</f>
        <v>#N/A</v>
      </c>
      <c r="E352" s="63" t="str">
        <f>VLOOKUP(F352,辅助信息!A:B,2,FALSE)</f>
        <v>螺纹钢</v>
      </c>
      <c r="F352" s="63" t="s">
        <v>30</v>
      </c>
      <c r="G352" s="65">
        <v>12</v>
      </c>
      <c r="H352" s="65" t="e">
        <f>_xlfn._xlws.FILTER(#REF!,#REF!&amp;#REF!&amp;#REF!&amp;#REF!=C352&amp;F352&amp;I352&amp;J352,"未发货")</f>
        <v>#REF!</v>
      </c>
      <c r="I352" s="63" t="e">
        <f>VLOOKUP(B352,辅助信息!E:I,3,FALSE)</f>
        <v>#N/A</v>
      </c>
      <c r="J352" s="63" t="e">
        <f>VLOOKUP(B352,辅助信息!E:I,4,FALSE)</f>
        <v>#N/A</v>
      </c>
      <c r="K352" s="63" t="e">
        <f>VLOOKUP(J352,辅助信息!H:I,2,FALSE)</f>
        <v>#N/A</v>
      </c>
      <c r="L352" s="96"/>
      <c r="M352" s="90">
        <v>45703</v>
      </c>
      <c r="N352" s="90"/>
      <c r="O352" s="91">
        <f ca="1" t="shared" si="0"/>
        <v>0</v>
      </c>
      <c r="P352" s="91">
        <f ca="1" t="shared" si="1"/>
        <v>60</v>
      </c>
      <c r="Q352" s="31" t="e">
        <f>VLOOKUP(B352,辅助信息!E:M,9,FALSE)</f>
        <v>#N/A</v>
      </c>
    </row>
    <row r="353" s="48" customFormat="1" hidden="1" spans="2:17">
      <c r="B353" s="22" t="s">
        <v>64</v>
      </c>
      <c r="C353" s="64">
        <v>45702</v>
      </c>
      <c r="D353" s="63" t="str">
        <f>VLOOKUP(B353,辅助信息!E:K,7,FALSE)</f>
        <v>JWDDCD2024102400111</v>
      </c>
      <c r="E353" s="63" t="str">
        <f>VLOOKUP(F353,辅助信息!A:B,2,FALSE)</f>
        <v>螺纹钢</v>
      </c>
      <c r="F353" s="63" t="s">
        <v>27</v>
      </c>
      <c r="G353" s="65">
        <v>21</v>
      </c>
      <c r="H353" s="65" t="e">
        <f>_xlfn._xlws.FILTER(#REF!,#REF!&amp;#REF!&amp;#REF!&amp;#REF!=C353&amp;F353&amp;I353&amp;J353,"未发货")</f>
        <v>#REF!</v>
      </c>
      <c r="I353" s="63" t="str">
        <f>VLOOKUP(B353,辅助信息!E:I,3,FALSE)</f>
        <v>（五冶达州国道542项目-三工区桥梁3工段）四川省达州市达川区赵固镇水文村原村委会下300米</v>
      </c>
      <c r="J353" s="63" t="str">
        <f>VLOOKUP(B353,辅助信息!E:I,4,FALSE)</f>
        <v>李代茂</v>
      </c>
      <c r="K353" s="63">
        <f>VLOOKUP(J353,辅助信息!H:I,2,FALSE)</f>
        <v>18302833536</v>
      </c>
      <c r="L353" s="92" t="str">
        <f>VLOOKUP(B356,辅助信息!E:J,6,FALSE)</f>
        <v>五冶建设送货单,送货车型9.6米,装货前联系收货人核实到场规格,没提前告知进场规格现场不给予接收</v>
      </c>
      <c r="M353" s="90">
        <v>45704</v>
      </c>
      <c r="N353" s="50"/>
      <c r="O353" s="91">
        <f ca="1" t="shared" si="0"/>
        <v>0</v>
      </c>
      <c r="P353" s="91">
        <f ca="1" t="shared" si="1"/>
        <v>59</v>
      </c>
      <c r="Q353" s="31" t="str">
        <f>VLOOKUP(B353,辅助信息!E:M,9,FALSE)</f>
        <v>ZTWM-CDGS-XS-2024-0181-五冶天府-国道542项目（二批次）</v>
      </c>
    </row>
    <row r="354" s="48" customFormat="1" hidden="1" spans="2:17">
      <c r="B354" s="22" t="s">
        <v>64</v>
      </c>
      <c r="C354" s="64">
        <v>45702</v>
      </c>
      <c r="D354" s="63" t="str">
        <f>VLOOKUP(B354,辅助信息!E:K,7,FALSE)</f>
        <v>JWDDCD2024102400111</v>
      </c>
      <c r="E354" s="63" t="str">
        <f>VLOOKUP(F354,辅助信息!A:B,2,FALSE)</f>
        <v>螺纹钢</v>
      </c>
      <c r="F354" s="63" t="s">
        <v>32</v>
      </c>
      <c r="G354" s="65">
        <v>21</v>
      </c>
      <c r="H354" s="65" t="e">
        <f>_xlfn._xlws.FILTER(#REF!,#REF!&amp;#REF!&amp;#REF!&amp;#REF!=C354&amp;F354&amp;I354&amp;J354,"未发货")</f>
        <v>#REF!</v>
      </c>
      <c r="I354" s="63" t="str">
        <f>VLOOKUP(B354,辅助信息!E:I,3,FALSE)</f>
        <v>（五冶达州国道542项目-三工区桥梁3工段）四川省达州市达川区赵固镇水文村原村委会下300米</v>
      </c>
      <c r="J354" s="63" t="str">
        <f>VLOOKUP(B354,辅助信息!E:I,4,FALSE)</f>
        <v>李代茂</v>
      </c>
      <c r="K354" s="63">
        <f>VLOOKUP(J354,辅助信息!H:I,2,FALSE)</f>
        <v>18302833536</v>
      </c>
      <c r="L354" s="92"/>
      <c r="M354" s="90">
        <v>45704</v>
      </c>
      <c r="N354" s="50"/>
      <c r="O354" s="91">
        <f ca="1" t="shared" si="0"/>
        <v>0</v>
      </c>
      <c r="P354" s="91">
        <f ca="1" t="shared" si="1"/>
        <v>59</v>
      </c>
      <c r="Q354" s="31" t="str">
        <f>VLOOKUP(B354,辅助信息!E:M,9,FALSE)</f>
        <v>ZTWM-CDGS-XS-2024-0181-五冶天府-国道542项目（二批次）</v>
      </c>
    </row>
    <row r="355" s="48" customFormat="1" hidden="1" spans="2:17">
      <c r="B355" s="22" t="s">
        <v>64</v>
      </c>
      <c r="C355" s="64">
        <v>45702</v>
      </c>
      <c r="D355" s="63" t="str">
        <f>VLOOKUP(B355,辅助信息!E:K,7,FALSE)</f>
        <v>JWDDCD2024102400111</v>
      </c>
      <c r="E355" s="63" t="str">
        <f>VLOOKUP(F355,辅助信息!A:B,2,FALSE)</f>
        <v>螺纹钢</v>
      </c>
      <c r="F355" s="63" t="s">
        <v>18</v>
      </c>
      <c r="G355" s="65">
        <v>21</v>
      </c>
      <c r="H355" s="65" t="e">
        <f>_xlfn._xlws.FILTER(#REF!,#REF!&amp;#REF!&amp;#REF!&amp;#REF!=C355&amp;F355&amp;I355&amp;J355,"未发货")</f>
        <v>#REF!</v>
      </c>
      <c r="I355" s="63" t="str">
        <f>VLOOKUP(B355,辅助信息!E:I,3,FALSE)</f>
        <v>（五冶达州国道542项目-三工区桥梁3工段）四川省达州市达川区赵固镇水文村原村委会下300米</v>
      </c>
      <c r="J355" s="63" t="str">
        <f>VLOOKUP(B355,辅助信息!E:I,4,FALSE)</f>
        <v>李代茂</v>
      </c>
      <c r="K355" s="63">
        <f>VLOOKUP(J355,辅助信息!H:I,2,FALSE)</f>
        <v>18302833536</v>
      </c>
      <c r="L355" s="92"/>
      <c r="M355" s="90">
        <v>45704</v>
      </c>
      <c r="N355" s="50"/>
      <c r="O355" s="91">
        <f ca="1" t="shared" si="0"/>
        <v>0</v>
      </c>
      <c r="P355" s="91">
        <f ca="1" t="shared" si="1"/>
        <v>59</v>
      </c>
      <c r="Q355" s="31" t="str">
        <f>VLOOKUP(B355,辅助信息!E:M,9,FALSE)</f>
        <v>ZTWM-CDGS-XS-2024-0181-五冶天府-国道542项目（二批次）</v>
      </c>
    </row>
    <row r="356" hidden="1" spans="2:17">
      <c r="B356" s="22" t="s">
        <v>64</v>
      </c>
      <c r="C356" s="64">
        <v>45702</v>
      </c>
      <c r="D356" s="63" t="str">
        <f>VLOOKUP(B356,辅助信息!E:K,7,FALSE)</f>
        <v>JWDDCD2024102400111</v>
      </c>
      <c r="E356" s="63" t="str">
        <f>VLOOKUP(F356,辅助信息!A:B,2,FALSE)</f>
        <v>螺纹钢</v>
      </c>
      <c r="F356" s="22" t="s">
        <v>65</v>
      </c>
      <c r="G356" s="18">
        <v>42</v>
      </c>
      <c r="H356" s="65" t="e">
        <f>_xlfn._xlws.FILTER(#REF!,#REF!&amp;#REF!&amp;#REF!&amp;#REF!=C356&amp;F356&amp;I356&amp;J356,"未发货")</f>
        <v>#REF!</v>
      </c>
      <c r="I356" s="63" t="str">
        <f>VLOOKUP(B356,辅助信息!E:I,3,FALSE)</f>
        <v>（五冶达州国道542项目-三工区桥梁3工段）四川省达州市达川区赵固镇水文村原村委会下300米</v>
      </c>
      <c r="J356" s="63" t="str">
        <f>VLOOKUP(B356,辅助信息!E:I,4,FALSE)</f>
        <v>李代茂</v>
      </c>
      <c r="K356" s="63">
        <f>VLOOKUP(J356,辅助信息!H:I,2,FALSE)</f>
        <v>18302833536</v>
      </c>
      <c r="L356" s="96"/>
      <c r="M356" s="90">
        <v>45704</v>
      </c>
      <c r="N356" s="50"/>
      <c r="O356" s="91">
        <f ca="1" t="shared" si="0"/>
        <v>0</v>
      </c>
      <c r="P356" s="91">
        <f ca="1" t="shared" si="1"/>
        <v>59</v>
      </c>
      <c r="Q356" s="31" t="str">
        <f>VLOOKUP(B356,辅助信息!E:M,9,FALSE)</f>
        <v>ZTWM-CDGS-XS-2024-0181-五冶天府-国道542项目（二批次）</v>
      </c>
    </row>
    <row r="357" hidden="1" spans="2:17">
      <c r="B357" s="22" t="s">
        <v>48</v>
      </c>
      <c r="C357" s="64">
        <v>45702</v>
      </c>
      <c r="D357" s="63" t="str">
        <f>VLOOKUP(B357,辅助信息!E:K,7,FALSE)</f>
        <v>ZTWM-CDGS-YL-20240529-006</v>
      </c>
      <c r="E357" s="63" t="str">
        <f>VLOOKUP(F357,辅助信息!A:B,2,FALSE)</f>
        <v>盘螺</v>
      </c>
      <c r="F357" s="22" t="s">
        <v>49</v>
      </c>
      <c r="G357" s="18">
        <v>3</v>
      </c>
      <c r="H357" s="65" t="e">
        <f>_xlfn._xlws.FILTER(#REF!,#REF!&amp;#REF!&amp;#REF!&amp;#REF!=C357&amp;F357&amp;I357&amp;J357,"未发货")</f>
        <v>#REF!</v>
      </c>
      <c r="I357" s="63" t="str">
        <f>VLOOKUP(B357,辅助信息!E:I,3,FALSE)</f>
        <v>(华西颐海-科创农业生态谷-1号钢筋房)成都市简阳市白金山水库</v>
      </c>
      <c r="J357" s="63" t="str">
        <f>VLOOKUP(B357,辅助信息!E:I,4,FALSE)</f>
        <v>石清国</v>
      </c>
      <c r="K357" s="63">
        <f>VLOOKUP(J357,辅助信息!H:I,2,FALSE)</f>
        <v>13458642015</v>
      </c>
      <c r="L357" s="97" t="str">
        <f>VLOOKUP(B357,辅助信息!E:J,6,FALSE)</f>
        <v>优先威钢,我方卸车,新老国标钢厂不加价可直发</v>
      </c>
      <c r="M357" s="90">
        <v>45705</v>
      </c>
      <c r="N357" s="50"/>
      <c r="O357" s="91">
        <f ca="1" t="shared" ref="O356:O408" si="2">IF(OR(M357="",N357&lt;&gt;""),"",MAX(M357-TODAY(),0))</f>
        <v>0</v>
      </c>
      <c r="P357" s="91">
        <f ca="1" t="shared" si="1"/>
        <v>58</v>
      </c>
      <c r="Q357" s="31" t="str">
        <f>VLOOKUP(B357,辅助信息!E:M,9,FALSE)</f>
        <v>ZTWM-CDGS-XS-2024-0093-华西-颐海科创农业生态谷</v>
      </c>
    </row>
    <row r="358" hidden="1" spans="2:17">
      <c r="B358" s="22" t="s">
        <v>48</v>
      </c>
      <c r="C358" s="64">
        <v>45702</v>
      </c>
      <c r="D358" s="63" t="str">
        <f>VLOOKUP(B358,辅助信息!E:K,7,FALSE)</f>
        <v>ZTWM-CDGS-YL-20240529-006</v>
      </c>
      <c r="E358" s="63" t="str">
        <f>VLOOKUP(F358,辅助信息!A:B,2,FALSE)</f>
        <v>盘螺</v>
      </c>
      <c r="F358" s="22" t="s">
        <v>40</v>
      </c>
      <c r="G358" s="18">
        <v>10</v>
      </c>
      <c r="H358" s="65" t="e">
        <f>_xlfn._xlws.FILTER(#REF!,#REF!&amp;#REF!&amp;#REF!&amp;#REF!=C358&amp;F358&amp;I358&amp;J358,"未发货")</f>
        <v>#REF!</v>
      </c>
      <c r="I358" s="63" t="str">
        <f>VLOOKUP(B358,辅助信息!E:I,3,FALSE)</f>
        <v>(华西颐海-科创农业生态谷-1号钢筋房)成都市简阳市白金山水库</v>
      </c>
      <c r="J358" s="63" t="str">
        <f>VLOOKUP(B358,辅助信息!E:I,4,FALSE)</f>
        <v>石清国</v>
      </c>
      <c r="K358" s="63">
        <f>VLOOKUP(J358,辅助信息!H:I,2,FALSE)</f>
        <v>13458642015</v>
      </c>
      <c r="L358" s="97"/>
      <c r="M358" s="90">
        <v>45705</v>
      </c>
      <c r="N358" s="50"/>
      <c r="O358" s="91">
        <f ca="1" t="shared" si="2"/>
        <v>0</v>
      </c>
      <c r="P358" s="91">
        <f ca="1" t="shared" si="1"/>
        <v>58</v>
      </c>
      <c r="Q358" s="31" t="str">
        <f>VLOOKUP(B358,辅助信息!E:M,9,FALSE)</f>
        <v>ZTWM-CDGS-XS-2024-0093-华西-颐海科创农业生态谷</v>
      </c>
    </row>
    <row r="359" hidden="1" spans="2:17">
      <c r="B359" s="22" t="s">
        <v>48</v>
      </c>
      <c r="C359" s="64">
        <v>45702</v>
      </c>
      <c r="D359" s="63" t="str">
        <f>VLOOKUP(B359,辅助信息!E:K,7,FALSE)</f>
        <v>ZTWM-CDGS-YL-20240529-006</v>
      </c>
      <c r="E359" s="63" t="str">
        <f>VLOOKUP(F359,辅助信息!A:B,2,FALSE)</f>
        <v>盘螺</v>
      </c>
      <c r="F359" s="22" t="s">
        <v>41</v>
      </c>
      <c r="G359" s="18">
        <v>10</v>
      </c>
      <c r="H359" s="65" t="e">
        <f>_xlfn._xlws.FILTER(#REF!,#REF!&amp;#REF!&amp;#REF!&amp;#REF!=C359&amp;F359&amp;I359&amp;J359,"未发货")</f>
        <v>#REF!</v>
      </c>
      <c r="I359" s="63" t="str">
        <f>VLOOKUP(B359,辅助信息!E:I,3,FALSE)</f>
        <v>(华西颐海-科创农业生态谷-1号钢筋房)成都市简阳市白金山水库</v>
      </c>
      <c r="J359" s="63" t="str">
        <f>VLOOKUP(B359,辅助信息!E:I,4,FALSE)</f>
        <v>石清国</v>
      </c>
      <c r="K359" s="63">
        <f>VLOOKUP(J359,辅助信息!H:I,2,FALSE)</f>
        <v>13458642015</v>
      </c>
      <c r="L359" s="97"/>
      <c r="M359" s="90">
        <v>45705</v>
      </c>
      <c r="N359" s="50"/>
      <c r="O359" s="91">
        <f ca="1" t="shared" si="2"/>
        <v>0</v>
      </c>
      <c r="P359" s="91">
        <f ca="1" t="shared" si="1"/>
        <v>58</v>
      </c>
      <c r="Q359" s="31" t="str">
        <f>VLOOKUP(B359,辅助信息!E:M,9,FALSE)</f>
        <v>ZTWM-CDGS-XS-2024-0093-华西-颐海科创农业生态谷</v>
      </c>
    </row>
    <row r="360" hidden="1" spans="2:17">
      <c r="B360" s="22" t="s">
        <v>48</v>
      </c>
      <c r="C360" s="64">
        <v>45702</v>
      </c>
      <c r="D360" s="63" t="str">
        <f>VLOOKUP(B360,辅助信息!E:K,7,FALSE)</f>
        <v>ZTWM-CDGS-YL-20240529-006</v>
      </c>
      <c r="E360" s="63" t="str">
        <f>VLOOKUP(F360,辅助信息!A:B,2,FALSE)</f>
        <v>螺纹钢</v>
      </c>
      <c r="F360" s="22" t="s">
        <v>66</v>
      </c>
      <c r="G360" s="18">
        <v>12</v>
      </c>
      <c r="H360" s="65" t="e">
        <f>_xlfn._xlws.FILTER(#REF!,#REF!&amp;#REF!&amp;#REF!&amp;#REF!=C360&amp;F360&amp;I360&amp;J360,"未发货")</f>
        <v>#REF!</v>
      </c>
      <c r="I360" s="63" t="str">
        <f>VLOOKUP(B360,辅助信息!E:I,3,FALSE)</f>
        <v>(华西颐海-科创农业生态谷-1号钢筋房)成都市简阳市白金山水库</v>
      </c>
      <c r="J360" s="63" t="str">
        <f>VLOOKUP(B360,辅助信息!E:I,4,FALSE)</f>
        <v>石清国</v>
      </c>
      <c r="K360" s="63">
        <f>VLOOKUP(J360,辅助信息!H:I,2,FALSE)</f>
        <v>13458642015</v>
      </c>
      <c r="L360" s="97"/>
      <c r="M360" s="90">
        <v>45705</v>
      </c>
      <c r="N360" s="50"/>
      <c r="O360" s="91">
        <f ca="1" t="shared" si="2"/>
        <v>0</v>
      </c>
      <c r="P360" s="91">
        <f ca="1" t="shared" si="1"/>
        <v>58</v>
      </c>
      <c r="Q360" s="31" t="str">
        <f>VLOOKUP(B360,辅助信息!E:M,9,FALSE)</f>
        <v>ZTWM-CDGS-XS-2024-0093-华西-颐海科创农业生态谷</v>
      </c>
    </row>
    <row r="361" hidden="1" spans="2:17">
      <c r="B361" s="22" t="s">
        <v>48</v>
      </c>
      <c r="C361" s="64">
        <v>45702</v>
      </c>
      <c r="D361" s="63" t="str">
        <f>VLOOKUP(B361,辅助信息!E:K,7,FALSE)</f>
        <v>ZTWM-CDGS-YL-20240529-006</v>
      </c>
      <c r="E361" s="63" t="str">
        <f>VLOOKUP(F361,辅助信息!A:B,2,FALSE)</f>
        <v>螺纹钢</v>
      </c>
      <c r="F361" s="22" t="s">
        <v>22</v>
      </c>
      <c r="G361" s="18">
        <v>6</v>
      </c>
      <c r="H361" s="65" t="e">
        <f>_xlfn._xlws.FILTER(#REF!,#REF!&amp;#REF!&amp;#REF!&amp;#REF!=C361&amp;F361&amp;I361&amp;J361,"未发货")</f>
        <v>#REF!</v>
      </c>
      <c r="I361" s="63" t="str">
        <f>VLOOKUP(B361,辅助信息!E:I,3,FALSE)</f>
        <v>(华西颐海-科创农业生态谷-1号钢筋房)成都市简阳市白金山水库</v>
      </c>
      <c r="J361" s="63" t="str">
        <f>VLOOKUP(B361,辅助信息!E:I,4,FALSE)</f>
        <v>石清国</v>
      </c>
      <c r="K361" s="63">
        <f>VLOOKUP(J361,辅助信息!H:I,2,FALSE)</f>
        <v>13458642015</v>
      </c>
      <c r="L361" s="97"/>
      <c r="M361" s="90">
        <v>45705</v>
      </c>
      <c r="N361" s="50"/>
      <c r="O361" s="91">
        <f ca="1" t="shared" si="2"/>
        <v>0</v>
      </c>
      <c r="P361" s="91">
        <f ca="1" t="shared" si="1"/>
        <v>58</v>
      </c>
      <c r="Q361" s="31" t="str">
        <f>VLOOKUP(B361,辅助信息!E:M,9,FALSE)</f>
        <v>ZTWM-CDGS-XS-2024-0093-华西-颐海科创农业生态谷</v>
      </c>
    </row>
    <row r="362" hidden="1" spans="2:17">
      <c r="B362" s="22" t="s">
        <v>29</v>
      </c>
      <c r="C362" s="64">
        <v>45702</v>
      </c>
      <c r="D362" s="63" t="str">
        <f>VLOOKUP(B362,辅助信息!E:K,7,FALSE)</f>
        <v>JWDDCD2024102400111</v>
      </c>
      <c r="E362" s="63" t="str">
        <f>VLOOKUP(F362,辅助信息!A:B,2,FALSE)</f>
        <v>螺纹钢</v>
      </c>
      <c r="F362" s="22" t="s">
        <v>27</v>
      </c>
      <c r="G362" s="18">
        <v>15</v>
      </c>
      <c r="H362" s="65" t="e">
        <f>_xlfn._xlws.FILTER(#REF!,#REF!&amp;#REF!&amp;#REF!&amp;#REF!=C362&amp;F362&amp;I362&amp;J362,"未发货")</f>
        <v>#REF!</v>
      </c>
      <c r="I362" s="63" t="str">
        <f>VLOOKUP(B362,辅助信息!E:I,3,FALSE)</f>
        <v>（五冶达州国道542项目-二工区黄家湾隧道工段）四川省达州市达川区赵固镇黄家坡</v>
      </c>
      <c r="J362" s="63" t="str">
        <f>VLOOKUP(B362,辅助信息!E:I,4,FALSE)</f>
        <v>罗永方</v>
      </c>
      <c r="K362" s="63">
        <f>VLOOKUP(J362,辅助信息!H:I,2,FALSE)</f>
        <v>13551450899</v>
      </c>
      <c r="L362" s="97" t="str">
        <f>VLOOKUP(B362,辅助信息!E:J,6,FALSE)</f>
        <v>五冶建设送货单,4份材质书,送货车型9.6米,装货前联系收货人核实到场规格,没提前告知进场规格现场不给予接收</v>
      </c>
      <c r="M362" s="90">
        <v>45705</v>
      </c>
      <c r="N362" s="50"/>
      <c r="O362" s="91">
        <f ca="1" t="shared" si="2"/>
        <v>0</v>
      </c>
      <c r="P362" s="91">
        <f ca="1" t="shared" si="1"/>
        <v>58</v>
      </c>
      <c r="Q362" s="31" t="str">
        <f>VLOOKUP(B362,辅助信息!E:M,9,FALSE)</f>
        <v>ZTWM-CDGS-XS-2024-0181-五冶天府-国道542项目（二批次）</v>
      </c>
    </row>
    <row r="363" hidden="1" spans="1:17">
      <c r="A363" s="93">
        <v>15</v>
      </c>
      <c r="B363" s="22" t="s">
        <v>29</v>
      </c>
      <c r="C363" s="64">
        <v>45702</v>
      </c>
      <c r="D363" s="63" t="str">
        <f>VLOOKUP(B363,辅助信息!E:K,7,FALSE)</f>
        <v>JWDDCD2024102400111</v>
      </c>
      <c r="E363" s="63" t="str">
        <f>VLOOKUP(F363,辅助信息!A:B,2,FALSE)</f>
        <v>螺纹钢</v>
      </c>
      <c r="F363" s="22" t="s">
        <v>32</v>
      </c>
      <c r="G363" s="18">
        <v>20</v>
      </c>
      <c r="H363" s="65" t="e">
        <f>_xlfn._xlws.FILTER(#REF!,#REF!&amp;#REF!&amp;#REF!&amp;#REF!=C363&amp;F363&amp;I363&amp;J363,"未发货")</f>
        <v>#REF!</v>
      </c>
      <c r="I363" s="63" t="str">
        <f>VLOOKUP(B363,辅助信息!E:I,3,FALSE)</f>
        <v>（五冶达州国道542项目-二工区黄家湾隧道工段）四川省达州市达川区赵固镇黄家坡</v>
      </c>
      <c r="J363" s="63" t="str">
        <f>VLOOKUP(B363,辅助信息!E:I,4,FALSE)</f>
        <v>罗永方</v>
      </c>
      <c r="K363" s="63">
        <f>VLOOKUP(J363,辅助信息!H:I,2,FALSE)</f>
        <v>13551450899</v>
      </c>
      <c r="L363" s="97"/>
      <c r="M363" s="90">
        <v>45705</v>
      </c>
      <c r="N363" s="50"/>
      <c r="O363" s="91">
        <f ca="1" t="shared" si="2"/>
        <v>0</v>
      </c>
      <c r="P363" s="91">
        <f ca="1" t="shared" si="1"/>
        <v>58</v>
      </c>
      <c r="Q363" s="31" t="str">
        <f>VLOOKUP(B363,辅助信息!E:M,9,FALSE)</f>
        <v>ZTWM-CDGS-XS-2024-0181-五冶天府-国道542项目（二批次）</v>
      </c>
    </row>
    <row r="364" hidden="1" spans="2:17">
      <c r="B364" s="22" t="s">
        <v>29</v>
      </c>
      <c r="C364" s="64">
        <v>45702</v>
      </c>
      <c r="D364" s="63" t="str">
        <f>VLOOKUP(B364,辅助信息!E:K,7,FALSE)</f>
        <v>JWDDCD2024102400111</v>
      </c>
      <c r="E364" s="63" t="str">
        <f>VLOOKUP(F364,辅助信息!A:B,2,FALSE)</f>
        <v>螺纹钢</v>
      </c>
      <c r="F364" s="22" t="s">
        <v>30</v>
      </c>
      <c r="G364" s="18">
        <v>35</v>
      </c>
      <c r="H364" s="65" t="e">
        <f>_xlfn._xlws.FILTER(#REF!,#REF!&amp;#REF!&amp;#REF!&amp;#REF!=C364&amp;F364&amp;I364&amp;J364,"未发货")</f>
        <v>#REF!</v>
      </c>
      <c r="I364" s="63" t="str">
        <f>VLOOKUP(B364,辅助信息!E:I,3,FALSE)</f>
        <v>（五冶达州国道542项目-二工区黄家湾隧道工段）四川省达州市达川区赵固镇黄家坡</v>
      </c>
      <c r="J364" s="63" t="str">
        <f>VLOOKUP(B364,辅助信息!E:I,4,FALSE)</f>
        <v>罗永方</v>
      </c>
      <c r="K364" s="63">
        <f>VLOOKUP(J364,辅助信息!H:I,2,FALSE)</f>
        <v>13551450899</v>
      </c>
      <c r="L364" s="97"/>
      <c r="M364" s="90">
        <v>45705</v>
      </c>
      <c r="N364" s="50"/>
      <c r="O364" s="91">
        <f ca="1" t="shared" si="2"/>
        <v>0</v>
      </c>
      <c r="P364" s="91">
        <f ca="1" t="shared" si="1"/>
        <v>58</v>
      </c>
      <c r="Q364" s="31" t="str">
        <f>VLOOKUP(B364,辅助信息!E:M,9,FALSE)</f>
        <v>ZTWM-CDGS-XS-2024-0181-五冶天府-国道542项目（二批次）</v>
      </c>
    </row>
    <row r="365" hidden="1" spans="2:17">
      <c r="B365" s="22" t="s">
        <v>78</v>
      </c>
      <c r="C365" s="64">
        <v>45702</v>
      </c>
      <c r="D365" s="63" t="str">
        <f>VLOOKUP(B365,辅助信息!E:K,7,FALSE)</f>
        <v>JWDDCD2024102400111</v>
      </c>
      <c r="E365" s="63" t="str">
        <f>VLOOKUP(F365,辅助信息!A:B,2,FALSE)</f>
        <v>螺纹钢</v>
      </c>
      <c r="F365" s="22" t="s">
        <v>33</v>
      </c>
      <c r="G365" s="18">
        <v>55</v>
      </c>
      <c r="H365" s="65" t="e">
        <f>_xlfn._xlws.FILTER(#REF!,#REF!&amp;#REF!&amp;#REF!&amp;#REF!=C365&amp;F365&amp;I365&amp;J365,"未发货")</f>
        <v>#REF!</v>
      </c>
      <c r="I365" s="63" t="str">
        <f>VLOOKUP(B365,辅助信息!E:I,3,FALSE)</f>
        <v>（五冶达州国道542项目-二工区巴河特大桥工段-4号墩）达州市达川区桥湾镇陈余村</v>
      </c>
      <c r="J365" s="63" t="str">
        <f>VLOOKUP(B365,辅助信息!E:I,4,FALSE)</f>
        <v>谭福中</v>
      </c>
      <c r="K365" s="63">
        <f>VLOOKUP(J365,辅助信息!H:I,2,FALSE)</f>
        <v>15828538619</v>
      </c>
      <c r="L365" s="97" t="str">
        <f>VLOOKUP(B365,辅助信息!E:J,6,FALSE)</f>
        <v>五冶建设送货单,4份材质书,送货车型9.6米,装货前联系收货人核实到场规格,没提前告知进场规格现场不给予接收</v>
      </c>
      <c r="M365" s="90">
        <v>45705</v>
      </c>
      <c r="N365" s="50"/>
      <c r="O365" s="91">
        <f ca="1" t="shared" si="2"/>
        <v>0</v>
      </c>
      <c r="P365" s="91">
        <f ca="1" t="shared" ref="P356:P408" si="3">IF(M365="","",IF(N365&lt;&gt;"",MAX(N365-M365,0),IF(TODAY()&gt;M365,TODAY()-M365,0)))</f>
        <v>58</v>
      </c>
      <c r="Q365" s="31" t="str">
        <f>VLOOKUP(B365,辅助信息!E:M,9,FALSE)</f>
        <v>ZTWM-CDGS-XS-2024-0181-五冶天府-国道542项目（二批次）</v>
      </c>
    </row>
    <row r="366" hidden="1" spans="2:17">
      <c r="B366" s="22" t="s">
        <v>78</v>
      </c>
      <c r="C366" s="64">
        <v>45702</v>
      </c>
      <c r="D366" s="63" t="str">
        <f>VLOOKUP(B366,辅助信息!E:K,7,FALSE)</f>
        <v>JWDDCD2024102400111</v>
      </c>
      <c r="E366" s="63" t="str">
        <f>VLOOKUP(F366,辅助信息!A:B,2,FALSE)</f>
        <v>螺纹钢</v>
      </c>
      <c r="F366" s="22" t="s">
        <v>28</v>
      </c>
      <c r="G366" s="18">
        <v>11</v>
      </c>
      <c r="H366" s="65" t="e">
        <f>_xlfn._xlws.FILTER(#REF!,#REF!&amp;#REF!&amp;#REF!&amp;#REF!=C366&amp;F366&amp;I366&amp;J366,"未发货")</f>
        <v>#REF!</v>
      </c>
      <c r="I366" s="63" t="str">
        <f>VLOOKUP(B366,辅助信息!E:I,3,FALSE)</f>
        <v>（五冶达州国道542项目-二工区巴河特大桥工段-4号墩）达州市达川区桥湾镇陈余村</v>
      </c>
      <c r="J366" s="63" t="str">
        <f>VLOOKUP(B366,辅助信息!E:I,4,FALSE)</f>
        <v>谭福中</v>
      </c>
      <c r="K366" s="63">
        <f>VLOOKUP(J366,辅助信息!H:I,2,FALSE)</f>
        <v>15828538619</v>
      </c>
      <c r="L366" s="97"/>
      <c r="M366" s="90">
        <v>45705</v>
      </c>
      <c r="N366" s="50"/>
      <c r="O366" s="91">
        <f ca="1" t="shared" si="2"/>
        <v>0</v>
      </c>
      <c r="P366" s="91">
        <f ca="1" t="shared" si="3"/>
        <v>58</v>
      </c>
      <c r="Q366" s="31" t="str">
        <f>VLOOKUP(B366,辅助信息!E:M,9,FALSE)</f>
        <v>ZTWM-CDGS-XS-2024-0181-五冶天府-国道542项目（二批次）</v>
      </c>
    </row>
    <row r="367" hidden="1" spans="2:17">
      <c r="B367" s="22" t="s">
        <v>78</v>
      </c>
      <c r="C367" s="64">
        <v>45702</v>
      </c>
      <c r="D367" s="63" t="str">
        <f>VLOOKUP(B367,辅助信息!E:K,7,FALSE)</f>
        <v>JWDDCD2024102400111</v>
      </c>
      <c r="E367" s="63" t="str">
        <f>VLOOKUP(F367,辅助信息!A:B,2,FALSE)</f>
        <v>螺纹钢</v>
      </c>
      <c r="F367" s="22" t="s">
        <v>18</v>
      </c>
      <c r="G367" s="18">
        <v>3</v>
      </c>
      <c r="H367" s="65" t="e">
        <f>_xlfn._xlws.FILTER(#REF!,#REF!&amp;#REF!&amp;#REF!&amp;#REF!=C367&amp;F367&amp;I367&amp;J367,"未发货")</f>
        <v>#REF!</v>
      </c>
      <c r="I367" s="63" t="str">
        <f>VLOOKUP(B367,辅助信息!E:I,3,FALSE)</f>
        <v>（五冶达州国道542项目-二工区巴河特大桥工段-4号墩）达州市达川区桥湾镇陈余村</v>
      </c>
      <c r="J367" s="63" t="str">
        <f>VLOOKUP(B367,辅助信息!E:I,4,FALSE)</f>
        <v>谭福中</v>
      </c>
      <c r="K367" s="63">
        <f>VLOOKUP(J367,辅助信息!H:I,2,FALSE)</f>
        <v>15828538619</v>
      </c>
      <c r="L367" s="97"/>
      <c r="M367" s="90">
        <v>45705</v>
      </c>
      <c r="N367" s="50"/>
      <c r="O367" s="91">
        <f ca="1" t="shared" si="2"/>
        <v>0</v>
      </c>
      <c r="P367" s="91">
        <f ca="1" t="shared" si="3"/>
        <v>58</v>
      </c>
      <c r="Q367" s="31" t="str">
        <f>VLOOKUP(B367,辅助信息!E:M,9,FALSE)</f>
        <v>ZTWM-CDGS-XS-2024-0181-五冶天府-国道542项目（二批次）</v>
      </c>
    </row>
    <row r="368" hidden="1" spans="2:17">
      <c r="B368" s="22" t="s">
        <v>69</v>
      </c>
      <c r="C368" s="64">
        <v>45702</v>
      </c>
      <c r="D368" s="63" t="str">
        <f>VLOOKUP(B368,辅助信息!E:K,7,FALSE)</f>
        <v>JWDDCD2025011400164</v>
      </c>
      <c r="E368" s="63" t="str">
        <f>VLOOKUP(F368,辅助信息!A:B,2,FALSE)</f>
        <v>盘螺</v>
      </c>
      <c r="F368" s="22" t="s">
        <v>40</v>
      </c>
      <c r="G368" s="18">
        <v>51</v>
      </c>
      <c r="H368" s="65" t="e">
        <f>_xlfn._xlws.FILTER(#REF!,#REF!&amp;#REF!&amp;#REF!&amp;#REF!=C368&amp;F368&amp;I368&amp;J368,"未发货")</f>
        <v>#REF!</v>
      </c>
      <c r="I368" s="63" t="str">
        <f>VLOOKUP(B368,辅助信息!E:I,3,FALSE)</f>
        <v>（商投建工达州中医药科技园-4工区-2号楼）达州市通川区达州中医药职业学院犀牛大道北段</v>
      </c>
      <c r="J368" s="63" t="str">
        <f>VLOOKUP(B368,辅助信息!E:I,4,FALSE)</f>
        <v>张扬</v>
      </c>
      <c r="K368" s="63">
        <f>VLOOKUP(J368,辅助信息!H:I,2,FALSE)</f>
        <v>18381904567</v>
      </c>
      <c r="L368" s="97" t="str">
        <f>VLOOKUP(B368,辅助信息!E:J,6,FALSE)</f>
        <v>控制炉批号尽量少,优先安排达钢,提前联系到场规格及数量</v>
      </c>
      <c r="M368" s="90">
        <v>45704</v>
      </c>
      <c r="N368" s="50"/>
      <c r="O368" s="91">
        <f ca="1" t="shared" si="2"/>
        <v>0</v>
      </c>
      <c r="P368" s="91">
        <f ca="1" t="shared" si="3"/>
        <v>59</v>
      </c>
      <c r="Q368" s="31" t="str">
        <f>VLOOKUP(B368,辅助信息!E:M,9,FALSE)</f>
        <v>ZTWM-CDGS-XS-2024-0134-商投建工达州中医药科技成果示范园项目</v>
      </c>
    </row>
    <row r="369" hidden="1" spans="2:17">
      <c r="B369" s="22" t="s">
        <v>69</v>
      </c>
      <c r="C369" s="64">
        <v>45702</v>
      </c>
      <c r="D369" s="63" t="str">
        <f>VLOOKUP(B369,辅助信息!E:K,7,FALSE)</f>
        <v>JWDDCD2025011400164</v>
      </c>
      <c r="E369" s="63" t="str">
        <f>VLOOKUP(F369,辅助信息!A:B,2,FALSE)</f>
        <v>盘螺</v>
      </c>
      <c r="F369" s="22" t="s">
        <v>41</v>
      </c>
      <c r="G369" s="18">
        <v>9</v>
      </c>
      <c r="H369" s="65" t="e">
        <f>_xlfn._xlws.FILTER(#REF!,#REF!&amp;#REF!&amp;#REF!&amp;#REF!=C369&amp;F369&amp;I369&amp;J369,"未发货")</f>
        <v>#REF!</v>
      </c>
      <c r="I369" s="63" t="str">
        <f>VLOOKUP(B369,辅助信息!E:I,3,FALSE)</f>
        <v>（商投建工达州中医药科技园-4工区-2号楼）达州市通川区达州中医药职业学院犀牛大道北段</v>
      </c>
      <c r="J369" s="63" t="str">
        <f>VLOOKUP(B369,辅助信息!E:I,4,FALSE)</f>
        <v>张扬</v>
      </c>
      <c r="K369" s="63">
        <f>VLOOKUP(J369,辅助信息!H:I,2,FALSE)</f>
        <v>18381904567</v>
      </c>
      <c r="L369" s="97"/>
      <c r="M369" s="90">
        <v>45704</v>
      </c>
      <c r="N369" s="50"/>
      <c r="O369" s="91">
        <f ca="1" t="shared" si="2"/>
        <v>0</v>
      </c>
      <c r="P369" s="91">
        <f ca="1" t="shared" si="3"/>
        <v>59</v>
      </c>
      <c r="Q369" s="31" t="str">
        <f>VLOOKUP(B369,辅助信息!E:M,9,FALSE)</f>
        <v>ZTWM-CDGS-XS-2024-0134-商投建工达州中医药科技成果示范园项目</v>
      </c>
    </row>
    <row r="370" hidden="1" spans="2:17">
      <c r="B370" s="22" t="s">
        <v>69</v>
      </c>
      <c r="C370" s="64">
        <v>45702</v>
      </c>
      <c r="D370" s="63" t="str">
        <f>VLOOKUP(B370,辅助信息!E:K,7,FALSE)</f>
        <v>JWDDCD2025011400164</v>
      </c>
      <c r="E370" s="63" t="str">
        <f>VLOOKUP(F370,辅助信息!A:B,2,FALSE)</f>
        <v>螺纹钢</v>
      </c>
      <c r="F370" s="22" t="s">
        <v>27</v>
      </c>
      <c r="G370" s="18">
        <v>15</v>
      </c>
      <c r="H370" s="65" t="e">
        <f>_xlfn._xlws.FILTER(#REF!,#REF!&amp;#REF!&amp;#REF!&amp;#REF!=C370&amp;F370&amp;I370&amp;J370,"未发货")</f>
        <v>#REF!</v>
      </c>
      <c r="I370" s="63" t="str">
        <f>VLOOKUP(B370,辅助信息!E:I,3,FALSE)</f>
        <v>（商投建工达州中医药科技园-4工区-2号楼）达州市通川区达州中医药职业学院犀牛大道北段</v>
      </c>
      <c r="J370" s="63" t="str">
        <f>VLOOKUP(B370,辅助信息!E:I,4,FALSE)</f>
        <v>张扬</v>
      </c>
      <c r="K370" s="63">
        <f>VLOOKUP(J370,辅助信息!H:I,2,FALSE)</f>
        <v>18381904567</v>
      </c>
      <c r="L370" s="97"/>
      <c r="M370" s="90">
        <v>45704</v>
      </c>
      <c r="N370" s="50"/>
      <c r="O370" s="91">
        <f ca="1" t="shared" si="2"/>
        <v>0</v>
      </c>
      <c r="P370" s="91">
        <f ca="1" t="shared" si="3"/>
        <v>59</v>
      </c>
      <c r="Q370" s="31" t="str">
        <f>VLOOKUP(B370,辅助信息!E:M,9,FALSE)</f>
        <v>ZTWM-CDGS-XS-2024-0134-商投建工达州中医药科技成果示范园项目</v>
      </c>
    </row>
    <row r="371" hidden="1" spans="2:17">
      <c r="B371" s="22" t="s">
        <v>69</v>
      </c>
      <c r="C371" s="64">
        <v>45702</v>
      </c>
      <c r="D371" s="63" t="str">
        <f>VLOOKUP(B371,辅助信息!E:K,7,FALSE)</f>
        <v>JWDDCD2025011400164</v>
      </c>
      <c r="E371" s="63" t="str">
        <f>VLOOKUP(F371,辅助信息!A:B,2,FALSE)</f>
        <v>螺纹钢</v>
      </c>
      <c r="F371" s="22" t="s">
        <v>32</v>
      </c>
      <c r="G371" s="18">
        <v>12</v>
      </c>
      <c r="H371" s="65" t="e">
        <f>_xlfn._xlws.FILTER(#REF!,#REF!&amp;#REF!&amp;#REF!&amp;#REF!=C371&amp;F371&amp;I371&amp;J371,"未发货")</f>
        <v>#REF!</v>
      </c>
      <c r="I371" s="63" t="str">
        <f>VLOOKUP(B371,辅助信息!E:I,3,FALSE)</f>
        <v>（商投建工达州中医药科技园-4工区-2号楼）达州市通川区达州中医药职业学院犀牛大道北段</v>
      </c>
      <c r="J371" s="63" t="str">
        <f>VLOOKUP(B371,辅助信息!E:I,4,FALSE)</f>
        <v>张扬</v>
      </c>
      <c r="K371" s="63">
        <f>VLOOKUP(J371,辅助信息!H:I,2,FALSE)</f>
        <v>18381904567</v>
      </c>
      <c r="L371" s="97"/>
      <c r="M371" s="90">
        <v>45704</v>
      </c>
      <c r="N371" s="50"/>
      <c r="O371" s="91">
        <f ca="1" t="shared" si="2"/>
        <v>0</v>
      </c>
      <c r="P371" s="91">
        <f ca="1" t="shared" si="3"/>
        <v>59</v>
      </c>
      <c r="Q371" s="31" t="str">
        <f>VLOOKUP(B371,辅助信息!E:M,9,FALSE)</f>
        <v>ZTWM-CDGS-XS-2024-0134-商投建工达州中医药科技成果示范园项目</v>
      </c>
    </row>
    <row r="372" hidden="1" spans="2:17">
      <c r="B372" s="22" t="s">
        <v>69</v>
      </c>
      <c r="C372" s="64">
        <v>45702</v>
      </c>
      <c r="D372" s="63" t="str">
        <f>VLOOKUP(B372,辅助信息!E:K,7,FALSE)</f>
        <v>JWDDCD2025011400164</v>
      </c>
      <c r="E372" s="63" t="str">
        <f>VLOOKUP(F372,辅助信息!A:B,2,FALSE)</f>
        <v>螺纹钢</v>
      </c>
      <c r="F372" s="22" t="s">
        <v>30</v>
      </c>
      <c r="G372" s="18">
        <v>12</v>
      </c>
      <c r="H372" s="65" t="e">
        <f>_xlfn._xlws.FILTER(#REF!,#REF!&amp;#REF!&amp;#REF!&amp;#REF!=C372&amp;F372&amp;I372&amp;J372,"未发货")</f>
        <v>#REF!</v>
      </c>
      <c r="I372" s="63" t="str">
        <f>VLOOKUP(B372,辅助信息!E:I,3,FALSE)</f>
        <v>（商投建工达州中医药科技园-4工区-2号楼）达州市通川区达州中医药职业学院犀牛大道北段</v>
      </c>
      <c r="J372" s="63" t="str">
        <f>VLOOKUP(B372,辅助信息!E:I,4,FALSE)</f>
        <v>张扬</v>
      </c>
      <c r="K372" s="63">
        <f>VLOOKUP(J372,辅助信息!H:I,2,FALSE)</f>
        <v>18381904567</v>
      </c>
      <c r="L372" s="97"/>
      <c r="M372" s="90">
        <v>45704</v>
      </c>
      <c r="N372" s="50"/>
      <c r="O372" s="91">
        <f ca="1" t="shared" si="2"/>
        <v>0</v>
      </c>
      <c r="P372" s="91">
        <f ca="1" t="shared" si="3"/>
        <v>59</v>
      </c>
      <c r="Q372" s="31" t="str">
        <f>VLOOKUP(B372,辅助信息!E:M,9,FALSE)</f>
        <v>ZTWM-CDGS-XS-2024-0134-商投建工达州中医药科技成果示范园项目</v>
      </c>
    </row>
    <row r="373" hidden="1" spans="2:17">
      <c r="B373" s="22" t="s">
        <v>69</v>
      </c>
      <c r="C373" s="64">
        <v>45702</v>
      </c>
      <c r="D373" s="63" t="str">
        <f>VLOOKUP(B373,辅助信息!E:K,7,FALSE)</f>
        <v>JWDDCD2025011400164</v>
      </c>
      <c r="E373" s="63" t="str">
        <f>VLOOKUP(F373,辅助信息!A:B,2,FALSE)</f>
        <v>螺纹钢</v>
      </c>
      <c r="F373" s="22" t="s">
        <v>33</v>
      </c>
      <c r="G373" s="18">
        <v>9</v>
      </c>
      <c r="H373" s="65" t="e">
        <f>_xlfn._xlws.FILTER(#REF!,#REF!&amp;#REF!&amp;#REF!&amp;#REF!=C373&amp;F373&amp;I373&amp;J373,"未发货")</f>
        <v>#REF!</v>
      </c>
      <c r="I373" s="63" t="str">
        <f>VLOOKUP(B373,辅助信息!E:I,3,FALSE)</f>
        <v>（商投建工达州中医药科技园-4工区-2号楼）达州市通川区达州中医药职业学院犀牛大道北段</v>
      </c>
      <c r="J373" s="63" t="str">
        <f>VLOOKUP(B373,辅助信息!E:I,4,FALSE)</f>
        <v>张扬</v>
      </c>
      <c r="K373" s="63">
        <f>VLOOKUP(J373,辅助信息!H:I,2,FALSE)</f>
        <v>18381904567</v>
      </c>
      <c r="L373" s="97"/>
      <c r="M373" s="90">
        <v>45704</v>
      </c>
      <c r="N373" s="50"/>
      <c r="O373" s="91">
        <f ca="1" t="shared" si="2"/>
        <v>0</v>
      </c>
      <c r="P373" s="91">
        <f ca="1" t="shared" si="3"/>
        <v>59</v>
      </c>
      <c r="Q373" s="31" t="str">
        <f>VLOOKUP(B373,辅助信息!E:M,9,FALSE)</f>
        <v>ZTWM-CDGS-XS-2024-0134-商投建工达州中医药科技成果示范园项目</v>
      </c>
    </row>
    <row r="374" hidden="1" spans="2:17">
      <c r="B374" s="22" t="s">
        <v>69</v>
      </c>
      <c r="C374" s="64">
        <v>45702</v>
      </c>
      <c r="D374" s="63" t="str">
        <f>VLOOKUP(B374,辅助信息!E:K,7,FALSE)</f>
        <v>JWDDCD2025011400164</v>
      </c>
      <c r="E374" s="63" t="str">
        <f>VLOOKUP(F374,辅助信息!A:B,2,FALSE)</f>
        <v>螺纹钢</v>
      </c>
      <c r="F374" s="22" t="s">
        <v>28</v>
      </c>
      <c r="G374" s="18">
        <v>9</v>
      </c>
      <c r="H374" s="65" t="e">
        <f>_xlfn._xlws.FILTER(#REF!,#REF!&amp;#REF!&amp;#REF!&amp;#REF!=C374&amp;F374&amp;I374&amp;J374,"未发货")</f>
        <v>#REF!</v>
      </c>
      <c r="I374" s="63" t="str">
        <f>VLOOKUP(B374,辅助信息!E:I,3,FALSE)</f>
        <v>（商投建工达州中医药科技园-4工区-2号楼）达州市通川区达州中医药职业学院犀牛大道北段</v>
      </c>
      <c r="J374" s="63" t="str">
        <f>VLOOKUP(B374,辅助信息!E:I,4,FALSE)</f>
        <v>张扬</v>
      </c>
      <c r="K374" s="63">
        <f>VLOOKUP(J374,辅助信息!H:I,2,FALSE)</f>
        <v>18381904567</v>
      </c>
      <c r="L374" s="97"/>
      <c r="M374" s="90">
        <v>45704</v>
      </c>
      <c r="N374" s="50"/>
      <c r="O374" s="91">
        <f ca="1" t="shared" si="2"/>
        <v>0</v>
      </c>
      <c r="P374" s="91">
        <f ca="1" t="shared" si="3"/>
        <v>59</v>
      </c>
      <c r="Q374" s="31" t="str">
        <f>VLOOKUP(B374,辅助信息!E:M,9,FALSE)</f>
        <v>ZTWM-CDGS-XS-2024-0134-商投建工达州中医药科技成果示范园项目</v>
      </c>
    </row>
    <row r="375" hidden="1" spans="2:17">
      <c r="B375" s="22" t="s">
        <v>69</v>
      </c>
      <c r="C375" s="64">
        <v>45702</v>
      </c>
      <c r="D375" s="63" t="str">
        <f>VLOOKUP(B375,辅助信息!E:K,7,FALSE)</f>
        <v>JWDDCD2025011400164</v>
      </c>
      <c r="E375" s="63" t="str">
        <f>VLOOKUP(F375,辅助信息!A:B,2,FALSE)</f>
        <v>螺纹钢</v>
      </c>
      <c r="F375" s="22" t="s">
        <v>18</v>
      </c>
      <c r="G375" s="18">
        <v>9</v>
      </c>
      <c r="H375" s="65" t="e">
        <f>_xlfn._xlws.FILTER(#REF!,#REF!&amp;#REF!&amp;#REF!&amp;#REF!=C375&amp;F375&amp;I375&amp;J375,"未发货")</f>
        <v>#REF!</v>
      </c>
      <c r="I375" s="63" t="str">
        <f>VLOOKUP(B375,辅助信息!E:I,3,FALSE)</f>
        <v>（商投建工达州中医药科技园-4工区-2号楼）达州市通川区达州中医药职业学院犀牛大道北段</v>
      </c>
      <c r="J375" s="63" t="str">
        <f>VLOOKUP(B375,辅助信息!E:I,4,FALSE)</f>
        <v>张扬</v>
      </c>
      <c r="K375" s="63">
        <f>VLOOKUP(J375,辅助信息!H:I,2,FALSE)</f>
        <v>18381904567</v>
      </c>
      <c r="L375" s="97"/>
      <c r="M375" s="90">
        <v>45704</v>
      </c>
      <c r="N375" s="50"/>
      <c r="O375" s="91">
        <f ca="1" t="shared" si="2"/>
        <v>0</v>
      </c>
      <c r="P375" s="91">
        <f ca="1" t="shared" si="3"/>
        <v>59</v>
      </c>
      <c r="Q375" s="31" t="str">
        <f>VLOOKUP(B375,辅助信息!E:M,9,FALSE)</f>
        <v>ZTWM-CDGS-XS-2024-0134-商投建工达州中医药科技成果示范园项目</v>
      </c>
    </row>
    <row r="376" hidden="1" spans="2:17">
      <c r="B376" s="22" t="s">
        <v>69</v>
      </c>
      <c r="C376" s="64">
        <v>45702</v>
      </c>
      <c r="D376" s="63" t="str">
        <f>VLOOKUP(B376,辅助信息!E:K,7,FALSE)</f>
        <v>JWDDCD2025011400164</v>
      </c>
      <c r="E376" s="63" t="str">
        <f>VLOOKUP(F376,辅助信息!A:B,2,FALSE)</f>
        <v>螺纹钢</v>
      </c>
      <c r="F376" s="22" t="s">
        <v>66</v>
      </c>
      <c r="G376" s="18">
        <v>9</v>
      </c>
      <c r="H376" s="65" t="e">
        <f>_xlfn._xlws.FILTER(#REF!,#REF!&amp;#REF!&amp;#REF!&amp;#REF!=C376&amp;F376&amp;I376&amp;J376,"未发货")</f>
        <v>#REF!</v>
      </c>
      <c r="I376" s="63" t="str">
        <f>VLOOKUP(B376,辅助信息!E:I,3,FALSE)</f>
        <v>（商投建工达州中医药科技园-4工区-2号楼）达州市通川区达州中医药职业学院犀牛大道北段</v>
      </c>
      <c r="J376" s="63" t="str">
        <f>VLOOKUP(B376,辅助信息!E:I,4,FALSE)</f>
        <v>张扬</v>
      </c>
      <c r="K376" s="63">
        <f>VLOOKUP(J376,辅助信息!H:I,2,FALSE)</f>
        <v>18381904567</v>
      </c>
      <c r="L376" s="97"/>
      <c r="M376" s="90">
        <v>45704</v>
      </c>
      <c r="N376" s="50"/>
      <c r="O376" s="91">
        <f ca="1" t="shared" si="2"/>
        <v>0</v>
      </c>
      <c r="P376" s="91">
        <f ca="1" t="shared" si="3"/>
        <v>59</v>
      </c>
      <c r="Q376" s="31" t="str">
        <f>VLOOKUP(B376,辅助信息!E:M,9,FALSE)</f>
        <v>ZTWM-CDGS-XS-2024-0134-商投建工达州中医药科技成果示范园项目</v>
      </c>
    </row>
    <row r="377" hidden="1" spans="2:17">
      <c r="B377" s="22" t="s">
        <v>69</v>
      </c>
      <c r="C377" s="64">
        <v>45702</v>
      </c>
      <c r="D377" s="63" t="str">
        <f>VLOOKUP(B377,辅助信息!E:K,7,FALSE)</f>
        <v>JWDDCD2025011400164</v>
      </c>
      <c r="E377" s="63" t="str">
        <f>VLOOKUP(F377,辅助信息!A:B,2,FALSE)</f>
        <v>螺纹钢</v>
      </c>
      <c r="F377" s="22" t="s">
        <v>82</v>
      </c>
      <c r="G377" s="18">
        <v>3</v>
      </c>
      <c r="H377" s="65" t="e">
        <f>_xlfn._xlws.FILTER(#REF!,#REF!&amp;#REF!&amp;#REF!&amp;#REF!=C377&amp;F377&amp;I377&amp;J377,"未发货")</f>
        <v>#REF!</v>
      </c>
      <c r="I377" s="63" t="str">
        <f>VLOOKUP(B377,辅助信息!E:I,3,FALSE)</f>
        <v>（商投建工达州中医药科技园-4工区-2号楼）达州市通川区达州中医药职业学院犀牛大道北段</v>
      </c>
      <c r="J377" s="63" t="str">
        <f>VLOOKUP(B377,辅助信息!E:I,4,FALSE)</f>
        <v>张扬</v>
      </c>
      <c r="K377" s="63">
        <f>VLOOKUP(J377,辅助信息!H:I,2,FALSE)</f>
        <v>18381904567</v>
      </c>
      <c r="L377" s="97"/>
      <c r="M377" s="90">
        <v>45704</v>
      </c>
      <c r="N377" s="50"/>
      <c r="O377" s="91">
        <f ca="1" t="shared" si="2"/>
        <v>0</v>
      </c>
      <c r="P377" s="91">
        <f ca="1" t="shared" si="3"/>
        <v>59</v>
      </c>
      <c r="Q377" s="31" t="str">
        <f>VLOOKUP(B377,辅助信息!E:M,9,FALSE)</f>
        <v>ZTWM-CDGS-XS-2024-0134-商投建工达州中医药科技成果示范园项目</v>
      </c>
    </row>
    <row r="378" hidden="1" spans="2:17">
      <c r="B378" s="22" t="s">
        <v>69</v>
      </c>
      <c r="C378" s="64">
        <v>45702</v>
      </c>
      <c r="D378" s="63" t="str">
        <f>VLOOKUP(B378,辅助信息!E:K,7,FALSE)</f>
        <v>JWDDCD2025011400164</v>
      </c>
      <c r="E378" s="63" t="str">
        <f>VLOOKUP(F378,辅助信息!A:B,2,FALSE)</f>
        <v>螺纹钢</v>
      </c>
      <c r="F378" s="22" t="s">
        <v>45</v>
      </c>
      <c r="G378" s="18">
        <v>9</v>
      </c>
      <c r="H378" s="65" t="e">
        <f>_xlfn._xlws.FILTER(#REF!,#REF!&amp;#REF!&amp;#REF!&amp;#REF!=C378&amp;F378&amp;I378&amp;J378,"未发货")</f>
        <v>#REF!</v>
      </c>
      <c r="I378" s="63" t="str">
        <f>VLOOKUP(B378,辅助信息!E:I,3,FALSE)</f>
        <v>（商投建工达州中医药科技园-4工区-2号楼）达州市通川区达州中医药职业学院犀牛大道北段</v>
      </c>
      <c r="J378" s="63" t="str">
        <f>VLOOKUP(B378,辅助信息!E:I,4,FALSE)</f>
        <v>张扬</v>
      </c>
      <c r="K378" s="63">
        <f>VLOOKUP(J378,辅助信息!H:I,2,FALSE)</f>
        <v>18381904567</v>
      </c>
      <c r="L378" s="97"/>
      <c r="M378" s="90">
        <v>45704</v>
      </c>
      <c r="N378" s="50"/>
      <c r="O378" s="91">
        <f ca="1" t="shared" si="2"/>
        <v>0</v>
      </c>
      <c r="P378" s="91">
        <f ca="1" t="shared" si="3"/>
        <v>59</v>
      </c>
      <c r="Q378" s="31" t="str">
        <f>VLOOKUP(B378,辅助信息!E:M,9,FALSE)</f>
        <v>ZTWM-CDGS-XS-2024-0134-商投建工达州中医药科技成果示范园项目</v>
      </c>
    </row>
    <row r="379" hidden="1" spans="2:17">
      <c r="B379" s="22" t="s">
        <v>69</v>
      </c>
      <c r="C379" s="64">
        <v>45702</v>
      </c>
      <c r="D379" s="63" t="str">
        <f>VLOOKUP(B379,辅助信息!E:K,7,FALSE)</f>
        <v>JWDDCD2025011400164</v>
      </c>
      <c r="E379" s="63" t="str">
        <f>VLOOKUP(F379,辅助信息!A:B,2,FALSE)</f>
        <v>螺纹钢</v>
      </c>
      <c r="F379" s="22" t="s">
        <v>21</v>
      </c>
      <c r="G379" s="18">
        <v>30</v>
      </c>
      <c r="H379" s="65" t="e">
        <f>_xlfn._xlws.FILTER(#REF!,#REF!&amp;#REF!&amp;#REF!&amp;#REF!=C379&amp;F379&amp;I379&amp;J379,"未发货")</f>
        <v>#REF!</v>
      </c>
      <c r="I379" s="63" t="str">
        <f>VLOOKUP(B379,辅助信息!E:I,3,FALSE)</f>
        <v>（商投建工达州中医药科技园-4工区-2号楼）达州市通川区达州中医药职业学院犀牛大道北段</v>
      </c>
      <c r="J379" s="63" t="str">
        <f>VLOOKUP(B379,辅助信息!E:I,4,FALSE)</f>
        <v>张扬</v>
      </c>
      <c r="K379" s="63">
        <f>VLOOKUP(J379,辅助信息!H:I,2,FALSE)</f>
        <v>18381904567</v>
      </c>
      <c r="L379" s="97"/>
      <c r="M379" s="90">
        <v>45704</v>
      </c>
      <c r="N379" s="50"/>
      <c r="O379" s="91">
        <f ca="1" t="shared" si="2"/>
        <v>0</v>
      </c>
      <c r="P379" s="91">
        <f ca="1" t="shared" si="3"/>
        <v>59</v>
      </c>
      <c r="Q379" s="31" t="str">
        <f>VLOOKUP(B379,辅助信息!E:M,9,FALSE)</f>
        <v>ZTWM-CDGS-XS-2024-0134-商投建工达州中医药科技成果示范园项目</v>
      </c>
    </row>
    <row r="380" hidden="1" spans="2:17">
      <c r="B380" s="22" t="s">
        <v>69</v>
      </c>
      <c r="C380" s="64">
        <v>45702</v>
      </c>
      <c r="D380" s="63" t="str">
        <f>VLOOKUP(B380,辅助信息!E:K,7,FALSE)</f>
        <v>JWDDCD2025011400164</v>
      </c>
      <c r="E380" s="63" t="str">
        <f>VLOOKUP(F380,辅助信息!A:B,2,FALSE)</f>
        <v>螺纹钢</v>
      </c>
      <c r="F380" s="22" t="s">
        <v>58</v>
      </c>
      <c r="G380" s="18">
        <v>30</v>
      </c>
      <c r="H380" s="65" t="e">
        <f>_xlfn._xlws.FILTER(#REF!,#REF!&amp;#REF!&amp;#REF!&amp;#REF!=C380&amp;F380&amp;I380&amp;J380,"未发货")</f>
        <v>#REF!</v>
      </c>
      <c r="I380" s="63" t="str">
        <f>VLOOKUP(B380,辅助信息!E:I,3,FALSE)</f>
        <v>（商投建工达州中医药科技园-4工区-2号楼）达州市通川区达州中医药职业学院犀牛大道北段</v>
      </c>
      <c r="J380" s="63" t="str">
        <f>VLOOKUP(B380,辅助信息!E:I,4,FALSE)</f>
        <v>张扬</v>
      </c>
      <c r="K380" s="63">
        <f>VLOOKUP(J380,辅助信息!H:I,2,FALSE)</f>
        <v>18381904567</v>
      </c>
      <c r="L380" s="97"/>
      <c r="M380" s="90">
        <v>45704</v>
      </c>
      <c r="N380" s="50"/>
      <c r="O380" s="91">
        <f ca="1" t="shared" si="2"/>
        <v>0</v>
      </c>
      <c r="P380" s="91">
        <f ca="1" t="shared" si="3"/>
        <v>59</v>
      </c>
      <c r="Q380" s="31" t="str">
        <f>VLOOKUP(B380,辅助信息!E:M,9,FALSE)</f>
        <v>ZTWM-CDGS-XS-2024-0134-商投建工达州中医药科技成果示范园项目</v>
      </c>
    </row>
    <row r="381" hidden="1" spans="2:17">
      <c r="B381" s="22" t="s">
        <v>69</v>
      </c>
      <c r="C381" s="64">
        <v>45702</v>
      </c>
      <c r="D381" s="63" t="str">
        <f>VLOOKUP(B381,辅助信息!E:K,7,FALSE)</f>
        <v>JWDDCD2025011400164</v>
      </c>
      <c r="E381" s="63" t="str">
        <f>VLOOKUP(F381,辅助信息!A:B,2,FALSE)</f>
        <v>螺纹钢</v>
      </c>
      <c r="F381" s="22" t="s">
        <v>46</v>
      </c>
      <c r="G381" s="18">
        <v>21</v>
      </c>
      <c r="H381" s="65" t="e">
        <f>_xlfn._xlws.FILTER(#REF!,#REF!&amp;#REF!&amp;#REF!&amp;#REF!=C381&amp;F381&amp;I381&amp;J381,"未发货")</f>
        <v>#REF!</v>
      </c>
      <c r="I381" s="63" t="str">
        <f>VLOOKUP(B381,辅助信息!E:I,3,FALSE)</f>
        <v>（商投建工达州中医药科技园-4工区-2号楼）达州市通川区达州中医药职业学院犀牛大道北段</v>
      </c>
      <c r="J381" s="63" t="str">
        <f>VLOOKUP(B381,辅助信息!E:I,4,FALSE)</f>
        <v>张扬</v>
      </c>
      <c r="K381" s="63">
        <f>VLOOKUP(J381,辅助信息!H:I,2,FALSE)</f>
        <v>18381904567</v>
      </c>
      <c r="L381" s="97"/>
      <c r="M381" s="90">
        <v>45704</v>
      </c>
      <c r="N381" s="50"/>
      <c r="O381" s="91">
        <f ca="1" t="shared" si="2"/>
        <v>0</v>
      </c>
      <c r="P381" s="91">
        <f ca="1" t="shared" si="3"/>
        <v>59</v>
      </c>
      <c r="Q381" s="31" t="str">
        <f>VLOOKUP(B381,辅助信息!E:M,9,FALSE)</f>
        <v>ZTWM-CDGS-XS-2024-0134-商投建工达州中医药科技成果示范园项目</v>
      </c>
    </row>
    <row r="382" hidden="1" spans="2:17">
      <c r="B382" s="22" t="s">
        <v>69</v>
      </c>
      <c r="C382" s="64">
        <v>45702</v>
      </c>
      <c r="D382" s="63" t="str">
        <f>VLOOKUP(B382,辅助信息!E:K,7,FALSE)</f>
        <v>JWDDCD2025011400164</v>
      </c>
      <c r="E382" s="63" t="str">
        <f>VLOOKUP(F382,辅助信息!A:B,2,FALSE)</f>
        <v>螺纹钢</v>
      </c>
      <c r="F382" s="22" t="s">
        <v>22</v>
      </c>
      <c r="G382" s="18">
        <v>21</v>
      </c>
      <c r="H382" s="65" t="e">
        <f>_xlfn._xlws.FILTER(#REF!,#REF!&amp;#REF!&amp;#REF!&amp;#REF!=C382&amp;F382&amp;I382&amp;J382,"未发货")</f>
        <v>#REF!</v>
      </c>
      <c r="I382" s="63" t="str">
        <f>VLOOKUP(B382,辅助信息!E:I,3,FALSE)</f>
        <v>（商投建工达州中医药科技园-4工区-2号楼）达州市通川区达州中医药职业学院犀牛大道北段</v>
      </c>
      <c r="J382" s="63" t="str">
        <f>VLOOKUP(B382,辅助信息!E:I,4,FALSE)</f>
        <v>张扬</v>
      </c>
      <c r="K382" s="63">
        <f>VLOOKUP(J382,辅助信息!H:I,2,FALSE)</f>
        <v>18381904567</v>
      </c>
      <c r="L382" s="97"/>
      <c r="M382" s="90">
        <v>45704</v>
      </c>
      <c r="N382" s="50"/>
      <c r="O382" s="91">
        <f ca="1" t="shared" si="2"/>
        <v>0</v>
      </c>
      <c r="P382" s="91">
        <f ca="1" t="shared" si="3"/>
        <v>59</v>
      </c>
      <c r="Q382" s="31" t="str">
        <f>VLOOKUP(B382,辅助信息!E:M,9,FALSE)</f>
        <v>ZTWM-CDGS-XS-2024-0134-商投建工达州中医药科技成果示范园项目</v>
      </c>
    </row>
    <row r="383" s="49" customFormat="1" hidden="1" spans="2:17">
      <c r="B383" s="94" t="s">
        <v>80</v>
      </c>
      <c r="C383" s="95">
        <v>45703</v>
      </c>
      <c r="D383" s="94" t="e">
        <f>VLOOKUP(B383,辅助信息!E:K,7,FALSE)</f>
        <v>#N/A</v>
      </c>
      <c r="E383" s="94" t="str">
        <f>VLOOKUP(F383,辅助信息!A:B,2,FALSE)</f>
        <v>盘螺</v>
      </c>
      <c r="F383" s="94" t="s">
        <v>49</v>
      </c>
      <c r="G383" s="94">
        <v>7.5</v>
      </c>
      <c r="H383" s="94" t="e">
        <f>_xlfn._xlws.FILTER(#REF!,#REF!&amp;#REF!&amp;#REF!&amp;#REF!=C383&amp;F383&amp;I383&amp;J383,"未发货")</f>
        <v>#REF!</v>
      </c>
      <c r="I383" s="94" t="e">
        <f>VLOOKUP(B383,辅助信息!E:I,3,FALSE)</f>
        <v>#N/A</v>
      </c>
      <c r="J383" s="94" t="e">
        <f>VLOOKUP(B383,辅助信息!E:I,4,FALSE)</f>
        <v>#N/A</v>
      </c>
      <c r="K383" s="94" t="e">
        <f>VLOOKUP(J383,辅助信息!H:I,2,FALSE)</f>
        <v>#N/A</v>
      </c>
      <c r="L383" s="94" t="e">
        <f>VLOOKUP(B383,辅助信息!E:J,6,FALSE)</f>
        <v>#N/A</v>
      </c>
      <c r="M383" s="100">
        <v>45703</v>
      </c>
      <c r="N383" s="100"/>
      <c r="O383" s="49">
        <f ca="1" t="shared" si="2"/>
        <v>0</v>
      </c>
      <c r="P383" s="49">
        <f ca="1" t="shared" si="3"/>
        <v>60</v>
      </c>
      <c r="Q383" s="49" t="e">
        <f>VLOOKUP(B383,辅助信息!E:M,9,FALSE)</f>
        <v>#N/A</v>
      </c>
    </row>
    <row r="384" s="49" customFormat="1" hidden="1" spans="2:17">
      <c r="B384" s="94" t="s">
        <v>80</v>
      </c>
      <c r="C384" s="95">
        <v>45703</v>
      </c>
      <c r="D384" s="94" t="e">
        <f>VLOOKUP(B384,辅助信息!E:K,7,FALSE)</f>
        <v>#N/A</v>
      </c>
      <c r="E384" s="94" t="str">
        <f>VLOOKUP(F384,辅助信息!A:B,2,FALSE)</f>
        <v>盘螺</v>
      </c>
      <c r="F384" s="94" t="s">
        <v>40</v>
      </c>
      <c r="G384" s="94">
        <v>15</v>
      </c>
      <c r="H384" s="94" t="e">
        <f>_xlfn._xlws.FILTER(#REF!,#REF!&amp;#REF!&amp;#REF!&amp;#REF!=C384&amp;F384&amp;I384&amp;J384,"未发货")</f>
        <v>#REF!</v>
      </c>
      <c r="I384" s="94" t="e">
        <f>VLOOKUP(B384,辅助信息!E:I,3,FALSE)</f>
        <v>#N/A</v>
      </c>
      <c r="J384" s="94" t="e">
        <f>VLOOKUP(B384,辅助信息!E:I,4,FALSE)</f>
        <v>#N/A</v>
      </c>
      <c r="K384" s="94" t="e">
        <f>VLOOKUP(J384,辅助信息!H:I,2,FALSE)</f>
        <v>#N/A</v>
      </c>
      <c r="L384" s="94"/>
      <c r="M384" s="100">
        <v>45703</v>
      </c>
      <c r="N384" s="100"/>
      <c r="O384" s="49">
        <f ca="1" t="shared" si="2"/>
        <v>0</v>
      </c>
      <c r="P384" s="49">
        <f ca="1" t="shared" si="3"/>
        <v>60</v>
      </c>
      <c r="Q384" s="49" t="e">
        <f>VLOOKUP(B384,辅助信息!E:M,9,FALSE)</f>
        <v>#N/A</v>
      </c>
    </row>
    <row r="385" s="49" customFormat="1" hidden="1" spans="2:17">
      <c r="B385" s="94" t="s">
        <v>80</v>
      </c>
      <c r="C385" s="95">
        <v>45703</v>
      </c>
      <c r="D385" s="94" t="e">
        <f>VLOOKUP(B385,辅助信息!E:K,7,FALSE)</f>
        <v>#N/A</v>
      </c>
      <c r="E385" s="94" t="str">
        <f>VLOOKUP(F385,辅助信息!A:B,2,FALSE)</f>
        <v>螺纹钢</v>
      </c>
      <c r="F385" s="94" t="s">
        <v>30</v>
      </c>
      <c r="G385" s="94">
        <v>12</v>
      </c>
      <c r="H385" s="94" t="e">
        <f>_xlfn._xlws.FILTER(#REF!,#REF!&amp;#REF!&amp;#REF!&amp;#REF!=C385&amp;F385&amp;I385&amp;J385,"未发货")</f>
        <v>#REF!</v>
      </c>
      <c r="I385" s="94" t="e">
        <f>VLOOKUP(B385,辅助信息!E:I,3,FALSE)</f>
        <v>#N/A</v>
      </c>
      <c r="J385" s="94" t="e">
        <f>VLOOKUP(B385,辅助信息!E:I,4,FALSE)</f>
        <v>#N/A</v>
      </c>
      <c r="K385" s="94" t="e">
        <f>VLOOKUP(J385,辅助信息!H:I,2,FALSE)</f>
        <v>#N/A</v>
      </c>
      <c r="L385" s="94"/>
      <c r="M385" s="100">
        <v>45703</v>
      </c>
      <c r="N385" s="100"/>
      <c r="O385" s="49">
        <f ca="1" t="shared" si="2"/>
        <v>0</v>
      </c>
      <c r="P385" s="49">
        <f ca="1" t="shared" si="3"/>
        <v>60</v>
      </c>
      <c r="Q385" s="49" t="e">
        <f>VLOOKUP(B385,辅助信息!E:M,9,FALSE)</f>
        <v>#N/A</v>
      </c>
    </row>
    <row r="386" s="49" customFormat="1" hidden="1" spans="1:17">
      <c r="A386" s="101" t="s">
        <v>83</v>
      </c>
      <c r="B386" s="94" t="s">
        <v>64</v>
      </c>
      <c r="C386" s="95">
        <v>45703</v>
      </c>
      <c r="D386" s="94" t="str">
        <f>VLOOKUP(B386,辅助信息!E:K,7,FALSE)</f>
        <v>JWDDCD2024102400111</v>
      </c>
      <c r="E386" s="94" t="str">
        <f>VLOOKUP(F386,辅助信息!A:B,2,FALSE)</f>
        <v>盘螺</v>
      </c>
      <c r="F386" s="94" t="s">
        <v>26</v>
      </c>
      <c r="G386" s="102">
        <v>21</v>
      </c>
      <c r="H386" s="94" t="e">
        <f>_xlfn._xlws.FILTER(#REF!,#REF!&amp;#REF!&amp;#REF!&amp;#REF!=C386&amp;F386&amp;I386&amp;J386,"未发货")</f>
        <v>#REF!</v>
      </c>
      <c r="I386" s="94" t="str">
        <f>VLOOKUP(B386,辅助信息!E:I,3,FALSE)</f>
        <v>（五冶达州国道542项目-三工区桥梁3工段）四川省达州市达川区赵固镇水文村原村委会下300米</v>
      </c>
      <c r="J386" s="94" t="str">
        <f>VLOOKUP(B386,辅助信息!E:I,4,FALSE)</f>
        <v>李代茂</v>
      </c>
      <c r="K386" s="94">
        <f>VLOOKUP(J386,辅助信息!H:I,2,FALSE)</f>
        <v>18302833536</v>
      </c>
      <c r="L386" s="94" t="str">
        <f>VLOOKUP(B389,辅助信息!E:J,6,FALSE)</f>
        <v>五冶建设送货单,送货车型9.6米,装货前联系收货人核实到场规格,没提前告知进场规格现场不给予接收</v>
      </c>
      <c r="M386" s="100">
        <v>45704</v>
      </c>
      <c r="O386" s="49">
        <f ca="1" t="shared" si="2"/>
        <v>0</v>
      </c>
      <c r="P386" s="49">
        <f ca="1" t="shared" si="3"/>
        <v>59</v>
      </c>
      <c r="Q386" s="49" t="str">
        <f>VLOOKUP(B386,辅助信息!E:M,9,FALSE)</f>
        <v>ZTWM-CDGS-XS-2024-0181-五冶天府-国道542项目（二批次）</v>
      </c>
    </row>
    <row r="387" s="49" customFormat="1" hidden="1" spans="2:17">
      <c r="B387" s="94" t="s">
        <v>64</v>
      </c>
      <c r="C387" s="95">
        <v>45703</v>
      </c>
      <c r="D387" s="94" t="str">
        <f>VLOOKUP(B387,辅助信息!E:K,7,FALSE)</f>
        <v>JWDDCD2024102400111</v>
      </c>
      <c r="E387" s="94" t="str">
        <f>VLOOKUP(F387,辅助信息!A:B,2,FALSE)</f>
        <v>螺纹钢</v>
      </c>
      <c r="F387" s="94" t="s">
        <v>32</v>
      </c>
      <c r="G387" s="94">
        <v>21</v>
      </c>
      <c r="H387" s="94" t="e">
        <f>_xlfn._xlws.FILTER(#REF!,#REF!&amp;#REF!&amp;#REF!&amp;#REF!=C387&amp;F387&amp;I387&amp;J387,"未发货")</f>
        <v>#REF!</v>
      </c>
      <c r="I387" s="94" t="str">
        <f>VLOOKUP(B387,辅助信息!E:I,3,FALSE)</f>
        <v>（五冶达州国道542项目-三工区桥梁3工段）四川省达州市达川区赵固镇水文村原村委会下300米</v>
      </c>
      <c r="J387" s="94" t="str">
        <f>VLOOKUP(B387,辅助信息!E:I,4,FALSE)</f>
        <v>李代茂</v>
      </c>
      <c r="K387" s="94">
        <f>VLOOKUP(J387,辅助信息!H:I,2,FALSE)</f>
        <v>18302833536</v>
      </c>
      <c r="L387" s="94"/>
      <c r="M387" s="100">
        <v>45704</v>
      </c>
      <c r="O387" s="49">
        <f ca="1" t="shared" si="2"/>
        <v>0</v>
      </c>
      <c r="P387" s="49">
        <f ca="1" t="shared" si="3"/>
        <v>59</v>
      </c>
      <c r="Q387" s="49" t="str">
        <f>VLOOKUP(B387,辅助信息!E:M,9,FALSE)</f>
        <v>ZTWM-CDGS-XS-2024-0181-五冶天府-国道542项目（二批次）</v>
      </c>
    </row>
    <row r="388" s="49" customFormat="1" hidden="1" spans="2:17">
      <c r="B388" s="94" t="s">
        <v>64</v>
      </c>
      <c r="C388" s="95">
        <v>45703</v>
      </c>
      <c r="D388" s="94" t="str">
        <f>VLOOKUP(B388,辅助信息!E:K,7,FALSE)</f>
        <v>JWDDCD2024102400111</v>
      </c>
      <c r="E388" s="94" t="str">
        <f>VLOOKUP(F388,辅助信息!A:B,2,FALSE)</f>
        <v>螺纹钢</v>
      </c>
      <c r="F388" s="94" t="s">
        <v>18</v>
      </c>
      <c r="G388" s="94">
        <v>21</v>
      </c>
      <c r="H388" s="94" t="e">
        <f>_xlfn._xlws.FILTER(#REF!,#REF!&amp;#REF!&amp;#REF!&amp;#REF!=C388&amp;F388&amp;I388&amp;J388,"未发货")</f>
        <v>#REF!</v>
      </c>
      <c r="I388" s="94" t="str">
        <f>VLOOKUP(B388,辅助信息!E:I,3,FALSE)</f>
        <v>（五冶达州国道542项目-三工区桥梁3工段）四川省达州市达川区赵固镇水文村原村委会下300米</v>
      </c>
      <c r="J388" s="94" t="str">
        <f>VLOOKUP(B388,辅助信息!E:I,4,FALSE)</f>
        <v>李代茂</v>
      </c>
      <c r="K388" s="94">
        <f>VLOOKUP(J388,辅助信息!H:I,2,FALSE)</f>
        <v>18302833536</v>
      </c>
      <c r="L388" s="94"/>
      <c r="M388" s="100">
        <v>45704</v>
      </c>
      <c r="O388" s="49">
        <f ca="1" t="shared" si="2"/>
        <v>0</v>
      </c>
      <c r="P388" s="49">
        <f ca="1" t="shared" si="3"/>
        <v>59</v>
      </c>
      <c r="Q388" s="49" t="str">
        <f>VLOOKUP(B388,辅助信息!E:M,9,FALSE)</f>
        <v>ZTWM-CDGS-XS-2024-0181-五冶天府-国道542项目（二批次）</v>
      </c>
    </row>
    <row r="389" s="47" customFormat="1" hidden="1" spans="1:17">
      <c r="A389" s="52"/>
      <c r="B389" s="63" t="s">
        <v>64</v>
      </c>
      <c r="C389" s="95">
        <v>45703</v>
      </c>
      <c r="D389" s="63" t="str">
        <f>VLOOKUP(B389,辅助信息!E:K,7,FALSE)</f>
        <v>JWDDCD2024102400111</v>
      </c>
      <c r="E389" s="63" t="str">
        <f>VLOOKUP(F389,辅助信息!A:B,2,FALSE)</f>
        <v>螺纹钢</v>
      </c>
      <c r="F389" s="63" t="s">
        <v>65</v>
      </c>
      <c r="G389" s="65">
        <v>42</v>
      </c>
      <c r="H389" s="65" t="e">
        <f>_xlfn._xlws.FILTER(#REF!,#REF!&amp;#REF!&amp;#REF!&amp;#REF!=C389&amp;F389&amp;I389&amp;J389,"未发货")</f>
        <v>#REF!</v>
      </c>
      <c r="I389" s="63" t="str">
        <f>VLOOKUP(B389,辅助信息!E:I,3,FALSE)</f>
        <v>（五冶达州国道542项目-三工区桥梁3工段）四川省达州市达川区赵固镇水文村原村委会下300米</v>
      </c>
      <c r="J389" s="63" t="str">
        <f>VLOOKUP(B389,辅助信息!E:I,4,FALSE)</f>
        <v>李代茂</v>
      </c>
      <c r="K389" s="63">
        <f>VLOOKUP(J389,辅助信息!H:I,2,FALSE)</f>
        <v>18302833536</v>
      </c>
      <c r="L389" s="94"/>
      <c r="M389" s="90">
        <v>45704</v>
      </c>
      <c r="N389" s="52"/>
      <c r="O389" s="91">
        <f ca="1" t="shared" si="2"/>
        <v>0</v>
      </c>
      <c r="P389" s="91">
        <f ca="1" t="shared" si="3"/>
        <v>59</v>
      </c>
      <c r="Q389" s="31" t="str">
        <f>VLOOKUP(B389,辅助信息!E:M,9,FALSE)</f>
        <v>ZTWM-CDGS-XS-2024-0181-五冶天府-国道542项目（二批次）</v>
      </c>
    </row>
    <row r="390" s="47" customFormat="1" hidden="1" spans="1:17">
      <c r="A390" s="52"/>
      <c r="B390" s="63" t="s">
        <v>48</v>
      </c>
      <c r="C390" s="95">
        <v>45703</v>
      </c>
      <c r="D390" s="63" t="str">
        <f>VLOOKUP(B390,辅助信息!E:K,7,FALSE)</f>
        <v>ZTWM-CDGS-YL-20240529-006</v>
      </c>
      <c r="E390" s="63" t="str">
        <f>VLOOKUP(F390,辅助信息!A:B,2,FALSE)</f>
        <v>盘螺</v>
      </c>
      <c r="F390" s="63" t="s">
        <v>49</v>
      </c>
      <c r="G390" s="65">
        <v>3</v>
      </c>
      <c r="H390" s="65" t="e">
        <f>_xlfn._xlws.FILTER(#REF!,#REF!&amp;#REF!&amp;#REF!&amp;#REF!=C390&amp;F390&amp;I390&amp;J390,"未发货")</f>
        <v>#REF!</v>
      </c>
      <c r="I390" s="63" t="str">
        <f>VLOOKUP(B390,辅助信息!E:I,3,FALSE)</f>
        <v>(华西颐海-科创农业生态谷-1号钢筋房)成都市简阳市白金山水库</v>
      </c>
      <c r="J390" s="63" t="str">
        <f>VLOOKUP(B390,辅助信息!E:I,4,FALSE)</f>
        <v>石清国</v>
      </c>
      <c r="K390" s="63">
        <f>VLOOKUP(J390,辅助信息!H:I,2,FALSE)</f>
        <v>13458642015</v>
      </c>
      <c r="L390" s="97" t="str">
        <f>VLOOKUP(B390,辅助信息!E:J,6,FALSE)</f>
        <v>优先威钢,我方卸车,新老国标钢厂不加价可直发</v>
      </c>
      <c r="M390" s="90">
        <v>45705</v>
      </c>
      <c r="N390" s="52"/>
      <c r="O390" s="91">
        <f ca="1" t="shared" si="2"/>
        <v>0</v>
      </c>
      <c r="P390" s="91">
        <f ca="1" t="shared" si="3"/>
        <v>58</v>
      </c>
      <c r="Q390" s="31" t="str">
        <f>VLOOKUP(B390,辅助信息!E:M,9,FALSE)</f>
        <v>ZTWM-CDGS-XS-2024-0093-华西-颐海科创农业生态谷</v>
      </c>
    </row>
    <row r="391" s="47" customFormat="1" hidden="1" spans="1:17">
      <c r="A391" s="52"/>
      <c r="B391" s="63" t="s">
        <v>48</v>
      </c>
      <c r="C391" s="95">
        <v>45703</v>
      </c>
      <c r="D391" s="63" t="str">
        <f>VLOOKUP(B391,辅助信息!E:K,7,FALSE)</f>
        <v>ZTWM-CDGS-YL-20240529-006</v>
      </c>
      <c r="E391" s="63" t="str">
        <f>VLOOKUP(F391,辅助信息!A:B,2,FALSE)</f>
        <v>盘螺</v>
      </c>
      <c r="F391" s="63" t="s">
        <v>40</v>
      </c>
      <c r="G391" s="65">
        <v>10</v>
      </c>
      <c r="H391" s="65" t="e">
        <f>_xlfn._xlws.FILTER(#REF!,#REF!&amp;#REF!&amp;#REF!&amp;#REF!=C391&amp;F391&amp;I391&amp;J391,"未发货")</f>
        <v>#REF!</v>
      </c>
      <c r="I391" s="63" t="str">
        <f>VLOOKUP(B391,辅助信息!E:I,3,FALSE)</f>
        <v>(华西颐海-科创农业生态谷-1号钢筋房)成都市简阳市白金山水库</v>
      </c>
      <c r="J391" s="63" t="str">
        <f>VLOOKUP(B391,辅助信息!E:I,4,FALSE)</f>
        <v>石清国</v>
      </c>
      <c r="K391" s="63">
        <f>VLOOKUP(J391,辅助信息!H:I,2,FALSE)</f>
        <v>13458642015</v>
      </c>
      <c r="L391" s="97"/>
      <c r="M391" s="90">
        <v>45705</v>
      </c>
      <c r="N391" s="52"/>
      <c r="O391" s="91">
        <f ca="1" t="shared" si="2"/>
        <v>0</v>
      </c>
      <c r="P391" s="91">
        <f ca="1" t="shared" si="3"/>
        <v>58</v>
      </c>
      <c r="Q391" s="31" t="str">
        <f>VLOOKUP(B391,辅助信息!E:M,9,FALSE)</f>
        <v>ZTWM-CDGS-XS-2024-0093-华西-颐海科创农业生态谷</v>
      </c>
    </row>
    <row r="392" s="47" customFormat="1" hidden="1" spans="1:17">
      <c r="A392" s="52"/>
      <c r="B392" s="63" t="s">
        <v>48</v>
      </c>
      <c r="C392" s="95">
        <v>45703</v>
      </c>
      <c r="D392" s="63" t="str">
        <f>VLOOKUP(B392,辅助信息!E:K,7,FALSE)</f>
        <v>ZTWM-CDGS-YL-20240529-006</v>
      </c>
      <c r="E392" s="63" t="str">
        <f>VLOOKUP(F392,辅助信息!A:B,2,FALSE)</f>
        <v>盘螺</v>
      </c>
      <c r="F392" s="63" t="s">
        <v>41</v>
      </c>
      <c r="G392" s="65">
        <v>10</v>
      </c>
      <c r="H392" s="65" t="e">
        <f>_xlfn._xlws.FILTER(#REF!,#REF!&amp;#REF!&amp;#REF!&amp;#REF!=C392&amp;F392&amp;I392&amp;J392,"未发货")</f>
        <v>#REF!</v>
      </c>
      <c r="I392" s="63" t="str">
        <f>VLOOKUP(B392,辅助信息!E:I,3,FALSE)</f>
        <v>(华西颐海-科创农业生态谷-1号钢筋房)成都市简阳市白金山水库</v>
      </c>
      <c r="J392" s="63" t="str">
        <f>VLOOKUP(B392,辅助信息!E:I,4,FALSE)</f>
        <v>石清国</v>
      </c>
      <c r="K392" s="63">
        <f>VLOOKUP(J392,辅助信息!H:I,2,FALSE)</f>
        <v>13458642015</v>
      </c>
      <c r="L392" s="97"/>
      <c r="M392" s="90">
        <v>45705</v>
      </c>
      <c r="N392" s="52"/>
      <c r="O392" s="91">
        <f ca="1" t="shared" si="2"/>
        <v>0</v>
      </c>
      <c r="P392" s="91">
        <f ca="1" t="shared" si="3"/>
        <v>58</v>
      </c>
      <c r="Q392" s="31" t="str">
        <f>VLOOKUP(B392,辅助信息!E:M,9,FALSE)</f>
        <v>ZTWM-CDGS-XS-2024-0093-华西-颐海科创农业生态谷</v>
      </c>
    </row>
    <row r="393" s="47" customFormat="1" hidden="1" spans="1:17">
      <c r="A393" s="52"/>
      <c r="B393" s="63" t="s">
        <v>48</v>
      </c>
      <c r="C393" s="95">
        <v>45703</v>
      </c>
      <c r="D393" s="63" t="str">
        <f>VLOOKUP(B393,辅助信息!E:K,7,FALSE)</f>
        <v>ZTWM-CDGS-YL-20240529-006</v>
      </c>
      <c r="E393" s="63" t="str">
        <f>VLOOKUP(F393,辅助信息!A:B,2,FALSE)</f>
        <v>螺纹钢</v>
      </c>
      <c r="F393" s="63" t="s">
        <v>66</v>
      </c>
      <c r="G393" s="65">
        <v>12</v>
      </c>
      <c r="H393" s="65" t="e">
        <f>_xlfn._xlws.FILTER(#REF!,#REF!&amp;#REF!&amp;#REF!&amp;#REF!=C393&amp;F393&amp;I393&amp;J393,"未发货")</f>
        <v>#REF!</v>
      </c>
      <c r="I393" s="63" t="str">
        <f>VLOOKUP(B393,辅助信息!E:I,3,FALSE)</f>
        <v>(华西颐海-科创农业生态谷-1号钢筋房)成都市简阳市白金山水库</v>
      </c>
      <c r="J393" s="63" t="str">
        <f>VLOOKUP(B393,辅助信息!E:I,4,FALSE)</f>
        <v>石清国</v>
      </c>
      <c r="K393" s="63">
        <f>VLOOKUP(J393,辅助信息!H:I,2,FALSE)</f>
        <v>13458642015</v>
      </c>
      <c r="L393" s="97"/>
      <c r="M393" s="90">
        <v>45705</v>
      </c>
      <c r="N393" s="52"/>
      <c r="O393" s="91">
        <f ca="1" t="shared" si="2"/>
        <v>0</v>
      </c>
      <c r="P393" s="91">
        <f ca="1" t="shared" si="3"/>
        <v>58</v>
      </c>
      <c r="Q393" s="31" t="str">
        <f>VLOOKUP(B393,辅助信息!E:M,9,FALSE)</f>
        <v>ZTWM-CDGS-XS-2024-0093-华西-颐海科创农业生态谷</v>
      </c>
    </row>
    <row r="394" s="47" customFormat="1" hidden="1" spans="1:17">
      <c r="A394" s="52"/>
      <c r="B394" s="63" t="s">
        <v>48</v>
      </c>
      <c r="C394" s="95">
        <v>45703</v>
      </c>
      <c r="D394" s="63" t="str">
        <f>VLOOKUP(B394,辅助信息!E:K,7,FALSE)</f>
        <v>ZTWM-CDGS-YL-20240529-006</v>
      </c>
      <c r="E394" s="63" t="str">
        <f>VLOOKUP(F394,辅助信息!A:B,2,FALSE)</f>
        <v>螺纹钢</v>
      </c>
      <c r="F394" s="63" t="s">
        <v>22</v>
      </c>
      <c r="G394" s="65">
        <v>6</v>
      </c>
      <c r="H394" s="65" t="e">
        <f>_xlfn._xlws.FILTER(#REF!,#REF!&amp;#REF!&amp;#REF!&amp;#REF!=C394&amp;F394&amp;I394&amp;J394,"未发货")</f>
        <v>#REF!</v>
      </c>
      <c r="I394" s="63" t="str">
        <f>VLOOKUP(B394,辅助信息!E:I,3,FALSE)</f>
        <v>(华西颐海-科创农业生态谷-1号钢筋房)成都市简阳市白金山水库</v>
      </c>
      <c r="J394" s="63" t="str">
        <f>VLOOKUP(B394,辅助信息!E:I,4,FALSE)</f>
        <v>石清国</v>
      </c>
      <c r="K394" s="63">
        <f>VLOOKUP(J394,辅助信息!H:I,2,FALSE)</f>
        <v>13458642015</v>
      </c>
      <c r="L394" s="97"/>
      <c r="M394" s="90">
        <v>45705</v>
      </c>
      <c r="N394" s="52"/>
      <c r="O394" s="91">
        <f ca="1" t="shared" si="2"/>
        <v>0</v>
      </c>
      <c r="P394" s="91">
        <f ca="1" t="shared" si="3"/>
        <v>58</v>
      </c>
      <c r="Q394" s="31" t="str">
        <f>VLOOKUP(B394,辅助信息!E:M,9,FALSE)</f>
        <v>ZTWM-CDGS-XS-2024-0093-华西-颐海科创农业生态谷</v>
      </c>
    </row>
    <row r="395" s="47" customFormat="1" hidden="1" spans="1:17">
      <c r="A395" s="52"/>
      <c r="B395" s="22" t="s">
        <v>29</v>
      </c>
      <c r="C395" s="95">
        <v>45703</v>
      </c>
      <c r="D395" s="63" t="str">
        <f>VLOOKUP(B395,辅助信息!E:K,7,FALSE)</f>
        <v>JWDDCD2024102400111</v>
      </c>
      <c r="E395" s="63" t="str">
        <f>VLOOKUP(F395,辅助信息!A:B,2,FALSE)</f>
        <v>螺纹钢</v>
      </c>
      <c r="F395" s="22" t="s">
        <v>27</v>
      </c>
      <c r="G395" s="18">
        <v>15</v>
      </c>
      <c r="H395" s="65" t="e">
        <f>_xlfn._xlws.FILTER(#REF!,#REF!&amp;#REF!&amp;#REF!&amp;#REF!=C395&amp;F395&amp;I395&amp;J395,"未发货")</f>
        <v>#REF!</v>
      </c>
      <c r="I395" s="63" t="str">
        <f>VLOOKUP(B395,辅助信息!E:I,3,FALSE)</f>
        <v>（五冶达州国道542项目-二工区黄家湾隧道工段）四川省达州市达川区赵固镇黄家坡</v>
      </c>
      <c r="J395" s="63" t="str">
        <f>VLOOKUP(B395,辅助信息!E:I,4,FALSE)</f>
        <v>罗永方</v>
      </c>
      <c r="K395" s="63">
        <f>VLOOKUP(J395,辅助信息!H:I,2,FALSE)</f>
        <v>13551450899</v>
      </c>
      <c r="L395" s="97" t="str">
        <f>VLOOKUP(B395,辅助信息!E:J,6,FALSE)</f>
        <v>五冶建设送货单,4份材质书,送货车型9.6米,装货前联系收货人核实到场规格,没提前告知进场规格现场不给予接收</v>
      </c>
      <c r="M395" s="90">
        <v>45705</v>
      </c>
      <c r="N395" s="50"/>
      <c r="O395" s="91">
        <f ca="1" t="shared" si="2"/>
        <v>0</v>
      </c>
      <c r="P395" s="91">
        <f ca="1" t="shared" si="3"/>
        <v>58</v>
      </c>
      <c r="Q395" s="31" t="str">
        <f>VLOOKUP(B395,辅助信息!E:M,9,FALSE)</f>
        <v>ZTWM-CDGS-XS-2024-0181-五冶天府-国道542项目（二批次）</v>
      </c>
    </row>
    <row r="396" s="47" customFormat="1" hidden="1" spans="1:17">
      <c r="A396" s="52"/>
      <c r="B396" s="22" t="s">
        <v>29</v>
      </c>
      <c r="C396" s="95">
        <v>45703</v>
      </c>
      <c r="D396" s="63" t="str">
        <f>VLOOKUP(B396,辅助信息!E:K,7,FALSE)</f>
        <v>JWDDCD2024102400111</v>
      </c>
      <c r="E396" s="63" t="str">
        <f>VLOOKUP(F396,辅助信息!A:B,2,FALSE)</f>
        <v>螺纹钢</v>
      </c>
      <c r="F396" s="22" t="s">
        <v>32</v>
      </c>
      <c r="G396" s="18">
        <v>20</v>
      </c>
      <c r="H396" s="65" t="e">
        <f>_xlfn._xlws.FILTER(#REF!,#REF!&amp;#REF!&amp;#REF!&amp;#REF!=C396&amp;F396&amp;I396&amp;J396,"未发货")</f>
        <v>#REF!</v>
      </c>
      <c r="I396" s="63" t="str">
        <f>VLOOKUP(B396,辅助信息!E:I,3,FALSE)</f>
        <v>（五冶达州国道542项目-二工区黄家湾隧道工段）四川省达州市达川区赵固镇黄家坡</v>
      </c>
      <c r="J396" s="63" t="str">
        <f>VLOOKUP(B396,辅助信息!E:I,4,FALSE)</f>
        <v>罗永方</v>
      </c>
      <c r="K396" s="63">
        <f>VLOOKUP(J396,辅助信息!H:I,2,FALSE)</f>
        <v>13551450899</v>
      </c>
      <c r="L396" s="97"/>
      <c r="M396" s="90">
        <v>45705</v>
      </c>
      <c r="N396" s="50"/>
      <c r="O396" s="91">
        <f ca="1" t="shared" si="2"/>
        <v>0</v>
      </c>
      <c r="P396" s="91">
        <f ca="1" t="shared" si="3"/>
        <v>58</v>
      </c>
      <c r="Q396" s="31" t="str">
        <f>VLOOKUP(B396,辅助信息!E:M,9,FALSE)</f>
        <v>ZTWM-CDGS-XS-2024-0181-五冶天府-国道542项目（二批次）</v>
      </c>
    </row>
    <row r="397" s="47" customFormat="1" hidden="1" spans="1:17">
      <c r="A397" s="52"/>
      <c r="B397" s="22" t="s">
        <v>29</v>
      </c>
      <c r="C397" s="95">
        <v>45703</v>
      </c>
      <c r="D397" s="63" t="str">
        <f>VLOOKUP(B397,辅助信息!E:K,7,FALSE)</f>
        <v>JWDDCD2024102400111</v>
      </c>
      <c r="E397" s="63" t="str">
        <f>VLOOKUP(F397,辅助信息!A:B,2,FALSE)</f>
        <v>螺纹钢</v>
      </c>
      <c r="F397" s="22" t="s">
        <v>30</v>
      </c>
      <c r="G397" s="18">
        <v>35</v>
      </c>
      <c r="H397" s="65" t="e">
        <f>_xlfn._xlws.FILTER(#REF!,#REF!&amp;#REF!&amp;#REF!&amp;#REF!=C397&amp;F397&amp;I397&amp;J397,"未发货")</f>
        <v>#REF!</v>
      </c>
      <c r="I397" s="63" t="str">
        <f>VLOOKUP(B397,辅助信息!E:I,3,FALSE)</f>
        <v>（五冶达州国道542项目-二工区黄家湾隧道工段）四川省达州市达川区赵固镇黄家坡</v>
      </c>
      <c r="J397" s="63" t="str">
        <f>VLOOKUP(B397,辅助信息!E:I,4,FALSE)</f>
        <v>罗永方</v>
      </c>
      <c r="K397" s="63">
        <f>VLOOKUP(J397,辅助信息!H:I,2,FALSE)</f>
        <v>13551450899</v>
      </c>
      <c r="L397" s="97"/>
      <c r="M397" s="90">
        <v>45705</v>
      </c>
      <c r="N397" s="50"/>
      <c r="O397" s="91">
        <f ca="1" t="shared" si="2"/>
        <v>0</v>
      </c>
      <c r="P397" s="91">
        <f ca="1" t="shared" si="3"/>
        <v>58</v>
      </c>
      <c r="Q397" s="31" t="str">
        <f>VLOOKUP(B397,辅助信息!E:M,9,FALSE)</f>
        <v>ZTWM-CDGS-XS-2024-0181-五冶天府-国道542项目（二批次）</v>
      </c>
    </row>
    <row r="398" s="47" customFormat="1" ht="60" hidden="1" spans="1:17">
      <c r="A398" s="52"/>
      <c r="B398" s="63" t="s">
        <v>78</v>
      </c>
      <c r="C398" s="95">
        <v>45703</v>
      </c>
      <c r="D398" s="63" t="str">
        <f>VLOOKUP(B398,辅助信息!E:K,7,FALSE)</f>
        <v>JWDDCD2024102400111</v>
      </c>
      <c r="E398" s="63" t="str">
        <f>VLOOKUP(F398,辅助信息!A:B,2,FALSE)</f>
        <v>螺纹钢</v>
      </c>
      <c r="F398" s="63" t="s">
        <v>33</v>
      </c>
      <c r="G398" s="65">
        <f>55-36</f>
        <v>19</v>
      </c>
      <c r="H398" s="65" t="e">
        <f>_xlfn._xlws.FILTER(#REF!,#REF!&amp;#REF!&amp;#REF!&amp;#REF!=C398&amp;F398&amp;I398&amp;J398,"未发货")</f>
        <v>#REF!</v>
      </c>
      <c r="I398" s="63" t="str">
        <f>VLOOKUP(B398,辅助信息!E:I,3,FALSE)</f>
        <v>（五冶达州国道542项目-二工区巴河特大桥工段-4号墩）达州市达川区桥湾镇陈余村</v>
      </c>
      <c r="J398" s="63" t="str">
        <f>VLOOKUP(B398,辅助信息!E:I,4,FALSE)</f>
        <v>谭福中</v>
      </c>
      <c r="K398" s="63">
        <f>VLOOKUP(J398,辅助信息!H:I,2,FALSE)</f>
        <v>15828538619</v>
      </c>
      <c r="L398" s="97" t="str">
        <f>VLOOKUP(B398,辅助信息!E:J,6,FALSE)</f>
        <v>五冶建设送货单,4份材质书,送货车型9.6米,装货前联系收货人核实到场规格,没提前告知进场规格现场不给予接收</v>
      </c>
      <c r="M398" s="90">
        <v>45705</v>
      </c>
      <c r="N398" s="52"/>
      <c r="O398" s="91">
        <f ca="1" t="shared" si="2"/>
        <v>0</v>
      </c>
      <c r="P398" s="91">
        <f ca="1" t="shared" si="3"/>
        <v>58</v>
      </c>
      <c r="Q398" s="31" t="str">
        <f>VLOOKUP(B398,辅助信息!E:M,9,FALSE)</f>
        <v>ZTWM-CDGS-XS-2024-0181-五冶天府-国道542项目（二批次）</v>
      </c>
    </row>
    <row r="399" s="47" customFormat="1" hidden="1" spans="1:17">
      <c r="A399" s="52"/>
      <c r="B399" s="63" t="s">
        <v>69</v>
      </c>
      <c r="C399" s="95">
        <v>45703</v>
      </c>
      <c r="D399" s="63" t="str">
        <f>VLOOKUP(B399,辅助信息!E:K,7,FALSE)</f>
        <v>JWDDCD2025011400164</v>
      </c>
      <c r="E399" s="63" t="str">
        <f>VLOOKUP(F399,辅助信息!A:B,2,FALSE)</f>
        <v>盘螺</v>
      </c>
      <c r="F399" s="63" t="s">
        <v>40</v>
      </c>
      <c r="G399" s="65">
        <v>6</v>
      </c>
      <c r="H399" s="65" t="e">
        <f>_xlfn._xlws.FILTER(#REF!,#REF!&amp;#REF!&amp;#REF!&amp;#REF!=C399&amp;F399&amp;I399&amp;J399,"未发货")</f>
        <v>#REF!</v>
      </c>
      <c r="I399" s="63" t="str">
        <f>VLOOKUP(B399,辅助信息!E:I,3,FALSE)</f>
        <v>（商投建工达州中医药科技园-4工区-2号楼）达州市通川区达州中医药职业学院犀牛大道北段</v>
      </c>
      <c r="J399" s="63" t="str">
        <f>VLOOKUP(B399,辅助信息!E:I,4,FALSE)</f>
        <v>张扬</v>
      </c>
      <c r="K399" s="63">
        <f>VLOOKUP(J399,辅助信息!H:I,2,FALSE)</f>
        <v>18381904567</v>
      </c>
      <c r="L399" s="97" t="str">
        <f>VLOOKUP(B399,辅助信息!E:J,6,FALSE)</f>
        <v>控制炉批号尽量少,优先安排达钢,提前联系到场规格及数量</v>
      </c>
      <c r="M399" s="90">
        <v>45704</v>
      </c>
      <c r="N399" s="52"/>
      <c r="O399" s="91">
        <f ca="1" t="shared" si="2"/>
        <v>0</v>
      </c>
      <c r="P399" s="91">
        <f ca="1" t="shared" si="3"/>
        <v>59</v>
      </c>
      <c r="Q399" s="31" t="str">
        <f>VLOOKUP(B399,辅助信息!E:M,9,FALSE)</f>
        <v>ZTWM-CDGS-XS-2024-0134-商投建工达州中医药科技成果示范园项目</v>
      </c>
    </row>
    <row r="400" s="47" customFormat="1" hidden="1" spans="1:17">
      <c r="A400" s="52"/>
      <c r="B400" s="63" t="s">
        <v>69</v>
      </c>
      <c r="C400" s="95">
        <v>45703</v>
      </c>
      <c r="D400" s="63" t="str">
        <f>VLOOKUP(B400,辅助信息!E:K,7,FALSE)</f>
        <v>JWDDCD2025011400164</v>
      </c>
      <c r="E400" s="63" t="str">
        <f>VLOOKUP(F400,辅助信息!A:B,2,FALSE)</f>
        <v>盘螺</v>
      </c>
      <c r="F400" s="63" t="s">
        <v>41</v>
      </c>
      <c r="G400" s="65">
        <v>9</v>
      </c>
      <c r="H400" s="65" t="e">
        <f>_xlfn._xlws.FILTER(#REF!,#REF!&amp;#REF!&amp;#REF!&amp;#REF!=C400&amp;F400&amp;I400&amp;J400,"未发货")</f>
        <v>#REF!</v>
      </c>
      <c r="I400" s="63" t="str">
        <f>VLOOKUP(B400,辅助信息!E:I,3,FALSE)</f>
        <v>（商投建工达州中医药科技园-4工区-2号楼）达州市通川区达州中医药职业学院犀牛大道北段</v>
      </c>
      <c r="J400" s="63" t="str">
        <f>VLOOKUP(B400,辅助信息!E:I,4,FALSE)</f>
        <v>张扬</v>
      </c>
      <c r="K400" s="63">
        <f>VLOOKUP(J400,辅助信息!H:I,2,FALSE)</f>
        <v>18381904567</v>
      </c>
      <c r="L400" s="97"/>
      <c r="M400" s="90">
        <v>45704</v>
      </c>
      <c r="N400" s="52"/>
      <c r="O400" s="91">
        <f ca="1" t="shared" si="2"/>
        <v>0</v>
      </c>
      <c r="P400" s="91">
        <f ca="1" t="shared" si="3"/>
        <v>59</v>
      </c>
      <c r="Q400" s="31" t="str">
        <f>VLOOKUP(B400,辅助信息!E:M,9,FALSE)</f>
        <v>ZTWM-CDGS-XS-2024-0134-商投建工达州中医药科技成果示范园项目</v>
      </c>
    </row>
    <row r="401" s="47" customFormat="1" hidden="1" spans="1:17">
      <c r="A401" s="52"/>
      <c r="B401" s="63" t="s">
        <v>69</v>
      </c>
      <c r="C401" s="95">
        <v>45703</v>
      </c>
      <c r="D401" s="63" t="str">
        <f>VLOOKUP(B401,辅助信息!E:K,7,FALSE)</f>
        <v>JWDDCD2025011400164</v>
      </c>
      <c r="E401" s="63" t="str">
        <f>VLOOKUP(F401,辅助信息!A:B,2,FALSE)</f>
        <v>螺纹钢</v>
      </c>
      <c r="F401" s="63" t="s">
        <v>32</v>
      </c>
      <c r="G401" s="65">
        <v>12</v>
      </c>
      <c r="H401" s="65" t="e">
        <f>_xlfn._xlws.FILTER(#REF!,#REF!&amp;#REF!&amp;#REF!&amp;#REF!=C401&amp;F401&amp;I401&amp;J401,"未发货")</f>
        <v>#REF!</v>
      </c>
      <c r="I401" s="63" t="str">
        <f>VLOOKUP(B401,辅助信息!E:I,3,FALSE)</f>
        <v>（商投建工达州中医药科技园-4工区-2号楼）达州市通川区达州中医药职业学院犀牛大道北段</v>
      </c>
      <c r="J401" s="63" t="str">
        <f>VLOOKUP(B401,辅助信息!E:I,4,FALSE)</f>
        <v>张扬</v>
      </c>
      <c r="K401" s="63">
        <f>VLOOKUP(J401,辅助信息!H:I,2,FALSE)</f>
        <v>18381904567</v>
      </c>
      <c r="L401" s="97"/>
      <c r="M401" s="90">
        <v>45704</v>
      </c>
      <c r="N401" s="52"/>
      <c r="O401" s="91">
        <f ca="1" t="shared" si="2"/>
        <v>0</v>
      </c>
      <c r="P401" s="91">
        <f ca="1" t="shared" si="3"/>
        <v>59</v>
      </c>
      <c r="Q401" s="31" t="str">
        <f>VLOOKUP(B401,辅助信息!E:M,9,FALSE)</f>
        <v>ZTWM-CDGS-XS-2024-0134-商投建工达州中医药科技成果示范园项目</v>
      </c>
    </row>
    <row r="402" s="47" customFormat="1" hidden="1" spans="1:17">
      <c r="A402" s="52"/>
      <c r="B402" s="63" t="s">
        <v>69</v>
      </c>
      <c r="C402" s="95">
        <v>45703</v>
      </c>
      <c r="D402" s="63" t="str">
        <f>VLOOKUP(B402,辅助信息!E:K,7,FALSE)</f>
        <v>JWDDCD2025011400164</v>
      </c>
      <c r="E402" s="63" t="str">
        <f>VLOOKUP(F402,辅助信息!A:B,2,FALSE)</f>
        <v>螺纹钢</v>
      </c>
      <c r="F402" s="63" t="s">
        <v>21</v>
      </c>
      <c r="G402" s="65">
        <v>30</v>
      </c>
      <c r="H402" s="65" t="e">
        <f>_xlfn._xlws.FILTER(#REF!,#REF!&amp;#REF!&amp;#REF!&amp;#REF!=C402&amp;F402&amp;I402&amp;J402,"未发货")</f>
        <v>#REF!</v>
      </c>
      <c r="I402" s="63" t="str">
        <f>VLOOKUP(B402,辅助信息!E:I,3,FALSE)</f>
        <v>（商投建工达州中医药科技园-4工区-2号楼）达州市通川区达州中医药职业学院犀牛大道北段</v>
      </c>
      <c r="J402" s="63" t="str">
        <f>VLOOKUP(B402,辅助信息!E:I,4,FALSE)</f>
        <v>张扬</v>
      </c>
      <c r="K402" s="63">
        <f>VLOOKUP(J402,辅助信息!H:I,2,FALSE)</f>
        <v>18381904567</v>
      </c>
      <c r="L402" s="97"/>
      <c r="M402" s="90">
        <v>45704</v>
      </c>
      <c r="N402" s="52"/>
      <c r="O402" s="91">
        <f ca="1" t="shared" si="2"/>
        <v>0</v>
      </c>
      <c r="P402" s="91">
        <f ca="1" t="shared" si="3"/>
        <v>59</v>
      </c>
      <c r="Q402" s="31" t="str">
        <f>VLOOKUP(B402,辅助信息!E:M,9,FALSE)</f>
        <v>ZTWM-CDGS-XS-2024-0134-商投建工达州中医药科技成果示范园项目</v>
      </c>
    </row>
    <row r="403" hidden="1" spans="2:17">
      <c r="B403" s="22" t="s">
        <v>84</v>
      </c>
      <c r="C403" s="95">
        <v>45703</v>
      </c>
      <c r="D403" s="63" t="str">
        <f>VLOOKUP(B403,辅助信息!E:K,7,FALSE)</f>
        <v>JWDDCD2024102400111</v>
      </c>
      <c r="E403" s="63" t="str">
        <f>VLOOKUP(F403,辅助信息!A:B,2,FALSE)</f>
        <v>螺纹钢</v>
      </c>
      <c r="F403" s="22" t="s">
        <v>27</v>
      </c>
      <c r="G403" s="18">
        <v>8</v>
      </c>
      <c r="H403" s="65" t="e">
        <f>_xlfn._xlws.FILTER(#REF!,#REF!&amp;#REF!&amp;#REF!&amp;#REF!=C403&amp;F403&amp;I403&amp;J403,"未发货")</f>
        <v>#REF!</v>
      </c>
      <c r="I403" s="63" t="str">
        <f>VLOOKUP(B403,辅助信息!E:I,3,FALSE)</f>
        <v>（五冶达州国道542项目-一工区路基一工段）四川省达州市达川区石梯火车站盖板加工点</v>
      </c>
      <c r="J403" s="63" t="str">
        <f>VLOOKUP(B403,辅助信息!E:I,4,FALSE)</f>
        <v>郑松</v>
      </c>
      <c r="K403" s="63">
        <f>VLOOKUP(J403,辅助信息!H:I,2,FALSE)</f>
        <v>13527304849</v>
      </c>
      <c r="L403" s="97" t="str">
        <f>VLOOKUP(B403,辅助信息!E:J,6,FALSE)</f>
        <v>五冶建设送货单,送货车型13米,装货前联系收货人核实到场规格,没提前告知进场规格现场不给予接收</v>
      </c>
      <c r="M403" s="90">
        <v>45705</v>
      </c>
      <c r="N403" s="50"/>
      <c r="O403" s="91">
        <f ca="1" t="shared" si="2"/>
        <v>0</v>
      </c>
      <c r="P403" s="91">
        <f ca="1" t="shared" si="3"/>
        <v>58</v>
      </c>
      <c r="Q403" s="31" t="str">
        <f>VLOOKUP(B403,辅助信息!E:M,9,FALSE)</f>
        <v>ZTWM-CDGS-XS-2024-0181-五冶天府-国道542项目（二批次）</v>
      </c>
    </row>
    <row r="404" hidden="1" spans="2:17">
      <c r="B404" s="22" t="s">
        <v>84</v>
      </c>
      <c r="C404" s="95">
        <v>45703</v>
      </c>
      <c r="D404" s="63" t="str">
        <f>VLOOKUP(B404,辅助信息!E:K,7,FALSE)</f>
        <v>JWDDCD2024102400111</v>
      </c>
      <c r="E404" s="63" t="str">
        <f>VLOOKUP(F404,辅助信息!A:B,2,FALSE)</f>
        <v>螺纹钢</v>
      </c>
      <c r="F404" s="22" t="s">
        <v>33</v>
      </c>
      <c r="G404" s="18">
        <v>8</v>
      </c>
      <c r="H404" s="65" t="e">
        <f>_xlfn._xlws.FILTER(#REF!,#REF!&amp;#REF!&amp;#REF!&amp;#REF!=C404&amp;F404&amp;I404&amp;J404,"未发货")</f>
        <v>#REF!</v>
      </c>
      <c r="I404" s="63" t="str">
        <f>VLOOKUP(B404,辅助信息!E:I,3,FALSE)</f>
        <v>（五冶达州国道542项目-一工区路基一工段）四川省达州市达川区石梯火车站盖板加工点</v>
      </c>
      <c r="J404" s="63" t="str">
        <f>VLOOKUP(B404,辅助信息!E:I,4,FALSE)</f>
        <v>郑松</v>
      </c>
      <c r="K404" s="63">
        <f>VLOOKUP(J404,辅助信息!H:I,2,FALSE)</f>
        <v>13527304849</v>
      </c>
      <c r="L404" s="97"/>
      <c r="M404" s="90">
        <v>45705</v>
      </c>
      <c r="N404" s="50"/>
      <c r="O404" s="91">
        <f ca="1" t="shared" si="2"/>
        <v>0</v>
      </c>
      <c r="P404" s="91">
        <f ca="1" t="shared" si="3"/>
        <v>58</v>
      </c>
      <c r="Q404" s="31" t="str">
        <f>VLOOKUP(B404,辅助信息!E:M,9,FALSE)</f>
        <v>ZTWM-CDGS-XS-2024-0181-五冶天府-国道542项目（二批次）</v>
      </c>
    </row>
    <row r="405" hidden="1" spans="2:17">
      <c r="B405" s="22" t="s">
        <v>84</v>
      </c>
      <c r="C405" s="95">
        <v>45703</v>
      </c>
      <c r="D405" s="63" t="str">
        <f>VLOOKUP(B405,辅助信息!E:K,7,FALSE)</f>
        <v>JWDDCD2024102400111</v>
      </c>
      <c r="E405" s="63" t="str">
        <f>VLOOKUP(F405,辅助信息!A:B,2,FALSE)</f>
        <v>螺纹钢</v>
      </c>
      <c r="F405" s="22" t="s">
        <v>18</v>
      </c>
      <c r="G405" s="18">
        <v>12</v>
      </c>
      <c r="H405" s="65" t="e">
        <f>_xlfn._xlws.FILTER(#REF!,#REF!&amp;#REF!&amp;#REF!&amp;#REF!=C405&amp;F405&amp;I405&amp;J405,"未发货")</f>
        <v>#REF!</v>
      </c>
      <c r="I405" s="63" t="str">
        <f>VLOOKUP(B405,辅助信息!E:I,3,FALSE)</f>
        <v>（五冶达州国道542项目-一工区路基一工段）四川省达州市达川区石梯火车站盖板加工点</v>
      </c>
      <c r="J405" s="63" t="str">
        <f>VLOOKUP(B405,辅助信息!E:I,4,FALSE)</f>
        <v>郑松</v>
      </c>
      <c r="K405" s="63">
        <f>VLOOKUP(J405,辅助信息!H:I,2,FALSE)</f>
        <v>13527304849</v>
      </c>
      <c r="L405" s="97"/>
      <c r="M405" s="90">
        <v>45705</v>
      </c>
      <c r="N405" s="50"/>
      <c r="O405" s="91">
        <f ca="1" t="shared" si="2"/>
        <v>0</v>
      </c>
      <c r="P405" s="91">
        <f ca="1" t="shared" si="3"/>
        <v>58</v>
      </c>
      <c r="Q405" s="31" t="str">
        <f>VLOOKUP(B405,辅助信息!E:M,9,FALSE)</f>
        <v>ZTWM-CDGS-XS-2024-0181-五冶天府-国道542项目（二批次）</v>
      </c>
    </row>
    <row r="406" hidden="1" spans="1:17">
      <c r="A406" s="67" t="s">
        <v>85</v>
      </c>
      <c r="B406" s="22" t="s">
        <v>75</v>
      </c>
      <c r="C406" s="95">
        <v>45703</v>
      </c>
      <c r="D406" s="63" t="str">
        <f>VLOOKUP(B406,辅助信息!E:K,7,FALSE)</f>
        <v>JWDDCD2024102400111</v>
      </c>
      <c r="E406" s="63" t="str">
        <f>VLOOKUP(F406,辅助信息!A:B,2,FALSE)</f>
        <v>螺纹钢</v>
      </c>
      <c r="F406" s="22" t="s">
        <v>28</v>
      </c>
      <c r="G406" s="18">
        <v>9</v>
      </c>
      <c r="H406" s="65" t="e">
        <f>_xlfn._xlws.FILTER(#REF!,#REF!&amp;#REF!&amp;#REF!&amp;#REF!=C406&amp;F406&amp;I406&amp;J406,"未发货")</f>
        <v>#REF!</v>
      </c>
      <c r="I406" s="63" t="str">
        <f>VLOOKUP(B406,辅助信息!E:I,3,FALSE)</f>
        <v>（五冶达州国道542项目-一工区桥梁一工段）四川省达州市四川省达州市达川区石桥镇武寨村</v>
      </c>
      <c r="J406" s="63" t="str">
        <f>VLOOKUP(B406,辅助信息!E:I,4,FALSE)</f>
        <v>杨勇</v>
      </c>
      <c r="K406" s="63">
        <f>VLOOKUP(J406,辅助信息!H:I,2,FALSE)</f>
        <v>18398563998</v>
      </c>
      <c r="L406" s="97" t="str">
        <f>VLOOKUP(B406,辅助信息!E:J,6,FALSE)</f>
        <v>五冶建设送货单,送货车型13米,装货前联系收货人核实到场规格,没提前告知进场规格现场不给予接收</v>
      </c>
      <c r="M406" s="90">
        <v>45709</v>
      </c>
      <c r="N406" s="50"/>
      <c r="O406" s="91">
        <f ca="1" t="shared" si="2"/>
        <v>0</v>
      </c>
      <c r="P406" s="91">
        <f ca="1" t="shared" si="3"/>
        <v>54</v>
      </c>
      <c r="Q406" s="31" t="str">
        <f>VLOOKUP(B406,辅助信息!E:M,9,FALSE)</f>
        <v>ZTWM-CDGS-XS-2024-0181-五冶天府-国道542项目（二批次）</v>
      </c>
    </row>
    <row r="407" hidden="1" spans="1:17">
      <c r="A407" s="67"/>
      <c r="B407" s="22" t="s">
        <v>75</v>
      </c>
      <c r="C407" s="95">
        <v>45703</v>
      </c>
      <c r="D407" s="63" t="str">
        <f>VLOOKUP(B407,辅助信息!E:K,7,FALSE)</f>
        <v>JWDDCD2024102400111</v>
      </c>
      <c r="E407" s="63" t="str">
        <f>VLOOKUP(F407,辅助信息!A:B,2,FALSE)</f>
        <v>螺纹钢</v>
      </c>
      <c r="F407" s="22" t="s">
        <v>18</v>
      </c>
      <c r="G407" s="18">
        <v>9</v>
      </c>
      <c r="H407" s="65" t="e">
        <f>_xlfn._xlws.FILTER(#REF!,#REF!&amp;#REF!&amp;#REF!&amp;#REF!=C407&amp;F407&amp;I407&amp;J407,"未发货")</f>
        <v>#REF!</v>
      </c>
      <c r="I407" s="63" t="str">
        <f>VLOOKUP(B407,辅助信息!E:I,3,FALSE)</f>
        <v>（五冶达州国道542项目-一工区桥梁一工段）四川省达州市四川省达州市达川区石桥镇武寨村</v>
      </c>
      <c r="J407" s="63" t="str">
        <f>VLOOKUP(B407,辅助信息!E:I,4,FALSE)</f>
        <v>杨勇</v>
      </c>
      <c r="K407" s="63">
        <f>VLOOKUP(J407,辅助信息!H:I,2,FALSE)</f>
        <v>18398563998</v>
      </c>
      <c r="L407" s="97"/>
      <c r="M407" s="90">
        <v>45709</v>
      </c>
      <c r="N407" s="50"/>
      <c r="O407" s="91">
        <f ca="1" t="shared" si="2"/>
        <v>0</v>
      </c>
      <c r="P407" s="91">
        <f ca="1" t="shared" si="3"/>
        <v>54</v>
      </c>
      <c r="Q407" s="31" t="str">
        <f>VLOOKUP(B407,辅助信息!E:M,9,FALSE)</f>
        <v>ZTWM-CDGS-XS-2024-0181-五冶天府-国道542项目（二批次）</v>
      </c>
    </row>
    <row r="408" hidden="1" spans="1:17">
      <c r="A408" s="67"/>
      <c r="B408" s="22" t="s">
        <v>75</v>
      </c>
      <c r="C408" s="95">
        <v>45703</v>
      </c>
      <c r="D408" s="63" t="str">
        <f>VLOOKUP(B408,辅助信息!E:K,7,FALSE)</f>
        <v>JWDDCD2024102400111</v>
      </c>
      <c r="E408" s="63" t="str">
        <f>VLOOKUP(F408,辅助信息!A:B,2,FALSE)</f>
        <v>螺纹钢</v>
      </c>
      <c r="F408" s="22" t="s">
        <v>65</v>
      </c>
      <c r="G408" s="88">
        <v>36</v>
      </c>
      <c r="H408" s="65" t="e">
        <f>_xlfn._xlws.FILTER(#REF!,#REF!&amp;#REF!&amp;#REF!&amp;#REF!=C408&amp;F408&amp;I408&amp;J408,"未发货")</f>
        <v>#REF!</v>
      </c>
      <c r="I408" s="63" t="str">
        <f>VLOOKUP(B408,辅助信息!E:I,3,FALSE)</f>
        <v>（五冶达州国道542项目-一工区桥梁一工段）四川省达州市四川省达州市达川区石桥镇武寨村</v>
      </c>
      <c r="J408" s="63" t="str">
        <f>VLOOKUP(B408,辅助信息!E:I,4,FALSE)</f>
        <v>杨勇</v>
      </c>
      <c r="K408" s="63">
        <f>VLOOKUP(J408,辅助信息!H:I,2,FALSE)</f>
        <v>18398563998</v>
      </c>
      <c r="L408" s="97"/>
      <c r="M408" s="90">
        <v>45709</v>
      </c>
      <c r="N408" s="50"/>
      <c r="O408" s="91">
        <f ca="1" t="shared" si="2"/>
        <v>0</v>
      </c>
      <c r="P408" s="91">
        <f ca="1" t="shared" si="3"/>
        <v>54</v>
      </c>
      <c r="Q408" s="31" t="str">
        <f>VLOOKUP(B408,辅助信息!E:M,9,FALSE)</f>
        <v>ZTWM-CDGS-XS-2024-0181-五冶天府-国道542项目（二批次）</v>
      </c>
    </row>
    <row r="409" hidden="1" spans="1:17">
      <c r="A409" s="67"/>
      <c r="B409" s="22" t="s">
        <v>75</v>
      </c>
      <c r="C409" s="95">
        <v>45703</v>
      </c>
      <c r="D409" s="63" t="str">
        <f>VLOOKUP(B409,辅助信息!E:K,7,FALSE)</f>
        <v>JWDDCD2024102400111</v>
      </c>
      <c r="E409" s="63" t="str">
        <f>VLOOKUP(F409,辅助信息!A:B,2,FALSE)</f>
        <v>螺纹钢</v>
      </c>
      <c r="F409" s="22" t="s">
        <v>77</v>
      </c>
      <c r="G409" s="88">
        <v>20</v>
      </c>
      <c r="H409" s="65" t="e">
        <f>_xlfn._xlws.FILTER(#REF!,#REF!&amp;#REF!&amp;#REF!&amp;#REF!=C409&amp;F409&amp;I409&amp;J409,"未发货")</f>
        <v>#REF!</v>
      </c>
      <c r="I409" s="63" t="str">
        <f>VLOOKUP(B409,辅助信息!E:I,3,FALSE)</f>
        <v>（五冶达州国道542项目-一工区桥梁一工段）四川省达州市四川省达州市达川区石桥镇武寨村</v>
      </c>
      <c r="J409" s="63" t="str">
        <f>VLOOKUP(B409,辅助信息!E:I,4,FALSE)</f>
        <v>杨勇</v>
      </c>
      <c r="K409" s="63">
        <f>VLOOKUP(J409,辅助信息!H:I,2,FALSE)</f>
        <v>18398563998</v>
      </c>
      <c r="L409" s="97"/>
      <c r="M409" s="90"/>
      <c r="N409" s="50"/>
      <c r="O409" s="91"/>
      <c r="P409" s="91"/>
      <c r="Q409" s="31"/>
    </row>
    <row r="410" hidden="1" spans="1:17">
      <c r="A410" s="67"/>
      <c r="B410" s="22" t="s">
        <v>75</v>
      </c>
      <c r="C410" s="95">
        <v>45703</v>
      </c>
      <c r="D410" s="63" t="str">
        <f>VLOOKUP(B410,辅助信息!E:K,7,FALSE)</f>
        <v>JWDDCD2024102400111</v>
      </c>
      <c r="E410" s="63" t="str">
        <f>VLOOKUP(F410,辅助信息!A:B,2,FALSE)</f>
        <v>螺纹钢</v>
      </c>
      <c r="F410" s="22" t="s">
        <v>86</v>
      </c>
      <c r="G410" s="18">
        <v>26</v>
      </c>
      <c r="H410" s="65" t="e">
        <f>_xlfn._xlws.FILTER(#REF!,#REF!&amp;#REF!&amp;#REF!&amp;#REF!=C410&amp;F410&amp;I410&amp;J410,"未发货")</f>
        <v>#REF!</v>
      </c>
      <c r="I410" s="63" t="str">
        <f>VLOOKUP(B410,辅助信息!E:I,3,FALSE)</f>
        <v>（五冶达州国道542项目-一工区桥梁一工段）四川省达州市四川省达州市达川区石桥镇武寨村</v>
      </c>
      <c r="J410" s="63" t="str">
        <f>VLOOKUP(B410,辅助信息!E:I,4,FALSE)</f>
        <v>杨勇</v>
      </c>
      <c r="K410" s="63">
        <f>VLOOKUP(J410,辅助信息!H:I,2,FALSE)</f>
        <v>18398563998</v>
      </c>
      <c r="L410" s="97"/>
      <c r="M410" s="90">
        <v>45709</v>
      </c>
      <c r="N410" s="50"/>
      <c r="O410" s="91">
        <f ca="1" t="shared" ref="O410:O416" si="4">IF(OR(M410="",N410&lt;&gt;""),"",MAX(M410-TODAY(),0))</f>
        <v>0</v>
      </c>
      <c r="P410" s="91">
        <f ca="1" t="shared" ref="P410:P416" si="5">IF(M410="","",IF(N410&lt;&gt;"",MAX(N410-M410,0),IF(TODAY()&gt;M410,TODAY()-M410,0)))</f>
        <v>54</v>
      </c>
      <c r="Q410" s="31" t="str">
        <f>VLOOKUP(B410,辅助信息!E:M,9,FALSE)</f>
        <v>ZTWM-CDGS-XS-2024-0181-五冶天府-国道542项目（二批次）</v>
      </c>
    </row>
    <row r="411" hidden="1" spans="2:17">
      <c r="B411" s="22" t="s">
        <v>87</v>
      </c>
      <c r="C411" s="95">
        <v>45703</v>
      </c>
      <c r="D411" s="63" t="str">
        <f>VLOOKUP(B411,辅助信息!E:K,7,FALSE)</f>
        <v>JWDDCD2024102400111</v>
      </c>
      <c r="E411" s="63" t="str">
        <f>VLOOKUP(F411,辅助信息!A:B,2,FALSE)</f>
        <v>螺纹钢</v>
      </c>
      <c r="F411" s="22" t="s">
        <v>27</v>
      </c>
      <c r="G411" s="18">
        <v>8</v>
      </c>
      <c r="H411" s="65" t="e">
        <f>_xlfn._xlws.FILTER(#REF!,#REF!&amp;#REF!&amp;#REF!&amp;#REF!=C411&amp;F411&amp;I411&amp;J411,"未发货")</f>
        <v>#REF!</v>
      </c>
      <c r="I411" s="63" t="str">
        <f>VLOOKUP(B411,辅助信息!E:I,3,FALSE)</f>
        <v>（五冶达州国道542项目-一工区桥梁二工段）四川省达州市达川区达川区石梯镇石成村</v>
      </c>
      <c r="J411" s="63" t="str">
        <f>VLOOKUP(B411,辅助信息!E:I,4,FALSE)</f>
        <v>夏树彬</v>
      </c>
      <c r="K411" s="63">
        <f>VLOOKUP(J411,辅助信息!H:I,2,FALSE)</f>
        <v>13518183653</v>
      </c>
      <c r="L411" s="97" t="str">
        <f>VLOOKUP(B411,辅助信息!E:J,6,FALSE)</f>
        <v>五冶建设送货单,送货车型9.6米,装货前联系收货人核实到场规格,没提前告知进场规格现场不给予接收</v>
      </c>
      <c r="M411" s="90">
        <v>45706</v>
      </c>
      <c r="N411" s="50"/>
      <c r="O411" s="91">
        <f ca="1" t="shared" si="4"/>
        <v>0</v>
      </c>
      <c r="P411" s="91">
        <f ca="1" t="shared" si="5"/>
        <v>57</v>
      </c>
      <c r="Q411" s="31" t="str">
        <f>VLOOKUP(B411,辅助信息!E:M,9,FALSE)</f>
        <v>ZTWM-CDGS-XS-2024-0181-五冶天府-国道542项目（二批次）</v>
      </c>
    </row>
    <row r="412" hidden="1" spans="2:17">
      <c r="B412" s="22" t="s">
        <v>87</v>
      </c>
      <c r="C412" s="95">
        <v>45703</v>
      </c>
      <c r="D412" s="63" t="str">
        <f>VLOOKUP(B412,辅助信息!E:K,7,FALSE)</f>
        <v>JWDDCD2024102400111</v>
      </c>
      <c r="E412" s="63" t="str">
        <f>VLOOKUP(F412,辅助信息!A:B,2,FALSE)</f>
        <v>螺纹钢</v>
      </c>
      <c r="F412" s="22" t="s">
        <v>65</v>
      </c>
      <c r="G412" s="18">
        <v>27</v>
      </c>
      <c r="H412" s="65" t="e">
        <f>_xlfn._xlws.FILTER(#REF!,#REF!&amp;#REF!&amp;#REF!&amp;#REF!=C412&amp;F412&amp;I412&amp;J412,"未发货")</f>
        <v>#REF!</v>
      </c>
      <c r="I412" s="63" t="str">
        <f>VLOOKUP(B412,辅助信息!E:I,3,FALSE)</f>
        <v>（五冶达州国道542项目-一工区桥梁二工段）四川省达州市达川区达川区石梯镇石成村</v>
      </c>
      <c r="J412" s="63" t="str">
        <f>VLOOKUP(B412,辅助信息!E:I,4,FALSE)</f>
        <v>夏树彬</v>
      </c>
      <c r="K412" s="63">
        <f>VLOOKUP(J412,辅助信息!H:I,2,FALSE)</f>
        <v>13518183653</v>
      </c>
      <c r="L412" s="97"/>
      <c r="M412" s="90">
        <v>45706</v>
      </c>
      <c r="N412" s="50"/>
      <c r="O412" s="91">
        <f ca="1" t="shared" si="4"/>
        <v>0</v>
      </c>
      <c r="P412" s="91">
        <f ca="1" t="shared" si="5"/>
        <v>57</v>
      </c>
      <c r="Q412" s="31" t="str">
        <f>VLOOKUP(B412,辅助信息!E:M,9,FALSE)</f>
        <v>ZTWM-CDGS-XS-2024-0181-五冶天府-国道542项目（二批次）</v>
      </c>
    </row>
    <row r="413" hidden="1" spans="2:17">
      <c r="B413" s="22" t="s">
        <v>74</v>
      </c>
      <c r="C413" s="95">
        <v>45703</v>
      </c>
      <c r="D413" s="63" t="str">
        <f>VLOOKUP(B413,辅助信息!E:K,7,FALSE)</f>
        <v>JWDDCD2024102400111</v>
      </c>
      <c r="E413" s="63" t="str">
        <f>VLOOKUP(F413,辅助信息!A:B,2,FALSE)</f>
        <v>螺纹钢</v>
      </c>
      <c r="F413" s="22" t="s">
        <v>19</v>
      </c>
      <c r="G413" s="18">
        <v>12</v>
      </c>
      <c r="H413" s="65" t="e">
        <f>_xlfn._xlws.FILTER(#REF!,#REF!&amp;#REF!&amp;#REF!&amp;#REF!=C413&amp;F413&amp;I413&amp;J413,"未发货")</f>
        <v>#REF!</v>
      </c>
      <c r="I413" s="63" t="str">
        <f>VLOOKUP(B413,辅助信息!E:I,3,FALSE)</f>
        <v>（五冶达州国道542项目-桥梁4标）四川省达州市达川区大堰镇双井村</v>
      </c>
      <c r="J413" s="63" t="str">
        <f>VLOOKUP(B413,辅助信息!E:I,4,FALSE)</f>
        <v>吴志强</v>
      </c>
      <c r="K413" s="63">
        <f>VLOOKUP(J413,辅助信息!H:I,2,FALSE)</f>
        <v>18820030907</v>
      </c>
      <c r="L413" s="97" t="str">
        <f>VLOOKUP(B413,辅助信息!E:J,6,FALSE)</f>
        <v>五冶建设送货单,送货车型13米,装货前联系收货人核实到场规格,没提前告知进场规格现场不给予接收</v>
      </c>
      <c r="M413" s="90">
        <v>45711</v>
      </c>
      <c r="N413" s="50"/>
      <c r="O413" s="91">
        <f ca="1" t="shared" si="4"/>
        <v>0</v>
      </c>
      <c r="P413" s="91">
        <f ca="1" t="shared" si="5"/>
        <v>52</v>
      </c>
      <c r="Q413" s="31" t="str">
        <f>VLOOKUP(B413,辅助信息!E:M,9,FALSE)</f>
        <v>ZTWM-CDGS-XS-2024-0181-五冶天府-国道542项目（二批次）</v>
      </c>
    </row>
    <row r="414" hidden="1" spans="2:17">
      <c r="B414" s="22" t="s">
        <v>74</v>
      </c>
      <c r="C414" s="95">
        <v>45703</v>
      </c>
      <c r="D414" s="63" t="str">
        <f>VLOOKUP(B414,辅助信息!E:K,7,FALSE)</f>
        <v>JWDDCD2024102400111</v>
      </c>
      <c r="E414" s="63" t="str">
        <f>VLOOKUP(F414,辅助信息!A:B,2,FALSE)</f>
        <v>螺纹钢</v>
      </c>
      <c r="F414" s="22" t="s">
        <v>33</v>
      </c>
      <c r="G414" s="18">
        <v>12</v>
      </c>
      <c r="H414" s="65" t="e">
        <f>_xlfn._xlws.FILTER(#REF!,#REF!&amp;#REF!&amp;#REF!&amp;#REF!=C414&amp;F414&amp;I414&amp;J414,"未发货")</f>
        <v>#REF!</v>
      </c>
      <c r="I414" s="63" t="str">
        <f>VLOOKUP(B414,辅助信息!E:I,3,FALSE)</f>
        <v>（五冶达州国道542项目-桥梁4标）四川省达州市达川区大堰镇双井村</v>
      </c>
      <c r="J414" s="63" t="str">
        <f>VLOOKUP(B414,辅助信息!E:I,4,FALSE)</f>
        <v>吴志强</v>
      </c>
      <c r="K414" s="63">
        <f>VLOOKUP(J414,辅助信息!H:I,2,FALSE)</f>
        <v>18820030907</v>
      </c>
      <c r="L414" s="97"/>
      <c r="M414" s="90">
        <v>45711</v>
      </c>
      <c r="N414" s="50"/>
      <c r="O414" s="91">
        <f ca="1" t="shared" si="4"/>
        <v>0</v>
      </c>
      <c r="P414" s="91">
        <f ca="1" t="shared" si="5"/>
        <v>52</v>
      </c>
      <c r="Q414" s="31" t="str">
        <f>VLOOKUP(B414,辅助信息!E:M,9,FALSE)</f>
        <v>ZTWM-CDGS-XS-2024-0181-五冶天府-国道542项目（二批次）</v>
      </c>
    </row>
    <row r="415" hidden="1" spans="2:17">
      <c r="B415" s="22" t="s">
        <v>74</v>
      </c>
      <c r="C415" s="95">
        <v>45703</v>
      </c>
      <c r="D415" s="63" t="str">
        <f>VLOOKUP(B415,辅助信息!E:K,7,FALSE)</f>
        <v>JWDDCD2024102400111</v>
      </c>
      <c r="E415" s="63" t="str">
        <f>VLOOKUP(F415,辅助信息!A:B,2,FALSE)</f>
        <v>螺纹钢</v>
      </c>
      <c r="F415" s="22" t="s">
        <v>28</v>
      </c>
      <c r="G415" s="18">
        <v>12</v>
      </c>
      <c r="H415" s="65" t="e">
        <f>_xlfn._xlws.FILTER(#REF!,#REF!&amp;#REF!&amp;#REF!&amp;#REF!=C415&amp;F415&amp;I415&amp;J415,"未发货")</f>
        <v>#REF!</v>
      </c>
      <c r="I415" s="63" t="str">
        <f>VLOOKUP(B415,辅助信息!E:I,3,FALSE)</f>
        <v>（五冶达州国道542项目-桥梁4标）四川省达州市达川区大堰镇双井村</v>
      </c>
      <c r="J415" s="63" t="str">
        <f>VLOOKUP(B415,辅助信息!E:I,4,FALSE)</f>
        <v>吴志强</v>
      </c>
      <c r="K415" s="63">
        <f>VLOOKUP(J415,辅助信息!H:I,2,FALSE)</f>
        <v>18820030907</v>
      </c>
      <c r="L415" s="97"/>
      <c r="M415" s="90">
        <v>45711</v>
      </c>
      <c r="N415" s="50"/>
      <c r="O415" s="91">
        <f ca="1" t="shared" si="4"/>
        <v>0</v>
      </c>
      <c r="P415" s="91">
        <f ca="1" t="shared" si="5"/>
        <v>52</v>
      </c>
      <c r="Q415" s="31" t="str">
        <f>VLOOKUP(B415,辅助信息!E:M,9,FALSE)</f>
        <v>ZTWM-CDGS-XS-2024-0181-五冶天府-国道542项目（二批次）</v>
      </c>
    </row>
    <row r="416" hidden="1" spans="2:17">
      <c r="B416" s="22" t="s">
        <v>74</v>
      </c>
      <c r="C416" s="95">
        <v>45703</v>
      </c>
      <c r="D416" s="63" t="str">
        <f>VLOOKUP(B416,辅助信息!E:K,7,FALSE)</f>
        <v>JWDDCD2024102400111</v>
      </c>
      <c r="E416" s="63" t="str">
        <f>VLOOKUP(F416,辅助信息!A:B,2,FALSE)</f>
        <v>螺纹钢</v>
      </c>
      <c r="F416" s="22" t="s">
        <v>18</v>
      </c>
      <c r="G416" s="18">
        <v>3</v>
      </c>
      <c r="H416" s="65" t="e">
        <f>_xlfn._xlws.FILTER(#REF!,#REF!&amp;#REF!&amp;#REF!&amp;#REF!=C416&amp;F416&amp;I416&amp;J416,"未发货")</f>
        <v>#REF!</v>
      </c>
      <c r="I416" s="63" t="str">
        <f>VLOOKUP(B416,辅助信息!E:I,3,FALSE)</f>
        <v>（五冶达州国道542项目-桥梁4标）四川省达州市达川区大堰镇双井村</v>
      </c>
      <c r="J416" s="63" t="str">
        <f>VLOOKUP(B416,辅助信息!E:I,4,FALSE)</f>
        <v>吴志强</v>
      </c>
      <c r="K416" s="63">
        <f>VLOOKUP(J416,辅助信息!H:I,2,FALSE)</f>
        <v>18820030907</v>
      </c>
      <c r="L416" s="97"/>
      <c r="M416" s="90">
        <v>45711</v>
      </c>
      <c r="N416" s="50"/>
      <c r="O416" s="91">
        <f ca="1" t="shared" si="4"/>
        <v>0</v>
      </c>
      <c r="P416" s="91">
        <f ca="1" t="shared" si="5"/>
        <v>52</v>
      </c>
      <c r="Q416" s="31" t="str">
        <f>VLOOKUP(B416,辅助信息!E:M,9,FALSE)</f>
        <v>ZTWM-CDGS-XS-2024-0181-五冶天府-国道542项目（二批次）</v>
      </c>
    </row>
    <row r="417" hidden="1" spans="2:17">
      <c r="B417" s="22" t="s">
        <v>79</v>
      </c>
      <c r="C417" s="95">
        <v>45703</v>
      </c>
      <c r="D417" s="63" t="str">
        <f>VLOOKUP(B417,辅助信息!E:K,7,FALSE)</f>
        <v>JWDDCD2024102400111</v>
      </c>
      <c r="E417" s="63" t="str">
        <f>VLOOKUP(F417,辅助信息!A:B,2,FALSE)</f>
        <v>盘螺</v>
      </c>
      <c r="F417" s="22" t="s">
        <v>40</v>
      </c>
      <c r="G417" s="18">
        <v>3</v>
      </c>
      <c r="H417" s="65" t="e">
        <f>_xlfn._xlws.FILTER(#REF!,#REF!&amp;#REF!&amp;#REF!&amp;#REF!=C417&amp;F417&amp;I417&amp;J417,"未发货")</f>
        <v>#REF!</v>
      </c>
      <c r="I417" s="63" t="str">
        <f>VLOOKUP(B417,辅助信息!E:I,3,FALSE)</f>
        <v>（五冶达州国道542项目-养护工区）四川省达州市达川区管村镇油房村</v>
      </c>
      <c r="J417" s="63" t="str">
        <f>VLOOKUP(B417,辅助信息!E:I,4,FALSE)</f>
        <v>侯自强</v>
      </c>
      <c r="K417" s="73">
        <f>VLOOKUP(J417,辅助信息!H:I,2,FALSE)</f>
        <v>13281725223</v>
      </c>
      <c r="L417" s="72" t="str">
        <f>VLOOKUP(B417,辅助信息!E:J,6,FALSE)</f>
        <v>五冶建设送货单,送货车型9.6米,装货前联系收货人核实到场规格,没提前告知进场规格现场不给予接收</v>
      </c>
      <c r="M417" s="66"/>
      <c r="N417" s="66"/>
      <c r="O417" s="66"/>
      <c r="P417" s="66"/>
      <c r="Q417" s="31" t="str">
        <f>VLOOKUP(B417,辅助信息!E:M,9,FALSE)</f>
        <v>ZTWM-CDGS-XS-2024-0181-五冶天府-国道542项目（二批次）</v>
      </c>
    </row>
    <row r="418" hidden="1" spans="2:17">
      <c r="B418" s="22" t="s">
        <v>79</v>
      </c>
      <c r="C418" s="95">
        <v>45703</v>
      </c>
      <c r="D418" s="63" t="str">
        <f>VLOOKUP(B418,辅助信息!E:K,7,FALSE)</f>
        <v>JWDDCD2024102400111</v>
      </c>
      <c r="E418" s="63" t="str">
        <f>VLOOKUP(F418,辅助信息!A:B,2,FALSE)</f>
        <v>盘螺</v>
      </c>
      <c r="F418" s="22" t="s">
        <v>41</v>
      </c>
      <c r="G418" s="18">
        <v>3</v>
      </c>
      <c r="H418" s="65" t="e">
        <f>_xlfn._xlws.FILTER(#REF!,#REF!&amp;#REF!&amp;#REF!&amp;#REF!=C418&amp;F418&amp;I418&amp;J418,"未发货")</f>
        <v>#REF!</v>
      </c>
      <c r="I418" s="63" t="str">
        <f>VLOOKUP(B418,辅助信息!E:I,3,FALSE)</f>
        <v>（五冶达州国道542项目-养护工区）四川省达州市达川区管村镇油房村</v>
      </c>
      <c r="J418" s="63" t="str">
        <f>VLOOKUP(B418,辅助信息!E:I,4,FALSE)</f>
        <v>侯自强</v>
      </c>
      <c r="K418" s="73">
        <f>VLOOKUP(J418,辅助信息!H:I,2,FALSE)</f>
        <v>13281725223</v>
      </c>
      <c r="L418" s="72"/>
      <c r="M418" s="66"/>
      <c r="N418" s="66"/>
      <c r="O418" s="66"/>
      <c r="P418" s="66"/>
      <c r="Q418" s="31" t="str">
        <f>VLOOKUP(B418,辅助信息!E:M,9,FALSE)</f>
        <v>ZTWM-CDGS-XS-2024-0181-五冶天府-国道542项目（二批次）</v>
      </c>
    </row>
    <row r="419" hidden="1" spans="2:17">
      <c r="B419" s="22" t="s">
        <v>79</v>
      </c>
      <c r="C419" s="95">
        <v>45703</v>
      </c>
      <c r="D419" s="63" t="str">
        <f>VLOOKUP(B419,辅助信息!E:K,7,FALSE)</f>
        <v>JWDDCD2024102400111</v>
      </c>
      <c r="E419" s="63" t="str">
        <f>VLOOKUP(F419,辅助信息!A:B,2,FALSE)</f>
        <v>螺纹钢</v>
      </c>
      <c r="F419" s="22" t="s">
        <v>27</v>
      </c>
      <c r="G419" s="88">
        <v>9</v>
      </c>
      <c r="H419" s="65" t="e">
        <f>_xlfn._xlws.FILTER(#REF!,#REF!&amp;#REF!&amp;#REF!&amp;#REF!=C419&amp;F419&amp;I419&amp;J419,"未发货")</f>
        <v>#REF!</v>
      </c>
      <c r="I419" s="63" t="str">
        <f>VLOOKUP(B419,辅助信息!E:I,3,FALSE)</f>
        <v>（五冶达州国道542项目-养护工区）四川省达州市达川区管村镇油房村</v>
      </c>
      <c r="J419" s="63" t="str">
        <f>VLOOKUP(B419,辅助信息!E:I,4,FALSE)</f>
        <v>侯自强</v>
      </c>
      <c r="K419" s="73">
        <f>VLOOKUP(J419,辅助信息!H:I,2,FALSE)</f>
        <v>13281725223</v>
      </c>
      <c r="L419" s="72"/>
      <c r="M419" s="66"/>
      <c r="N419" s="66"/>
      <c r="O419" s="66"/>
      <c r="P419" s="66"/>
      <c r="Q419" s="31" t="str">
        <f>VLOOKUP(B419,辅助信息!E:M,9,FALSE)</f>
        <v>ZTWM-CDGS-XS-2024-0181-五冶天府-国道542项目（二批次）</v>
      </c>
    </row>
    <row r="420" hidden="1" spans="2:17">
      <c r="B420" s="22" t="s">
        <v>79</v>
      </c>
      <c r="C420" s="95">
        <v>45703</v>
      </c>
      <c r="D420" s="63" t="str">
        <f>VLOOKUP(B420,辅助信息!E:K,7,FALSE)</f>
        <v>JWDDCD2024102400111</v>
      </c>
      <c r="E420" s="63" t="str">
        <f>VLOOKUP(F420,辅助信息!A:B,2,FALSE)</f>
        <v>螺纹钢</v>
      </c>
      <c r="F420" s="22" t="s">
        <v>19</v>
      </c>
      <c r="G420" s="18">
        <v>20</v>
      </c>
      <c r="H420" s="65" t="e">
        <f>_xlfn._xlws.FILTER(#REF!,#REF!&amp;#REF!&amp;#REF!&amp;#REF!=C420&amp;F420&amp;I420&amp;J420,"未发货")</f>
        <v>#REF!</v>
      </c>
      <c r="I420" s="63" t="str">
        <f>VLOOKUP(B420,辅助信息!E:I,3,FALSE)</f>
        <v>（五冶达州国道542项目-养护工区）四川省达州市达川区管村镇油房村</v>
      </c>
      <c r="J420" s="63" t="str">
        <f>VLOOKUP(B420,辅助信息!E:I,4,FALSE)</f>
        <v>侯自强</v>
      </c>
      <c r="K420" s="73">
        <f>VLOOKUP(J420,辅助信息!H:I,2,FALSE)</f>
        <v>13281725223</v>
      </c>
      <c r="L420" s="72"/>
      <c r="M420" s="66"/>
      <c r="N420" s="66"/>
      <c r="O420" s="66"/>
      <c r="P420" s="66"/>
      <c r="Q420" s="31" t="str">
        <f>VLOOKUP(B420,辅助信息!E:M,9,FALSE)</f>
        <v>ZTWM-CDGS-XS-2024-0181-五冶天府-国道542项目（二批次）</v>
      </c>
    </row>
    <row r="421" hidden="1" spans="2:17">
      <c r="B421" s="22" t="s">
        <v>79</v>
      </c>
      <c r="C421" s="95">
        <v>45703</v>
      </c>
      <c r="D421" s="63" t="str">
        <f>VLOOKUP(B421,辅助信息!E:K,7,FALSE)</f>
        <v>JWDDCD2024102400111</v>
      </c>
      <c r="E421" s="63" t="str">
        <f>VLOOKUP(F421,辅助信息!A:B,2,FALSE)</f>
        <v>螺纹钢</v>
      </c>
      <c r="F421" s="22" t="s">
        <v>32</v>
      </c>
      <c r="G421" s="88">
        <v>9</v>
      </c>
      <c r="H421" s="65" t="e">
        <f>_xlfn._xlws.FILTER(#REF!,#REF!&amp;#REF!&amp;#REF!&amp;#REF!=C421&amp;F421&amp;I421&amp;J421,"未发货")</f>
        <v>#REF!</v>
      </c>
      <c r="I421" s="63" t="str">
        <f>VLOOKUP(B421,辅助信息!E:I,3,FALSE)</f>
        <v>（五冶达州国道542项目-养护工区）四川省达州市达川区管村镇油房村</v>
      </c>
      <c r="J421" s="63" t="str">
        <f>VLOOKUP(B421,辅助信息!E:I,4,FALSE)</f>
        <v>侯自强</v>
      </c>
      <c r="K421" s="73">
        <f>VLOOKUP(J421,辅助信息!H:I,2,FALSE)</f>
        <v>13281725223</v>
      </c>
      <c r="L421" s="72"/>
      <c r="M421" s="66"/>
      <c r="N421" s="66"/>
      <c r="O421" s="66"/>
      <c r="P421" s="66"/>
      <c r="Q421" s="31" t="str">
        <f>VLOOKUP(B421,辅助信息!E:M,9,FALSE)</f>
        <v>ZTWM-CDGS-XS-2024-0181-五冶天府-国道542项目（二批次）</v>
      </c>
    </row>
    <row r="422" hidden="1" spans="2:17">
      <c r="B422" s="22" t="s">
        <v>79</v>
      </c>
      <c r="C422" s="95">
        <v>45703</v>
      </c>
      <c r="D422" s="63" t="str">
        <f>VLOOKUP(B422,辅助信息!E:K,7,FALSE)</f>
        <v>JWDDCD2024102400111</v>
      </c>
      <c r="E422" s="63" t="str">
        <f>VLOOKUP(F422,辅助信息!A:B,2,FALSE)</f>
        <v>螺纹钢</v>
      </c>
      <c r="F422" s="22" t="s">
        <v>30</v>
      </c>
      <c r="G422" s="18">
        <v>3</v>
      </c>
      <c r="H422" s="65" t="e">
        <f>_xlfn._xlws.FILTER(#REF!,#REF!&amp;#REF!&amp;#REF!&amp;#REF!=C422&amp;F422&amp;I422&amp;J422,"未发货")</f>
        <v>#REF!</v>
      </c>
      <c r="I422" s="63" t="str">
        <f>VLOOKUP(B422,辅助信息!E:I,3,FALSE)</f>
        <v>（五冶达州国道542项目-养护工区）四川省达州市达川区管村镇油房村</v>
      </c>
      <c r="J422" s="63" t="str">
        <f>VLOOKUP(B422,辅助信息!E:I,4,FALSE)</f>
        <v>侯自强</v>
      </c>
      <c r="K422" s="73">
        <f>VLOOKUP(J422,辅助信息!H:I,2,FALSE)</f>
        <v>13281725223</v>
      </c>
      <c r="L422" s="72"/>
      <c r="M422" s="66"/>
      <c r="N422" s="66"/>
      <c r="O422" s="66"/>
      <c r="P422" s="66"/>
      <c r="Q422" s="31" t="str">
        <f>VLOOKUP(B422,辅助信息!E:M,9,FALSE)</f>
        <v>ZTWM-CDGS-XS-2024-0181-五冶天府-国道542项目（二批次）</v>
      </c>
    </row>
    <row r="423" hidden="1" spans="2:17">
      <c r="B423" s="22" t="s">
        <v>79</v>
      </c>
      <c r="C423" s="95">
        <v>45703</v>
      </c>
      <c r="D423" s="63" t="str">
        <f>VLOOKUP(B423,辅助信息!E:K,7,FALSE)</f>
        <v>JWDDCD2024102400111</v>
      </c>
      <c r="E423" s="63" t="str">
        <f>VLOOKUP(F423,辅助信息!A:B,2,FALSE)</f>
        <v>螺纹钢</v>
      </c>
      <c r="F423" s="22" t="s">
        <v>33</v>
      </c>
      <c r="G423" s="88">
        <v>25</v>
      </c>
      <c r="H423" s="65" t="e">
        <f>_xlfn._xlws.FILTER(#REF!,#REF!&amp;#REF!&amp;#REF!&amp;#REF!=C423&amp;F423&amp;I423&amp;J423,"未发货")</f>
        <v>#REF!</v>
      </c>
      <c r="I423" s="63" t="str">
        <f>VLOOKUP(B423,辅助信息!E:I,3,FALSE)</f>
        <v>（五冶达州国道542项目-养护工区）四川省达州市达川区管村镇油房村</v>
      </c>
      <c r="J423" s="63" t="str">
        <f>VLOOKUP(B423,辅助信息!E:I,4,FALSE)</f>
        <v>侯自强</v>
      </c>
      <c r="K423" s="73">
        <f>VLOOKUP(J423,辅助信息!H:I,2,FALSE)</f>
        <v>13281725223</v>
      </c>
      <c r="L423" s="72"/>
      <c r="M423" s="66"/>
      <c r="N423" s="66"/>
      <c r="O423" s="66"/>
      <c r="P423" s="66"/>
      <c r="Q423" s="31" t="str">
        <f>VLOOKUP(B423,辅助信息!E:M,9,FALSE)</f>
        <v>ZTWM-CDGS-XS-2024-0181-五冶天府-国道542项目（二批次）</v>
      </c>
    </row>
    <row r="424" hidden="1" spans="2:17">
      <c r="B424" s="22" t="s">
        <v>79</v>
      </c>
      <c r="C424" s="95">
        <v>45703</v>
      </c>
      <c r="D424" s="63" t="str">
        <f>VLOOKUP(B424,辅助信息!E:K,7,FALSE)</f>
        <v>JWDDCD2024102400111</v>
      </c>
      <c r="E424" s="63" t="str">
        <f>VLOOKUP(F424,辅助信息!A:B,2,FALSE)</f>
        <v>螺纹钢</v>
      </c>
      <c r="F424" s="22" t="s">
        <v>18</v>
      </c>
      <c r="G424" s="88">
        <v>90</v>
      </c>
      <c r="H424" s="65" t="e">
        <f>_xlfn._xlws.FILTER(#REF!,#REF!&amp;#REF!&amp;#REF!&amp;#REF!=C424&amp;F424&amp;I424&amp;J424,"未发货")</f>
        <v>#REF!</v>
      </c>
      <c r="I424" s="63" t="str">
        <f>VLOOKUP(B424,辅助信息!E:I,3,FALSE)</f>
        <v>（五冶达州国道542项目-养护工区）四川省达州市达川区管村镇油房村</v>
      </c>
      <c r="J424" s="63" t="str">
        <f>VLOOKUP(B424,辅助信息!E:I,4,FALSE)</f>
        <v>侯自强</v>
      </c>
      <c r="K424" s="73">
        <f>VLOOKUP(J424,辅助信息!H:I,2,FALSE)</f>
        <v>13281725223</v>
      </c>
      <c r="L424" s="72"/>
      <c r="M424" s="66"/>
      <c r="N424" s="66"/>
      <c r="O424" s="66"/>
      <c r="P424" s="66"/>
      <c r="Q424" s="31" t="str">
        <f>VLOOKUP(B424,辅助信息!E:M,9,FALSE)</f>
        <v>ZTWM-CDGS-XS-2024-0181-五冶天府-国道542项目（二批次）</v>
      </c>
    </row>
    <row r="425" s="49" customFormat="1" hidden="1" spans="2:17">
      <c r="B425" s="94" t="s">
        <v>80</v>
      </c>
      <c r="C425" s="95">
        <v>45704</v>
      </c>
      <c r="D425" s="94" t="e">
        <f>VLOOKUP(B425,辅助信息!E:K,7,FALSE)</f>
        <v>#N/A</v>
      </c>
      <c r="E425" s="94" t="str">
        <f>VLOOKUP(F425,辅助信息!A:B,2,FALSE)</f>
        <v>盘螺</v>
      </c>
      <c r="F425" s="94" t="s">
        <v>49</v>
      </c>
      <c r="G425" s="94">
        <v>7.5</v>
      </c>
      <c r="H425" s="94" t="e">
        <f>_xlfn._xlws.FILTER(#REF!,#REF!&amp;#REF!&amp;#REF!&amp;#REF!=C425&amp;F425&amp;I425&amp;J425,"未发货")</f>
        <v>#REF!</v>
      </c>
      <c r="I425" s="94" t="e">
        <f>VLOOKUP(B425,辅助信息!E:I,3,FALSE)</f>
        <v>#N/A</v>
      </c>
      <c r="J425" s="94" t="e">
        <f>VLOOKUP(B425,辅助信息!E:I,4,FALSE)</f>
        <v>#N/A</v>
      </c>
      <c r="K425" s="94" t="e">
        <f>VLOOKUP(J425,辅助信息!H:I,2,FALSE)</f>
        <v>#N/A</v>
      </c>
      <c r="L425" s="49" t="e">
        <f>VLOOKUP(B425,辅助信息!E:J,6,FALSE)</f>
        <v>#N/A</v>
      </c>
      <c r="M425" s="100">
        <v>45703</v>
      </c>
      <c r="N425" s="100"/>
      <c r="O425" s="49">
        <f ca="1" t="shared" ref="O425:O442" si="6">IF(OR(M425="",N425&lt;&gt;""),"",MAX(M425-TODAY(),0))</f>
        <v>0</v>
      </c>
      <c r="P425" s="49">
        <f ca="1" t="shared" ref="P425:P442" si="7">IF(M425="","",IF(N425&lt;&gt;"",MAX(N425-M425,0),IF(TODAY()&gt;M425,TODAY()-M425,0)))</f>
        <v>60</v>
      </c>
      <c r="Q425" s="49" t="e">
        <f>VLOOKUP(B425,辅助信息!E:M,9,FALSE)</f>
        <v>#N/A</v>
      </c>
    </row>
    <row r="426" s="49" customFormat="1" hidden="1" spans="2:17">
      <c r="B426" s="94" t="s">
        <v>80</v>
      </c>
      <c r="C426" s="95">
        <v>45704</v>
      </c>
      <c r="D426" s="94" t="e">
        <f>VLOOKUP(B426,辅助信息!E:K,7,FALSE)</f>
        <v>#N/A</v>
      </c>
      <c r="E426" s="94" t="str">
        <f>VLOOKUP(F426,辅助信息!A:B,2,FALSE)</f>
        <v>盘螺</v>
      </c>
      <c r="F426" s="94" t="s">
        <v>40</v>
      </c>
      <c r="G426" s="94">
        <v>15</v>
      </c>
      <c r="H426" s="94" t="e">
        <f>_xlfn._xlws.FILTER(#REF!,#REF!&amp;#REF!&amp;#REF!&amp;#REF!=C426&amp;F426&amp;I426&amp;J426,"未发货")</f>
        <v>#REF!</v>
      </c>
      <c r="I426" s="94" t="e">
        <f>VLOOKUP(B426,辅助信息!E:I,3,FALSE)</f>
        <v>#N/A</v>
      </c>
      <c r="J426" s="94" t="e">
        <f>VLOOKUP(B426,辅助信息!E:I,4,FALSE)</f>
        <v>#N/A</v>
      </c>
      <c r="K426" s="94" t="e">
        <f>VLOOKUP(J426,辅助信息!H:I,2,FALSE)</f>
        <v>#N/A</v>
      </c>
      <c r="M426" s="100">
        <v>45703</v>
      </c>
      <c r="N426" s="100"/>
      <c r="O426" s="49">
        <f ca="1" t="shared" si="6"/>
        <v>0</v>
      </c>
      <c r="P426" s="49">
        <f ca="1" t="shared" si="7"/>
        <v>60</v>
      </c>
      <c r="Q426" s="49" t="e">
        <f>VLOOKUP(B426,辅助信息!E:M,9,FALSE)</f>
        <v>#N/A</v>
      </c>
    </row>
    <row r="427" s="49" customFormat="1" hidden="1" spans="2:17">
      <c r="B427" s="94" t="s">
        <v>80</v>
      </c>
      <c r="C427" s="95">
        <v>45704</v>
      </c>
      <c r="D427" s="94" t="e">
        <f>VLOOKUP(B427,辅助信息!E:K,7,FALSE)</f>
        <v>#N/A</v>
      </c>
      <c r="E427" s="94" t="str">
        <f>VLOOKUP(F427,辅助信息!A:B,2,FALSE)</f>
        <v>螺纹钢</v>
      </c>
      <c r="F427" s="94" t="s">
        <v>30</v>
      </c>
      <c r="G427" s="94">
        <v>12</v>
      </c>
      <c r="H427" s="94" t="e">
        <f>_xlfn._xlws.FILTER(#REF!,#REF!&amp;#REF!&amp;#REF!&amp;#REF!=C427&amp;F427&amp;I427&amp;J427,"未发货")</f>
        <v>#REF!</v>
      </c>
      <c r="I427" s="94" t="e">
        <f>VLOOKUP(B427,辅助信息!E:I,3,FALSE)</f>
        <v>#N/A</v>
      </c>
      <c r="J427" s="94" t="e">
        <f>VLOOKUP(B427,辅助信息!E:I,4,FALSE)</f>
        <v>#N/A</v>
      </c>
      <c r="K427" s="94" t="e">
        <f>VLOOKUP(J427,辅助信息!H:I,2,FALSE)</f>
        <v>#N/A</v>
      </c>
      <c r="M427" s="100">
        <v>45703</v>
      </c>
      <c r="N427" s="100"/>
      <c r="O427" s="49">
        <f ca="1" t="shared" si="6"/>
        <v>0</v>
      </c>
      <c r="P427" s="49">
        <f ca="1" t="shared" si="7"/>
        <v>60</v>
      </c>
      <c r="Q427" s="49" t="e">
        <f>VLOOKUP(B427,辅助信息!E:M,9,FALSE)</f>
        <v>#N/A</v>
      </c>
    </row>
    <row r="428" s="49" customFormat="1" hidden="1" spans="2:17">
      <c r="B428" s="94" t="s">
        <v>64</v>
      </c>
      <c r="C428" s="95">
        <v>45704</v>
      </c>
      <c r="D428" s="94" t="str">
        <f>VLOOKUP(B428,辅助信息!E:K,7,FALSE)</f>
        <v>JWDDCD2024102400111</v>
      </c>
      <c r="E428" s="94" t="str">
        <f>VLOOKUP(F428,辅助信息!A:B,2,FALSE)</f>
        <v>螺纹钢</v>
      </c>
      <c r="F428" s="94" t="s">
        <v>32</v>
      </c>
      <c r="G428" s="94">
        <v>21</v>
      </c>
      <c r="H428" s="94" t="e">
        <f>_xlfn._xlws.FILTER(#REF!,#REF!&amp;#REF!&amp;#REF!&amp;#REF!=C428&amp;F428&amp;I428&amp;J428,"未发货")</f>
        <v>#REF!</v>
      </c>
      <c r="I428" s="94" t="str">
        <f>VLOOKUP(B428,辅助信息!E:I,3,FALSE)</f>
        <v>（五冶达州国道542项目-三工区桥梁3工段）四川省达州市达川区赵固镇水文村原村委会下300米</v>
      </c>
      <c r="J428" s="94" t="str">
        <f>VLOOKUP(B428,辅助信息!E:I,4,FALSE)</f>
        <v>李代茂</v>
      </c>
      <c r="K428" s="94">
        <f>VLOOKUP(J428,辅助信息!H:I,2,FALSE)</f>
        <v>18302833536</v>
      </c>
      <c r="L428" s="49" t="str">
        <f>VLOOKUP(B428,辅助信息!E:J,6,FALSE)</f>
        <v>五冶建设送货单,送货车型9.6米,装货前联系收货人核实到场规格,没提前告知进场规格现场不给予接收</v>
      </c>
      <c r="M428" s="100">
        <v>45704</v>
      </c>
      <c r="O428" s="49">
        <f ca="1" t="shared" si="6"/>
        <v>0</v>
      </c>
      <c r="P428" s="49">
        <f ca="1" t="shared" si="7"/>
        <v>59</v>
      </c>
      <c r="Q428" s="49" t="str">
        <f>VLOOKUP(B428,辅助信息!E:M,9,FALSE)</f>
        <v>ZTWM-CDGS-XS-2024-0181-五冶天府-国道542项目（二批次）</v>
      </c>
    </row>
    <row r="429" s="49" customFormat="1" hidden="1" spans="2:17">
      <c r="B429" s="94" t="s">
        <v>64</v>
      </c>
      <c r="C429" s="95">
        <v>45704</v>
      </c>
      <c r="D429" s="94" t="str">
        <f>VLOOKUP(B429,辅助信息!E:K,7,FALSE)</f>
        <v>JWDDCD2024102400111</v>
      </c>
      <c r="E429" s="94" t="str">
        <f>VLOOKUP(F429,辅助信息!A:B,2,FALSE)</f>
        <v>螺纹钢</v>
      </c>
      <c r="F429" s="94" t="s">
        <v>65</v>
      </c>
      <c r="G429" s="94">
        <v>42</v>
      </c>
      <c r="H429" s="94" t="e">
        <f>_xlfn._xlws.FILTER(#REF!,#REF!&amp;#REF!&amp;#REF!&amp;#REF!=C429&amp;F429&amp;I429&amp;J429,"未发货")</f>
        <v>#REF!</v>
      </c>
      <c r="I429" s="94" t="str">
        <f>VLOOKUP(B429,辅助信息!E:I,3,FALSE)</f>
        <v>（五冶达州国道542项目-三工区桥梁3工段）四川省达州市达川区赵固镇水文村原村委会下300米</v>
      </c>
      <c r="J429" s="94" t="str">
        <f>VLOOKUP(B429,辅助信息!E:I,4,FALSE)</f>
        <v>李代茂</v>
      </c>
      <c r="K429" s="94">
        <f>VLOOKUP(J429,辅助信息!H:I,2,FALSE)</f>
        <v>18302833536</v>
      </c>
      <c r="M429" s="100">
        <v>45704</v>
      </c>
      <c r="O429" s="49">
        <f ca="1" t="shared" si="6"/>
        <v>0</v>
      </c>
      <c r="P429" s="49">
        <f ca="1" t="shared" si="7"/>
        <v>59</v>
      </c>
      <c r="Q429" s="49" t="str">
        <f>VLOOKUP(B429,辅助信息!E:M,9,FALSE)</f>
        <v>ZTWM-CDGS-XS-2024-0181-五冶天府-国道542项目（二批次）</v>
      </c>
    </row>
    <row r="430" s="49" customFormat="1" hidden="1" spans="2:17">
      <c r="B430" s="94" t="s">
        <v>48</v>
      </c>
      <c r="C430" s="95">
        <v>45704</v>
      </c>
      <c r="D430" s="94" t="str">
        <f>VLOOKUP(B430,辅助信息!E:K,7,FALSE)</f>
        <v>ZTWM-CDGS-YL-20240529-006</v>
      </c>
      <c r="E430" s="94" t="str">
        <f>VLOOKUP(F430,辅助信息!A:B,2,FALSE)</f>
        <v>盘螺</v>
      </c>
      <c r="F430" s="94" t="s">
        <v>49</v>
      </c>
      <c r="G430" s="94">
        <v>3</v>
      </c>
      <c r="H430" s="94" t="e">
        <f>_xlfn._xlws.FILTER(#REF!,#REF!&amp;#REF!&amp;#REF!&amp;#REF!=C430&amp;F430&amp;I430&amp;J430,"未发货")</f>
        <v>#REF!</v>
      </c>
      <c r="I430" s="94" t="str">
        <f>VLOOKUP(B430,辅助信息!E:I,3,FALSE)</f>
        <v>(华西颐海-科创农业生态谷-1号钢筋房)成都市简阳市白金山水库</v>
      </c>
      <c r="J430" s="94" t="str">
        <f>VLOOKUP(B430,辅助信息!E:I,4,FALSE)</f>
        <v>石清国</v>
      </c>
      <c r="K430" s="94">
        <f>VLOOKUP(J430,辅助信息!H:I,2,FALSE)</f>
        <v>13458642015</v>
      </c>
      <c r="L430" s="49" t="str">
        <f>VLOOKUP(B430,辅助信息!E:J,6,FALSE)</f>
        <v>优先威钢,我方卸车,新老国标钢厂不加价可直发</v>
      </c>
      <c r="M430" s="100">
        <v>45705</v>
      </c>
      <c r="O430" s="49">
        <f ca="1" t="shared" si="6"/>
        <v>0</v>
      </c>
      <c r="P430" s="49">
        <f ca="1" t="shared" si="7"/>
        <v>58</v>
      </c>
      <c r="Q430" s="49" t="str">
        <f>VLOOKUP(B430,辅助信息!E:M,9,FALSE)</f>
        <v>ZTWM-CDGS-XS-2024-0093-华西-颐海科创农业生态谷</v>
      </c>
    </row>
    <row r="431" s="49" customFormat="1" hidden="1" spans="2:17">
      <c r="B431" s="94" t="s">
        <v>29</v>
      </c>
      <c r="C431" s="95">
        <v>45704</v>
      </c>
      <c r="D431" s="94" t="str">
        <f>VLOOKUP(B431,辅助信息!E:K,7,FALSE)</f>
        <v>JWDDCD2024102400111</v>
      </c>
      <c r="E431" s="94" t="str">
        <f>VLOOKUP(F431,辅助信息!A:B,2,FALSE)</f>
        <v>螺纹钢</v>
      </c>
      <c r="F431" s="94" t="s">
        <v>27</v>
      </c>
      <c r="G431" s="94">
        <v>15</v>
      </c>
      <c r="H431" s="94" t="e">
        <f>_xlfn._xlws.FILTER(#REF!,#REF!&amp;#REF!&amp;#REF!&amp;#REF!=C431&amp;F431&amp;I431&amp;J431,"未发货")</f>
        <v>#REF!</v>
      </c>
      <c r="I431" s="94" t="str">
        <f>VLOOKUP(B431,辅助信息!E:I,3,FALSE)</f>
        <v>（五冶达州国道542项目-二工区黄家湾隧道工段）四川省达州市达川区赵固镇黄家坡</v>
      </c>
      <c r="J431" s="94" t="str">
        <f>VLOOKUP(B431,辅助信息!E:I,4,FALSE)</f>
        <v>罗永方</v>
      </c>
      <c r="K431" s="94">
        <f>VLOOKUP(J431,辅助信息!H:I,2,FALSE)</f>
        <v>13551450899</v>
      </c>
      <c r="L431" s="49" t="str">
        <f>VLOOKUP(B431,辅助信息!E:J,6,FALSE)</f>
        <v>五冶建设送货单,4份材质书,送货车型9.6米,装货前联系收货人核实到场规格,没提前告知进场规格现场不给予接收</v>
      </c>
      <c r="M431" s="100">
        <v>45705</v>
      </c>
      <c r="O431" s="49">
        <f ca="1" t="shared" si="6"/>
        <v>0</v>
      </c>
      <c r="P431" s="49">
        <f ca="1" t="shared" si="7"/>
        <v>58</v>
      </c>
      <c r="Q431" s="49" t="str">
        <f>VLOOKUP(B431,辅助信息!E:M,9,FALSE)</f>
        <v>ZTWM-CDGS-XS-2024-0181-五冶天府-国道542项目（二批次）</v>
      </c>
    </row>
    <row r="432" s="49" customFormat="1" hidden="1" spans="2:17">
      <c r="B432" s="94" t="s">
        <v>29</v>
      </c>
      <c r="C432" s="95">
        <v>45704</v>
      </c>
      <c r="D432" s="94" t="str">
        <f>VLOOKUP(B432,辅助信息!E:K,7,FALSE)</f>
        <v>JWDDCD2024102400111</v>
      </c>
      <c r="E432" s="94" t="str">
        <f>VLOOKUP(F432,辅助信息!A:B,2,FALSE)</f>
        <v>螺纹钢</v>
      </c>
      <c r="F432" s="94" t="s">
        <v>32</v>
      </c>
      <c r="G432" s="94">
        <v>20</v>
      </c>
      <c r="H432" s="94" t="e">
        <f>_xlfn._xlws.FILTER(#REF!,#REF!&amp;#REF!&amp;#REF!&amp;#REF!=C432&amp;F432&amp;I432&amp;J432,"未发货")</f>
        <v>#REF!</v>
      </c>
      <c r="I432" s="94" t="str">
        <f>VLOOKUP(B432,辅助信息!E:I,3,FALSE)</f>
        <v>（五冶达州国道542项目-二工区黄家湾隧道工段）四川省达州市达川区赵固镇黄家坡</v>
      </c>
      <c r="J432" s="94" t="str">
        <f>VLOOKUP(B432,辅助信息!E:I,4,FALSE)</f>
        <v>罗永方</v>
      </c>
      <c r="K432" s="94">
        <f>VLOOKUP(J432,辅助信息!H:I,2,FALSE)</f>
        <v>13551450899</v>
      </c>
      <c r="M432" s="100">
        <v>45705</v>
      </c>
      <c r="O432" s="49">
        <f ca="1" t="shared" si="6"/>
        <v>0</v>
      </c>
      <c r="P432" s="49">
        <f ca="1" t="shared" si="7"/>
        <v>58</v>
      </c>
      <c r="Q432" s="49" t="str">
        <f>VLOOKUP(B432,辅助信息!E:M,9,FALSE)</f>
        <v>ZTWM-CDGS-XS-2024-0181-五冶天府-国道542项目（二批次）</v>
      </c>
    </row>
    <row r="433" s="49" customFormat="1" hidden="1" spans="2:17">
      <c r="B433" s="94" t="s">
        <v>29</v>
      </c>
      <c r="C433" s="95">
        <v>45704</v>
      </c>
      <c r="D433" s="94" t="str">
        <f>VLOOKUP(B433,辅助信息!E:K,7,FALSE)</f>
        <v>JWDDCD2024102400111</v>
      </c>
      <c r="E433" s="94" t="str">
        <f>VLOOKUP(F433,辅助信息!A:B,2,FALSE)</f>
        <v>螺纹钢</v>
      </c>
      <c r="F433" s="94" t="s">
        <v>30</v>
      </c>
      <c r="G433" s="94">
        <v>35</v>
      </c>
      <c r="H433" s="94" t="e">
        <f>_xlfn._xlws.FILTER(#REF!,#REF!&amp;#REF!&amp;#REF!&amp;#REF!=C433&amp;F433&amp;I433&amp;J433,"未发货")</f>
        <v>#REF!</v>
      </c>
      <c r="I433" s="94" t="str">
        <f>VLOOKUP(B433,辅助信息!E:I,3,FALSE)</f>
        <v>（五冶达州国道542项目-二工区黄家湾隧道工段）四川省达州市达川区赵固镇黄家坡</v>
      </c>
      <c r="J433" s="94" t="str">
        <f>VLOOKUP(B433,辅助信息!E:I,4,FALSE)</f>
        <v>罗永方</v>
      </c>
      <c r="K433" s="94">
        <f>VLOOKUP(J433,辅助信息!H:I,2,FALSE)</f>
        <v>13551450899</v>
      </c>
      <c r="M433" s="100">
        <v>45705</v>
      </c>
      <c r="O433" s="49">
        <f ca="1" t="shared" si="6"/>
        <v>0</v>
      </c>
      <c r="P433" s="49">
        <f ca="1" t="shared" si="7"/>
        <v>58</v>
      </c>
      <c r="Q433" s="49" t="str">
        <f>VLOOKUP(B433,辅助信息!E:M,9,FALSE)</f>
        <v>ZTWM-CDGS-XS-2024-0181-五冶天府-国道542项目（二批次）</v>
      </c>
    </row>
    <row r="434" s="49" customFormat="1" hidden="1" spans="2:17">
      <c r="B434" s="94" t="s">
        <v>78</v>
      </c>
      <c r="C434" s="95">
        <v>45704</v>
      </c>
      <c r="D434" s="94" t="str">
        <f>VLOOKUP(B434,辅助信息!E:K,7,FALSE)</f>
        <v>JWDDCD2024102400111</v>
      </c>
      <c r="E434" s="94" t="str">
        <f>VLOOKUP(F434,辅助信息!A:B,2,FALSE)</f>
        <v>螺纹钢</v>
      </c>
      <c r="F434" s="94" t="s">
        <v>33</v>
      </c>
      <c r="G434" s="94">
        <f>55-36</f>
        <v>19</v>
      </c>
      <c r="H434" s="94" t="e">
        <f>_xlfn._xlws.FILTER(#REF!,#REF!&amp;#REF!&amp;#REF!&amp;#REF!=C434&amp;F434&amp;I434&amp;J434,"未发货")</f>
        <v>#REF!</v>
      </c>
      <c r="I434" s="94" t="str">
        <f>VLOOKUP(B434,辅助信息!E:I,3,FALSE)</f>
        <v>（五冶达州国道542项目-二工区巴河特大桥工段-4号墩）达州市达川区桥湾镇陈余村</v>
      </c>
      <c r="J434" s="94" t="str">
        <f>VLOOKUP(B434,辅助信息!E:I,4,FALSE)</f>
        <v>谭福中</v>
      </c>
      <c r="K434" s="94">
        <f>VLOOKUP(J434,辅助信息!H:I,2,FALSE)</f>
        <v>15828538619</v>
      </c>
      <c r="L434" s="49" t="str">
        <f>VLOOKUP(B434,辅助信息!E:J,6,FALSE)</f>
        <v>五冶建设送货单,4份材质书,送货车型9.6米,装货前联系收货人核实到场规格,没提前告知进场规格现场不给予接收</v>
      </c>
      <c r="M434" s="100">
        <v>45705</v>
      </c>
      <c r="O434" s="49">
        <f ca="1" t="shared" si="6"/>
        <v>0</v>
      </c>
      <c r="P434" s="49">
        <f ca="1" t="shared" si="7"/>
        <v>58</v>
      </c>
      <c r="Q434" s="49" t="str">
        <f>VLOOKUP(B434,辅助信息!E:M,9,FALSE)</f>
        <v>ZTWM-CDGS-XS-2024-0181-五冶天府-国道542项目（二批次）</v>
      </c>
    </row>
    <row r="435" s="49" customFormat="1" hidden="1" spans="2:17">
      <c r="B435" s="94" t="s">
        <v>69</v>
      </c>
      <c r="C435" s="95">
        <v>45704</v>
      </c>
      <c r="D435" s="94" t="str">
        <f>VLOOKUP(B435,辅助信息!E:K,7,FALSE)</f>
        <v>JWDDCD2025011400164</v>
      </c>
      <c r="E435" s="94" t="str">
        <f>VLOOKUP(F435,辅助信息!A:B,2,FALSE)</f>
        <v>盘螺</v>
      </c>
      <c r="F435" s="94" t="s">
        <v>40</v>
      </c>
      <c r="G435" s="102">
        <v>13</v>
      </c>
      <c r="H435" s="94" t="e">
        <f>_xlfn._xlws.FILTER(#REF!,#REF!&amp;#REF!&amp;#REF!&amp;#REF!=C435&amp;F435&amp;I435&amp;J435,"未发货")</f>
        <v>#REF!</v>
      </c>
      <c r="I435" s="94" t="str">
        <f>VLOOKUP(B435,辅助信息!E:I,3,FALSE)</f>
        <v>（商投建工达州中医药科技园-4工区-2号楼）达州市通川区达州中医药职业学院犀牛大道北段</v>
      </c>
      <c r="J435" s="94" t="str">
        <f>VLOOKUP(B435,辅助信息!E:I,4,FALSE)</f>
        <v>张扬</v>
      </c>
      <c r="K435" s="94">
        <f>VLOOKUP(J435,辅助信息!H:I,2,FALSE)</f>
        <v>18381904567</v>
      </c>
      <c r="L435" s="49" t="str">
        <f>VLOOKUP(B435,辅助信息!E:J,6,FALSE)</f>
        <v>控制炉批号尽量少,优先安排达钢,提前联系到场规格及数量</v>
      </c>
      <c r="M435" s="100">
        <v>45704</v>
      </c>
      <c r="O435" s="49">
        <f ca="1" t="shared" si="6"/>
        <v>0</v>
      </c>
      <c r="P435" s="49">
        <f ca="1" t="shared" si="7"/>
        <v>59</v>
      </c>
      <c r="Q435" s="49" t="str">
        <f>VLOOKUP(B435,辅助信息!E:M,9,FALSE)</f>
        <v>ZTWM-CDGS-XS-2024-0134-商投建工达州中医药科技成果示范园项目</v>
      </c>
    </row>
    <row r="436" s="49" customFormat="1" hidden="1" spans="2:17">
      <c r="B436" s="94" t="s">
        <v>69</v>
      </c>
      <c r="C436" s="95">
        <v>45704</v>
      </c>
      <c r="D436" s="94" t="str">
        <f>VLOOKUP(B436,辅助信息!E:K,7,FALSE)</f>
        <v>JWDDCD2025011400164</v>
      </c>
      <c r="E436" s="94" t="str">
        <f>VLOOKUP(F436,辅助信息!A:B,2,FALSE)</f>
        <v>盘螺</v>
      </c>
      <c r="F436" s="94" t="s">
        <v>41</v>
      </c>
      <c r="G436" s="94">
        <v>9</v>
      </c>
      <c r="H436" s="94" t="e">
        <f>_xlfn._xlws.FILTER(#REF!,#REF!&amp;#REF!&amp;#REF!&amp;#REF!=C436&amp;F436&amp;I436&amp;J436,"未发货")</f>
        <v>#REF!</v>
      </c>
      <c r="I436" s="94" t="str">
        <f>VLOOKUP(B436,辅助信息!E:I,3,FALSE)</f>
        <v>（商投建工达州中医药科技园-4工区-2号楼）达州市通川区达州中医药职业学院犀牛大道北段</v>
      </c>
      <c r="J436" s="94" t="str">
        <f>VLOOKUP(B436,辅助信息!E:I,4,FALSE)</f>
        <v>张扬</v>
      </c>
      <c r="K436" s="94">
        <f>VLOOKUP(J436,辅助信息!H:I,2,FALSE)</f>
        <v>18381904567</v>
      </c>
      <c r="M436" s="100">
        <v>45704</v>
      </c>
      <c r="O436" s="49">
        <f ca="1" t="shared" si="6"/>
        <v>0</v>
      </c>
      <c r="P436" s="49">
        <f ca="1" t="shared" si="7"/>
        <v>59</v>
      </c>
      <c r="Q436" s="49" t="str">
        <f>VLOOKUP(B436,辅助信息!E:M,9,FALSE)</f>
        <v>ZTWM-CDGS-XS-2024-0134-商投建工达州中医药科技成果示范园项目</v>
      </c>
    </row>
    <row r="437" s="49" customFormat="1" hidden="1" spans="2:17">
      <c r="B437" s="94" t="s">
        <v>69</v>
      </c>
      <c r="C437" s="95">
        <v>45704</v>
      </c>
      <c r="D437" s="94" t="str">
        <f>VLOOKUP(B437,辅助信息!E:K,7,FALSE)</f>
        <v>JWDDCD2025011400164</v>
      </c>
      <c r="E437" s="94" t="str">
        <f>VLOOKUP(F437,辅助信息!A:B,2,FALSE)</f>
        <v>螺纹钢</v>
      </c>
      <c r="F437" s="102" t="s">
        <v>32</v>
      </c>
      <c r="G437" s="94">
        <v>12</v>
      </c>
      <c r="H437" s="94" t="e">
        <f>_xlfn._xlws.FILTER(#REF!,#REF!&amp;#REF!&amp;#REF!&amp;#REF!=C437&amp;F437&amp;I437&amp;J437,"未发货")</f>
        <v>#REF!</v>
      </c>
      <c r="I437" s="94" t="str">
        <f>VLOOKUP(B437,辅助信息!E:I,3,FALSE)</f>
        <v>（商投建工达州中医药科技园-4工区-2号楼）达州市通川区达州中医药职业学院犀牛大道北段</v>
      </c>
      <c r="J437" s="94" t="str">
        <f>VLOOKUP(B437,辅助信息!E:I,4,FALSE)</f>
        <v>张扬</v>
      </c>
      <c r="K437" s="94">
        <f>VLOOKUP(J437,辅助信息!H:I,2,FALSE)</f>
        <v>18381904567</v>
      </c>
      <c r="M437" s="100">
        <v>45704</v>
      </c>
      <c r="O437" s="49">
        <f ca="1" t="shared" si="6"/>
        <v>0</v>
      </c>
      <c r="P437" s="49">
        <f ca="1" t="shared" si="7"/>
        <v>59</v>
      </c>
      <c r="Q437" s="49" t="str">
        <f>VLOOKUP(B437,辅助信息!E:M,9,FALSE)</f>
        <v>ZTWM-CDGS-XS-2024-0134-商投建工达州中医药科技成果示范园项目</v>
      </c>
    </row>
    <row r="438" s="49" customFormat="1" hidden="1" spans="2:17">
      <c r="B438" s="94" t="s">
        <v>69</v>
      </c>
      <c r="C438" s="95">
        <v>45704</v>
      </c>
      <c r="D438" s="94" t="str">
        <f>VLOOKUP(B438,辅助信息!E:K,7,FALSE)</f>
        <v>JWDDCD2025011400164</v>
      </c>
      <c r="E438" s="94" t="str">
        <f>VLOOKUP(F438,辅助信息!A:B,2,FALSE)</f>
        <v>螺纹钢</v>
      </c>
      <c r="F438" s="102" t="s">
        <v>21</v>
      </c>
      <c r="G438" s="94">
        <v>30</v>
      </c>
      <c r="H438" s="94" t="e">
        <f>_xlfn._xlws.FILTER(#REF!,#REF!&amp;#REF!&amp;#REF!&amp;#REF!=C438&amp;F438&amp;I438&amp;J438,"未发货")</f>
        <v>#REF!</v>
      </c>
      <c r="I438" s="94" t="str">
        <f>VLOOKUP(B438,辅助信息!E:I,3,FALSE)</f>
        <v>（商投建工达州中医药科技园-4工区-2号楼）达州市通川区达州中医药职业学院犀牛大道北段</v>
      </c>
      <c r="J438" s="94" t="str">
        <f>VLOOKUP(B438,辅助信息!E:I,4,FALSE)</f>
        <v>张扬</v>
      </c>
      <c r="K438" s="94">
        <f>VLOOKUP(J438,辅助信息!H:I,2,FALSE)</f>
        <v>18381904567</v>
      </c>
      <c r="M438" s="100">
        <v>45704</v>
      </c>
      <c r="O438" s="49">
        <f ca="1" t="shared" si="6"/>
        <v>0</v>
      </c>
      <c r="P438" s="49">
        <f ca="1" t="shared" si="7"/>
        <v>59</v>
      </c>
      <c r="Q438" s="49" t="str">
        <f>VLOOKUP(B438,辅助信息!E:M,9,FALSE)</f>
        <v>ZTWM-CDGS-XS-2024-0134-商投建工达州中医药科技成果示范园项目</v>
      </c>
    </row>
    <row r="439" s="47" customFormat="1" hidden="1" spans="1:17">
      <c r="A439" s="52"/>
      <c r="B439" s="63" t="s">
        <v>84</v>
      </c>
      <c r="C439" s="95">
        <v>45704</v>
      </c>
      <c r="D439" s="63" t="str">
        <f>VLOOKUP(B439,辅助信息!E:K,7,FALSE)</f>
        <v>JWDDCD2024102400111</v>
      </c>
      <c r="E439" s="63" t="str">
        <f>VLOOKUP(F439,辅助信息!A:B,2,FALSE)</f>
        <v>螺纹钢</v>
      </c>
      <c r="F439" s="63" t="s">
        <v>27</v>
      </c>
      <c r="G439" s="65">
        <v>8</v>
      </c>
      <c r="H439" s="65" t="e">
        <f>_xlfn._xlws.FILTER(#REF!,#REF!&amp;#REF!&amp;#REF!&amp;#REF!=C439&amp;F439&amp;I439&amp;J439,"未发货")</f>
        <v>#REF!</v>
      </c>
      <c r="I439" s="63" t="str">
        <f>VLOOKUP(B439,辅助信息!E:I,3,FALSE)</f>
        <v>（五冶达州国道542项目-一工区路基一工段）四川省达州市达川区石梯火车站盖板加工点</v>
      </c>
      <c r="J439" s="63" t="str">
        <f>VLOOKUP(B439,辅助信息!E:I,4,FALSE)</f>
        <v>郑松</v>
      </c>
      <c r="K439" s="63">
        <f>VLOOKUP(J439,辅助信息!H:I,2,FALSE)</f>
        <v>13527304849</v>
      </c>
      <c r="L439" s="103" t="str">
        <f>VLOOKUP(B439,辅助信息!E:J,6,FALSE)</f>
        <v>五冶建设送货单,送货车型13米,装货前联系收货人核实到场规格,没提前告知进场规格现场不给予接收</v>
      </c>
      <c r="M439" s="90">
        <v>45705</v>
      </c>
      <c r="N439" s="52"/>
      <c r="O439" s="91">
        <f ca="1" t="shared" si="6"/>
        <v>0</v>
      </c>
      <c r="P439" s="91">
        <f ca="1" t="shared" si="7"/>
        <v>58</v>
      </c>
      <c r="Q439" s="31" t="str">
        <f>VLOOKUP(B439,辅助信息!E:M,9,FALSE)</f>
        <v>ZTWM-CDGS-XS-2024-0181-五冶天府-国道542项目（二批次）</v>
      </c>
    </row>
    <row r="440" s="47" customFormat="1" hidden="1" spans="1:17">
      <c r="A440" s="52"/>
      <c r="B440" s="63" t="s">
        <v>84</v>
      </c>
      <c r="C440" s="95">
        <v>45704</v>
      </c>
      <c r="D440" s="63" t="str">
        <f>VLOOKUP(B440,辅助信息!E:K,7,FALSE)</f>
        <v>JWDDCD2024102400111</v>
      </c>
      <c r="E440" s="63" t="str">
        <f>VLOOKUP(F440,辅助信息!A:B,2,FALSE)</f>
        <v>螺纹钢</v>
      </c>
      <c r="F440" s="63" t="s">
        <v>33</v>
      </c>
      <c r="G440" s="65">
        <v>8</v>
      </c>
      <c r="H440" s="65" t="e">
        <f>_xlfn._xlws.FILTER(#REF!,#REF!&amp;#REF!&amp;#REF!&amp;#REF!=C440&amp;F440&amp;I440&amp;J440,"未发货")</f>
        <v>#REF!</v>
      </c>
      <c r="I440" s="63" t="str">
        <f>VLOOKUP(B440,辅助信息!E:I,3,FALSE)</f>
        <v>（五冶达州国道542项目-一工区路基一工段）四川省达州市达川区石梯火车站盖板加工点</v>
      </c>
      <c r="J440" s="63" t="str">
        <f>VLOOKUP(B440,辅助信息!E:I,4,FALSE)</f>
        <v>郑松</v>
      </c>
      <c r="K440" s="63">
        <f>VLOOKUP(J440,辅助信息!H:I,2,FALSE)</f>
        <v>13527304849</v>
      </c>
      <c r="L440" s="103"/>
      <c r="M440" s="90">
        <v>45705</v>
      </c>
      <c r="N440" s="52"/>
      <c r="O440" s="91">
        <f ca="1" t="shared" si="6"/>
        <v>0</v>
      </c>
      <c r="P440" s="91">
        <f ca="1" t="shared" si="7"/>
        <v>58</v>
      </c>
      <c r="Q440" s="31" t="str">
        <f>VLOOKUP(B440,辅助信息!E:M,9,FALSE)</f>
        <v>ZTWM-CDGS-XS-2024-0181-五冶天府-国道542项目（二批次）</v>
      </c>
    </row>
    <row r="441" s="47" customFormat="1" hidden="1" spans="1:17">
      <c r="A441" s="52"/>
      <c r="B441" s="63" t="s">
        <v>84</v>
      </c>
      <c r="C441" s="95">
        <v>45704</v>
      </c>
      <c r="D441" s="63" t="str">
        <f>VLOOKUP(B441,辅助信息!E:K,7,FALSE)</f>
        <v>JWDDCD2024102400111</v>
      </c>
      <c r="E441" s="63" t="str">
        <f>VLOOKUP(F441,辅助信息!A:B,2,FALSE)</f>
        <v>螺纹钢</v>
      </c>
      <c r="F441" s="63" t="s">
        <v>18</v>
      </c>
      <c r="G441" s="65">
        <v>12</v>
      </c>
      <c r="H441" s="65" t="e">
        <f>_xlfn._xlws.FILTER(#REF!,#REF!&amp;#REF!&amp;#REF!&amp;#REF!=C441&amp;F441&amp;I441&amp;J441,"未发货")</f>
        <v>#REF!</v>
      </c>
      <c r="I441" s="63" t="str">
        <f>VLOOKUP(B441,辅助信息!E:I,3,FALSE)</f>
        <v>（五冶达州国道542项目-一工区路基一工段）四川省达州市达川区石梯火车站盖板加工点</v>
      </c>
      <c r="J441" s="63" t="str">
        <f>VLOOKUP(B441,辅助信息!E:I,4,FALSE)</f>
        <v>郑松</v>
      </c>
      <c r="K441" s="63">
        <f>VLOOKUP(J441,辅助信息!H:I,2,FALSE)</f>
        <v>13527304849</v>
      </c>
      <c r="L441" s="103"/>
      <c r="M441" s="90">
        <v>45705</v>
      </c>
      <c r="N441" s="52"/>
      <c r="O441" s="91">
        <f ca="1" t="shared" si="6"/>
        <v>0</v>
      </c>
      <c r="P441" s="91">
        <f ca="1" t="shared" si="7"/>
        <v>58</v>
      </c>
      <c r="Q441" s="31" t="str">
        <f>VLOOKUP(B441,辅助信息!E:M,9,FALSE)</f>
        <v>ZTWM-CDGS-XS-2024-0181-五冶天府-国道542项目（二批次）</v>
      </c>
    </row>
    <row r="442" s="47" customFormat="1" hidden="1" spans="1:17">
      <c r="A442" s="91"/>
      <c r="B442" s="63" t="s">
        <v>75</v>
      </c>
      <c r="C442" s="95">
        <v>45704</v>
      </c>
      <c r="D442" s="63" t="str">
        <f>VLOOKUP(B442,辅助信息!E:K,7,FALSE)</f>
        <v>JWDDCD2024102400111</v>
      </c>
      <c r="E442" s="63" t="str">
        <f>VLOOKUP(F442,辅助信息!A:B,2,FALSE)</f>
        <v>螺纹钢</v>
      </c>
      <c r="F442" s="63" t="s">
        <v>65</v>
      </c>
      <c r="G442" s="65">
        <v>36</v>
      </c>
      <c r="H442" s="65" t="e">
        <f>_xlfn._xlws.FILTER(#REF!,#REF!&amp;#REF!&amp;#REF!&amp;#REF!=C442&amp;F442&amp;I442&amp;J442,"未发货")</f>
        <v>#REF!</v>
      </c>
      <c r="I442" s="63" t="str">
        <f>VLOOKUP(B442,辅助信息!E:I,3,FALSE)</f>
        <v>（五冶达州国道542项目-一工区桥梁一工段）四川省达州市四川省达州市达川区石桥镇武寨村</v>
      </c>
      <c r="J442" s="63" t="str">
        <f>VLOOKUP(B442,辅助信息!E:I,4,FALSE)</f>
        <v>杨勇</v>
      </c>
      <c r="K442" s="63">
        <f>VLOOKUP(J442,辅助信息!H:I,2,FALSE)</f>
        <v>18398563998</v>
      </c>
      <c r="L442" s="103" t="str">
        <f>VLOOKUP(B442,辅助信息!E:J,6,FALSE)</f>
        <v>五冶建设送货单,送货车型13米,装货前联系收货人核实到场规格,没提前告知进场规格现场不给予接收</v>
      </c>
      <c r="M442" s="90">
        <v>45709</v>
      </c>
      <c r="N442" s="52"/>
      <c r="O442" s="91">
        <f ca="1" t="shared" si="6"/>
        <v>0</v>
      </c>
      <c r="P442" s="91">
        <f ca="1" t="shared" si="7"/>
        <v>54</v>
      </c>
      <c r="Q442" s="31" t="str">
        <f>VLOOKUP(B442,辅助信息!E:M,9,FALSE)</f>
        <v>ZTWM-CDGS-XS-2024-0181-五冶天府-国道542项目（二批次）</v>
      </c>
    </row>
    <row r="443" s="47" customFormat="1" hidden="1" spans="1:17">
      <c r="A443" s="91"/>
      <c r="B443" s="63" t="s">
        <v>75</v>
      </c>
      <c r="C443" s="95">
        <v>45704</v>
      </c>
      <c r="D443" s="63" t="str">
        <f>VLOOKUP(B443,辅助信息!E:K,7,FALSE)</f>
        <v>JWDDCD2024102400111</v>
      </c>
      <c r="E443" s="63" t="str">
        <f>VLOOKUP(F443,辅助信息!A:B,2,FALSE)</f>
        <v>螺纹钢</v>
      </c>
      <c r="F443" s="63" t="s">
        <v>77</v>
      </c>
      <c r="G443" s="65">
        <v>20</v>
      </c>
      <c r="H443" s="65" t="e">
        <f>_xlfn._xlws.FILTER(#REF!,#REF!&amp;#REF!&amp;#REF!&amp;#REF!=C443&amp;F443&amp;I443&amp;J443,"未发货")</f>
        <v>#REF!</v>
      </c>
      <c r="I443" s="63" t="str">
        <f>VLOOKUP(B443,辅助信息!E:I,3,FALSE)</f>
        <v>（五冶达州国道542项目-一工区桥梁一工段）四川省达州市四川省达州市达川区石桥镇武寨村</v>
      </c>
      <c r="J443" s="63" t="str">
        <f>VLOOKUP(B443,辅助信息!E:I,4,FALSE)</f>
        <v>杨勇</v>
      </c>
      <c r="K443" s="63">
        <f>VLOOKUP(J443,辅助信息!H:I,2,FALSE)</f>
        <v>18398563998</v>
      </c>
      <c r="L443" s="103"/>
      <c r="M443" s="90"/>
      <c r="N443" s="52"/>
      <c r="O443" s="91"/>
      <c r="P443" s="91"/>
      <c r="Q443" s="31"/>
    </row>
    <row r="444" s="47" customFormat="1" hidden="1" spans="1:17">
      <c r="A444" s="52"/>
      <c r="B444" s="63" t="s">
        <v>87</v>
      </c>
      <c r="C444" s="95">
        <v>45704</v>
      </c>
      <c r="D444" s="63" t="str">
        <f>VLOOKUP(B444,辅助信息!E:K,7,FALSE)</f>
        <v>JWDDCD2024102400111</v>
      </c>
      <c r="E444" s="63" t="str">
        <f>VLOOKUP(F444,辅助信息!A:B,2,FALSE)</f>
        <v>螺纹钢</v>
      </c>
      <c r="F444" s="63" t="s">
        <v>27</v>
      </c>
      <c r="G444" s="65">
        <v>8</v>
      </c>
      <c r="H444" s="65" t="e">
        <f>_xlfn._xlws.FILTER(#REF!,#REF!&amp;#REF!&amp;#REF!&amp;#REF!=C444&amp;F444&amp;I444&amp;J444,"未发货")</f>
        <v>#REF!</v>
      </c>
      <c r="I444" s="63" t="str">
        <f>VLOOKUP(B444,辅助信息!E:I,3,FALSE)</f>
        <v>（五冶达州国道542项目-一工区桥梁二工段）四川省达州市达川区达川区石梯镇石成村</v>
      </c>
      <c r="J444" s="63" t="str">
        <f>VLOOKUP(B444,辅助信息!E:I,4,FALSE)</f>
        <v>夏树彬</v>
      </c>
      <c r="K444" s="63">
        <f>VLOOKUP(J444,辅助信息!H:I,2,FALSE)</f>
        <v>13518183653</v>
      </c>
      <c r="L444" s="103" t="str">
        <f>VLOOKUP(B444,辅助信息!E:J,6,FALSE)</f>
        <v>五冶建设送货单,送货车型9.6米,装货前联系收货人核实到场规格,没提前告知进场规格现场不给予接收</v>
      </c>
      <c r="M444" s="90">
        <v>45706</v>
      </c>
      <c r="N444" s="52"/>
      <c r="O444" s="91">
        <f ca="1" t="shared" ref="O444:O463" si="8">IF(OR(M444="",N444&lt;&gt;""),"",MAX(M444-TODAY(),0))</f>
        <v>0</v>
      </c>
      <c r="P444" s="91">
        <f ca="1" t="shared" ref="P444:P463" si="9">IF(M444="","",IF(N444&lt;&gt;"",MAX(N444-M444,0),IF(TODAY()&gt;M444,TODAY()-M444,0)))</f>
        <v>57</v>
      </c>
      <c r="Q444" s="31" t="str">
        <f>VLOOKUP(B444,辅助信息!E:M,9,FALSE)</f>
        <v>ZTWM-CDGS-XS-2024-0181-五冶天府-国道542项目（二批次）</v>
      </c>
    </row>
    <row r="445" s="47" customFormat="1" hidden="1" spans="1:17">
      <c r="A445" s="52"/>
      <c r="B445" s="63" t="s">
        <v>87</v>
      </c>
      <c r="C445" s="95">
        <v>45704</v>
      </c>
      <c r="D445" s="63" t="str">
        <f>VLOOKUP(B445,辅助信息!E:K,7,FALSE)</f>
        <v>JWDDCD2024102400111</v>
      </c>
      <c r="E445" s="63" t="str">
        <f>VLOOKUP(F445,辅助信息!A:B,2,FALSE)</f>
        <v>螺纹钢</v>
      </c>
      <c r="F445" s="63" t="s">
        <v>65</v>
      </c>
      <c r="G445" s="65">
        <v>27</v>
      </c>
      <c r="H445" s="65" t="e">
        <f>_xlfn._xlws.FILTER(#REF!,#REF!&amp;#REF!&amp;#REF!&amp;#REF!=C445&amp;F445&amp;I445&amp;J445,"未发货")</f>
        <v>#REF!</v>
      </c>
      <c r="I445" s="63" t="str">
        <f>VLOOKUP(B445,辅助信息!E:I,3,FALSE)</f>
        <v>（五冶达州国道542项目-一工区桥梁二工段）四川省达州市达川区达川区石梯镇石成村</v>
      </c>
      <c r="J445" s="63" t="str">
        <f>VLOOKUP(B445,辅助信息!E:I,4,FALSE)</f>
        <v>夏树彬</v>
      </c>
      <c r="K445" s="63">
        <f>VLOOKUP(J445,辅助信息!H:I,2,FALSE)</f>
        <v>13518183653</v>
      </c>
      <c r="L445" s="103"/>
      <c r="M445" s="90">
        <v>45706</v>
      </c>
      <c r="N445" s="52"/>
      <c r="O445" s="91">
        <f ca="1" t="shared" si="8"/>
        <v>0</v>
      </c>
      <c r="P445" s="91">
        <f ca="1" t="shared" si="9"/>
        <v>57</v>
      </c>
      <c r="Q445" s="31" t="str">
        <f>VLOOKUP(B445,辅助信息!E:M,9,FALSE)</f>
        <v>ZTWM-CDGS-XS-2024-0181-五冶天府-国道542项目（二批次）</v>
      </c>
    </row>
    <row r="446" s="47" customFormat="1" hidden="1" spans="1:17">
      <c r="A446" s="52"/>
      <c r="B446" s="63" t="s">
        <v>74</v>
      </c>
      <c r="C446" s="95">
        <v>45704</v>
      </c>
      <c r="D446" s="63" t="str">
        <f>VLOOKUP(B446,辅助信息!E:K,7,FALSE)</f>
        <v>JWDDCD2024102400111</v>
      </c>
      <c r="E446" s="63" t="str">
        <f>VLOOKUP(F446,辅助信息!A:B,2,FALSE)</f>
        <v>螺纹钢</v>
      </c>
      <c r="F446" s="63" t="s">
        <v>19</v>
      </c>
      <c r="G446" s="65">
        <v>12</v>
      </c>
      <c r="H446" s="65" t="e">
        <f>_xlfn._xlws.FILTER(#REF!,#REF!&amp;#REF!&amp;#REF!&amp;#REF!=C446&amp;F446&amp;I446&amp;J446,"未发货")</f>
        <v>#REF!</v>
      </c>
      <c r="I446" s="63" t="str">
        <f>VLOOKUP(B446,辅助信息!E:I,3,FALSE)</f>
        <v>（五冶达州国道542项目-桥梁4标）四川省达州市达川区大堰镇双井村</v>
      </c>
      <c r="J446" s="63" t="str">
        <f>VLOOKUP(B446,辅助信息!E:I,4,FALSE)</f>
        <v>吴志强</v>
      </c>
      <c r="K446" s="63">
        <f>VLOOKUP(J446,辅助信息!H:I,2,FALSE)</f>
        <v>18820030907</v>
      </c>
      <c r="L446" s="103" t="str">
        <f>VLOOKUP(B446,辅助信息!E:J,6,FALSE)</f>
        <v>五冶建设送货单,送货车型13米,装货前联系收货人核实到场规格,没提前告知进场规格现场不给予接收</v>
      </c>
      <c r="M446" s="90">
        <v>45711</v>
      </c>
      <c r="N446" s="52"/>
      <c r="O446" s="91">
        <f ca="1" t="shared" si="8"/>
        <v>0</v>
      </c>
      <c r="P446" s="91">
        <f ca="1" t="shared" si="9"/>
        <v>52</v>
      </c>
      <c r="Q446" s="31" t="str">
        <f>VLOOKUP(B446,辅助信息!E:M,9,FALSE)</f>
        <v>ZTWM-CDGS-XS-2024-0181-五冶天府-国道542项目（二批次）</v>
      </c>
    </row>
    <row r="447" s="47" customFormat="1" hidden="1" spans="1:17">
      <c r="A447" s="52"/>
      <c r="B447" s="63" t="s">
        <v>74</v>
      </c>
      <c r="C447" s="95">
        <v>45704</v>
      </c>
      <c r="D447" s="63" t="str">
        <f>VLOOKUP(B447,辅助信息!E:K,7,FALSE)</f>
        <v>JWDDCD2024102400111</v>
      </c>
      <c r="E447" s="63" t="str">
        <f>VLOOKUP(F447,辅助信息!A:B,2,FALSE)</f>
        <v>螺纹钢</v>
      </c>
      <c r="F447" s="63" t="s">
        <v>33</v>
      </c>
      <c r="G447" s="65">
        <v>12</v>
      </c>
      <c r="H447" s="65" t="e">
        <f>_xlfn._xlws.FILTER(#REF!,#REF!&amp;#REF!&amp;#REF!&amp;#REF!=C447&amp;F447&amp;I447&amp;J447,"未发货")</f>
        <v>#REF!</v>
      </c>
      <c r="I447" s="63" t="str">
        <f>VLOOKUP(B447,辅助信息!E:I,3,FALSE)</f>
        <v>（五冶达州国道542项目-桥梁4标）四川省达州市达川区大堰镇双井村</v>
      </c>
      <c r="J447" s="63" t="str">
        <f>VLOOKUP(B447,辅助信息!E:I,4,FALSE)</f>
        <v>吴志强</v>
      </c>
      <c r="K447" s="63">
        <f>VLOOKUP(J447,辅助信息!H:I,2,FALSE)</f>
        <v>18820030907</v>
      </c>
      <c r="L447" s="103"/>
      <c r="M447" s="90">
        <v>45711</v>
      </c>
      <c r="N447" s="52"/>
      <c r="O447" s="91">
        <f ca="1" t="shared" si="8"/>
        <v>0</v>
      </c>
      <c r="P447" s="91">
        <f ca="1" t="shared" si="9"/>
        <v>52</v>
      </c>
      <c r="Q447" s="31" t="str">
        <f>VLOOKUP(B447,辅助信息!E:M,9,FALSE)</f>
        <v>ZTWM-CDGS-XS-2024-0181-五冶天府-国道542项目（二批次）</v>
      </c>
    </row>
    <row r="448" s="47" customFormat="1" hidden="1" spans="1:17">
      <c r="A448" s="52"/>
      <c r="B448" s="63" t="s">
        <v>74</v>
      </c>
      <c r="C448" s="95">
        <v>45704</v>
      </c>
      <c r="D448" s="63" t="str">
        <f>VLOOKUP(B448,辅助信息!E:K,7,FALSE)</f>
        <v>JWDDCD2024102400111</v>
      </c>
      <c r="E448" s="63" t="str">
        <f>VLOOKUP(F448,辅助信息!A:B,2,FALSE)</f>
        <v>螺纹钢</v>
      </c>
      <c r="F448" s="63" t="s">
        <v>28</v>
      </c>
      <c r="G448" s="65">
        <v>12</v>
      </c>
      <c r="H448" s="65" t="e">
        <f>_xlfn._xlws.FILTER(#REF!,#REF!&amp;#REF!&amp;#REF!&amp;#REF!=C448&amp;F448&amp;I448&amp;J448,"未发货")</f>
        <v>#REF!</v>
      </c>
      <c r="I448" s="63" t="str">
        <f>VLOOKUP(B448,辅助信息!E:I,3,FALSE)</f>
        <v>（五冶达州国道542项目-桥梁4标）四川省达州市达川区大堰镇双井村</v>
      </c>
      <c r="J448" s="63" t="str">
        <f>VLOOKUP(B448,辅助信息!E:I,4,FALSE)</f>
        <v>吴志强</v>
      </c>
      <c r="K448" s="63">
        <f>VLOOKUP(J448,辅助信息!H:I,2,FALSE)</f>
        <v>18820030907</v>
      </c>
      <c r="L448" s="103"/>
      <c r="M448" s="90">
        <v>45711</v>
      </c>
      <c r="N448" s="52"/>
      <c r="O448" s="91">
        <f ca="1" t="shared" si="8"/>
        <v>0</v>
      </c>
      <c r="P448" s="91">
        <f ca="1" t="shared" si="9"/>
        <v>52</v>
      </c>
      <c r="Q448" s="31" t="str">
        <f>VLOOKUP(B448,辅助信息!E:M,9,FALSE)</f>
        <v>ZTWM-CDGS-XS-2024-0181-五冶天府-国道542项目（二批次）</v>
      </c>
    </row>
    <row r="449" s="47" customFormat="1" hidden="1" spans="1:17">
      <c r="A449" s="52"/>
      <c r="B449" s="63" t="s">
        <v>74</v>
      </c>
      <c r="C449" s="95">
        <v>45704</v>
      </c>
      <c r="D449" s="63" t="str">
        <f>VLOOKUP(B449,辅助信息!E:K,7,FALSE)</f>
        <v>JWDDCD2024102400111</v>
      </c>
      <c r="E449" s="63" t="str">
        <f>VLOOKUP(F449,辅助信息!A:B,2,FALSE)</f>
        <v>螺纹钢</v>
      </c>
      <c r="F449" s="63" t="s">
        <v>18</v>
      </c>
      <c r="G449" s="65">
        <v>3</v>
      </c>
      <c r="H449" s="65" t="e">
        <f>_xlfn._xlws.FILTER(#REF!,#REF!&amp;#REF!&amp;#REF!&amp;#REF!=C449&amp;F449&amp;I449&amp;J449,"未发货")</f>
        <v>#REF!</v>
      </c>
      <c r="I449" s="63" t="str">
        <f>VLOOKUP(B449,辅助信息!E:I,3,FALSE)</f>
        <v>（五冶达州国道542项目-桥梁4标）四川省达州市达川区大堰镇双井村</v>
      </c>
      <c r="J449" s="63" t="str">
        <f>VLOOKUP(B449,辅助信息!E:I,4,FALSE)</f>
        <v>吴志强</v>
      </c>
      <c r="K449" s="63">
        <f>VLOOKUP(J449,辅助信息!H:I,2,FALSE)</f>
        <v>18820030907</v>
      </c>
      <c r="L449" s="103"/>
      <c r="M449" s="90">
        <v>45711</v>
      </c>
      <c r="N449" s="52"/>
      <c r="O449" s="91">
        <f ca="1" t="shared" si="8"/>
        <v>0</v>
      </c>
      <c r="P449" s="91">
        <f ca="1" t="shared" si="9"/>
        <v>52</v>
      </c>
      <c r="Q449" s="31" t="str">
        <f>VLOOKUP(B449,辅助信息!E:M,9,FALSE)</f>
        <v>ZTWM-CDGS-XS-2024-0181-五冶天府-国道542项目（二批次）</v>
      </c>
    </row>
    <row r="450" s="47" customFormat="1" hidden="1" spans="1:17">
      <c r="A450" s="52"/>
      <c r="B450" s="63" t="s">
        <v>79</v>
      </c>
      <c r="C450" s="95">
        <v>45704</v>
      </c>
      <c r="D450" s="63" t="str">
        <f>VLOOKUP(B450,辅助信息!E:K,7,FALSE)</f>
        <v>JWDDCD2024102400111</v>
      </c>
      <c r="E450" s="63" t="str">
        <f>VLOOKUP(F450,辅助信息!A:B,2,FALSE)</f>
        <v>盘螺</v>
      </c>
      <c r="F450" s="63" t="s">
        <v>40</v>
      </c>
      <c r="G450" s="65">
        <v>3</v>
      </c>
      <c r="H450" s="65" t="e">
        <f>_xlfn._xlws.FILTER(#REF!,#REF!&amp;#REF!&amp;#REF!&amp;#REF!=C450&amp;F450&amp;I450&amp;J450,"未发货")</f>
        <v>#REF!</v>
      </c>
      <c r="I450" s="63" t="str">
        <f>VLOOKUP(B450,辅助信息!E:I,3,FALSE)</f>
        <v>（五冶达州国道542项目-养护工区）四川省达州市达川区管村镇油房村</v>
      </c>
      <c r="J450" s="63" t="str">
        <f>VLOOKUP(B450,辅助信息!E:I,4,FALSE)</f>
        <v>侯自强</v>
      </c>
      <c r="K450" s="63">
        <f>VLOOKUP(J450,辅助信息!H:I,2,FALSE)</f>
        <v>13281725223</v>
      </c>
      <c r="L450" s="103" t="str">
        <f>VLOOKUP(B450,辅助信息!E:J,6,FALSE)</f>
        <v>五冶建设送货单,送货车型9.6米,装货前联系收货人核实到场规格,没提前告知进场规格现场不给予接收</v>
      </c>
      <c r="M450" s="91"/>
      <c r="N450" s="91"/>
      <c r="O450" s="91" t="str">
        <f ca="1" t="shared" si="8"/>
        <v/>
      </c>
      <c r="P450" s="91" t="str">
        <f ca="1" t="shared" si="9"/>
        <v/>
      </c>
      <c r="Q450" s="31" t="str">
        <f>VLOOKUP(B450,辅助信息!E:M,9,FALSE)</f>
        <v>ZTWM-CDGS-XS-2024-0181-五冶天府-国道542项目（二批次）</v>
      </c>
    </row>
    <row r="451" s="47" customFormat="1" hidden="1" spans="1:17">
      <c r="A451" s="52"/>
      <c r="B451" s="63" t="s">
        <v>79</v>
      </c>
      <c r="C451" s="95">
        <v>45704</v>
      </c>
      <c r="D451" s="63" t="str">
        <f>VLOOKUP(B451,辅助信息!E:K,7,FALSE)</f>
        <v>JWDDCD2024102400111</v>
      </c>
      <c r="E451" s="63" t="str">
        <f>VLOOKUP(F451,辅助信息!A:B,2,FALSE)</f>
        <v>盘螺</v>
      </c>
      <c r="F451" s="63" t="s">
        <v>41</v>
      </c>
      <c r="G451" s="65">
        <v>3</v>
      </c>
      <c r="H451" s="65" t="e">
        <f>_xlfn._xlws.FILTER(#REF!,#REF!&amp;#REF!&amp;#REF!&amp;#REF!=C451&amp;F451&amp;I451&amp;J451,"未发货")</f>
        <v>#REF!</v>
      </c>
      <c r="I451" s="63" t="str">
        <f>VLOOKUP(B451,辅助信息!E:I,3,FALSE)</f>
        <v>（五冶达州国道542项目-养护工区）四川省达州市达川区管村镇油房村</v>
      </c>
      <c r="J451" s="63" t="str">
        <f>VLOOKUP(B451,辅助信息!E:I,4,FALSE)</f>
        <v>侯自强</v>
      </c>
      <c r="K451" s="63">
        <f>VLOOKUP(J451,辅助信息!H:I,2,FALSE)</f>
        <v>13281725223</v>
      </c>
      <c r="L451" s="103"/>
      <c r="M451" s="91"/>
      <c r="N451" s="91"/>
      <c r="O451" s="91" t="str">
        <f ca="1" t="shared" si="8"/>
        <v/>
      </c>
      <c r="P451" s="91" t="str">
        <f ca="1" t="shared" si="9"/>
        <v/>
      </c>
      <c r="Q451" s="31" t="str">
        <f>VLOOKUP(B451,辅助信息!E:M,9,FALSE)</f>
        <v>ZTWM-CDGS-XS-2024-0181-五冶天府-国道542项目（二批次）</v>
      </c>
    </row>
    <row r="452" s="47" customFormat="1" hidden="1" spans="1:17">
      <c r="A452" s="52"/>
      <c r="B452" s="63" t="s">
        <v>79</v>
      </c>
      <c r="C452" s="95">
        <v>45704</v>
      </c>
      <c r="D452" s="63" t="str">
        <f>VLOOKUP(B452,辅助信息!E:K,7,FALSE)</f>
        <v>JWDDCD2024102400111</v>
      </c>
      <c r="E452" s="63" t="str">
        <f>VLOOKUP(F452,辅助信息!A:B,2,FALSE)</f>
        <v>螺纹钢</v>
      </c>
      <c r="F452" s="63" t="s">
        <v>27</v>
      </c>
      <c r="G452" s="65">
        <v>9</v>
      </c>
      <c r="H452" s="65" t="e">
        <f>_xlfn._xlws.FILTER(#REF!,#REF!&amp;#REF!&amp;#REF!&amp;#REF!=C452&amp;F452&amp;I452&amp;J452,"未发货")</f>
        <v>#REF!</v>
      </c>
      <c r="I452" s="63" t="str">
        <f>VLOOKUP(B452,辅助信息!E:I,3,FALSE)</f>
        <v>（五冶达州国道542项目-养护工区）四川省达州市达川区管村镇油房村</v>
      </c>
      <c r="J452" s="63" t="str">
        <f>VLOOKUP(B452,辅助信息!E:I,4,FALSE)</f>
        <v>侯自强</v>
      </c>
      <c r="K452" s="63">
        <f>VLOOKUP(J452,辅助信息!H:I,2,FALSE)</f>
        <v>13281725223</v>
      </c>
      <c r="L452" s="103"/>
      <c r="M452" s="91"/>
      <c r="N452" s="91"/>
      <c r="O452" s="91" t="str">
        <f ca="1" t="shared" si="8"/>
        <v/>
      </c>
      <c r="P452" s="91" t="str">
        <f ca="1" t="shared" si="9"/>
        <v/>
      </c>
      <c r="Q452" s="31" t="str">
        <f>VLOOKUP(B452,辅助信息!E:M,9,FALSE)</f>
        <v>ZTWM-CDGS-XS-2024-0181-五冶天府-国道542项目（二批次）</v>
      </c>
    </row>
    <row r="453" s="47" customFormat="1" hidden="1" spans="1:17">
      <c r="A453" s="52"/>
      <c r="B453" s="63" t="s">
        <v>79</v>
      </c>
      <c r="C453" s="95">
        <v>45704</v>
      </c>
      <c r="D453" s="63" t="str">
        <f>VLOOKUP(B453,辅助信息!E:K,7,FALSE)</f>
        <v>JWDDCD2024102400111</v>
      </c>
      <c r="E453" s="63" t="str">
        <f>VLOOKUP(F453,辅助信息!A:B,2,FALSE)</f>
        <v>螺纹钢</v>
      </c>
      <c r="F453" s="63" t="s">
        <v>19</v>
      </c>
      <c r="G453" s="65">
        <v>20</v>
      </c>
      <c r="H453" s="65" t="e">
        <f>_xlfn._xlws.FILTER(#REF!,#REF!&amp;#REF!&amp;#REF!&amp;#REF!=C453&amp;F453&amp;I453&amp;J453,"未发货")</f>
        <v>#REF!</v>
      </c>
      <c r="I453" s="63" t="str">
        <f>VLOOKUP(B453,辅助信息!E:I,3,FALSE)</f>
        <v>（五冶达州国道542项目-养护工区）四川省达州市达川区管村镇油房村</v>
      </c>
      <c r="J453" s="63" t="str">
        <f>VLOOKUP(B453,辅助信息!E:I,4,FALSE)</f>
        <v>侯自强</v>
      </c>
      <c r="K453" s="63">
        <f>VLOOKUP(J453,辅助信息!H:I,2,FALSE)</f>
        <v>13281725223</v>
      </c>
      <c r="L453" s="103"/>
      <c r="M453" s="91"/>
      <c r="N453" s="91"/>
      <c r="O453" s="91" t="str">
        <f ca="1" t="shared" si="8"/>
        <v/>
      </c>
      <c r="P453" s="91" t="str">
        <f ca="1" t="shared" si="9"/>
        <v/>
      </c>
      <c r="Q453" s="31" t="str">
        <f>VLOOKUP(B453,辅助信息!E:M,9,FALSE)</f>
        <v>ZTWM-CDGS-XS-2024-0181-五冶天府-国道542项目（二批次）</v>
      </c>
    </row>
    <row r="454" s="47" customFormat="1" hidden="1" spans="1:17">
      <c r="A454" s="52"/>
      <c r="B454" s="63" t="s">
        <v>79</v>
      </c>
      <c r="C454" s="95">
        <v>45704</v>
      </c>
      <c r="D454" s="63" t="str">
        <f>VLOOKUP(B454,辅助信息!E:K,7,FALSE)</f>
        <v>JWDDCD2024102400111</v>
      </c>
      <c r="E454" s="63" t="str">
        <f>VLOOKUP(F454,辅助信息!A:B,2,FALSE)</f>
        <v>螺纹钢</v>
      </c>
      <c r="F454" s="63" t="s">
        <v>32</v>
      </c>
      <c r="G454" s="65">
        <v>9</v>
      </c>
      <c r="H454" s="65" t="e">
        <f>_xlfn._xlws.FILTER(#REF!,#REF!&amp;#REF!&amp;#REF!&amp;#REF!=C454&amp;F454&amp;I454&amp;J454,"未发货")</f>
        <v>#REF!</v>
      </c>
      <c r="I454" s="63" t="str">
        <f>VLOOKUP(B454,辅助信息!E:I,3,FALSE)</f>
        <v>（五冶达州国道542项目-养护工区）四川省达州市达川区管村镇油房村</v>
      </c>
      <c r="J454" s="63" t="str">
        <f>VLOOKUP(B454,辅助信息!E:I,4,FALSE)</f>
        <v>侯自强</v>
      </c>
      <c r="K454" s="63">
        <f>VLOOKUP(J454,辅助信息!H:I,2,FALSE)</f>
        <v>13281725223</v>
      </c>
      <c r="L454" s="103"/>
      <c r="M454" s="91"/>
      <c r="N454" s="91"/>
      <c r="O454" s="91" t="str">
        <f ca="1" t="shared" si="8"/>
        <v/>
      </c>
      <c r="P454" s="91" t="str">
        <f ca="1" t="shared" si="9"/>
        <v/>
      </c>
      <c r="Q454" s="31" t="str">
        <f>VLOOKUP(B454,辅助信息!E:M,9,FALSE)</f>
        <v>ZTWM-CDGS-XS-2024-0181-五冶天府-国道542项目（二批次）</v>
      </c>
    </row>
    <row r="455" s="47" customFormat="1" hidden="1" spans="1:17">
      <c r="A455" s="52"/>
      <c r="B455" s="63" t="s">
        <v>79</v>
      </c>
      <c r="C455" s="95">
        <v>45704</v>
      </c>
      <c r="D455" s="63" t="str">
        <f>VLOOKUP(B455,辅助信息!E:K,7,FALSE)</f>
        <v>JWDDCD2024102400111</v>
      </c>
      <c r="E455" s="63" t="str">
        <f>VLOOKUP(F455,辅助信息!A:B,2,FALSE)</f>
        <v>螺纹钢</v>
      </c>
      <c r="F455" s="63" t="s">
        <v>30</v>
      </c>
      <c r="G455" s="65">
        <v>3</v>
      </c>
      <c r="H455" s="65" t="e">
        <f>_xlfn._xlws.FILTER(#REF!,#REF!&amp;#REF!&amp;#REF!&amp;#REF!=C455&amp;F455&amp;I455&amp;J455,"未发货")</f>
        <v>#REF!</v>
      </c>
      <c r="I455" s="63" t="str">
        <f>VLOOKUP(B455,辅助信息!E:I,3,FALSE)</f>
        <v>（五冶达州国道542项目-养护工区）四川省达州市达川区管村镇油房村</v>
      </c>
      <c r="J455" s="63" t="str">
        <f>VLOOKUP(B455,辅助信息!E:I,4,FALSE)</f>
        <v>侯自强</v>
      </c>
      <c r="K455" s="63">
        <f>VLOOKUP(J455,辅助信息!H:I,2,FALSE)</f>
        <v>13281725223</v>
      </c>
      <c r="L455" s="103"/>
      <c r="M455" s="91"/>
      <c r="N455" s="91"/>
      <c r="O455" s="91" t="str">
        <f ca="1" t="shared" si="8"/>
        <v/>
      </c>
      <c r="P455" s="91" t="str">
        <f ca="1" t="shared" si="9"/>
        <v/>
      </c>
      <c r="Q455" s="31" t="str">
        <f>VLOOKUP(B455,辅助信息!E:M,9,FALSE)</f>
        <v>ZTWM-CDGS-XS-2024-0181-五冶天府-国道542项目（二批次）</v>
      </c>
    </row>
    <row r="456" s="47" customFormat="1" hidden="1" spans="1:17">
      <c r="A456" s="52"/>
      <c r="B456" s="63" t="s">
        <v>79</v>
      </c>
      <c r="C456" s="95">
        <v>45704</v>
      </c>
      <c r="D456" s="63" t="str">
        <f>VLOOKUP(B456,辅助信息!E:K,7,FALSE)</f>
        <v>JWDDCD2024102400111</v>
      </c>
      <c r="E456" s="63" t="str">
        <f>VLOOKUP(F456,辅助信息!A:B,2,FALSE)</f>
        <v>螺纹钢</v>
      </c>
      <c r="F456" s="63" t="s">
        <v>33</v>
      </c>
      <c r="G456" s="65">
        <v>25</v>
      </c>
      <c r="H456" s="65" t="e">
        <f>_xlfn._xlws.FILTER(#REF!,#REF!&amp;#REF!&amp;#REF!&amp;#REF!=C456&amp;F456&amp;I456&amp;J456,"未发货")</f>
        <v>#REF!</v>
      </c>
      <c r="I456" s="63" t="str">
        <f>VLOOKUP(B456,辅助信息!E:I,3,FALSE)</f>
        <v>（五冶达州国道542项目-养护工区）四川省达州市达川区管村镇油房村</v>
      </c>
      <c r="J456" s="63" t="str">
        <f>VLOOKUP(B456,辅助信息!E:I,4,FALSE)</f>
        <v>侯自强</v>
      </c>
      <c r="K456" s="63">
        <f>VLOOKUP(J456,辅助信息!H:I,2,FALSE)</f>
        <v>13281725223</v>
      </c>
      <c r="L456" s="103"/>
      <c r="M456" s="91"/>
      <c r="N456" s="91"/>
      <c r="O456" s="91" t="str">
        <f ca="1" t="shared" si="8"/>
        <v/>
      </c>
      <c r="P456" s="91" t="str">
        <f ca="1" t="shared" si="9"/>
        <v/>
      </c>
      <c r="Q456" s="31" t="str">
        <f>VLOOKUP(B456,辅助信息!E:M,9,FALSE)</f>
        <v>ZTWM-CDGS-XS-2024-0181-五冶天府-国道542项目（二批次）</v>
      </c>
    </row>
    <row r="457" s="47" customFormat="1" hidden="1" spans="1:17">
      <c r="A457" s="52"/>
      <c r="B457" s="63" t="s">
        <v>79</v>
      </c>
      <c r="C457" s="95">
        <v>45704</v>
      </c>
      <c r="D457" s="63" t="str">
        <f>VLOOKUP(B457,辅助信息!E:K,7,FALSE)</f>
        <v>JWDDCD2024102400111</v>
      </c>
      <c r="E457" s="63" t="str">
        <f>VLOOKUP(F457,辅助信息!A:B,2,FALSE)</f>
        <v>螺纹钢</v>
      </c>
      <c r="F457" s="63" t="s">
        <v>18</v>
      </c>
      <c r="G457" s="65">
        <v>90</v>
      </c>
      <c r="H457" s="65" t="e">
        <f>_xlfn._xlws.FILTER(#REF!,#REF!&amp;#REF!&amp;#REF!&amp;#REF!=C457&amp;F457&amp;I457&amp;J457,"未发货")</f>
        <v>#REF!</v>
      </c>
      <c r="I457" s="63" t="str">
        <f>VLOOKUP(B457,辅助信息!E:I,3,FALSE)</f>
        <v>（五冶达州国道542项目-养护工区）四川省达州市达川区管村镇油房村</v>
      </c>
      <c r="J457" s="63" t="str">
        <f>VLOOKUP(B457,辅助信息!E:I,4,FALSE)</f>
        <v>侯自强</v>
      </c>
      <c r="K457" s="63">
        <f>VLOOKUP(J457,辅助信息!H:I,2,FALSE)</f>
        <v>13281725223</v>
      </c>
      <c r="L457" s="103"/>
      <c r="M457" s="91"/>
      <c r="N457" s="91"/>
      <c r="O457" s="91" t="str">
        <f ca="1" t="shared" si="8"/>
        <v/>
      </c>
      <c r="P457" s="91" t="str">
        <f ca="1" t="shared" si="9"/>
        <v/>
      </c>
      <c r="Q457" s="31" t="str">
        <f>VLOOKUP(B457,辅助信息!E:M,9,FALSE)</f>
        <v>ZTWM-CDGS-XS-2024-0181-五冶天府-国道542项目（二批次）</v>
      </c>
    </row>
    <row r="458" hidden="1" spans="2:17">
      <c r="B458" s="22" t="s">
        <v>68</v>
      </c>
      <c r="C458" s="95">
        <v>45704</v>
      </c>
      <c r="D458" s="63" t="str">
        <f>VLOOKUP(B458,辅助信息!E:K,7,FALSE)</f>
        <v>JWDDCD2025011400164</v>
      </c>
      <c r="E458" s="63" t="str">
        <f>VLOOKUP(F458,辅助信息!A:B,2,FALSE)</f>
        <v>盘螺</v>
      </c>
      <c r="F458" s="22" t="s">
        <v>40</v>
      </c>
      <c r="G458" s="18">
        <v>3</v>
      </c>
      <c r="H458" s="65" t="e">
        <f>_xlfn._xlws.FILTER(#REF!,#REF!&amp;#REF!&amp;#REF!&amp;#REF!=C458&amp;F458&amp;I458&amp;J458,"未发货")</f>
        <v>#REF!</v>
      </c>
      <c r="I458" s="63" t="str">
        <f>VLOOKUP(B458,辅助信息!E:I,3,FALSE)</f>
        <v>（商投建工达州中医药科技园-2工区-景观桥）达州市通川区达州中医药职业学院犀牛大道北段</v>
      </c>
      <c r="J458" s="63" t="str">
        <f>VLOOKUP(B458,辅助信息!E:I,4,FALSE)</f>
        <v>李波</v>
      </c>
      <c r="K458" s="63">
        <f>VLOOKUP(J458,辅助信息!H:I,2,FALSE)</f>
        <v>18381899787</v>
      </c>
      <c r="L458" s="103" t="str">
        <f>VLOOKUP(B458,辅助信息!E:J,6,FALSE)</f>
        <v>控制炉批号尽量少,优先安排达钢,提前联系到场规格及数量</v>
      </c>
      <c r="M458" s="90">
        <v>45706</v>
      </c>
      <c r="N458" s="50"/>
      <c r="O458" s="91">
        <f ca="1" t="shared" si="8"/>
        <v>0</v>
      </c>
      <c r="P458" s="91">
        <f ca="1" t="shared" si="9"/>
        <v>57</v>
      </c>
      <c r="Q458" s="31" t="str">
        <f>VLOOKUP(B458,辅助信息!E:M,9,FALSE)</f>
        <v>ZTWM-CDGS-XS-2024-0134-商投建工达州中医药科技成果示范园项目</v>
      </c>
    </row>
    <row r="459" hidden="1" spans="2:17">
      <c r="B459" s="22" t="s">
        <v>68</v>
      </c>
      <c r="C459" s="95">
        <v>45704</v>
      </c>
      <c r="D459" s="63" t="str">
        <f>VLOOKUP(B459,辅助信息!E:K,7,FALSE)</f>
        <v>JWDDCD2025011400164</v>
      </c>
      <c r="E459" s="63" t="str">
        <f>VLOOKUP(F459,辅助信息!A:B,2,FALSE)</f>
        <v>螺纹钢</v>
      </c>
      <c r="F459" s="22" t="s">
        <v>27</v>
      </c>
      <c r="G459" s="18">
        <v>10</v>
      </c>
      <c r="H459" s="65" t="e">
        <f>_xlfn._xlws.FILTER(#REF!,#REF!&amp;#REF!&amp;#REF!&amp;#REF!=C459&amp;F459&amp;I459&amp;J459,"未发货")</f>
        <v>#REF!</v>
      </c>
      <c r="I459" s="63" t="str">
        <f>VLOOKUP(B459,辅助信息!E:I,3,FALSE)</f>
        <v>（商投建工达州中医药科技园-2工区-景观桥）达州市通川区达州中医药职业学院犀牛大道北段</v>
      </c>
      <c r="J459" s="63" t="str">
        <f>VLOOKUP(B459,辅助信息!E:I,4,FALSE)</f>
        <v>李波</v>
      </c>
      <c r="K459" s="63">
        <f>VLOOKUP(J459,辅助信息!H:I,2,FALSE)</f>
        <v>18381899787</v>
      </c>
      <c r="L459" s="103"/>
      <c r="M459" s="90">
        <v>45706</v>
      </c>
      <c r="N459" s="50"/>
      <c r="O459" s="91">
        <f ca="1" t="shared" si="8"/>
        <v>0</v>
      </c>
      <c r="P459" s="91">
        <f ca="1" t="shared" si="9"/>
        <v>57</v>
      </c>
      <c r="Q459" s="31" t="str">
        <f>VLOOKUP(B459,辅助信息!E:M,9,FALSE)</f>
        <v>ZTWM-CDGS-XS-2024-0134-商投建工达州中医药科技成果示范园项目</v>
      </c>
    </row>
    <row r="460" hidden="1" spans="2:17">
      <c r="B460" s="22" t="s">
        <v>68</v>
      </c>
      <c r="C460" s="95">
        <v>45704</v>
      </c>
      <c r="D460" s="63" t="str">
        <f>VLOOKUP(B460,辅助信息!E:K,7,FALSE)</f>
        <v>JWDDCD2025011400164</v>
      </c>
      <c r="E460" s="63" t="str">
        <f>VLOOKUP(F460,辅助信息!A:B,2,FALSE)</f>
        <v>螺纹钢</v>
      </c>
      <c r="F460" s="22" t="s">
        <v>32</v>
      </c>
      <c r="G460" s="18">
        <v>15</v>
      </c>
      <c r="H460" s="65" t="e">
        <f>_xlfn._xlws.FILTER(#REF!,#REF!&amp;#REF!&amp;#REF!&amp;#REF!=C460&amp;F460&amp;I460&amp;J460,"未发货")</f>
        <v>#REF!</v>
      </c>
      <c r="I460" s="63" t="str">
        <f>VLOOKUP(B460,辅助信息!E:I,3,FALSE)</f>
        <v>（商投建工达州中医药科技园-2工区-景观桥）达州市通川区达州中医药职业学院犀牛大道北段</v>
      </c>
      <c r="J460" s="63" t="str">
        <f>VLOOKUP(B460,辅助信息!E:I,4,FALSE)</f>
        <v>李波</v>
      </c>
      <c r="K460" s="63">
        <f>VLOOKUP(J460,辅助信息!H:I,2,FALSE)</f>
        <v>18381899787</v>
      </c>
      <c r="L460" s="103"/>
      <c r="M460" s="90">
        <v>45706</v>
      </c>
      <c r="N460" s="50"/>
      <c r="O460" s="91">
        <f ca="1" t="shared" si="8"/>
        <v>0</v>
      </c>
      <c r="P460" s="91">
        <f ca="1" t="shared" si="9"/>
        <v>57</v>
      </c>
      <c r="Q460" s="31" t="str">
        <f>VLOOKUP(B460,辅助信息!E:M,9,FALSE)</f>
        <v>ZTWM-CDGS-XS-2024-0134-商投建工达州中医药科技成果示范园项目</v>
      </c>
    </row>
    <row r="461" hidden="1" spans="2:17">
      <c r="B461" s="78" t="s">
        <v>68</v>
      </c>
      <c r="C461" s="104">
        <v>45704</v>
      </c>
      <c r="D461" s="80" t="str">
        <f>VLOOKUP(B461,辅助信息!E:K,7,FALSE)</f>
        <v>JWDDCD2025011400164</v>
      </c>
      <c r="E461" s="80" t="str">
        <f>VLOOKUP(F461,辅助信息!A:B,2,FALSE)</f>
        <v>螺纹钢</v>
      </c>
      <c r="F461" s="78" t="s">
        <v>65</v>
      </c>
      <c r="G461" s="81">
        <v>15</v>
      </c>
      <c r="H461" s="82" t="e">
        <f>_xlfn._xlws.FILTER(#REF!,#REF!&amp;#REF!&amp;#REF!&amp;#REF!=C461&amp;F461&amp;I461&amp;J461,"未发货")</f>
        <v>#REF!</v>
      </c>
      <c r="I461" s="80" t="str">
        <f>VLOOKUP(B461,辅助信息!E:I,3,FALSE)</f>
        <v>（商投建工达州中医药科技园-2工区-景观桥）达州市通川区达州中医药职业学院犀牛大道北段</v>
      </c>
      <c r="J461" s="80" t="str">
        <f>VLOOKUP(B461,辅助信息!E:I,4,FALSE)</f>
        <v>李波</v>
      </c>
      <c r="K461" s="80">
        <f>VLOOKUP(J461,辅助信息!H:I,2,FALSE)</f>
        <v>18381899787</v>
      </c>
      <c r="L461" s="103"/>
      <c r="M461" s="90">
        <v>45706</v>
      </c>
      <c r="N461" s="50"/>
      <c r="O461" s="91">
        <f ca="1" t="shared" si="8"/>
        <v>0</v>
      </c>
      <c r="P461" s="91">
        <f ca="1" t="shared" si="9"/>
        <v>57</v>
      </c>
      <c r="Q461" s="31" t="str">
        <f>VLOOKUP(B461,辅助信息!E:M,9,FALSE)</f>
        <v>ZTWM-CDGS-XS-2024-0134-商投建工达州中医药科技成果示范园项目</v>
      </c>
    </row>
    <row r="462" s="49" customFormat="1" hidden="1" spans="2:17">
      <c r="B462" s="94" t="s">
        <v>80</v>
      </c>
      <c r="C462" s="95">
        <v>45705</v>
      </c>
      <c r="D462" s="94" t="e">
        <f>VLOOKUP(B462,辅助信息!E:K,7,FALSE)</f>
        <v>#N/A</v>
      </c>
      <c r="E462" s="94" t="str">
        <f>VLOOKUP(F462,辅助信息!A:B,2,FALSE)</f>
        <v>盘螺</v>
      </c>
      <c r="F462" s="94" t="s">
        <v>49</v>
      </c>
      <c r="G462" s="94">
        <v>7.5</v>
      </c>
      <c r="H462" s="94" t="e">
        <f>_xlfn._xlws.FILTER('[1]2025年已发货'!$E:$E,'[1]2025年已发货'!$F:$F&amp;'[1]2025年已发货'!$C:$C&amp;'[1]2025年已发货'!$G:$G&amp;'[1]2025年已发货'!$H:$H=C462&amp;F462&amp;I462&amp;J462,"未发货")</f>
        <v>#N/A</v>
      </c>
      <c r="I462" s="94" t="e">
        <f>VLOOKUP(B462,辅助信息!E:I,3,FALSE)</f>
        <v>#N/A</v>
      </c>
      <c r="J462" s="94" t="e">
        <f>VLOOKUP(B462,辅助信息!E:I,4,FALSE)</f>
        <v>#N/A</v>
      </c>
      <c r="K462" s="94" t="e">
        <f>VLOOKUP(J462,辅助信息!H:I,2,FALSE)</f>
        <v>#N/A</v>
      </c>
      <c r="L462" s="94" t="e">
        <f>VLOOKUP(B462,辅助信息!E:J,6,FALSE)</f>
        <v>#N/A</v>
      </c>
      <c r="M462" s="100">
        <v>45703</v>
      </c>
      <c r="N462" s="100"/>
      <c r="O462" s="49">
        <f ca="1" t="shared" si="8"/>
        <v>0</v>
      </c>
      <c r="P462" s="49">
        <f ca="1" t="shared" si="9"/>
        <v>60</v>
      </c>
      <c r="Q462" s="49" t="e">
        <f>VLOOKUP(B462,辅助信息!E:M,9,FALSE)</f>
        <v>#N/A</v>
      </c>
    </row>
    <row r="463" s="49" customFormat="1" hidden="1" spans="2:17">
      <c r="B463" s="94" t="s">
        <v>80</v>
      </c>
      <c r="C463" s="95">
        <v>45705</v>
      </c>
      <c r="D463" s="94" t="e">
        <f>VLOOKUP(B463,辅助信息!E:K,7,FALSE)</f>
        <v>#N/A</v>
      </c>
      <c r="E463" s="94" t="str">
        <f>VLOOKUP(F463,辅助信息!A:B,2,FALSE)</f>
        <v>盘螺</v>
      </c>
      <c r="F463" s="94" t="s">
        <v>40</v>
      </c>
      <c r="G463" s="94">
        <v>15</v>
      </c>
      <c r="H463" s="94" t="e">
        <f>_xlfn._xlws.FILTER('[1]2025年已发货'!$E:$E,'[1]2025年已发货'!$F:$F&amp;'[1]2025年已发货'!$C:$C&amp;'[1]2025年已发货'!$G:$G&amp;'[1]2025年已发货'!$H:$H=C463&amp;F463&amp;I463&amp;J463,"未发货")</f>
        <v>#N/A</v>
      </c>
      <c r="I463" s="94" t="e">
        <f>VLOOKUP(B463,辅助信息!E:I,3,FALSE)</f>
        <v>#N/A</v>
      </c>
      <c r="J463" s="94" t="e">
        <f>VLOOKUP(B463,辅助信息!E:I,4,FALSE)</f>
        <v>#N/A</v>
      </c>
      <c r="K463" s="94" t="e">
        <f>VLOOKUP(J463,辅助信息!H:I,2,FALSE)</f>
        <v>#N/A</v>
      </c>
      <c r="L463" s="94"/>
      <c r="M463" s="100">
        <v>45703</v>
      </c>
      <c r="N463" s="100"/>
      <c r="O463" s="49">
        <f ca="1" t="shared" si="8"/>
        <v>0</v>
      </c>
      <c r="P463" s="49">
        <f ca="1" t="shared" si="9"/>
        <v>60</v>
      </c>
      <c r="Q463" s="49" t="e">
        <f>VLOOKUP(B463,辅助信息!E:M,9,FALSE)</f>
        <v>#N/A</v>
      </c>
    </row>
    <row r="464" s="49" customFormat="1" hidden="1" spans="2:14">
      <c r="B464" s="94" t="s">
        <v>80</v>
      </c>
      <c r="C464" s="95">
        <v>45705</v>
      </c>
      <c r="D464" s="94" t="e">
        <f>VLOOKUP(B464,辅助信息!E:K,7,FALSE)</f>
        <v>#N/A</v>
      </c>
      <c r="E464" s="94" t="str">
        <f>VLOOKUP(F464,辅助信息!A:B,2,FALSE)</f>
        <v>螺纹钢</v>
      </c>
      <c r="F464" s="94" t="s">
        <v>27</v>
      </c>
      <c r="G464" s="94">
        <v>5</v>
      </c>
      <c r="H464" s="94" t="e">
        <f>_xlfn._xlws.FILTER('[1]2025年已发货'!$E:$E,'[1]2025年已发货'!$F:$F&amp;'[1]2025年已发货'!$C:$C&amp;'[1]2025年已发货'!$G:$G&amp;'[1]2025年已发货'!$H:$H=C464&amp;F464&amp;I464&amp;J464,"未发货")</f>
        <v>#N/A</v>
      </c>
      <c r="I464" s="94" t="e">
        <f>VLOOKUP(B464,辅助信息!E:I,3,FALSE)</f>
        <v>#N/A</v>
      </c>
      <c r="J464" s="94" t="e">
        <f>VLOOKUP(B464,辅助信息!E:I,4,FALSE)</f>
        <v>#N/A</v>
      </c>
      <c r="K464" s="94" t="e">
        <f>VLOOKUP(J464,辅助信息!H:I,2,FALSE)</f>
        <v>#N/A</v>
      </c>
      <c r="L464" s="94"/>
      <c r="M464" s="100"/>
      <c r="N464" s="100"/>
    </row>
    <row r="465" s="49" customFormat="1" hidden="1" spans="2:14">
      <c r="B465" s="94" t="s">
        <v>80</v>
      </c>
      <c r="C465" s="95">
        <v>45705</v>
      </c>
      <c r="D465" s="94" t="e">
        <f>VLOOKUP(B465,辅助信息!E:K,7,FALSE)</f>
        <v>#N/A</v>
      </c>
      <c r="E465" s="94" t="str">
        <f>VLOOKUP(F465,辅助信息!A:B,2,FALSE)</f>
        <v>螺纹钢</v>
      </c>
      <c r="F465" s="94" t="s">
        <v>32</v>
      </c>
      <c r="G465" s="94">
        <v>7</v>
      </c>
      <c r="H465" s="94" t="e">
        <f>_xlfn._xlws.FILTER('[1]2025年已发货'!$E:$E,'[1]2025年已发货'!$F:$F&amp;'[1]2025年已发货'!$C:$C&amp;'[1]2025年已发货'!$G:$G&amp;'[1]2025年已发货'!$H:$H=C465&amp;F465&amp;I465&amp;J465,"未发货")</f>
        <v>#N/A</v>
      </c>
      <c r="I465" s="94" t="e">
        <f>VLOOKUP(B465,辅助信息!E:I,3,FALSE)</f>
        <v>#N/A</v>
      </c>
      <c r="J465" s="94" t="e">
        <f>VLOOKUP(B465,辅助信息!E:I,4,FALSE)</f>
        <v>#N/A</v>
      </c>
      <c r="K465" s="94" t="e">
        <f>VLOOKUP(J465,辅助信息!H:I,2,FALSE)</f>
        <v>#N/A</v>
      </c>
      <c r="L465" s="94"/>
      <c r="M465" s="100"/>
      <c r="N465" s="100"/>
    </row>
    <row r="466" s="49" customFormat="1" hidden="1" spans="2:17">
      <c r="B466" s="94" t="s">
        <v>80</v>
      </c>
      <c r="C466" s="95">
        <v>45705</v>
      </c>
      <c r="D466" s="94" t="e">
        <f>VLOOKUP(B466,辅助信息!E:K,7,FALSE)</f>
        <v>#N/A</v>
      </c>
      <c r="E466" s="94" t="str">
        <f>VLOOKUP(F466,辅助信息!A:B,2,FALSE)</f>
        <v>螺纹钢</v>
      </c>
      <c r="F466" s="94" t="s">
        <v>30</v>
      </c>
      <c r="G466" s="94">
        <v>12</v>
      </c>
      <c r="H466" s="94" t="e">
        <f>_xlfn._xlws.FILTER('[1]2025年已发货'!$E:$E,'[1]2025年已发货'!$F:$F&amp;'[1]2025年已发货'!$C:$C&amp;'[1]2025年已发货'!$G:$G&amp;'[1]2025年已发货'!$H:$H=C466&amp;F466&amp;I466&amp;J466,"未发货")</f>
        <v>#N/A</v>
      </c>
      <c r="I466" s="94" t="e">
        <f>VLOOKUP(B466,辅助信息!E:I,3,FALSE)</f>
        <v>#N/A</v>
      </c>
      <c r="J466" s="94" t="e">
        <f>VLOOKUP(B466,辅助信息!E:I,4,FALSE)</f>
        <v>#N/A</v>
      </c>
      <c r="K466" s="94" t="e">
        <f>VLOOKUP(J466,辅助信息!H:I,2,FALSE)</f>
        <v>#N/A</v>
      </c>
      <c r="L466" s="94"/>
      <c r="M466" s="100">
        <v>45703</v>
      </c>
      <c r="N466" s="100"/>
      <c r="O466" s="49">
        <f ca="1" t="shared" ref="O466:O500" si="10">IF(OR(M466="",N466&lt;&gt;""),"",MAX(M466-TODAY(),0))</f>
        <v>0</v>
      </c>
      <c r="P466" s="49">
        <f ca="1" t="shared" ref="P466:P500" si="11">IF(M466="","",IF(N466&lt;&gt;"",MAX(N466-M466,0),IF(TODAY()&gt;M466,TODAY()-M466,0)))</f>
        <v>60</v>
      </c>
      <c r="Q466" s="49" t="e">
        <f>VLOOKUP(B466,辅助信息!E:M,9,FALSE)</f>
        <v>#N/A</v>
      </c>
    </row>
    <row r="467" s="49" customFormat="1" hidden="1" spans="2:17">
      <c r="B467" s="94" t="s">
        <v>48</v>
      </c>
      <c r="C467" s="95">
        <v>45705</v>
      </c>
      <c r="D467" s="94" t="str">
        <f>VLOOKUP(B467,辅助信息!E:K,7,FALSE)</f>
        <v>ZTWM-CDGS-YL-20240529-006</v>
      </c>
      <c r="E467" s="94" t="str">
        <f>VLOOKUP(F467,辅助信息!A:B,2,FALSE)</f>
        <v>盘螺</v>
      </c>
      <c r="F467" s="94" t="s">
        <v>49</v>
      </c>
      <c r="G467" s="94">
        <v>3</v>
      </c>
      <c r="H467" s="94" t="str">
        <f>_xlfn._xlws.FILTER('[1]2025年已发货'!$E:$E,'[1]2025年已发货'!$F:$F&amp;'[1]2025年已发货'!$C:$C&amp;'[1]2025年已发货'!$G:$G&amp;'[1]2025年已发货'!$H:$H=C467&amp;F467&amp;I467&amp;J467,"未发货")</f>
        <v>未发货</v>
      </c>
      <c r="I467" s="94" t="str">
        <f>VLOOKUP(B467,辅助信息!E:I,3,FALSE)</f>
        <v>(华西颐海-科创农业生态谷-1号钢筋房)成都市简阳市白金山水库</v>
      </c>
      <c r="J467" s="94" t="str">
        <f>VLOOKUP(B467,辅助信息!E:I,4,FALSE)</f>
        <v>石清国</v>
      </c>
      <c r="K467" s="94">
        <f>VLOOKUP(J467,辅助信息!H:I,2,FALSE)</f>
        <v>13458642015</v>
      </c>
      <c r="L467" s="94" t="str">
        <f>VLOOKUP(B467,辅助信息!E:J,6,FALSE)</f>
        <v>优先威钢,我方卸车,新老国标钢厂不加价可直发</v>
      </c>
      <c r="M467" s="100">
        <v>45705</v>
      </c>
      <c r="O467" s="49">
        <f ca="1" t="shared" si="10"/>
        <v>0</v>
      </c>
      <c r="P467" s="49">
        <f ca="1" t="shared" si="11"/>
        <v>58</v>
      </c>
      <c r="Q467" s="49" t="str">
        <f>VLOOKUP(B467,辅助信息!E:M,9,FALSE)</f>
        <v>ZTWM-CDGS-XS-2024-0093-华西-颐海科创农业生态谷</v>
      </c>
    </row>
    <row r="468" s="49" customFormat="1" hidden="1" spans="2:17">
      <c r="B468" s="94" t="s">
        <v>29</v>
      </c>
      <c r="C468" s="95">
        <v>45705</v>
      </c>
      <c r="D468" s="94" t="str">
        <f>VLOOKUP(B468,辅助信息!E:K,7,FALSE)</f>
        <v>JWDDCD2024102400111</v>
      </c>
      <c r="E468" s="94" t="str">
        <f>VLOOKUP(F468,辅助信息!A:B,2,FALSE)</f>
        <v>螺纹钢</v>
      </c>
      <c r="F468" s="94" t="s">
        <v>27</v>
      </c>
      <c r="G468" s="94">
        <v>15</v>
      </c>
      <c r="H468" s="94" t="str">
        <f>_xlfn._xlws.FILTER('[1]2025年已发货'!$E:$E,'[1]2025年已发货'!$F:$F&amp;'[1]2025年已发货'!$C:$C&amp;'[1]2025年已发货'!$G:$G&amp;'[1]2025年已发货'!$H:$H=C468&amp;F468&amp;I468&amp;J468,"未发货")</f>
        <v>未发货</v>
      </c>
      <c r="I468" s="94" t="str">
        <f>VLOOKUP(B468,辅助信息!E:I,3,FALSE)</f>
        <v>（五冶达州国道542项目-二工区黄家湾隧道工段）四川省达州市达川区赵固镇黄家坡</v>
      </c>
      <c r="J468" s="94" t="str">
        <f>VLOOKUP(B468,辅助信息!E:I,4,FALSE)</f>
        <v>罗永方</v>
      </c>
      <c r="K468" s="94">
        <f>VLOOKUP(J468,辅助信息!H:I,2,FALSE)</f>
        <v>13551450899</v>
      </c>
      <c r="L468" s="94" t="str">
        <f>VLOOKUP(B468,辅助信息!E:J,6,FALSE)</f>
        <v>五冶建设送货单,4份材质书,送货车型9.6米,装货前联系收货人核实到场规格,没提前告知进场规格现场不给予接收</v>
      </c>
      <c r="M468" s="100">
        <v>45705</v>
      </c>
      <c r="O468" s="49">
        <f ca="1" t="shared" si="10"/>
        <v>0</v>
      </c>
      <c r="P468" s="49">
        <f ca="1" t="shared" si="11"/>
        <v>58</v>
      </c>
      <c r="Q468" s="49" t="str">
        <f>VLOOKUP(B468,辅助信息!E:M,9,FALSE)</f>
        <v>ZTWM-CDGS-XS-2024-0181-五冶天府-国道542项目（二批次）</v>
      </c>
    </row>
    <row r="469" s="49" customFormat="1" hidden="1" spans="2:17">
      <c r="B469" s="94" t="s">
        <v>29</v>
      </c>
      <c r="C469" s="95">
        <v>45705</v>
      </c>
      <c r="D469" s="94" t="str">
        <f>VLOOKUP(B469,辅助信息!E:K,7,FALSE)</f>
        <v>JWDDCD2024102400111</v>
      </c>
      <c r="E469" s="94" t="str">
        <f>VLOOKUP(F469,辅助信息!A:B,2,FALSE)</f>
        <v>螺纹钢</v>
      </c>
      <c r="F469" s="94" t="s">
        <v>32</v>
      </c>
      <c r="G469" s="94">
        <v>20</v>
      </c>
      <c r="H469" s="94" t="str">
        <f>_xlfn._xlws.FILTER('[1]2025年已发货'!$E:$E,'[1]2025年已发货'!$F:$F&amp;'[1]2025年已发货'!$C:$C&amp;'[1]2025年已发货'!$G:$G&amp;'[1]2025年已发货'!$H:$H=C469&amp;F469&amp;I469&amp;J469,"未发货")</f>
        <v>未发货</v>
      </c>
      <c r="I469" s="94" t="str">
        <f>VLOOKUP(B469,辅助信息!E:I,3,FALSE)</f>
        <v>（五冶达州国道542项目-二工区黄家湾隧道工段）四川省达州市达川区赵固镇黄家坡</v>
      </c>
      <c r="J469" s="94" t="str">
        <f>VLOOKUP(B469,辅助信息!E:I,4,FALSE)</f>
        <v>罗永方</v>
      </c>
      <c r="K469" s="94">
        <f>VLOOKUP(J469,辅助信息!H:I,2,FALSE)</f>
        <v>13551450899</v>
      </c>
      <c r="L469" s="94"/>
      <c r="M469" s="100">
        <v>45705</v>
      </c>
      <c r="O469" s="49">
        <f ca="1" t="shared" si="10"/>
        <v>0</v>
      </c>
      <c r="P469" s="49">
        <f ca="1" t="shared" si="11"/>
        <v>58</v>
      </c>
      <c r="Q469" s="49" t="str">
        <f>VLOOKUP(B469,辅助信息!E:M,9,FALSE)</f>
        <v>ZTWM-CDGS-XS-2024-0181-五冶天府-国道542项目（二批次）</v>
      </c>
    </row>
    <row r="470" s="49" customFormat="1" hidden="1" spans="2:17">
      <c r="B470" s="94" t="s">
        <v>29</v>
      </c>
      <c r="C470" s="95">
        <v>45705</v>
      </c>
      <c r="D470" s="94" t="str">
        <f>VLOOKUP(B470,辅助信息!E:K,7,FALSE)</f>
        <v>JWDDCD2024102400111</v>
      </c>
      <c r="E470" s="94" t="str">
        <f>VLOOKUP(F470,辅助信息!A:B,2,FALSE)</f>
        <v>螺纹钢</v>
      </c>
      <c r="F470" s="94" t="s">
        <v>30</v>
      </c>
      <c r="G470" s="94">
        <v>35</v>
      </c>
      <c r="H470" s="94" t="str">
        <f>_xlfn._xlws.FILTER('[1]2025年已发货'!$E:$E,'[1]2025年已发货'!$F:$F&amp;'[1]2025年已发货'!$C:$C&amp;'[1]2025年已发货'!$G:$G&amp;'[1]2025年已发货'!$H:$H=C470&amp;F470&amp;I470&amp;J470,"未发货")</f>
        <v>未发货</v>
      </c>
      <c r="I470" s="94" t="str">
        <f>VLOOKUP(B470,辅助信息!E:I,3,FALSE)</f>
        <v>（五冶达州国道542项目-二工区黄家湾隧道工段）四川省达州市达川区赵固镇黄家坡</v>
      </c>
      <c r="J470" s="94" t="str">
        <f>VLOOKUP(B470,辅助信息!E:I,4,FALSE)</f>
        <v>罗永方</v>
      </c>
      <c r="K470" s="94">
        <f>VLOOKUP(J470,辅助信息!H:I,2,FALSE)</f>
        <v>13551450899</v>
      </c>
      <c r="L470" s="94"/>
      <c r="M470" s="100">
        <v>45705</v>
      </c>
      <c r="O470" s="49">
        <f ca="1" t="shared" si="10"/>
        <v>0</v>
      </c>
      <c r="P470" s="49">
        <f ca="1" t="shared" si="11"/>
        <v>58</v>
      </c>
      <c r="Q470" s="49" t="str">
        <f>VLOOKUP(B470,辅助信息!E:M,9,FALSE)</f>
        <v>ZTWM-CDGS-XS-2024-0181-五冶天府-国道542项目（二批次）</v>
      </c>
    </row>
    <row r="471" s="49" customFormat="1" hidden="1" spans="2:17">
      <c r="B471" s="94" t="s">
        <v>78</v>
      </c>
      <c r="C471" s="95">
        <v>45705</v>
      </c>
      <c r="D471" s="94" t="str">
        <f>VLOOKUP(B471,辅助信息!E:K,7,FALSE)</f>
        <v>JWDDCD2024102400111</v>
      </c>
      <c r="E471" s="94" t="str">
        <f>VLOOKUP(F471,辅助信息!A:B,2,FALSE)</f>
        <v>螺纹钢</v>
      </c>
      <c r="F471" s="94" t="s">
        <v>33</v>
      </c>
      <c r="G471" s="94">
        <f>55-36</f>
        <v>19</v>
      </c>
      <c r="H471" s="94" t="str">
        <f>_xlfn._xlws.FILTER('[1]2025年已发货'!$E:$E,'[1]2025年已发货'!$F:$F&amp;'[1]2025年已发货'!$C:$C&amp;'[1]2025年已发货'!$G:$G&amp;'[1]2025年已发货'!$H:$H=C471&amp;F471&amp;I471&amp;J471,"未发货")</f>
        <v>未发货</v>
      </c>
      <c r="I471" s="94" t="str">
        <f>VLOOKUP(B471,辅助信息!E:I,3,FALSE)</f>
        <v>（五冶达州国道542项目-二工区巴河特大桥工段-4号墩）达州市达川区桥湾镇陈余村</v>
      </c>
      <c r="J471" s="94" t="str">
        <f>VLOOKUP(B471,辅助信息!E:I,4,FALSE)</f>
        <v>谭福中</v>
      </c>
      <c r="K471" s="94">
        <f>VLOOKUP(J471,辅助信息!H:I,2,FALSE)</f>
        <v>15828538619</v>
      </c>
      <c r="L471" s="94" t="str">
        <f>VLOOKUP(B471,辅助信息!E:J,6,FALSE)</f>
        <v>五冶建设送货单,4份材质书,送货车型9.6米,装货前联系收货人核实到场规格,没提前告知进场规格现场不给予接收</v>
      </c>
      <c r="M471" s="100">
        <v>45705</v>
      </c>
      <c r="O471" s="49">
        <f ca="1" t="shared" si="10"/>
        <v>0</v>
      </c>
      <c r="P471" s="49">
        <f ca="1" t="shared" si="11"/>
        <v>58</v>
      </c>
      <c r="Q471" s="49" t="str">
        <f>VLOOKUP(B471,辅助信息!E:M,9,FALSE)</f>
        <v>ZTWM-CDGS-XS-2024-0181-五冶天府-国道542项目（二批次）</v>
      </c>
    </row>
    <row r="472" s="49" customFormat="1" hidden="1" spans="2:17">
      <c r="B472" s="94" t="s">
        <v>69</v>
      </c>
      <c r="C472" s="95">
        <v>45705</v>
      </c>
      <c r="D472" s="94" t="str">
        <f>VLOOKUP(B472,辅助信息!E:K,7,FALSE)</f>
        <v>JWDDCD2025011400164</v>
      </c>
      <c r="E472" s="94" t="str">
        <f>VLOOKUP(F472,辅助信息!A:B,2,FALSE)</f>
        <v>盘螺</v>
      </c>
      <c r="F472" s="94" t="s">
        <v>40</v>
      </c>
      <c r="G472" s="94">
        <v>13</v>
      </c>
      <c r="H472" s="94">
        <f>_xlfn._xlws.FILTER('[1]2025年已发货'!$E:$E,'[1]2025年已发货'!$F:$F&amp;'[1]2025年已发货'!$C:$C&amp;'[1]2025年已发货'!$G:$G&amp;'[1]2025年已发货'!$H:$H=C472&amp;F472&amp;I472&amp;J472,"未发货")</f>
        <v>13</v>
      </c>
      <c r="I472" s="94" t="str">
        <f>VLOOKUP(B472,辅助信息!E:I,3,FALSE)</f>
        <v>（商投建工达州中医药科技园-4工区-2号楼）达州市通川区达州中医药职业学院犀牛大道北段</v>
      </c>
      <c r="J472" s="94" t="str">
        <f>VLOOKUP(B472,辅助信息!E:I,4,FALSE)</f>
        <v>张扬</v>
      </c>
      <c r="K472" s="94">
        <f>VLOOKUP(J472,辅助信息!H:I,2,FALSE)</f>
        <v>18381904567</v>
      </c>
      <c r="L472" s="94" t="str">
        <f>VLOOKUP(B472,辅助信息!E:J,6,FALSE)</f>
        <v>控制炉批号尽量少,优先安排达钢,提前联系到场规格及数量</v>
      </c>
      <c r="M472" s="100">
        <v>45704</v>
      </c>
      <c r="O472" s="49">
        <f ca="1" t="shared" si="10"/>
        <v>0</v>
      </c>
      <c r="P472" s="49">
        <f ca="1" t="shared" si="11"/>
        <v>59</v>
      </c>
      <c r="Q472" s="49" t="str">
        <f>VLOOKUP(B472,辅助信息!E:M,9,FALSE)</f>
        <v>ZTWM-CDGS-XS-2024-0134-商投建工达州中医药科技成果示范园项目</v>
      </c>
    </row>
    <row r="473" s="49" customFormat="1" hidden="1" spans="2:17">
      <c r="B473" s="94" t="s">
        <v>69</v>
      </c>
      <c r="C473" s="95">
        <v>45705</v>
      </c>
      <c r="D473" s="94" t="str">
        <f>VLOOKUP(B473,辅助信息!E:K,7,FALSE)</f>
        <v>JWDDCD2025011400164</v>
      </c>
      <c r="E473" s="94" t="str">
        <f>VLOOKUP(F473,辅助信息!A:B,2,FALSE)</f>
        <v>盘螺</v>
      </c>
      <c r="F473" s="94" t="s">
        <v>41</v>
      </c>
      <c r="G473" s="94">
        <v>9</v>
      </c>
      <c r="H473" s="94">
        <f>_xlfn._xlws.FILTER('[1]2025年已发货'!$E:$E,'[1]2025年已发货'!$F:$F&amp;'[1]2025年已发货'!$C:$C&amp;'[1]2025年已发货'!$G:$G&amp;'[1]2025年已发货'!$H:$H=C473&amp;F473&amp;I473&amp;J473,"未发货")</f>
        <v>10</v>
      </c>
      <c r="I473" s="94" t="str">
        <f>VLOOKUP(B473,辅助信息!E:I,3,FALSE)</f>
        <v>（商投建工达州中医药科技园-4工区-2号楼）达州市通川区达州中医药职业学院犀牛大道北段</v>
      </c>
      <c r="J473" s="94" t="str">
        <f>VLOOKUP(B473,辅助信息!E:I,4,FALSE)</f>
        <v>张扬</v>
      </c>
      <c r="K473" s="94">
        <f>VLOOKUP(J473,辅助信息!H:I,2,FALSE)</f>
        <v>18381904567</v>
      </c>
      <c r="L473" s="94"/>
      <c r="M473" s="100">
        <v>45704</v>
      </c>
      <c r="O473" s="49">
        <f ca="1" t="shared" si="10"/>
        <v>0</v>
      </c>
      <c r="P473" s="49">
        <f ca="1" t="shared" si="11"/>
        <v>59</v>
      </c>
      <c r="Q473" s="49" t="str">
        <f>VLOOKUP(B473,辅助信息!E:M,9,FALSE)</f>
        <v>ZTWM-CDGS-XS-2024-0134-商投建工达州中医药科技成果示范园项目</v>
      </c>
    </row>
    <row r="474" s="49" customFormat="1" hidden="1" spans="2:17">
      <c r="B474" s="94" t="s">
        <v>69</v>
      </c>
      <c r="C474" s="95">
        <v>45705</v>
      </c>
      <c r="D474" s="94" t="str">
        <f>VLOOKUP(B474,辅助信息!E:K,7,FALSE)</f>
        <v>JWDDCD2025011400164</v>
      </c>
      <c r="E474" s="94" t="str">
        <f>VLOOKUP(F474,辅助信息!A:B,2,FALSE)</f>
        <v>螺纹钢</v>
      </c>
      <c r="F474" s="94" t="s">
        <v>32</v>
      </c>
      <c r="G474" s="94">
        <v>12</v>
      </c>
      <c r="H474" s="94">
        <f>_xlfn._xlws.FILTER('[1]2025年已发货'!$E:$E,'[1]2025年已发货'!$F:$F&amp;'[1]2025年已发货'!$C:$C&amp;'[1]2025年已发货'!$G:$G&amp;'[1]2025年已发货'!$H:$H=C474&amp;F474&amp;I474&amp;J474,"未发货")</f>
        <v>12</v>
      </c>
      <c r="I474" s="94" t="str">
        <f>VLOOKUP(B474,辅助信息!E:I,3,FALSE)</f>
        <v>（商投建工达州中医药科技园-4工区-2号楼）达州市通川区达州中医药职业学院犀牛大道北段</v>
      </c>
      <c r="J474" s="94" t="str">
        <f>VLOOKUP(B474,辅助信息!E:I,4,FALSE)</f>
        <v>张扬</v>
      </c>
      <c r="K474" s="94">
        <f>VLOOKUP(J474,辅助信息!H:I,2,FALSE)</f>
        <v>18381904567</v>
      </c>
      <c r="L474" s="94"/>
      <c r="M474" s="100">
        <v>45704</v>
      </c>
      <c r="O474" s="49">
        <f ca="1" t="shared" si="10"/>
        <v>0</v>
      </c>
      <c r="P474" s="49">
        <f ca="1" t="shared" si="11"/>
        <v>59</v>
      </c>
      <c r="Q474" s="49" t="str">
        <f>VLOOKUP(B474,辅助信息!E:M,9,FALSE)</f>
        <v>ZTWM-CDGS-XS-2024-0134-商投建工达州中医药科技成果示范园项目</v>
      </c>
    </row>
    <row r="475" s="49" customFormat="1" hidden="1" spans="2:17">
      <c r="B475" s="94" t="s">
        <v>69</v>
      </c>
      <c r="C475" s="95">
        <v>45705</v>
      </c>
      <c r="D475" s="94" t="str">
        <f>VLOOKUP(B475,辅助信息!E:K,7,FALSE)</f>
        <v>JWDDCD2025011400164</v>
      </c>
      <c r="E475" s="94" t="str">
        <f>VLOOKUP(F475,辅助信息!A:B,2,FALSE)</f>
        <v>螺纹钢</v>
      </c>
      <c r="F475" s="94" t="s">
        <v>21</v>
      </c>
      <c r="G475" s="94">
        <v>30</v>
      </c>
      <c r="H475" s="94" t="str">
        <f>_xlfn._xlws.FILTER('[1]2025年已发货'!$E:$E,'[1]2025年已发货'!$F:$F&amp;'[1]2025年已发货'!$C:$C&amp;'[1]2025年已发货'!$G:$G&amp;'[1]2025年已发货'!$H:$H=C475&amp;F475&amp;I475&amp;J475,"未发货")</f>
        <v>未发货</v>
      </c>
      <c r="I475" s="94" t="str">
        <f>VLOOKUP(B475,辅助信息!E:I,3,FALSE)</f>
        <v>（商投建工达州中医药科技园-4工区-2号楼）达州市通川区达州中医药职业学院犀牛大道北段</v>
      </c>
      <c r="J475" s="94" t="str">
        <f>VLOOKUP(B475,辅助信息!E:I,4,FALSE)</f>
        <v>张扬</v>
      </c>
      <c r="K475" s="94">
        <f>VLOOKUP(J475,辅助信息!H:I,2,FALSE)</f>
        <v>18381904567</v>
      </c>
      <c r="L475" s="94"/>
      <c r="M475" s="100">
        <v>45704</v>
      </c>
      <c r="O475" s="49">
        <f ca="1" t="shared" si="10"/>
        <v>0</v>
      </c>
      <c r="P475" s="49">
        <f ca="1" t="shared" si="11"/>
        <v>59</v>
      </c>
      <c r="Q475" s="49" t="str">
        <f>VLOOKUP(B475,辅助信息!E:M,9,FALSE)</f>
        <v>ZTWM-CDGS-XS-2024-0134-商投建工达州中医药科技成果示范园项目</v>
      </c>
    </row>
    <row r="476" s="49" customFormat="1" hidden="1" spans="2:17">
      <c r="B476" s="94" t="s">
        <v>84</v>
      </c>
      <c r="C476" s="95">
        <v>45705</v>
      </c>
      <c r="D476" s="94" t="str">
        <f>VLOOKUP(B476,辅助信息!E:K,7,FALSE)</f>
        <v>JWDDCD2024102400111</v>
      </c>
      <c r="E476" s="94" t="str">
        <f>VLOOKUP(F476,辅助信息!A:B,2,FALSE)</f>
        <v>螺纹钢</v>
      </c>
      <c r="F476" s="94" t="s">
        <v>27</v>
      </c>
      <c r="G476" s="94">
        <v>8</v>
      </c>
      <c r="H476" s="94" t="str">
        <f>_xlfn._xlws.FILTER('[1]2025年已发货'!$E:$E,'[1]2025年已发货'!$F:$F&amp;'[1]2025年已发货'!$C:$C&amp;'[1]2025年已发货'!$G:$G&amp;'[1]2025年已发货'!$H:$H=C476&amp;F476&amp;I476&amp;J476,"未发货")</f>
        <v>未发货</v>
      </c>
      <c r="I476" s="94" t="str">
        <f>VLOOKUP(B476,辅助信息!E:I,3,FALSE)</f>
        <v>（五冶达州国道542项目-一工区路基一工段）四川省达州市达川区石梯火车站盖板加工点</v>
      </c>
      <c r="J476" s="94" t="str">
        <f>VLOOKUP(B476,辅助信息!E:I,4,FALSE)</f>
        <v>郑松</v>
      </c>
      <c r="K476" s="94">
        <f>VLOOKUP(J476,辅助信息!H:I,2,FALSE)</f>
        <v>13527304849</v>
      </c>
      <c r="L476" s="94" t="str">
        <f>VLOOKUP(B476,辅助信息!E:J,6,FALSE)</f>
        <v>五冶建设送货单,送货车型13米,装货前联系收货人核实到场规格,没提前告知进场规格现场不给予接收</v>
      </c>
      <c r="M476" s="100">
        <v>45705</v>
      </c>
      <c r="O476" s="49">
        <f ca="1" t="shared" si="10"/>
        <v>0</v>
      </c>
      <c r="P476" s="49">
        <f ca="1" t="shared" si="11"/>
        <v>58</v>
      </c>
      <c r="Q476" s="49" t="str">
        <f>VLOOKUP(B476,辅助信息!E:M,9,FALSE)</f>
        <v>ZTWM-CDGS-XS-2024-0181-五冶天府-国道542项目（二批次）</v>
      </c>
    </row>
    <row r="477" s="49" customFormat="1" hidden="1" spans="2:17">
      <c r="B477" s="94" t="s">
        <v>84</v>
      </c>
      <c r="C477" s="95">
        <v>45705</v>
      </c>
      <c r="D477" s="94" t="str">
        <f>VLOOKUP(B477,辅助信息!E:K,7,FALSE)</f>
        <v>JWDDCD2024102400111</v>
      </c>
      <c r="E477" s="94" t="str">
        <f>VLOOKUP(F477,辅助信息!A:B,2,FALSE)</f>
        <v>螺纹钢</v>
      </c>
      <c r="F477" s="94" t="s">
        <v>33</v>
      </c>
      <c r="G477" s="94">
        <v>8</v>
      </c>
      <c r="H477" s="94" t="str">
        <f>_xlfn._xlws.FILTER('[1]2025年已发货'!$E:$E,'[1]2025年已发货'!$F:$F&amp;'[1]2025年已发货'!$C:$C&amp;'[1]2025年已发货'!$G:$G&amp;'[1]2025年已发货'!$H:$H=C477&amp;F477&amp;I477&amp;J477,"未发货")</f>
        <v>未发货</v>
      </c>
      <c r="I477" s="94" t="str">
        <f>VLOOKUP(B477,辅助信息!E:I,3,FALSE)</f>
        <v>（五冶达州国道542项目-一工区路基一工段）四川省达州市达川区石梯火车站盖板加工点</v>
      </c>
      <c r="J477" s="94" t="str">
        <f>VLOOKUP(B477,辅助信息!E:I,4,FALSE)</f>
        <v>郑松</v>
      </c>
      <c r="K477" s="94">
        <f>VLOOKUP(J477,辅助信息!H:I,2,FALSE)</f>
        <v>13527304849</v>
      </c>
      <c r="L477" s="94"/>
      <c r="M477" s="100">
        <v>45705</v>
      </c>
      <c r="O477" s="49">
        <f ca="1" t="shared" si="10"/>
        <v>0</v>
      </c>
      <c r="P477" s="49">
        <f ca="1" t="shared" si="11"/>
        <v>58</v>
      </c>
      <c r="Q477" s="49" t="str">
        <f>VLOOKUP(B477,辅助信息!E:M,9,FALSE)</f>
        <v>ZTWM-CDGS-XS-2024-0181-五冶天府-国道542项目（二批次）</v>
      </c>
    </row>
    <row r="478" s="49" customFormat="1" hidden="1" spans="2:17">
      <c r="B478" s="94" t="s">
        <v>84</v>
      </c>
      <c r="C478" s="95">
        <v>45705</v>
      </c>
      <c r="D478" s="94" t="str">
        <f>VLOOKUP(B478,辅助信息!E:K,7,FALSE)</f>
        <v>JWDDCD2024102400111</v>
      </c>
      <c r="E478" s="94" t="str">
        <f>VLOOKUP(F478,辅助信息!A:B,2,FALSE)</f>
        <v>螺纹钢</v>
      </c>
      <c r="F478" s="94" t="s">
        <v>18</v>
      </c>
      <c r="G478" s="94">
        <v>12</v>
      </c>
      <c r="H478" s="94" t="str">
        <f>_xlfn._xlws.FILTER('[1]2025年已发货'!$E:$E,'[1]2025年已发货'!$F:$F&amp;'[1]2025年已发货'!$C:$C&amp;'[1]2025年已发货'!$G:$G&amp;'[1]2025年已发货'!$H:$H=C478&amp;F478&amp;I478&amp;J478,"未发货")</f>
        <v>未发货</v>
      </c>
      <c r="I478" s="94" t="str">
        <f>VLOOKUP(B478,辅助信息!E:I,3,FALSE)</f>
        <v>（五冶达州国道542项目-一工区路基一工段）四川省达州市达川区石梯火车站盖板加工点</v>
      </c>
      <c r="J478" s="94" t="str">
        <f>VLOOKUP(B478,辅助信息!E:I,4,FALSE)</f>
        <v>郑松</v>
      </c>
      <c r="K478" s="94">
        <f>VLOOKUP(J478,辅助信息!H:I,2,FALSE)</f>
        <v>13527304849</v>
      </c>
      <c r="L478" s="94"/>
      <c r="M478" s="100">
        <v>45705</v>
      </c>
      <c r="O478" s="49">
        <f ca="1" t="shared" si="10"/>
        <v>0</v>
      </c>
      <c r="P478" s="49">
        <f ca="1" t="shared" si="11"/>
        <v>58</v>
      </c>
      <c r="Q478" s="49" t="str">
        <f>VLOOKUP(B478,辅助信息!E:M,9,FALSE)</f>
        <v>ZTWM-CDGS-XS-2024-0181-五冶天府-国道542项目（二批次）</v>
      </c>
    </row>
    <row r="479" s="49" customFormat="1" hidden="1" spans="2:17">
      <c r="B479" s="94" t="s">
        <v>75</v>
      </c>
      <c r="C479" s="95">
        <v>45705</v>
      </c>
      <c r="D479" s="94" t="str">
        <f>VLOOKUP(B479,辅助信息!E:K,7,FALSE)</f>
        <v>JWDDCD2024102400111</v>
      </c>
      <c r="E479" s="94" t="str">
        <f>VLOOKUP(F479,辅助信息!A:B,2,FALSE)</f>
        <v>螺纹钢</v>
      </c>
      <c r="F479" s="94" t="s">
        <v>65</v>
      </c>
      <c r="G479" s="94">
        <f>36-14</f>
        <v>22</v>
      </c>
      <c r="H479" s="94" t="str">
        <f>_xlfn._xlws.FILTER('[1]2025年已发货'!$E:$E,'[1]2025年已发货'!$F:$F&amp;'[1]2025年已发货'!$C:$C&amp;'[1]2025年已发货'!$G:$G&amp;'[1]2025年已发货'!$H:$H=C479&amp;F479&amp;I479&amp;J479,"未发货")</f>
        <v>未发货</v>
      </c>
      <c r="I479" s="94" t="str">
        <f>VLOOKUP(B479,辅助信息!E:I,3,FALSE)</f>
        <v>（五冶达州国道542项目-一工区桥梁一工段）四川省达州市四川省达州市达川区石桥镇武寨村</v>
      </c>
      <c r="J479" s="94" t="str">
        <f>VLOOKUP(B479,辅助信息!E:I,4,FALSE)</f>
        <v>杨勇</v>
      </c>
      <c r="K479" s="94">
        <f>VLOOKUP(J479,辅助信息!H:I,2,FALSE)</f>
        <v>18398563998</v>
      </c>
      <c r="L479" s="94" t="str">
        <f>VLOOKUP(B479,辅助信息!E:J,6,FALSE)</f>
        <v>五冶建设送货单,送货车型13米,装货前联系收货人核实到场规格,没提前告知进场规格现场不给予接收</v>
      </c>
      <c r="M479" s="100">
        <v>45709</v>
      </c>
      <c r="O479" s="49">
        <f ca="1" t="shared" si="10"/>
        <v>0</v>
      </c>
      <c r="P479" s="49">
        <f ca="1" t="shared" si="11"/>
        <v>54</v>
      </c>
      <c r="Q479" s="49" t="str">
        <f>VLOOKUP(B479,辅助信息!E:M,9,FALSE)</f>
        <v>ZTWM-CDGS-XS-2024-0181-五冶天府-国道542项目（二批次）</v>
      </c>
    </row>
    <row r="480" s="49" customFormat="1" hidden="1" spans="2:17">
      <c r="B480" s="94" t="s">
        <v>87</v>
      </c>
      <c r="C480" s="95">
        <v>45705</v>
      </c>
      <c r="D480" s="94" t="str">
        <f>VLOOKUP(B480,辅助信息!E:K,7,FALSE)</f>
        <v>JWDDCD2024102400111</v>
      </c>
      <c r="E480" s="94" t="str">
        <f>VLOOKUP(F480,辅助信息!A:B,2,FALSE)</f>
        <v>螺纹钢</v>
      </c>
      <c r="F480" s="94" t="s">
        <v>27</v>
      </c>
      <c r="G480" s="94">
        <v>8</v>
      </c>
      <c r="H480" s="94" t="str">
        <f>_xlfn._xlws.FILTER('[1]2025年已发货'!$E:$E,'[1]2025年已发货'!$F:$F&amp;'[1]2025年已发货'!$C:$C&amp;'[1]2025年已发货'!$G:$G&amp;'[1]2025年已发货'!$H:$H=C480&amp;F480&amp;I480&amp;J480,"未发货")</f>
        <v>未发货</v>
      </c>
      <c r="I480" s="94" t="str">
        <f>VLOOKUP(B480,辅助信息!E:I,3,FALSE)</f>
        <v>（五冶达州国道542项目-一工区桥梁二工段）四川省达州市达川区达川区石梯镇石成村</v>
      </c>
      <c r="J480" s="94" t="str">
        <f>VLOOKUP(B480,辅助信息!E:I,4,FALSE)</f>
        <v>夏树彬</v>
      </c>
      <c r="K480" s="94">
        <f>VLOOKUP(J480,辅助信息!H:I,2,FALSE)</f>
        <v>13518183653</v>
      </c>
      <c r="L480" s="94" t="str">
        <f>VLOOKUP(B480,辅助信息!E:J,6,FALSE)</f>
        <v>五冶建设送货单,送货车型9.6米,装货前联系收货人核实到场规格,没提前告知进场规格现场不给予接收</v>
      </c>
      <c r="M480" s="100">
        <v>45706</v>
      </c>
      <c r="O480" s="49">
        <f ca="1" t="shared" si="10"/>
        <v>0</v>
      </c>
      <c r="P480" s="49">
        <f ca="1" t="shared" si="11"/>
        <v>57</v>
      </c>
      <c r="Q480" s="49" t="str">
        <f>VLOOKUP(B480,辅助信息!E:M,9,FALSE)</f>
        <v>ZTWM-CDGS-XS-2024-0181-五冶天府-国道542项目（二批次）</v>
      </c>
    </row>
    <row r="481" s="49" customFormat="1" hidden="1" spans="2:17">
      <c r="B481" s="94" t="s">
        <v>87</v>
      </c>
      <c r="C481" s="95">
        <v>45705</v>
      </c>
      <c r="D481" s="94" t="str">
        <f>VLOOKUP(B481,辅助信息!E:K,7,FALSE)</f>
        <v>JWDDCD2024102400111</v>
      </c>
      <c r="E481" s="94" t="str">
        <f>VLOOKUP(F481,辅助信息!A:B,2,FALSE)</f>
        <v>螺纹钢</v>
      </c>
      <c r="F481" s="94" t="s">
        <v>65</v>
      </c>
      <c r="G481" s="94">
        <v>27</v>
      </c>
      <c r="H481" s="94" t="str">
        <f>_xlfn._xlws.FILTER('[1]2025年已发货'!$E:$E,'[1]2025年已发货'!$F:$F&amp;'[1]2025年已发货'!$C:$C&amp;'[1]2025年已发货'!$G:$G&amp;'[1]2025年已发货'!$H:$H=C481&amp;F481&amp;I481&amp;J481,"未发货")</f>
        <v>未发货</v>
      </c>
      <c r="I481" s="94" t="str">
        <f>VLOOKUP(B481,辅助信息!E:I,3,FALSE)</f>
        <v>（五冶达州国道542项目-一工区桥梁二工段）四川省达州市达川区达川区石梯镇石成村</v>
      </c>
      <c r="J481" s="94" t="str">
        <f>VLOOKUP(B481,辅助信息!E:I,4,FALSE)</f>
        <v>夏树彬</v>
      </c>
      <c r="K481" s="94">
        <f>VLOOKUP(J481,辅助信息!H:I,2,FALSE)</f>
        <v>13518183653</v>
      </c>
      <c r="L481" s="94"/>
      <c r="M481" s="100">
        <v>45706</v>
      </c>
      <c r="O481" s="49">
        <f ca="1" t="shared" si="10"/>
        <v>0</v>
      </c>
      <c r="P481" s="49">
        <f ca="1" t="shared" si="11"/>
        <v>57</v>
      </c>
      <c r="Q481" s="49" t="str">
        <f>VLOOKUP(B481,辅助信息!E:M,9,FALSE)</f>
        <v>ZTWM-CDGS-XS-2024-0181-五冶天府-国道542项目（二批次）</v>
      </c>
    </row>
    <row r="482" s="49" customFormat="1" hidden="1" spans="2:17">
      <c r="B482" s="94" t="s">
        <v>74</v>
      </c>
      <c r="C482" s="95">
        <v>45705</v>
      </c>
      <c r="D482" s="94" t="str">
        <f>VLOOKUP(B482,辅助信息!E:K,7,FALSE)</f>
        <v>JWDDCD2024102400111</v>
      </c>
      <c r="E482" s="94" t="str">
        <f>VLOOKUP(F482,辅助信息!A:B,2,FALSE)</f>
        <v>螺纹钢</v>
      </c>
      <c r="F482" s="94" t="s">
        <v>19</v>
      </c>
      <c r="G482" s="94">
        <v>12</v>
      </c>
      <c r="H482" s="94" t="str">
        <f>_xlfn._xlws.FILTER('[1]2025年已发货'!$E:$E,'[1]2025年已发货'!$F:$F&amp;'[1]2025年已发货'!$C:$C&amp;'[1]2025年已发货'!$G:$G&amp;'[1]2025年已发货'!$H:$H=C482&amp;F482&amp;I482&amp;J482,"未发货")</f>
        <v>未发货</v>
      </c>
      <c r="I482" s="94" t="str">
        <f>VLOOKUP(B482,辅助信息!E:I,3,FALSE)</f>
        <v>（五冶达州国道542项目-桥梁4标）四川省达州市达川区大堰镇双井村</v>
      </c>
      <c r="J482" s="94" t="str">
        <f>VLOOKUP(B482,辅助信息!E:I,4,FALSE)</f>
        <v>吴志强</v>
      </c>
      <c r="K482" s="94">
        <f>VLOOKUP(J482,辅助信息!H:I,2,FALSE)</f>
        <v>18820030907</v>
      </c>
      <c r="L482" s="94" t="str">
        <f>VLOOKUP(B482,辅助信息!E:J,6,FALSE)</f>
        <v>五冶建设送货单,送货车型13米,装货前联系收货人核实到场规格,没提前告知进场规格现场不给予接收</v>
      </c>
      <c r="M482" s="100">
        <v>45711</v>
      </c>
      <c r="O482" s="49">
        <f ca="1" t="shared" si="10"/>
        <v>0</v>
      </c>
      <c r="P482" s="49">
        <f ca="1" t="shared" si="11"/>
        <v>52</v>
      </c>
      <c r="Q482" s="49" t="str">
        <f>VLOOKUP(B482,辅助信息!E:M,9,FALSE)</f>
        <v>ZTWM-CDGS-XS-2024-0181-五冶天府-国道542项目（二批次）</v>
      </c>
    </row>
    <row r="483" s="49" customFormat="1" hidden="1" spans="2:17">
      <c r="B483" s="94" t="s">
        <v>74</v>
      </c>
      <c r="C483" s="95">
        <v>45705</v>
      </c>
      <c r="D483" s="94" t="str">
        <f>VLOOKUP(B483,辅助信息!E:K,7,FALSE)</f>
        <v>JWDDCD2024102400111</v>
      </c>
      <c r="E483" s="94" t="str">
        <f>VLOOKUP(F483,辅助信息!A:B,2,FALSE)</f>
        <v>螺纹钢</v>
      </c>
      <c r="F483" s="94" t="s">
        <v>33</v>
      </c>
      <c r="G483" s="94">
        <v>12</v>
      </c>
      <c r="H483" s="94" t="str">
        <f>_xlfn._xlws.FILTER('[1]2025年已发货'!$E:$E,'[1]2025年已发货'!$F:$F&amp;'[1]2025年已发货'!$C:$C&amp;'[1]2025年已发货'!$G:$G&amp;'[1]2025年已发货'!$H:$H=C483&amp;F483&amp;I483&amp;J483,"未发货")</f>
        <v>未发货</v>
      </c>
      <c r="I483" s="94" t="str">
        <f>VLOOKUP(B483,辅助信息!E:I,3,FALSE)</f>
        <v>（五冶达州国道542项目-桥梁4标）四川省达州市达川区大堰镇双井村</v>
      </c>
      <c r="J483" s="94" t="str">
        <f>VLOOKUP(B483,辅助信息!E:I,4,FALSE)</f>
        <v>吴志强</v>
      </c>
      <c r="K483" s="94">
        <f>VLOOKUP(J483,辅助信息!H:I,2,FALSE)</f>
        <v>18820030907</v>
      </c>
      <c r="L483" s="94"/>
      <c r="M483" s="100">
        <v>45711</v>
      </c>
      <c r="O483" s="49">
        <f ca="1" t="shared" si="10"/>
        <v>0</v>
      </c>
      <c r="P483" s="49">
        <f ca="1" t="shared" si="11"/>
        <v>52</v>
      </c>
      <c r="Q483" s="49" t="str">
        <f>VLOOKUP(B483,辅助信息!E:M,9,FALSE)</f>
        <v>ZTWM-CDGS-XS-2024-0181-五冶天府-国道542项目（二批次）</v>
      </c>
    </row>
    <row r="484" s="49" customFormat="1" hidden="1" spans="2:17">
      <c r="B484" s="94" t="s">
        <v>74</v>
      </c>
      <c r="C484" s="95">
        <v>45705</v>
      </c>
      <c r="D484" s="94" t="str">
        <f>VLOOKUP(B484,辅助信息!E:K,7,FALSE)</f>
        <v>JWDDCD2024102400111</v>
      </c>
      <c r="E484" s="94" t="str">
        <f>VLOOKUP(F484,辅助信息!A:B,2,FALSE)</f>
        <v>螺纹钢</v>
      </c>
      <c r="F484" s="94" t="s">
        <v>28</v>
      </c>
      <c r="G484" s="94">
        <v>12</v>
      </c>
      <c r="H484" s="94" t="str">
        <f>_xlfn._xlws.FILTER('[1]2025年已发货'!$E:$E,'[1]2025年已发货'!$F:$F&amp;'[1]2025年已发货'!$C:$C&amp;'[1]2025年已发货'!$G:$G&amp;'[1]2025年已发货'!$H:$H=C484&amp;F484&amp;I484&amp;J484,"未发货")</f>
        <v>未发货</v>
      </c>
      <c r="I484" s="94" t="str">
        <f>VLOOKUP(B484,辅助信息!E:I,3,FALSE)</f>
        <v>（五冶达州国道542项目-桥梁4标）四川省达州市达川区大堰镇双井村</v>
      </c>
      <c r="J484" s="94" t="str">
        <f>VLOOKUP(B484,辅助信息!E:I,4,FALSE)</f>
        <v>吴志强</v>
      </c>
      <c r="K484" s="94">
        <f>VLOOKUP(J484,辅助信息!H:I,2,FALSE)</f>
        <v>18820030907</v>
      </c>
      <c r="L484" s="94"/>
      <c r="M484" s="100">
        <v>45711</v>
      </c>
      <c r="O484" s="49">
        <f ca="1" t="shared" si="10"/>
        <v>0</v>
      </c>
      <c r="P484" s="49">
        <f ca="1" t="shared" si="11"/>
        <v>52</v>
      </c>
      <c r="Q484" s="49" t="str">
        <f>VLOOKUP(B484,辅助信息!E:M,9,FALSE)</f>
        <v>ZTWM-CDGS-XS-2024-0181-五冶天府-国道542项目（二批次）</v>
      </c>
    </row>
    <row r="485" s="49" customFormat="1" hidden="1" spans="2:17">
      <c r="B485" s="94" t="s">
        <v>74</v>
      </c>
      <c r="C485" s="95">
        <v>45705</v>
      </c>
      <c r="D485" s="94" t="str">
        <f>VLOOKUP(B485,辅助信息!E:K,7,FALSE)</f>
        <v>JWDDCD2024102400111</v>
      </c>
      <c r="E485" s="94" t="str">
        <f>VLOOKUP(F485,辅助信息!A:B,2,FALSE)</f>
        <v>螺纹钢</v>
      </c>
      <c r="F485" s="94" t="s">
        <v>18</v>
      </c>
      <c r="G485" s="94">
        <v>3</v>
      </c>
      <c r="H485" s="94" t="str">
        <f>_xlfn._xlws.FILTER('[1]2025年已发货'!$E:$E,'[1]2025年已发货'!$F:$F&amp;'[1]2025年已发货'!$C:$C&amp;'[1]2025年已发货'!$G:$G&amp;'[1]2025年已发货'!$H:$H=C485&amp;F485&amp;I485&amp;J485,"未发货")</f>
        <v>未发货</v>
      </c>
      <c r="I485" s="94" t="str">
        <f>VLOOKUP(B485,辅助信息!E:I,3,FALSE)</f>
        <v>（五冶达州国道542项目-桥梁4标）四川省达州市达川区大堰镇双井村</v>
      </c>
      <c r="J485" s="94" t="str">
        <f>VLOOKUP(B485,辅助信息!E:I,4,FALSE)</f>
        <v>吴志强</v>
      </c>
      <c r="K485" s="94">
        <f>VLOOKUP(J485,辅助信息!H:I,2,FALSE)</f>
        <v>18820030907</v>
      </c>
      <c r="L485" s="94"/>
      <c r="M485" s="100">
        <v>45711</v>
      </c>
      <c r="O485" s="49">
        <f ca="1" t="shared" si="10"/>
        <v>0</v>
      </c>
      <c r="P485" s="49">
        <f ca="1" t="shared" si="11"/>
        <v>52</v>
      </c>
      <c r="Q485" s="49" t="str">
        <f>VLOOKUP(B485,辅助信息!E:M,9,FALSE)</f>
        <v>ZTWM-CDGS-XS-2024-0181-五冶天府-国道542项目（二批次）</v>
      </c>
    </row>
    <row r="486" s="49" customFormat="1" hidden="1" spans="2:17">
      <c r="B486" s="94" t="s">
        <v>79</v>
      </c>
      <c r="C486" s="95">
        <v>45705</v>
      </c>
      <c r="D486" s="94" t="str">
        <f>VLOOKUP(B486,辅助信息!E:K,7,FALSE)</f>
        <v>JWDDCD2024102400111</v>
      </c>
      <c r="E486" s="94" t="str">
        <f>VLOOKUP(F486,辅助信息!A:B,2,FALSE)</f>
        <v>螺纹钢</v>
      </c>
      <c r="F486" s="94" t="s">
        <v>19</v>
      </c>
      <c r="G486" s="94">
        <v>20</v>
      </c>
      <c r="H486" s="94" t="str">
        <f>_xlfn._xlws.FILTER('[1]2025年已发货'!$E:$E,'[1]2025年已发货'!$F:$F&amp;'[1]2025年已发货'!$C:$C&amp;'[1]2025年已发货'!$G:$G&amp;'[1]2025年已发货'!$H:$H=C486&amp;F486&amp;I486&amp;J486,"未发货")</f>
        <v>未发货</v>
      </c>
      <c r="I486" s="94" t="str">
        <f>VLOOKUP(B486,辅助信息!E:I,3,FALSE)</f>
        <v>（五冶达州国道542项目-养护工区）四川省达州市达川区管村镇油房村</v>
      </c>
      <c r="J486" s="94" t="str">
        <f>VLOOKUP(B486,辅助信息!E:I,4,FALSE)</f>
        <v>侯自强</v>
      </c>
      <c r="K486" s="94">
        <f>VLOOKUP(J486,辅助信息!H:I,2,FALSE)</f>
        <v>13281725223</v>
      </c>
      <c r="L486" s="97"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4" t="s">
        <v>79</v>
      </c>
      <c r="C487" s="95">
        <v>45705</v>
      </c>
      <c r="D487" s="94" t="str">
        <f>VLOOKUP(B487,辅助信息!E:K,7,FALSE)</f>
        <v>JWDDCD2024102400111</v>
      </c>
      <c r="E487" s="94" t="str">
        <f>VLOOKUP(F487,辅助信息!A:B,2,FALSE)</f>
        <v>螺纹钢</v>
      </c>
      <c r="F487" s="94" t="s">
        <v>32</v>
      </c>
      <c r="G487" s="94">
        <v>9</v>
      </c>
      <c r="H487" s="94" t="str">
        <f>_xlfn._xlws.FILTER('[1]2025年已发货'!$E:$E,'[1]2025年已发货'!$F:$F&amp;'[1]2025年已发货'!$C:$C&amp;'[1]2025年已发货'!$G:$G&amp;'[1]2025年已发货'!$H:$H=C487&amp;F487&amp;I487&amp;J487,"未发货")</f>
        <v>未发货</v>
      </c>
      <c r="I487" s="94" t="str">
        <f>VLOOKUP(B487,辅助信息!E:I,3,FALSE)</f>
        <v>（五冶达州国道542项目-养护工区）四川省达州市达川区管村镇油房村</v>
      </c>
      <c r="J487" s="94" t="str">
        <f>VLOOKUP(B487,辅助信息!E:I,4,FALSE)</f>
        <v>侯自强</v>
      </c>
      <c r="K487" s="94">
        <f>VLOOKUP(J487,辅助信息!H:I,2,FALSE)</f>
        <v>13281725223</v>
      </c>
      <c r="L487" s="97"/>
      <c r="O487" s="49" t="str">
        <f ca="1" t="shared" si="10"/>
        <v/>
      </c>
      <c r="P487" s="49" t="str">
        <f ca="1" t="shared" si="11"/>
        <v/>
      </c>
      <c r="Q487" s="49" t="str">
        <f>VLOOKUP(B487,辅助信息!E:M,9,FALSE)</f>
        <v>ZTWM-CDGS-XS-2024-0181-五冶天府-国道542项目（二批次）</v>
      </c>
    </row>
    <row r="488" s="49" customFormat="1" hidden="1" spans="2:17">
      <c r="B488" s="94" t="s">
        <v>79</v>
      </c>
      <c r="C488" s="95">
        <v>45705</v>
      </c>
      <c r="D488" s="94" t="str">
        <f>VLOOKUP(B488,辅助信息!E:K,7,FALSE)</f>
        <v>JWDDCD2024102400111</v>
      </c>
      <c r="E488" s="94" t="str">
        <f>VLOOKUP(F488,辅助信息!A:B,2,FALSE)</f>
        <v>螺纹钢</v>
      </c>
      <c r="F488" s="94" t="s">
        <v>18</v>
      </c>
      <c r="G488" s="94">
        <f>90-69</f>
        <v>21</v>
      </c>
      <c r="H488" s="94" t="str">
        <f>_xlfn._xlws.FILTER('[1]2025年已发货'!$E:$E,'[1]2025年已发货'!$F:$F&amp;'[1]2025年已发货'!$C:$C&amp;'[1]2025年已发货'!$G:$G&amp;'[1]2025年已发货'!$H:$H=C488&amp;F488&amp;I488&amp;J488,"未发货")</f>
        <v>未发货</v>
      </c>
      <c r="I488" s="94" t="str">
        <f>VLOOKUP(B488,辅助信息!E:I,3,FALSE)</f>
        <v>（五冶达州国道542项目-养护工区）四川省达州市达川区管村镇油房村</v>
      </c>
      <c r="J488" s="94" t="str">
        <f>VLOOKUP(B488,辅助信息!E:I,4,FALSE)</f>
        <v>侯自强</v>
      </c>
      <c r="K488" s="94">
        <f>VLOOKUP(J488,辅助信息!H:I,2,FALSE)</f>
        <v>13281725223</v>
      </c>
      <c r="L488" s="97"/>
      <c r="O488" s="49" t="str">
        <f ca="1" t="shared" si="10"/>
        <v/>
      </c>
      <c r="P488" s="49" t="str">
        <f ca="1" t="shared" si="11"/>
        <v/>
      </c>
      <c r="Q488" s="49" t="str">
        <f>VLOOKUP(B488,辅助信息!E:M,9,FALSE)</f>
        <v>ZTWM-CDGS-XS-2024-0181-五冶天府-国道542项目（二批次）</v>
      </c>
    </row>
    <row r="489" s="47" customFormat="1" hidden="1" spans="1:17">
      <c r="A489" s="52"/>
      <c r="B489" s="63" t="s">
        <v>68</v>
      </c>
      <c r="C489" s="95">
        <v>45705</v>
      </c>
      <c r="D489" s="63" t="str">
        <f>VLOOKUP(B489,辅助信息!E:K,7,FALSE)</f>
        <v>JWDDCD2025011400164</v>
      </c>
      <c r="E489" s="63" t="str">
        <f>VLOOKUP(F489,辅助信息!A:B,2,FALSE)</f>
        <v>盘螺</v>
      </c>
      <c r="F489" s="63" t="s">
        <v>40</v>
      </c>
      <c r="G489" s="65">
        <v>3</v>
      </c>
      <c r="H489" s="94">
        <f>_xlfn._xlws.FILTER('[1]2025年已发货'!$E:$E,'[1]2025年已发货'!$F:$F&amp;'[1]2025年已发货'!$C:$C&amp;'[1]2025年已发货'!$G:$G&amp;'[1]2025年已发货'!$H:$H=C489&amp;F489&amp;I489&amp;J489,"未发货")</f>
        <v>3</v>
      </c>
      <c r="I489" s="63" t="str">
        <f>VLOOKUP(B489,辅助信息!E:I,3,FALSE)</f>
        <v>（商投建工达州中医药科技园-2工区-景观桥）达州市通川区达州中医药职业学院犀牛大道北段</v>
      </c>
      <c r="J489" s="63" t="str">
        <f>VLOOKUP(B489,辅助信息!E:I,4,FALSE)</f>
        <v>李波</v>
      </c>
      <c r="K489" s="63">
        <f>VLOOKUP(J489,辅助信息!H:I,2,FALSE)</f>
        <v>18381899787</v>
      </c>
      <c r="L489" s="97" t="str">
        <f>VLOOKUP(B489,辅助信息!E:J,6,FALSE)</f>
        <v>控制炉批号尽量少,优先安排达钢,提前联系到场规格及数量</v>
      </c>
      <c r="M489" s="90">
        <v>45706</v>
      </c>
      <c r="N489" s="52"/>
      <c r="O489" s="91">
        <f ca="1" t="shared" si="10"/>
        <v>0</v>
      </c>
      <c r="P489" s="91">
        <f ca="1" t="shared" si="11"/>
        <v>57</v>
      </c>
      <c r="Q489" s="31" t="str">
        <f>VLOOKUP(B489,辅助信息!E:M,9,FALSE)</f>
        <v>ZTWM-CDGS-XS-2024-0134-商投建工达州中医药科技成果示范园项目</v>
      </c>
    </row>
    <row r="490" s="47" customFormat="1" hidden="1" spans="1:17">
      <c r="A490" s="52"/>
      <c r="B490" s="63" t="s">
        <v>68</v>
      </c>
      <c r="C490" s="95">
        <v>45705</v>
      </c>
      <c r="D490" s="63" t="str">
        <f>VLOOKUP(B490,辅助信息!E:K,7,FALSE)</f>
        <v>JWDDCD2025011400164</v>
      </c>
      <c r="E490" s="63" t="str">
        <f>VLOOKUP(F490,辅助信息!A:B,2,FALSE)</f>
        <v>螺纹钢</v>
      </c>
      <c r="F490" s="63" t="s">
        <v>27</v>
      </c>
      <c r="G490" s="65">
        <v>10</v>
      </c>
      <c r="H490" s="94">
        <f>_xlfn._xlws.FILTER('[1]2025年已发货'!$E:$E,'[1]2025年已发货'!$F:$F&amp;'[1]2025年已发货'!$C:$C&amp;'[1]2025年已发货'!$G:$G&amp;'[1]2025年已发货'!$H:$H=C490&amp;F490&amp;I490&amp;J490,"未发货")</f>
        <v>10</v>
      </c>
      <c r="I490" s="63" t="str">
        <f>VLOOKUP(B490,辅助信息!E:I,3,FALSE)</f>
        <v>（商投建工达州中医药科技园-2工区-景观桥）达州市通川区达州中医药职业学院犀牛大道北段</v>
      </c>
      <c r="J490" s="63" t="str">
        <f>VLOOKUP(B490,辅助信息!E:I,4,FALSE)</f>
        <v>李波</v>
      </c>
      <c r="K490" s="63">
        <f>VLOOKUP(J490,辅助信息!H:I,2,FALSE)</f>
        <v>18381899787</v>
      </c>
      <c r="L490" s="97"/>
      <c r="M490" s="90">
        <v>45706</v>
      </c>
      <c r="N490" s="52"/>
      <c r="O490" s="91">
        <f ca="1" t="shared" si="10"/>
        <v>0</v>
      </c>
      <c r="P490" s="91">
        <f ca="1" t="shared" si="11"/>
        <v>57</v>
      </c>
      <c r="Q490" s="31" t="str">
        <f>VLOOKUP(B490,辅助信息!E:M,9,FALSE)</f>
        <v>ZTWM-CDGS-XS-2024-0134-商投建工达州中医药科技成果示范园项目</v>
      </c>
    </row>
    <row r="491" s="47" customFormat="1" hidden="1" spans="1:17">
      <c r="A491" s="52"/>
      <c r="B491" s="63" t="s">
        <v>68</v>
      </c>
      <c r="C491" s="95">
        <v>45705</v>
      </c>
      <c r="D491" s="63" t="str">
        <f>VLOOKUP(B491,辅助信息!E:K,7,FALSE)</f>
        <v>JWDDCD2025011400164</v>
      </c>
      <c r="E491" s="63" t="str">
        <f>VLOOKUP(F491,辅助信息!A:B,2,FALSE)</f>
        <v>螺纹钢</v>
      </c>
      <c r="F491" s="63" t="s">
        <v>32</v>
      </c>
      <c r="G491" s="65">
        <v>15</v>
      </c>
      <c r="H491" s="94">
        <f>_xlfn._xlws.FILTER('[1]2025年已发货'!$E:$E,'[1]2025年已发货'!$F:$F&amp;'[1]2025年已发货'!$C:$C&amp;'[1]2025年已发货'!$G:$G&amp;'[1]2025年已发货'!$H:$H=C491&amp;F491&amp;I491&amp;J491,"未发货")</f>
        <v>15</v>
      </c>
      <c r="I491" s="63" t="str">
        <f>VLOOKUP(B491,辅助信息!E:I,3,FALSE)</f>
        <v>（商投建工达州中医药科技园-2工区-景观桥）达州市通川区达州中医药职业学院犀牛大道北段</v>
      </c>
      <c r="J491" s="63" t="str">
        <f>VLOOKUP(B491,辅助信息!E:I,4,FALSE)</f>
        <v>李波</v>
      </c>
      <c r="K491" s="63">
        <f>VLOOKUP(J491,辅助信息!H:I,2,FALSE)</f>
        <v>18381899787</v>
      </c>
      <c r="L491" s="97"/>
      <c r="M491" s="90">
        <v>45706</v>
      </c>
      <c r="N491" s="52"/>
      <c r="O491" s="91">
        <f ca="1" t="shared" si="10"/>
        <v>0</v>
      </c>
      <c r="P491" s="91">
        <f ca="1" t="shared" si="11"/>
        <v>57</v>
      </c>
      <c r="Q491" s="31" t="str">
        <f>VLOOKUP(B491,辅助信息!E:M,9,FALSE)</f>
        <v>ZTWM-CDGS-XS-2024-0134-商投建工达州中医药科技成果示范园项目</v>
      </c>
    </row>
    <row r="492" s="47" customFormat="1" hidden="1" spans="1:17">
      <c r="A492" s="52"/>
      <c r="B492" s="63" t="s">
        <v>68</v>
      </c>
      <c r="C492" s="95">
        <v>45705</v>
      </c>
      <c r="D492" s="63" t="str">
        <f>VLOOKUP(B492,辅助信息!E:K,7,FALSE)</f>
        <v>JWDDCD2025011400164</v>
      </c>
      <c r="E492" s="63" t="str">
        <f>VLOOKUP(F492,辅助信息!A:B,2,FALSE)</f>
        <v>螺纹钢</v>
      </c>
      <c r="F492" s="63" t="s">
        <v>65</v>
      </c>
      <c r="G492" s="65">
        <v>15</v>
      </c>
      <c r="H492" s="94">
        <f>_xlfn._xlws.FILTER('[1]2025年已发货'!$E:$E,'[1]2025年已发货'!$F:$F&amp;'[1]2025年已发货'!$C:$C&amp;'[1]2025年已发货'!$G:$G&amp;'[1]2025年已发货'!$H:$H=C492&amp;F492&amp;I492&amp;J492,"未发货")</f>
        <v>8</v>
      </c>
      <c r="I492" s="63" t="str">
        <f>VLOOKUP(B492,辅助信息!E:I,3,FALSE)</f>
        <v>（商投建工达州中医药科技园-2工区-景观桥）达州市通川区达州中医药职业学院犀牛大道北段</v>
      </c>
      <c r="J492" s="63" t="str">
        <f>VLOOKUP(B492,辅助信息!E:I,4,FALSE)</f>
        <v>李波</v>
      </c>
      <c r="K492" s="63">
        <f>VLOOKUP(J492,辅助信息!H:I,2,FALSE)</f>
        <v>18381899787</v>
      </c>
      <c r="L492" s="97"/>
      <c r="M492" s="90">
        <v>45706</v>
      </c>
      <c r="N492" s="52"/>
      <c r="O492" s="91">
        <f ca="1" t="shared" si="10"/>
        <v>0</v>
      </c>
      <c r="P492" s="91">
        <f ca="1" t="shared" si="11"/>
        <v>57</v>
      </c>
      <c r="Q492" s="31" t="str">
        <f>VLOOKUP(B492,辅助信息!E:M,9,FALSE)</f>
        <v>ZTWM-CDGS-XS-2024-0134-商投建工达州中医药科技成果示范园项目</v>
      </c>
    </row>
    <row r="493" hidden="1" spans="2:17">
      <c r="B493" s="22" t="s">
        <v>88</v>
      </c>
      <c r="C493" s="95">
        <v>45705</v>
      </c>
      <c r="D493" s="63" t="str">
        <f>VLOOKUP(B493,辅助信息!E:K,7,FALSE)</f>
        <v>JWDDCD2025021900064</v>
      </c>
      <c r="E493" s="63" t="str">
        <f>VLOOKUP(F493,辅助信息!A:B,2,FALSE)</f>
        <v>高线</v>
      </c>
      <c r="F493" s="22" t="s">
        <v>57</v>
      </c>
      <c r="G493" s="18">
        <v>6</v>
      </c>
      <c r="H493" s="94" t="str">
        <f>_xlfn._xlws.FILTER('[1]2025年已发货'!$E:$E,'[1]2025年已发货'!$F:$F&amp;'[1]2025年已发货'!$C:$C&amp;'[1]2025年已发货'!$G:$G&amp;'[1]2025年已发货'!$H:$H=C493&amp;F493&amp;I493&amp;J493,"未发货")</f>
        <v>未发货</v>
      </c>
      <c r="I493" s="63" t="str">
        <f>VLOOKUP(B493,辅助信息!E:I,3,FALSE)</f>
        <v>(五冶钢构医学科学产业园建设项目房建二部-四标（5-4）)四川省南充市顺庆区搬罾街道学府大道二段</v>
      </c>
      <c r="J493" s="63" t="str">
        <f>VLOOKUP(B493,辅助信息!E:I,4,FALSE)</f>
        <v>安南</v>
      </c>
      <c r="K493" s="63">
        <f>VLOOKUP(J493,辅助信息!H:I,2,FALSE)</f>
        <v>19950525030</v>
      </c>
      <c r="L493" s="97" t="str">
        <f>VLOOKUP(B493,辅助信息!E:J,6,FALSE)</f>
        <v>送货单：送货单位：南充思临新材料科技有限公司,收货单位：五冶集团川北(南充)建设有限公司,项目名称：南充医学科学产业园,送货车型13米,装货前联系收货人核实到场规格</v>
      </c>
      <c r="M493" s="90">
        <v>45706</v>
      </c>
      <c r="O493" s="91">
        <f ca="1" t="shared" si="10"/>
        <v>0</v>
      </c>
      <c r="P493" s="91">
        <f ca="1" t="shared" si="11"/>
        <v>57</v>
      </c>
      <c r="Q493" s="31" t="str">
        <f>VLOOKUP(B493,辅助信息!E:M,9,FALSE)</f>
        <v>ZTWM-CDGS-XS-2024-0248-五冶钢构-南充市医学院项目</v>
      </c>
    </row>
    <row r="494" hidden="1" spans="2:17">
      <c r="B494" s="22" t="s">
        <v>88</v>
      </c>
      <c r="C494" s="95">
        <v>45705</v>
      </c>
      <c r="D494" s="63" t="str">
        <f>VLOOKUP(B494,辅助信息!E:K,7,FALSE)</f>
        <v>JWDDCD2025021900064</v>
      </c>
      <c r="E494" s="63" t="str">
        <f>VLOOKUP(F494,辅助信息!A:B,2,FALSE)</f>
        <v>盘螺</v>
      </c>
      <c r="F494" s="22" t="s">
        <v>49</v>
      </c>
      <c r="G494" s="18">
        <v>12</v>
      </c>
      <c r="H494" s="94" t="str">
        <f>_xlfn._xlws.FILTER('[1]2025年已发货'!$E:$E,'[1]2025年已发货'!$F:$F&amp;'[1]2025年已发货'!$C:$C&amp;'[1]2025年已发货'!$G:$G&amp;'[1]2025年已发货'!$H:$H=C494&amp;F494&amp;I494&amp;J494,"未发货")</f>
        <v>未发货</v>
      </c>
      <c r="I494" s="63" t="str">
        <f>VLOOKUP(B494,辅助信息!E:I,3,FALSE)</f>
        <v>(五冶钢构医学科学产业园建设项目房建二部-四标（5-4）)四川省南充市顺庆区搬罾街道学府大道二段</v>
      </c>
      <c r="J494" s="63" t="str">
        <f>VLOOKUP(B494,辅助信息!E:I,4,FALSE)</f>
        <v>安南</v>
      </c>
      <c r="K494" s="63">
        <f>VLOOKUP(J494,辅助信息!H:I,2,FALSE)</f>
        <v>19950525030</v>
      </c>
      <c r="L494" s="97"/>
      <c r="M494" s="90">
        <v>45706</v>
      </c>
      <c r="O494" s="91">
        <f ca="1" t="shared" si="10"/>
        <v>0</v>
      </c>
      <c r="P494" s="91">
        <f ca="1" t="shared" si="11"/>
        <v>57</v>
      </c>
      <c r="Q494" s="31" t="str">
        <f>VLOOKUP(B494,辅助信息!E:M,9,FALSE)</f>
        <v>ZTWM-CDGS-XS-2024-0248-五冶钢构-南充市医学院项目</v>
      </c>
    </row>
    <row r="495" hidden="1" spans="2:17">
      <c r="B495" s="22" t="s">
        <v>88</v>
      </c>
      <c r="C495" s="95">
        <v>45705</v>
      </c>
      <c r="D495" s="63" t="str">
        <f>VLOOKUP(B495,辅助信息!E:K,7,FALSE)</f>
        <v>JWDDCD2025021900064</v>
      </c>
      <c r="E495" s="63" t="str">
        <f>VLOOKUP(F495,辅助信息!A:B,2,FALSE)</f>
        <v>盘螺</v>
      </c>
      <c r="F495" s="22" t="s">
        <v>40</v>
      </c>
      <c r="G495" s="18">
        <v>14</v>
      </c>
      <c r="H495" s="94" t="str">
        <f>_xlfn._xlws.FILTER('[1]2025年已发货'!$E:$E,'[1]2025年已发货'!$F:$F&amp;'[1]2025年已发货'!$C:$C&amp;'[1]2025年已发货'!$G:$G&amp;'[1]2025年已发货'!$H:$H=C495&amp;F495&amp;I495&amp;J495,"未发货")</f>
        <v>未发货</v>
      </c>
      <c r="I495" s="63" t="str">
        <f>VLOOKUP(B495,辅助信息!E:I,3,FALSE)</f>
        <v>(五冶钢构医学科学产业园建设项目房建二部-四标（5-4）)四川省南充市顺庆区搬罾街道学府大道二段</v>
      </c>
      <c r="J495" s="63" t="str">
        <f>VLOOKUP(B495,辅助信息!E:I,4,FALSE)</f>
        <v>安南</v>
      </c>
      <c r="K495" s="63">
        <f>VLOOKUP(J495,辅助信息!H:I,2,FALSE)</f>
        <v>19950525030</v>
      </c>
      <c r="L495" s="97"/>
      <c r="M495" s="90">
        <v>45706</v>
      </c>
      <c r="O495" s="91">
        <f ca="1" t="shared" si="10"/>
        <v>0</v>
      </c>
      <c r="P495" s="91">
        <f ca="1" t="shared" si="11"/>
        <v>57</v>
      </c>
      <c r="Q495" s="31" t="str">
        <f>VLOOKUP(B495,辅助信息!E:M,9,FALSE)</f>
        <v>ZTWM-CDGS-XS-2024-0248-五冶钢构-南充市医学院项目</v>
      </c>
    </row>
    <row r="496" hidden="1" spans="2:17">
      <c r="B496" s="22" t="s">
        <v>88</v>
      </c>
      <c r="C496" s="95">
        <v>45705</v>
      </c>
      <c r="D496" s="63" t="str">
        <f>VLOOKUP(B496,辅助信息!E:K,7,FALSE)</f>
        <v>JWDDCD2025021900064</v>
      </c>
      <c r="E496" s="63" t="str">
        <f>VLOOKUP(F496,辅助信息!A:B,2,FALSE)</f>
        <v>螺纹钢</v>
      </c>
      <c r="F496" s="22" t="s">
        <v>30</v>
      </c>
      <c r="G496" s="18">
        <v>3</v>
      </c>
      <c r="H496" s="94" t="str">
        <f>_xlfn._xlws.FILTER('[1]2025年已发货'!$E:$E,'[1]2025年已发货'!$F:$F&amp;'[1]2025年已发货'!$C:$C&amp;'[1]2025年已发货'!$G:$G&amp;'[1]2025年已发货'!$H:$H=C496&amp;F496&amp;I496&amp;J496,"未发货")</f>
        <v>未发货</v>
      </c>
      <c r="I496" s="63" t="str">
        <f>VLOOKUP(B496,辅助信息!E:I,3,FALSE)</f>
        <v>(五冶钢构医学科学产业园建设项目房建二部-四标（5-4）)四川省南充市顺庆区搬罾街道学府大道二段</v>
      </c>
      <c r="J496" s="63" t="str">
        <f>VLOOKUP(B496,辅助信息!E:I,4,FALSE)</f>
        <v>安南</v>
      </c>
      <c r="K496" s="63">
        <f>VLOOKUP(J496,辅助信息!H:I,2,FALSE)</f>
        <v>19950525030</v>
      </c>
      <c r="L496" s="97"/>
      <c r="M496" s="90">
        <v>45706</v>
      </c>
      <c r="O496" s="91">
        <f ca="1" t="shared" si="10"/>
        <v>0</v>
      </c>
      <c r="P496" s="91">
        <f ca="1" t="shared" si="11"/>
        <v>57</v>
      </c>
      <c r="Q496" s="31" t="str">
        <f>VLOOKUP(B496,辅助信息!E:M,9,FALSE)</f>
        <v>ZTWM-CDGS-XS-2024-0248-五冶钢构-南充市医学院项目</v>
      </c>
    </row>
    <row r="497" hidden="1" spans="2:17">
      <c r="B497" s="22" t="s">
        <v>60</v>
      </c>
      <c r="C497" s="95">
        <v>45705</v>
      </c>
      <c r="D497" s="63" t="str">
        <f>VLOOKUP(B497,辅助信息!E:K,7,FALSE)</f>
        <v>JWDDCD2025021900064</v>
      </c>
      <c r="E497" s="63" t="str">
        <f>VLOOKUP(F497,辅助信息!A:B,2,FALSE)</f>
        <v>螺纹钢</v>
      </c>
      <c r="F497" s="22" t="s">
        <v>27</v>
      </c>
      <c r="G497" s="18">
        <v>18</v>
      </c>
      <c r="H497" s="94">
        <f>_xlfn._xlws.FILTER('[1]2025年已发货'!$E:$E,'[1]2025年已发货'!$F:$F&amp;'[1]2025年已发货'!$C:$C&amp;'[1]2025年已发货'!$G:$G&amp;'[1]2025年已发货'!$H:$H=C497&amp;F497&amp;I497&amp;J497,"未发货")</f>
        <v>18</v>
      </c>
      <c r="I497" s="63" t="str">
        <f>VLOOKUP(B497,辅助信息!E:I,3,FALSE)</f>
        <v>(五冶钢构医学科学产业园建设项目房建二部-六标)四川省南充市顺庆区搬罾街道学府大道二段</v>
      </c>
      <c r="J497" s="63" t="str">
        <f>VLOOKUP(B497,辅助信息!E:I,4,FALSE)</f>
        <v>安南</v>
      </c>
      <c r="K497" s="63">
        <f>VLOOKUP(J497,辅助信息!H:I,2,FALSE)</f>
        <v>19950525030</v>
      </c>
      <c r="L497" s="97" t="str">
        <f>VLOOKUP(B497,辅助信息!E:J,6,FALSE)</f>
        <v>送货单：送货单位：南充思临新材料科技有限公司,收货单位：五冶集团川北(南充)建设有限公司,项目名称：南充医学科学产业园,送货车型13米,装货前联系收货人核实到场规格</v>
      </c>
      <c r="M497" s="90">
        <v>45706</v>
      </c>
      <c r="O497" s="91">
        <f ca="1" t="shared" si="10"/>
        <v>0</v>
      </c>
      <c r="P497" s="91">
        <f ca="1" t="shared" si="11"/>
        <v>57</v>
      </c>
      <c r="Q497" s="31" t="str">
        <f>VLOOKUP(B497,辅助信息!E:M,9,FALSE)</f>
        <v>ZTWM-CDGS-XS-2024-0248-五冶钢构-南充市医学院项目</v>
      </c>
    </row>
    <row r="498" hidden="1" spans="2:17">
      <c r="B498" s="22" t="s">
        <v>60</v>
      </c>
      <c r="C498" s="95">
        <v>45705</v>
      </c>
      <c r="D498" s="63" t="str">
        <f>VLOOKUP(B498,辅助信息!E:K,7,FALSE)</f>
        <v>JWDDCD2025021900064</v>
      </c>
      <c r="E498" s="63" t="str">
        <f>VLOOKUP(F498,辅助信息!A:B,2,FALSE)</f>
        <v>螺纹钢</v>
      </c>
      <c r="F498" s="22" t="s">
        <v>32</v>
      </c>
      <c r="G498" s="18">
        <v>15</v>
      </c>
      <c r="H498" s="94">
        <f>_xlfn._xlws.FILTER('[1]2025年已发货'!$E:$E,'[1]2025年已发货'!$F:$F&amp;'[1]2025年已发货'!$C:$C&amp;'[1]2025年已发货'!$G:$G&amp;'[1]2025年已发货'!$H:$H=C498&amp;F498&amp;I498&amp;J498,"未发货")</f>
        <v>15</v>
      </c>
      <c r="I498" s="63" t="str">
        <f>VLOOKUP(B498,辅助信息!E:I,3,FALSE)</f>
        <v>(五冶钢构医学科学产业园建设项目房建二部-六标)四川省南充市顺庆区搬罾街道学府大道二段</v>
      </c>
      <c r="J498" s="63" t="str">
        <f>VLOOKUP(B498,辅助信息!E:I,4,FALSE)</f>
        <v>安南</v>
      </c>
      <c r="K498" s="63">
        <f>VLOOKUP(J498,辅助信息!H:I,2,FALSE)</f>
        <v>19950525030</v>
      </c>
      <c r="L498" s="97"/>
      <c r="M498" s="90">
        <v>45706</v>
      </c>
      <c r="O498" s="91">
        <f ca="1" t="shared" si="10"/>
        <v>0</v>
      </c>
      <c r="P498" s="91">
        <f ca="1" t="shared" si="11"/>
        <v>57</v>
      </c>
      <c r="Q498" s="31" t="str">
        <f>VLOOKUP(B498,辅助信息!E:M,9,FALSE)</f>
        <v>ZTWM-CDGS-XS-2024-0248-五冶钢构-南充市医学院项目</v>
      </c>
    </row>
    <row r="499" hidden="1" spans="2:17">
      <c r="B499" s="22" t="s">
        <v>60</v>
      </c>
      <c r="C499" s="95">
        <v>45705</v>
      </c>
      <c r="D499" s="63" t="str">
        <f>VLOOKUP(B499,辅助信息!E:K,7,FALSE)</f>
        <v>JWDDCD2025021900064</v>
      </c>
      <c r="E499" s="63" t="str">
        <f>VLOOKUP(F499,辅助信息!A:B,2,FALSE)</f>
        <v>螺纹钢</v>
      </c>
      <c r="F499" s="22" t="s">
        <v>33</v>
      </c>
      <c r="G499" s="18">
        <v>2</v>
      </c>
      <c r="H499" s="94">
        <f>_xlfn._xlws.FILTER('[1]2025年已发货'!$E:$E,'[1]2025年已发货'!$F:$F&amp;'[1]2025年已发货'!$C:$C&amp;'[1]2025年已发货'!$G:$G&amp;'[1]2025年已发货'!$H:$H=C499&amp;F499&amp;I499&amp;J499,"未发货")</f>
        <v>3</v>
      </c>
      <c r="I499" s="63" t="str">
        <f>VLOOKUP(B499,辅助信息!E:I,3,FALSE)</f>
        <v>(五冶钢构医学科学产业园建设项目房建二部-六标)四川省南充市顺庆区搬罾街道学府大道二段</v>
      </c>
      <c r="J499" s="63" t="str">
        <f>VLOOKUP(B499,辅助信息!E:I,4,FALSE)</f>
        <v>安南</v>
      </c>
      <c r="K499" s="63">
        <f>VLOOKUP(J499,辅助信息!H:I,2,FALSE)</f>
        <v>19950525030</v>
      </c>
      <c r="L499" s="97"/>
      <c r="M499" s="90">
        <v>45706</v>
      </c>
      <c r="O499" s="91">
        <f ca="1" t="shared" si="10"/>
        <v>0</v>
      </c>
      <c r="P499" s="91">
        <f ca="1" t="shared" si="11"/>
        <v>57</v>
      </c>
      <c r="Q499" s="31" t="str">
        <f>VLOOKUP(B499,辅助信息!E:M,9,FALSE)</f>
        <v>ZTWM-CDGS-XS-2024-0248-五冶钢构-南充市医学院项目</v>
      </c>
    </row>
    <row r="500" hidden="1" spans="2:17">
      <c r="B500" s="22" t="s">
        <v>60</v>
      </c>
      <c r="C500" s="95">
        <v>45705</v>
      </c>
      <c r="D500" s="63" t="str">
        <f>VLOOKUP(B500,辅助信息!E:K,7,FALSE)</f>
        <v>JWDDCD2025021900064</v>
      </c>
      <c r="E500" s="63" t="str">
        <f>VLOOKUP(F500,辅助信息!A:B,2,FALSE)</f>
        <v>螺纹钢</v>
      </c>
      <c r="F500" s="22" t="s">
        <v>18</v>
      </c>
      <c r="G500" s="18">
        <v>35</v>
      </c>
      <c r="H500" s="94">
        <f>_xlfn._xlws.FILTER('[1]2025年已发货'!$E:$E,'[1]2025年已发货'!$F:$F&amp;'[1]2025年已发货'!$C:$C&amp;'[1]2025年已发货'!$G:$G&amp;'[1]2025年已发货'!$H:$H=C500&amp;F500&amp;I500&amp;J500,"未发货")</f>
        <v>35</v>
      </c>
      <c r="I500" s="63" t="str">
        <f>VLOOKUP(B500,辅助信息!E:I,3,FALSE)</f>
        <v>(五冶钢构医学科学产业园建设项目房建二部-六标)四川省南充市顺庆区搬罾街道学府大道二段</v>
      </c>
      <c r="J500" s="63" t="str">
        <f>VLOOKUP(B500,辅助信息!E:I,4,FALSE)</f>
        <v>安南</v>
      </c>
      <c r="K500" s="63">
        <f>VLOOKUP(J500,辅助信息!H:I,2,FALSE)</f>
        <v>19950525030</v>
      </c>
      <c r="L500" s="97"/>
      <c r="M500" s="90">
        <v>45706</v>
      </c>
      <c r="O500" s="91">
        <f ca="1" t="shared" si="10"/>
        <v>0</v>
      </c>
      <c r="P500" s="91">
        <f ca="1" t="shared" si="11"/>
        <v>57</v>
      </c>
      <c r="Q500" s="31" t="str">
        <f>VLOOKUP(B500,辅助信息!E:M,9,FALSE)</f>
        <v>ZTWM-CDGS-XS-2024-0248-五冶钢构-南充市医学院项目</v>
      </c>
    </row>
    <row r="501" hidden="1" spans="2:17">
      <c r="B501" s="22" t="s">
        <v>20</v>
      </c>
      <c r="C501" s="95">
        <v>45705</v>
      </c>
      <c r="D501" s="63" t="str">
        <f>VLOOKUP(B501,辅助信息!E:K,7,FALSE)</f>
        <v>JWDDCD2025021900064</v>
      </c>
      <c r="E501" s="63" t="str">
        <f>VLOOKUP(F501,辅助信息!A:B,2,FALSE)</f>
        <v>盘螺</v>
      </c>
      <c r="F501" s="22" t="s">
        <v>49</v>
      </c>
      <c r="G501" s="18">
        <v>10</v>
      </c>
      <c r="H501" s="94">
        <f>_xlfn._xlws.FILTER('[1]2025年已发货'!$E:$E,'[1]2025年已发货'!$F:$F&amp;'[1]2025年已发货'!$C:$C&amp;'[1]2025年已发货'!$G:$G&amp;'[1]2025年已发货'!$H:$H=C501&amp;F501&amp;I501&amp;J501,"未发货")</f>
        <v>10</v>
      </c>
      <c r="I501" s="63" t="str">
        <f>VLOOKUP(B501,辅助信息!E:I,3,FALSE)</f>
        <v>(五冶钢构医学科学产业园建设项目房建三部-一标（7-2）)四川省南充市顺庆区搬罾街道学府大道二段</v>
      </c>
      <c r="J501" s="63" t="str">
        <f>VLOOKUP(B501,辅助信息!E:I,4,FALSE)</f>
        <v>郑林</v>
      </c>
      <c r="K501" s="63">
        <f>VLOOKUP(J501,辅助信息!H:I,2,FALSE)</f>
        <v>18349955455</v>
      </c>
      <c r="L501" s="97" t="str">
        <f>VLOOKUP(B501,辅助信息!E:J,6,FALSE)</f>
        <v>送货单：送货单位：南充思临新材料科技有限公司,收货单位：五冶集团川北(南充)建设有限公司,项目名称：南充医学科学产业园,送货车型13米,装货前联系收货人核实到场规格</v>
      </c>
      <c r="M501" s="90">
        <v>45707</v>
      </c>
      <c r="N501" s="50"/>
      <c r="O501" s="91">
        <f ca="1" t="shared" ref="O501:O508" si="12">IF(OR(M501="",N501&lt;&gt;""),"",MAX(M501-TODAY(),0))</f>
        <v>0</v>
      </c>
      <c r="P501" s="91">
        <f ca="1" t="shared" ref="P501:P508" si="13">IF(M501="","",IF(N501&lt;&gt;"",MAX(N501-M501,0),IF(TODAY()&gt;M501,TODAY()-M501,0)))</f>
        <v>56</v>
      </c>
      <c r="Q501" s="31" t="str">
        <f>VLOOKUP(B501,辅助信息!E:M,9,FALSE)</f>
        <v>ZTWM-CDGS-XS-2024-0248-五冶钢构-南充市医学院项目</v>
      </c>
    </row>
    <row r="502" hidden="1" spans="2:17">
      <c r="B502" s="22" t="s">
        <v>20</v>
      </c>
      <c r="C502" s="95">
        <v>45705</v>
      </c>
      <c r="D502" s="63" t="str">
        <f>VLOOKUP(B502,辅助信息!E:K,7,FALSE)</f>
        <v>JWDDCD2025021900064</v>
      </c>
      <c r="E502" s="63" t="str">
        <f>VLOOKUP(F502,辅助信息!A:B,2,FALSE)</f>
        <v>盘螺</v>
      </c>
      <c r="F502" s="22" t="s">
        <v>40</v>
      </c>
      <c r="G502" s="18">
        <v>35</v>
      </c>
      <c r="H502" s="94">
        <f>_xlfn._xlws.FILTER('[1]2025年已发货'!$E:$E,'[1]2025年已发货'!$F:$F&amp;'[1]2025年已发货'!$C:$C&amp;'[1]2025年已发货'!$G:$G&amp;'[1]2025年已发货'!$H:$H=C502&amp;F502&amp;I502&amp;J502,"未发货")</f>
        <v>37.5</v>
      </c>
      <c r="I502" s="63" t="str">
        <f>VLOOKUP(B502,辅助信息!E:I,3,FALSE)</f>
        <v>(五冶钢构医学科学产业园建设项目房建三部-一标（7-2）)四川省南充市顺庆区搬罾街道学府大道二段</v>
      </c>
      <c r="J502" s="63" t="str">
        <f>VLOOKUP(B502,辅助信息!E:I,4,FALSE)</f>
        <v>郑林</v>
      </c>
      <c r="K502" s="63">
        <f>VLOOKUP(J502,辅助信息!H:I,2,FALSE)</f>
        <v>18349955455</v>
      </c>
      <c r="L502" s="97"/>
      <c r="M502" s="90">
        <v>45707</v>
      </c>
      <c r="N502" s="50"/>
      <c r="O502" s="91">
        <f ca="1" t="shared" si="12"/>
        <v>0</v>
      </c>
      <c r="P502" s="91">
        <f ca="1" t="shared" si="13"/>
        <v>56</v>
      </c>
      <c r="Q502" s="31" t="str">
        <f>VLOOKUP(B502,辅助信息!E:M,9,FALSE)</f>
        <v>ZTWM-CDGS-XS-2024-0248-五冶钢构-南充市医学院项目</v>
      </c>
    </row>
    <row r="503" hidden="1" spans="2:17">
      <c r="B503" s="22" t="s">
        <v>20</v>
      </c>
      <c r="C503" s="95">
        <v>45705</v>
      </c>
      <c r="D503" s="63" t="str">
        <f>VLOOKUP(B503,辅助信息!E:K,7,FALSE)</f>
        <v>JWDDCD2025021900064</v>
      </c>
      <c r="E503" s="63" t="str">
        <f>VLOOKUP(F503,辅助信息!A:B,2,FALSE)</f>
        <v>盘螺</v>
      </c>
      <c r="F503" s="22" t="s">
        <v>41</v>
      </c>
      <c r="G503" s="18">
        <v>20</v>
      </c>
      <c r="H503" s="94">
        <f>_xlfn._xlws.FILTER('[1]2025年已发货'!$E:$E,'[1]2025年已发货'!$F:$F&amp;'[1]2025年已发货'!$C:$C&amp;'[1]2025年已发货'!$G:$G&amp;'[1]2025年已发货'!$H:$H=C503&amp;F503&amp;I503&amp;J503,"未发货")</f>
        <v>20</v>
      </c>
      <c r="I503" s="63" t="str">
        <f>VLOOKUP(B503,辅助信息!E:I,3,FALSE)</f>
        <v>(五冶钢构医学科学产业园建设项目房建三部-一标（7-2）)四川省南充市顺庆区搬罾街道学府大道二段</v>
      </c>
      <c r="J503" s="63" t="str">
        <f>VLOOKUP(B503,辅助信息!E:I,4,FALSE)</f>
        <v>郑林</v>
      </c>
      <c r="K503" s="63">
        <f>VLOOKUP(J503,辅助信息!H:I,2,FALSE)</f>
        <v>18349955455</v>
      </c>
      <c r="L503" s="97"/>
      <c r="M503" s="90">
        <v>45707</v>
      </c>
      <c r="N503" s="50"/>
      <c r="O503" s="91">
        <f ca="1" t="shared" si="12"/>
        <v>0</v>
      </c>
      <c r="P503" s="91">
        <f ca="1" t="shared" si="13"/>
        <v>56</v>
      </c>
      <c r="Q503" s="31" t="str">
        <f>VLOOKUP(B503,辅助信息!E:M,9,FALSE)</f>
        <v>ZTWM-CDGS-XS-2024-0248-五冶钢构-南充市医学院项目</v>
      </c>
    </row>
    <row r="504" hidden="1" spans="2:17">
      <c r="B504" s="22" t="s">
        <v>20</v>
      </c>
      <c r="C504" s="95">
        <v>45705</v>
      </c>
      <c r="D504" s="63" t="str">
        <f>VLOOKUP(B504,辅助信息!E:K,7,FALSE)</f>
        <v>JWDDCD2025021900064</v>
      </c>
      <c r="E504" s="63" t="str">
        <f>VLOOKUP(F504,辅助信息!A:B,2,FALSE)</f>
        <v>盘螺</v>
      </c>
      <c r="F504" s="22" t="s">
        <v>26</v>
      </c>
      <c r="G504" s="18">
        <v>5</v>
      </c>
      <c r="H504" s="94">
        <f>_xlfn._xlws.FILTER('[1]2025年已发货'!$E:$E,'[1]2025年已发货'!$F:$F&amp;'[1]2025年已发货'!$C:$C&amp;'[1]2025年已发货'!$G:$G&amp;'[1]2025年已发货'!$H:$H=C504&amp;F504&amp;I504&amp;J504,"未发货")</f>
        <v>5</v>
      </c>
      <c r="I504" s="63" t="str">
        <f>VLOOKUP(B504,辅助信息!E:I,3,FALSE)</f>
        <v>(五冶钢构医学科学产业园建设项目房建三部-一标（7-2）)四川省南充市顺庆区搬罾街道学府大道二段</v>
      </c>
      <c r="J504" s="63" t="str">
        <f>VLOOKUP(B504,辅助信息!E:I,4,FALSE)</f>
        <v>郑林</v>
      </c>
      <c r="K504" s="63">
        <f>VLOOKUP(J504,辅助信息!H:I,2,FALSE)</f>
        <v>18349955455</v>
      </c>
      <c r="L504" s="97"/>
      <c r="M504" s="90">
        <v>45707</v>
      </c>
      <c r="N504" s="50"/>
      <c r="O504" s="91">
        <f ca="1" t="shared" si="12"/>
        <v>0</v>
      </c>
      <c r="P504" s="91">
        <f ca="1" t="shared" si="13"/>
        <v>56</v>
      </c>
      <c r="Q504" s="31" t="str">
        <f>VLOOKUP(B504,辅助信息!E:M,9,FALSE)</f>
        <v>ZTWM-CDGS-XS-2024-0248-五冶钢构-南充市医学院项目</v>
      </c>
    </row>
    <row r="505" hidden="1" spans="2:17">
      <c r="B505" s="22" t="s">
        <v>89</v>
      </c>
      <c r="C505" s="95">
        <v>45705</v>
      </c>
      <c r="D505" s="63" t="str">
        <f>VLOOKUP(B505,辅助信息!E:K,7,FALSE)</f>
        <v>JWDDCD2025021900064</v>
      </c>
      <c r="E505" s="63" t="str">
        <f>VLOOKUP(F505,辅助信息!A:B,2,FALSE)</f>
        <v>螺纹钢</v>
      </c>
      <c r="F505" s="22" t="s">
        <v>32</v>
      </c>
      <c r="G505" s="18">
        <v>130</v>
      </c>
      <c r="H505" s="94">
        <f>_xlfn._xlws.FILTER('[1]2025年已发货'!$E:$E,'[1]2025年已发货'!$F:$F&amp;'[1]2025年已发货'!$C:$C&amp;'[1]2025年已发货'!$G:$G&amp;'[1]2025年已发货'!$H:$H=C505&amp;F505&amp;I505&amp;J505,"未发货")</f>
        <v>70</v>
      </c>
      <c r="I505" s="63" t="str">
        <f>VLOOKUP(B505,辅助信息!E:I,3,FALSE)</f>
        <v>(五冶钢构医学科学产业园建设项目房建三部-排洪渠)四川省南充市顺庆区搬罾街道学府大道二段</v>
      </c>
      <c r="J505" s="63" t="str">
        <f>VLOOKUP(B505,辅助信息!E:I,4,FALSE)</f>
        <v>郑林</v>
      </c>
      <c r="K505" s="63">
        <f>VLOOKUP(J505,辅助信息!H:I,2,FALSE)</f>
        <v>18349955455</v>
      </c>
      <c r="L505" s="97" t="str">
        <f>VLOOKUP(B505,辅助信息!E:J,6,FALSE)</f>
        <v>送货单：送货单位：南充思临新材料科技有限公司,收货单位：五冶集团川北(南充)建设有限公司,项目名称：南充医学科学产业园,送货车型13米,装货前联系收货人核实到场规格</v>
      </c>
      <c r="M505" s="90">
        <v>45708</v>
      </c>
      <c r="N505" s="50"/>
      <c r="O505" s="91">
        <f ca="1" t="shared" si="12"/>
        <v>0</v>
      </c>
      <c r="P505" s="91">
        <f ca="1" t="shared" si="13"/>
        <v>55</v>
      </c>
      <c r="Q505" s="31" t="str">
        <f>VLOOKUP(B505,辅助信息!E:M,9,FALSE)</f>
        <v>ZTWM-CDGS-XS-2024-0248-五冶钢构-南充市医学院项目</v>
      </c>
    </row>
    <row r="506" hidden="1" spans="2:17">
      <c r="B506" s="22" t="s">
        <v>89</v>
      </c>
      <c r="C506" s="95">
        <v>45705</v>
      </c>
      <c r="D506" s="63" t="str">
        <f>VLOOKUP(B506,辅助信息!E:K,7,FALSE)</f>
        <v>JWDDCD2025021900064</v>
      </c>
      <c r="E506" s="63" t="str">
        <f>VLOOKUP(F506,辅助信息!A:B,2,FALSE)</f>
        <v>螺纹钢</v>
      </c>
      <c r="F506" s="22" t="s">
        <v>18</v>
      </c>
      <c r="G506" s="18">
        <v>200</v>
      </c>
      <c r="H506" s="94" t="str">
        <f>_xlfn._xlws.FILTER('[1]2025年已发货'!$E:$E,'[1]2025年已发货'!$F:$F&amp;'[1]2025年已发货'!$C:$C&amp;'[1]2025年已发货'!$G:$G&amp;'[1]2025年已发货'!$H:$H=C506&amp;F506&amp;I506&amp;J506,"未发货")</f>
        <v>未发货</v>
      </c>
      <c r="I506" s="63" t="str">
        <f>VLOOKUP(B506,辅助信息!E:I,3,FALSE)</f>
        <v>(五冶钢构医学科学产业园建设项目房建三部-排洪渠)四川省南充市顺庆区搬罾街道学府大道二段</v>
      </c>
      <c r="J506" s="63" t="str">
        <f>VLOOKUP(B506,辅助信息!E:I,4,FALSE)</f>
        <v>郑林</v>
      </c>
      <c r="K506" s="63">
        <f>VLOOKUP(J506,辅助信息!H:I,2,FALSE)</f>
        <v>18349955455</v>
      </c>
      <c r="L506" s="97"/>
      <c r="M506" s="90">
        <v>45708</v>
      </c>
      <c r="N506" s="50"/>
      <c r="O506" s="91">
        <f ca="1" t="shared" si="12"/>
        <v>0</v>
      </c>
      <c r="P506" s="91">
        <f ca="1" t="shared" si="13"/>
        <v>55</v>
      </c>
      <c r="Q506" s="31" t="str">
        <f>VLOOKUP(B506,辅助信息!E:M,9,FALSE)</f>
        <v>ZTWM-CDGS-XS-2024-0248-五冶钢构-南充市医学院项目</v>
      </c>
    </row>
    <row r="507" hidden="1" spans="2:17">
      <c r="B507" s="22" t="s">
        <v>89</v>
      </c>
      <c r="C507" s="95">
        <v>45705</v>
      </c>
      <c r="D507" s="63" t="str">
        <f>VLOOKUP(B507,辅助信息!E:K,7,FALSE)</f>
        <v>JWDDCD2025021900064</v>
      </c>
      <c r="E507" s="63" t="str">
        <f>VLOOKUP(F507,辅助信息!A:B,2,FALSE)</f>
        <v>螺纹钢</v>
      </c>
      <c r="F507" s="22" t="s">
        <v>90</v>
      </c>
      <c r="G507" s="18">
        <v>70</v>
      </c>
      <c r="H507" s="94">
        <f>_xlfn._xlws.FILTER('[1]2025年已发货'!$E:$E,'[1]2025年已发货'!$F:$F&amp;'[1]2025年已发货'!$C:$C&amp;'[1]2025年已发货'!$G:$G&amp;'[1]2025年已发货'!$H:$H=C507&amp;F507&amp;I507&amp;J507,"未发货")</f>
        <v>70</v>
      </c>
      <c r="I507" s="63" t="str">
        <f>VLOOKUP(B507,辅助信息!E:I,3,FALSE)</f>
        <v>(五冶钢构医学科学产业园建设项目房建三部-排洪渠)四川省南充市顺庆区搬罾街道学府大道二段</v>
      </c>
      <c r="J507" s="63" t="str">
        <f>VLOOKUP(B507,辅助信息!E:I,4,FALSE)</f>
        <v>郑林</v>
      </c>
      <c r="K507" s="63">
        <f>VLOOKUP(J507,辅助信息!H:I,2,FALSE)</f>
        <v>18349955455</v>
      </c>
      <c r="L507" s="97"/>
      <c r="M507" s="90">
        <v>45708</v>
      </c>
      <c r="N507" s="50"/>
      <c r="O507" s="91">
        <f ca="1" t="shared" si="12"/>
        <v>0</v>
      </c>
      <c r="P507" s="91">
        <f ca="1" t="shared" si="13"/>
        <v>55</v>
      </c>
      <c r="Q507" s="31" t="str">
        <f>VLOOKUP(B507,辅助信息!E:M,9,FALSE)</f>
        <v>ZTWM-CDGS-XS-2024-0248-五冶钢构-南充市医学院项目</v>
      </c>
    </row>
    <row r="508" hidden="1" spans="2:17">
      <c r="B508" s="22" t="s">
        <v>89</v>
      </c>
      <c r="C508" s="95">
        <v>45705</v>
      </c>
      <c r="D508" s="63" t="str">
        <f>VLOOKUP(B508,辅助信息!E:K,7,FALSE)</f>
        <v>JWDDCD2025021900064</v>
      </c>
      <c r="E508" s="63" t="str">
        <f>VLOOKUP(F508,辅助信息!A:B,2,FALSE)</f>
        <v>螺纹钢</v>
      </c>
      <c r="F508" s="22" t="s">
        <v>91</v>
      </c>
      <c r="G508" s="18">
        <v>200</v>
      </c>
      <c r="H508" s="94">
        <f>_xlfn._xlws.FILTER('[1]2025年已发货'!$E:$E,'[1]2025年已发货'!$F:$F&amp;'[1]2025年已发货'!$C:$C&amp;'[1]2025年已发货'!$G:$G&amp;'[1]2025年已发货'!$H:$H=C508&amp;F508&amp;I508&amp;J508,"未发货")</f>
        <v>105</v>
      </c>
      <c r="I508" s="63" t="str">
        <f>VLOOKUP(B508,辅助信息!E:I,3,FALSE)</f>
        <v>(五冶钢构医学科学产业园建设项目房建三部-排洪渠)四川省南充市顺庆区搬罾街道学府大道二段</v>
      </c>
      <c r="J508" s="63" t="str">
        <f>VLOOKUP(B508,辅助信息!E:I,4,FALSE)</f>
        <v>郑林</v>
      </c>
      <c r="K508" s="63">
        <f>VLOOKUP(J508,辅助信息!H:I,2,FALSE)</f>
        <v>18349955455</v>
      </c>
      <c r="L508" s="97"/>
      <c r="M508" s="90">
        <v>45708</v>
      </c>
      <c r="N508" s="50"/>
      <c r="O508" s="91">
        <f ca="1" t="shared" si="12"/>
        <v>0</v>
      </c>
      <c r="P508" s="91">
        <f ca="1" t="shared" si="13"/>
        <v>55</v>
      </c>
      <c r="Q508" s="31" t="str">
        <f>VLOOKUP(B508,辅助信息!E:M,9,FALSE)</f>
        <v>ZTWM-CDGS-XS-2024-0248-五冶钢构-南充市医学院项目</v>
      </c>
    </row>
    <row r="509" hidden="1" spans="2:17">
      <c r="B509" s="22" t="s">
        <v>92</v>
      </c>
      <c r="C509" s="95">
        <v>45705</v>
      </c>
      <c r="D509" s="63" t="str">
        <f>VLOOKUP(B509,辅助信息!E:K,7,FALSE)</f>
        <v>ZTWM-CDGS-YL-20240515-001</v>
      </c>
      <c r="E509" s="63" t="str">
        <f>VLOOKUP(F509,辅助信息!A:B,2,FALSE)</f>
        <v>螺纹钢</v>
      </c>
      <c r="F509" s="22" t="s">
        <v>19</v>
      </c>
      <c r="G509" s="18">
        <v>3</v>
      </c>
      <c r="H509" s="94">
        <f>_xlfn._xlws.FILTER('[1]2025年已发货'!$E:$E,'[1]2025年已发货'!$F:$F&amp;'[1]2025年已发货'!$C:$C&amp;'[1]2025年已发货'!$G:$G&amp;'[1]2025年已发货'!$H:$H=C509&amp;F509&amp;I509&amp;J509,"未发货")</f>
        <v>3</v>
      </c>
      <c r="I509" s="63" t="str">
        <f>VLOOKUP(B509,辅助信息!E:I,3,FALSE)</f>
        <v>（华西萌海科创农业生态谷）成都市简阳市白金山水库</v>
      </c>
      <c r="J509" s="63" t="str">
        <f>VLOOKUP(B509,辅助信息!E:I,4,FALSE)</f>
        <v>石清国</v>
      </c>
      <c r="K509" s="63">
        <f>VLOOKUP(J509,辅助信息!H:I,2,FALSE)</f>
        <v>13458642015</v>
      </c>
      <c r="L509" s="97" t="str">
        <f>VLOOKUP(B509,辅助信息!E:J,6,FALSE)</f>
        <v>优先威钢,我方卸车,新老国标钢厂不加价可直发</v>
      </c>
      <c r="M509" s="90">
        <v>45708</v>
      </c>
      <c r="N509" s="50"/>
      <c r="O509" s="91">
        <f ca="1" t="shared" ref="O509:O523" si="14">IF(OR(M509="",N509&lt;&gt;""),"",MAX(M509-TODAY(),0))</f>
        <v>0</v>
      </c>
      <c r="P509" s="91">
        <f ca="1" t="shared" ref="P509:P523" si="15">IF(M509="","",IF(N509&lt;&gt;"",MAX(N509-M509,0),IF(TODAY()&gt;M509,TODAY()-M509,0)))</f>
        <v>55</v>
      </c>
      <c r="Q509" s="31" t="str">
        <f>VLOOKUP(B509,辅助信息!E:M,9,FALSE)</f>
        <v>ZTWM-CDGS-XS-2024-0092-华西-萌海科创农业生态谷</v>
      </c>
    </row>
    <row r="510" hidden="1" spans="2:17">
      <c r="B510" s="22" t="s">
        <v>92</v>
      </c>
      <c r="C510" s="95">
        <v>45705</v>
      </c>
      <c r="D510" s="63" t="str">
        <f>VLOOKUP(B510,辅助信息!E:K,7,FALSE)</f>
        <v>ZTWM-CDGS-YL-20240515-001</v>
      </c>
      <c r="E510" s="63" t="str">
        <f>VLOOKUP(F510,辅助信息!A:B,2,FALSE)</f>
        <v>螺纹钢</v>
      </c>
      <c r="F510" s="22" t="s">
        <v>32</v>
      </c>
      <c r="G510" s="18">
        <v>5</v>
      </c>
      <c r="H510" s="94">
        <f>_xlfn._xlws.FILTER('[1]2025年已发货'!$E:$E,'[1]2025年已发货'!$F:$F&amp;'[1]2025年已发货'!$C:$C&amp;'[1]2025年已发货'!$G:$G&amp;'[1]2025年已发货'!$H:$H=C510&amp;F510&amp;I510&amp;J510,"未发货")</f>
        <v>6</v>
      </c>
      <c r="I510" s="63" t="str">
        <f>VLOOKUP(B510,辅助信息!E:I,3,FALSE)</f>
        <v>（华西萌海科创农业生态谷）成都市简阳市白金山水库</v>
      </c>
      <c r="J510" s="63" t="str">
        <f>VLOOKUP(B510,辅助信息!E:I,4,FALSE)</f>
        <v>石清国</v>
      </c>
      <c r="K510" s="63">
        <f>VLOOKUP(J510,辅助信息!H:I,2,FALSE)</f>
        <v>13458642015</v>
      </c>
      <c r="L510" s="97"/>
      <c r="M510" s="90">
        <v>45708</v>
      </c>
      <c r="N510" s="50"/>
      <c r="O510" s="91">
        <f ca="1" t="shared" si="14"/>
        <v>0</v>
      </c>
      <c r="P510" s="91">
        <f ca="1" t="shared" si="15"/>
        <v>55</v>
      </c>
      <c r="Q510" s="31" t="str">
        <f>VLOOKUP(B510,辅助信息!E:M,9,FALSE)</f>
        <v>ZTWM-CDGS-XS-2024-0092-华西-萌海科创农业生态谷</v>
      </c>
    </row>
    <row r="511" hidden="1" spans="2:17">
      <c r="B511" s="22" t="s">
        <v>92</v>
      </c>
      <c r="C511" s="95">
        <v>45705</v>
      </c>
      <c r="D511" s="63" t="str">
        <f>VLOOKUP(B511,辅助信息!E:K,7,FALSE)</f>
        <v>ZTWM-CDGS-YL-20240515-001</v>
      </c>
      <c r="E511" s="63" t="str">
        <f>VLOOKUP(F511,辅助信息!A:B,2,FALSE)</f>
        <v>螺纹钢</v>
      </c>
      <c r="F511" s="22" t="s">
        <v>28</v>
      </c>
      <c r="G511" s="18">
        <v>5</v>
      </c>
      <c r="H511" s="94">
        <f>_xlfn._xlws.FILTER('[1]2025年已发货'!$E:$E,'[1]2025年已发货'!$F:$F&amp;'[1]2025年已发货'!$C:$C&amp;'[1]2025年已发货'!$G:$G&amp;'[1]2025年已发货'!$H:$H=C511&amp;F511&amp;I511&amp;J511,"未发货")</f>
        <v>6</v>
      </c>
      <c r="I511" s="63" t="str">
        <f>VLOOKUP(B511,辅助信息!E:I,3,FALSE)</f>
        <v>（华西萌海科创农业生态谷）成都市简阳市白金山水库</v>
      </c>
      <c r="J511" s="63" t="str">
        <f>VLOOKUP(B511,辅助信息!E:I,4,FALSE)</f>
        <v>石清国</v>
      </c>
      <c r="K511" s="63">
        <f>VLOOKUP(J511,辅助信息!H:I,2,FALSE)</f>
        <v>13458642015</v>
      </c>
      <c r="L511" s="97"/>
      <c r="M511" s="90">
        <v>45708</v>
      </c>
      <c r="N511" s="50"/>
      <c r="O511" s="91">
        <f ca="1" t="shared" si="14"/>
        <v>0</v>
      </c>
      <c r="P511" s="91">
        <f ca="1" t="shared" si="15"/>
        <v>55</v>
      </c>
      <c r="Q511" s="31" t="str">
        <f>VLOOKUP(B511,辅助信息!E:M,9,FALSE)</f>
        <v>ZTWM-CDGS-XS-2024-0092-华西-萌海科创农业生态谷</v>
      </c>
    </row>
    <row r="512" hidden="1" spans="2:17">
      <c r="B512" s="22" t="s">
        <v>92</v>
      </c>
      <c r="C512" s="95">
        <v>45705</v>
      </c>
      <c r="D512" s="63" t="str">
        <f>VLOOKUP(B512,辅助信息!E:K,7,FALSE)</f>
        <v>ZTWM-CDGS-YL-20240515-001</v>
      </c>
      <c r="E512" s="63" t="str">
        <f>VLOOKUP(F512,辅助信息!A:B,2,FALSE)</f>
        <v>螺纹钢</v>
      </c>
      <c r="F512" s="22" t="s">
        <v>66</v>
      </c>
      <c r="G512" s="18">
        <v>3</v>
      </c>
      <c r="H512" s="94">
        <f>_xlfn._xlws.FILTER('[1]2025年已发货'!$E:$E,'[1]2025年已发货'!$F:$F&amp;'[1]2025年已发货'!$C:$C&amp;'[1]2025年已发货'!$G:$G&amp;'[1]2025年已发货'!$H:$H=C512&amp;F512&amp;I512&amp;J512,"未发货")</f>
        <v>3</v>
      </c>
      <c r="I512" s="63" t="str">
        <f>VLOOKUP(B512,辅助信息!E:I,3,FALSE)</f>
        <v>（华西萌海科创农业生态谷）成都市简阳市白金山水库</v>
      </c>
      <c r="J512" s="63" t="str">
        <f>VLOOKUP(B512,辅助信息!E:I,4,FALSE)</f>
        <v>石清国</v>
      </c>
      <c r="K512" s="63">
        <f>VLOOKUP(J512,辅助信息!H:I,2,FALSE)</f>
        <v>13458642015</v>
      </c>
      <c r="L512" s="97"/>
      <c r="M512" s="90">
        <v>45708</v>
      </c>
      <c r="N512" s="50"/>
      <c r="O512" s="91">
        <f ca="1" t="shared" si="14"/>
        <v>0</v>
      </c>
      <c r="P512" s="91">
        <f ca="1" t="shared" si="15"/>
        <v>55</v>
      </c>
      <c r="Q512" s="31" t="str">
        <f>VLOOKUP(B512,辅助信息!E:M,9,FALSE)</f>
        <v>ZTWM-CDGS-XS-2024-0092-华西-萌海科创农业生态谷</v>
      </c>
    </row>
    <row r="513" hidden="1" spans="2:17">
      <c r="B513" s="22" t="s">
        <v>92</v>
      </c>
      <c r="C513" s="95">
        <v>45705</v>
      </c>
      <c r="D513" s="63" t="str">
        <f>VLOOKUP(B513,辅助信息!E:K,7,FALSE)</f>
        <v>ZTWM-CDGS-YL-20240515-001</v>
      </c>
      <c r="E513" s="63" t="str">
        <f>VLOOKUP(F513,辅助信息!A:B,2,FALSE)</f>
        <v>螺纹钢</v>
      </c>
      <c r="F513" s="22" t="s">
        <v>58</v>
      </c>
      <c r="G513" s="18">
        <v>5</v>
      </c>
      <c r="H513" s="94">
        <f>_xlfn._xlws.FILTER('[1]2025年已发货'!$E:$E,'[1]2025年已发货'!$F:$F&amp;'[1]2025年已发货'!$C:$C&amp;'[1]2025年已发货'!$G:$G&amp;'[1]2025年已发货'!$H:$H=C513&amp;F513&amp;I513&amp;J513,"未发货")</f>
        <v>6</v>
      </c>
      <c r="I513" s="63" t="str">
        <f>VLOOKUP(B513,辅助信息!E:I,3,FALSE)</f>
        <v>（华西萌海科创农业生态谷）成都市简阳市白金山水库</v>
      </c>
      <c r="J513" s="63" t="str">
        <f>VLOOKUP(B513,辅助信息!E:I,4,FALSE)</f>
        <v>石清国</v>
      </c>
      <c r="K513" s="63">
        <f>VLOOKUP(J513,辅助信息!H:I,2,FALSE)</f>
        <v>13458642015</v>
      </c>
      <c r="L513" s="97"/>
      <c r="M513" s="90">
        <v>45708</v>
      </c>
      <c r="N513" s="50"/>
      <c r="O513" s="91">
        <f ca="1" t="shared" si="14"/>
        <v>0</v>
      </c>
      <c r="P513" s="91">
        <f ca="1" t="shared" si="15"/>
        <v>55</v>
      </c>
      <c r="Q513" s="31" t="str">
        <f>VLOOKUP(B513,辅助信息!E:M,9,FALSE)</f>
        <v>ZTWM-CDGS-XS-2024-0092-华西-萌海科创农业生态谷</v>
      </c>
    </row>
    <row r="514" hidden="1" spans="2:17">
      <c r="B514" s="22" t="s">
        <v>92</v>
      </c>
      <c r="C514" s="95">
        <v>45705</v>
      </c>
      <c r="D514" s="63" t="str">
        <f>VLOOKUP(B514,辅助信息!E:K,7,FALSE)</f>
        <v>ZTWM-CDGS-YL-20240515-001</v>
      </c>
      <c r="E514" s="63" t="str">
        <f>VLOOKUP(F514,辅助信息!A:B,2,FALSE)</f>
        <v>螺纹钢</v>
      </c>
      <c r="F514" s="22" t="s">
        <v>46</v>
      </c>
      <c r="G514" s="18">
        <v>5</v>
      </c>
      <c r="H514" s="94">
        <f>_xlfn._xlws.FILTER('[1]2025年已发货'!$E:$E,'[1]2025年已发货'!$F:$F&amp;'[1]2025年已发货'!$C:$C&amp;'[1]2025年已发货'!$G:$G&amp;'[1]2025年已发货'!$H:$H=C514&amp;F514&amp;I514&amp;J514,"未发货")</f>
        <v>6</v>
      </c>
      <c r="I514" s="63" t="str">
        <f>VLOOKUP(B514,辅助信息!E:I,3,FALSE)</f>
        <v>（华西萌海科创农业生态谷）成都市简阳市白金山水库</v>
      </c>
      <c r="J514" s="63" t="str">
        <f>VLOOKUP(B514,辅助信息!E:I,4,FALSE)</f>
        <v>石清国</v>
      </c>
      <c r="K514" s="63">
        <f>VLOOKUP(J514,辅助信息!H:I,2,FALSE)</f>
        <v>13458642015</v>
      </c>
      <c r="L514" s="97"/>
      <c r="M514" s="90">
        <v>45708</v>
      </c>
      <c r="N514" s="50"/>
      <c r="O514" s="91">
        <f ca="1" t="shared" si="14"/>
        <v>0</v>
      </c>
      <c r="P514" s="91">
        <f ca="1" t="shared" si="15"/>
        <v>55</v>
      </c>
      <c r="Q514" s="31" t="str">
        <f>VLOOKUP(B514,辅助信息!E:M,9,FALSE)</f>
        <v>ZTWM-CDGS-XS-2024-0092-华西-萌海科创农业生态谷</v>
      </c>
    </row>
    <row r="515" hidden="1" spans="2:17">
      <c r="B515" s="22" t="s">
        <v>92</v>
      </c>
      <c r="C515" s="95">
        <v>45705</v>
      </c>
      <c r="D515" s="63" t="str">
        <f>VLOOKUP(B515,辅助信息!E:K,7,FALSE)</f>
        <v>ZTWM-CDGS-YL-20240515-001</v>
      </c>
      <c r="E515" s="63" t="str">
        <f>VLOOKUP(F515,辅助信息!A:B,2,FALSE)</f>
        <v>螺纹钢</v>
      </c>
      <c r="F515" s="22" t="s">
        <v>22</v>
      </c>
      <c r="G515" s="18">
        <v>10</v>
      </c>
      <c r="H515" s="94">
        <f>_xlfn._xlws.FILTER('[1]2025年已发货'!$E:$E,'[1]2025年已发货'!$F:$F&amp;'[1]2025年已发货'!$C:$C&amp;'[1]2025年已发货'!$G:$G&amp;'[1]2025年已发货'!$H:$H=C515&amp;F515&amp;I515&amp;J515,"未发货")</f>
        <v>6</v>
      </c>
      <c r="I515" s="63" t="str">
        <f>VLOOKUP(B515,辅助信息!E:I,3,FALSE)</f>
        <v>（华西萌海科创农业生态谷）成都市简阳市白金山水库</v>
      </c>
      <c r="J515" s="63" t="str">
        <f>VLOOKUP(B515,辅助信息!E:I,4,FALSE)</f>
        <v>石清国</v>
      </c>
      <c r="K515" s="63">
        <f>VLOOKUP(J515,辅助信息!H:I,2,FALSE)</f>
        <v>13458642015</v>
      </c>
      <c r="L515" s="97"/>
      <c r="M515" s="90">
        <v>45708</v>
      </c>
      <c r="N515" s="50"/>
      <c r="O515" s="91">
        <f ca="1" t="shared" si="14"/>
        <v>0</v>
      </c>
      <c r="P515" s="91">
        <f ca="1" t="shared" si="15"/>
        <v>55</v>
      </c>
      <c r="Q515" s="31" t="str">
        <f>VLOOKUP(B515,辅助信息!E:M,9,FALSE)</f>
        <v>ZTWM-CDGS-XS-2024-0092-华西-萌海科创农业生态谷</v>
      </c>
    </row>
    <row r="516" hidden="1" spans="2:17">
      <c r="B516" s="22" t="s">
        <v>48</v>
      </c>
      <c r="C516" s="95">
        <v>45705</v>
      </c>
      <c r="D516" s="63" t="str">
        <f>VLOOKUP(B516,辅助信息!E:K,7,FALSE)</f>
        <v>ZTWM-CDGS-YL-20240529-006</v>
      </c>
      <c r="E516" s="63" t="str">
        <f>VLOOKUP(F516,辅助信息!A:B,2,FALSE)</f>
        <v>盘螺</v>
      </c>
      <c r="F516" s="22" t="s">
        <v>40</v>
      </c>
      <c r="G516" s="18">
        <v>10</v>
      </c>
      <c r="H516" s="94" t="str">
        <f>_xlfn._xlws.FILTER('[1]2025年已发货'!$E:$E,'[1]2025年已发货'!$F:$F&amp;'[1]2025年已发货'!$C:$C&amp;'[1]2025年已发货'!$G:$G&amp;'[1]2025年已发货'!$H:$H=C516&amp;F516&amp;I516&amp;J516,"未发货")</f>
        <v>未发货</v>
      </c>
      <c r="I516" s="63" t="str">
        <f>VLOOKUP(B516,辅助信息!E:I,3,FALSE)</f>
        <v>(华西颐海-科创农业生态谷-1号钢筋房)成都市简阳市白金山水库</v>
      </c>
      <c r="J516" s="63" t="str">
        <f>VLOOKUP(B516,辅助信息!E:I,4,FALSE)</f>
        <v>石清国</v>
      </c>
      <c r="K516" s="63">
        <f>VLOOKUP(J516,辅助信息!H:I,2,FALSE)</f>
        <v>13458642015</v>
      </c>
      <c r="L516" s="97"/>
      <c r="M516" s="90">
        <v>45708</v>
      </c>
      <c r="N516" s="50"/>
      <c r="O516" s="91">
        <f ca="1" t="shared" si="14"/>
        <v>0</v>
      </c>
      <c r="P516" s="91">
        <f ca="1" t="shared" si="15"/>
        <v>55</v>
      </c>
      <c r="Q516" s="31" t="str">
        <f>VLOOKUP(B516,辅助信息!E:M,9,FALSE)</f>
        <v>ZTWM-CDGS-XS-2024-0093-华西-颐海科创农业生态谷</v>
      </c>
    </row>
    <row r="517" hidden="1" spans="2:17">
      <c r="B517" s="22" t="s">
        <v>48</v>
      </c>
      <c r="C517" s="95">
        <v>45705</v>
      </c>
      <c r="D517" s="63" t="str">
        <f>VLOOKUP(B517,辅助信息!E:K,7,FALSE)</f>
        <v>ZTWM-CDGS-YL-20240529-006</v>
      </c>
      <c r="E517" s="63" t="str">
        <f>VLOOKUP(F517,辅助信息!A:B,2,FALSE)</f>
        <v>盘螺</v>
      </c>
      <c r="F517" s="22" t="s">
        <v>41</v>
      </c>
      <c r="G517" s="18">
        <v>10</v>
      </c>
      <c r="H517" s="94" t="str">
        <f>_xlfn._xlws.FILTER('[1]2025年已发货'!$E:$E,'[1]2025年已发货'!$F:$F&amp;'[1]2025年已发货'!$C:$C&amp;'[1]2025年已发货'!$G:$G&amp;'[1]2025年已发货'!$H:$H=C517&amp;F517&amp;I517&amp;J517,"未发货")</f>
        <v>未发货</v>
      </c>
      <c r="I517" s="63" t="str">
        <f>VLOOKUP(B517,辅助信息!E:I,3,FALSE)</f>
        <v>(华西颐海-科创农业生态谷-1号钢筋房)成都市简阳市白金山水库</v>
      </c>
      <c r="J517" s="63" t="str">
        <f>VLOOKUP(B517,辅助信息!E:I,4,FALSE)</f>
        <v>石清国</v>
      </c>
      <c r="K517" s="63">
        <f>VLOOKUP(J517,辅助信息!H:I,2,FALSE)</f>
        <v>13458642015</v>
      </c>
      <c r="L517" s="97"/>
      <c r="M517" s="90">
        <v>45708</v>
      </c>
      <c r="N517" s="50"/>
      <c r="O517" s="91">
        <f ca="1" t="shared" si="14"/>
        <v>0</v>
      </c>
      <c r="P517" s="91">
        <f ca="1" t="shared" si="15"/>
        <v>55</v>
      </c>
      <c r="Q517" s="31" t="str">
        <f>VLOOKUP(B517,辅助信息!E:M,9,FALSE)</f>
        <v>ZTWM-CDGS-XS-2024-0093-华西-颐海科创农业生态谷</v>
      </c>
    </row>
    <row r="518" hidden="1" spans="2:17">
      <c r="B518" s="22" t="s">
        <v>48</v>
      </c>
      <c r="C518" s="95">
        <v>45705</v>
      </c>
      <c r="D518" s="63" t="str">
        <f>VLOOKUP(B518,辅助信息!E:K,7,FALSE)</f>
        <v>ZTWM-CDGS-YL-20240529-006</v>
      </c>
      <c r="E518" s="63" t="str">
        <f>VLOOKUP(F518,辅助信息!A:B,2,FALSE)</f>
        <v>螺纹钢</v>
      </c>
      <c r="F518" s="22" t="s">
        <v>66</v>
      </c>
      <c r="G518" s="18">
        <v>12</v>
      </c>
      <c r="H518" s="94" t="str">
        <f>_xlfn._xlws.FILTER('[1]2025年已发货'!$E:$E,'[1]2025年已发货'!$F:$F&amp;'[1]2025年已发货'!$C:$C&amp;'[1]2025年已发货'!$G:$G&amp;'[1]2025年已发货'!$H:$H=C518&amp;F518&amp;I518&amp;J518,"未发货")</f>
        <v>未发货</v>
      </c>
      <c r="I518" s="63" t="str">
        <f>VLOOKUP(B518,辅助信息!E:I,3,FALSE)</f>
        <v>(华西颐海-科创农业生态谷-1号钢筋房)成都市简阳市白金山水库</v>
      </c>
      <c r="J518" s="63" t="str">
        <f>VLOOKUP(B518,辅助信息!E:I,4,FALSE)</f>
        <v>石清国</v>
      </c>
      <c r="K518" s="63">
        <f>VLOOKUP(J518,辅助信息!H:I,2,FALSE)</f>
        <v>13458642015</v>
      </c>
      <c r="L518" s="97"/>
      <c r="M518" s="90">
        <v>45708</v>
      </c>
      <c r="N518" s="50"/>
      <c r="O518" s="91">
        <f ca="1" t="shared" si="14"/>
        <v>0</v>
      </c>
      <c r="P518" s="91">
        <f ca="1" t="shared" si="15"/>
        <v>55</v>
      </c>
      <c r="Q518" s="31" t="str">
        <f>VLOOKUP(B518,辅助信息!E:M,9,FALSE)</f>
        <v>ZTWM-CDGS-XS-2024-0093-华西-颐海科创农业生态谷</v>
      </c>
    </row>
    <row r="519" hidden="1" spans="2:17">
      <c r="B519" s="22" t="s">
        <v>48</v>
      </c>
      <c r="C519" s="95">
        <v>45705</v>
      </c>
      <c r="D519" s="63" t="str">
        <f>VLOOKUP(B519,辅助信息!E:K,7,FALSE)</f>
        <v>ZTWM-CDGS-YL-20240529-006</v>
      </c>
      <c r="E519" s="63" t="str">
        <f>VLOOKUP(F519,辅助信息!A:B,2,FALSE)</f>
        <v>螺纹钢</v>
      </c>
      <c r="F519" s="22" t="s">
        <v>22</v>
      </c>
      <c r="G519" s="18">
        <v>6</v>
      </c>
      <c r="H519" s="94" t="str">
        <f>_xlfn._xlws.FILTER('[1]2025年已发货'!$E:$E,'[1]2025年已发货'!$F:$F&amp;'[1]2025年已发货'!$C:$C&amp;'[1]2025年已发货'!$G:$G&amp;'[1]2025年已发货'!$H:$H=C519&amp;F519&amp;I519&amp;J519,"未发货")</f>
        <v>未发货</v>
      </c>
      <c r="I519" s="63" t="str">
        <f>VLOOKUP(B519,辅助信息!E:I,3,FALSE)</f>
        <v>(华西颐海-科创农业生态谷-1号钢筋房)成都市简阳市白金山水库</v>
      </c>
      <c r="J519" s="63" t="str">
        <f>VLOOKUP(B519,辅助信息!E:I,4,FALSE)</f>
        <v>石清国</v>
      </c>
      <c r="K519" s="63">
        <f>VLOOKUP(J519,辅助信息!H:I,2,FALSE)</f>
        <v>13458642015</v>
      </c>
      <c r="L519" s="97"/>
      <c r="M519" s="90">
        <v>45708</v>
      </c>
      <c r="N519" s="50"/>
      <c r="O519" s="91">
        <f ca="1" t="shared" si="14"/>
        <v>0</v>
      </c>
      <c r="P519" s="91">
        <f ca="1" t="shared" si="15"/>
        <v>55</v>
      </c>
      <c r="Q519" s="31" t="str">
        <f>VLOOKUP(B519,辅助信息!E:M,9,FALSE)</f>
        <v>ZTWM-CDGS-XS-2024-0093-华西-颐海科创农业生态谷</v>
      </c>
    </row>
    <row r="520" s="49" customFormat="1" hidden="1" spans="2:17">
      <c r="B520" s="94" t="s">
        <v>80</v>
      </c>
      <c r="C520" s="95">
        <v>45706</v>
      </c>
      <c r="D520" s="94" t="e">
        <f>VLOOKUP(B520,辅助信息!E:K,7,FALSE)</f>
        <v>#N/A</v>
      </c>
      <c r="E520" s="94" t="str">
        <f>VLOOKUP(F520,辅助信息!A:B,2,FALSE)</f>
        <v>盘螺</v>
      </c>
      <c r="F520" s="94" t="s">
        <v>49</v>
      </c>
      <c r="G520" s="94">
        <v>7.5</v>
      </c>
      <c r="H520" s="94" t="e">
        <f>_xlfn._xlws.FILTER('[1]2025年已发货'!$E:$E,'[1]2025年已发货'!$F:$F&amp;'[1]2025年已发货'!$C:$C&amp;'[1]2025年已发货'!$G:$G&amp;'[1]2025年已发货'!$H:$H=C520&amp;F520&amp;I520&amp;J520,"未发货")</f>
        <v>#N/A</v>
      </c>
      <c r="I520" s="94" t="e">
        <f>VLOOKUP(B520,辅助信息!E:I,3,FALSE)</f>
        <v>#N/A</v>
      </c>
      <c r="J520" s="94" t="e">
        <f>VLOOKUP(B520,辅助信息!E:I,4,FALSE)</f>
        <v>#N/A</v>
      </c>
      <c r="K520" s="94" t="e">
        <f>VLOOKUP(J520,辅助信息!H:I,2,FALSE)</f>
        <v>#N/A</v>
      </c>
      <c r="L520" s="105" t="e">
        <f>VLOOKUP(B520,辅助信息!E:J,6,FALSE)</f>
        <v>#N/A</v>
      </c>
      <c r="M520" s="100">
        <v>45703</v>
      </c>
      <c r="N520" s="100"/>
      <c r="O520" s="49">
        <f ca="1" t="shared" si="14"/>
        <v>0</v>
      </c>
      <c r="P520" s="49">
        <f ca="1" t="shared" si="15"/>
        <v>60</v>
      </c>
      <c r="Q520" s="49" t="e">
        <f>VLOOKUP(B520,辅助信息!E:M,9,FALSE)</f>
        <v>#N/A</v>
      </c>
    </row>
    <row r="521" s="49" customFormat="1" hidden="1" spans="2:17">
      <c r="B521" s="94" t="s">
        <v>80</v>
      </c>
      <c r="C521" s="95">
        <v>45706</v>
      </c>
      <c r="D521" s="94" t="e">
        <f>VLOOKUP(B521,辅助信息!E:K,7,FALSE)</f>
        <v>#N/A</v>
      </c>
      <c r="E521" s="94" t="str">
        <f>VLOOKUP(F521,辅助信息!A:B,2,FALSE)</f>
        <v>盘螺</v>
      </c>
      <c r="F521" s="94" t="s">
        <v>40</v>
      </c>
      <c r="G521" s="94">
        <v>15</v>
      </c>
      <c r="H521" s="94" t="e">
        <f>_xlfn._xlws.FILTER('[1]2025年已发货'!$E:$E,'[1]2025年已发货'!$F:$F&amp;'[1]2025年已发货'!$C:$C&amp;'[1]2025年已发货'!$G:$G&amp;'[1]2025年已发货'!$H:$H=C521&amp;F521&amp;I521&amp;J521,"未发货")</f>
        <v>#N/A</v>
      </c>
      <c r="I521" s="94" t="e">
        <f>VLOOKUP(B521,辅助信息!E:I,3,FALSE)</f>
        <v>#N/A</v>
      </c>
      <c r="J521" s="94" t="e">
        <f>VLOOKUP(B521,辅助信息!E:I,4,FALSE)</f>
        <v>#N/A</v>
      </c>
      <c r="K521" s="94" t="e">
        <f>VLOOKUP(J521,辅助信息!H:I,2,FALSE)</f>
        <v>#N/A</v>
      </c>
      <c r="L521" s="106"/>
      <c r="M521" s="100">
        <v>45703</v>
      </c>
      <c r="N521" s="100"/>
      <c r="O521" s="49">
        <f ca="1" t="shared" si="14"/>
        <v>0</v>
      </c>
      <c r="P521" s="49">
        <f ca="1" t="shared" si="15"/>
        <v>60</v>
      </c>
      <c r="Q521" s="49" t="e">
        <f>VLOOKUP(B521,辅助信息!E:M,9,FALSE)</f>
        <v>#N/A</v>
      </c>
    </row>
    <row r="522" s="49" customFormat="1" hidden="1" spans="2:16">
      <c r="B522" s="94" t="s">
        <v>80</v>
      </c>
      <c r="C522" s="95">
        <v>45706</v>
      </c>
      <c r="D522" s="94" t="e">
        <f>VLOOKUP(B522,辅助信息!E:K,7,FALSE)</f>
        <v>#N/A</v>
      </c>
      <c r="E522" s="94" t="str">
        <f>VLOOKUP(F522,辅助信息!A:B,2,FALSE)</f>
        <v>螺纹钢</v>
      </c>
      <c r="F522" s="94" t="s">
        <v>27</v>
      </c>
      <c r="G522" s="94">
        <v>5</v>
      </c>
      <c r="H522" s="94" t="e">
        <f>_xlfn._xlws.FILTER('[1]2025年已发货'!$E:$E,'[1]2025年已发货'!$F:$F&amp;'[1]2025年已发货'!$C:$C&amp;'[1]2025年已发货'!$G:$G&amp;'[1]2025年已发货'!$H:$H=C522&amp;F522&amp;I522&amp;J522,"未发货")</f>
        <v>#N/A</v>
      </c>
      <c r="I522" s="94" t="e">
        <f>VLOOKUP(B522,辅助信息!E:I,3,FALSE)</f>
        <v>#N/A</v>
      </c>
      <c r="J522" s="94" t="e">
        <f>VLOOKUP(B522,辅助信息!E:I,4,FALSE)</f>
        <v>#N/A</v>
      </c>
      <c r="K522" s="94" t="e">
        <f>VLOOKUP(J522,辅助信息!H:I,2,FALSE)</f>
        <v>#N/A</v>
      </c>
      <c r="L522" s="106"/>
      <c r="M522" s="100">
        <v>45703</v>
      </c>
      <c r="N522" s="100"/>
      <c r="O522" s="49">
        <f ca="1" t="shared" si="14"/>
        <v>0</v>
      </c>
      <c r="P522" s="49">
        <f ca="1" t="shared" si="15"/>
        <v>60</v>
      </c>
    </row>
    <row r="523" s="49" customFormat="1" hidden="1" spans="2:16">
      <c r="B523" s="94" t="s">
        <v>80</v>
      </c>
      <c r="C523" s="95">
        <v>45706</v>
      </c>
      <c r="D523" s="94" t="e">
        <f>VLOOKUP(B523,辅助信息!E:K,7,FALSE)</f>
        <v>#N/A</v>
      </c>
      <c r="E523" s="94" t="str">
        <f>VLOOKUP(F523,辅助信息!A:B,2,FALSE)</f>
        <v>螺纹钢</v>
      </c>
      <c r="F523" s="94" t="s">
        <v>32</v>
      </c>
      <c r="G523" s="94">
        <v>7</v>
      </c>
      <c r="H523" s="94" t="e">
        <f>_xlfn._xlws.FILTER('[1]2025年已发货'!$E:$E,'[1]2025年已发货'!$F:$F&amp;'[1]2025年已发货'!$C:$C&amp;'[1]2025年已发货'!$G:$G&amp;'[1]2025年已发货'!$H:$H=C523&amp;F523&amp;I523&amp;J523,"未发货")</f>
        <v>#N/A</v>
      </c>
      <c r="I523" s="94" t="e">
        <f>VLOOKUP(B523,辅助信息!E:I,3,FALSE)</f>
        <v>#N/A</v>
      </c>
      <c r="J523" s="94" t="e">
        <f>VLOOKUP(B523,辅助信息!E:I,4,FALSE)</f>
        <v>#N/A</v>
      </c>
      <c r="K523" s="94" t="e">
        <f>VLOOKUP(J523,辅助信息!H:I,2,FALSE)</f>
        <v>#N/A</v>
      </c>
      <c r="L523" s="107"/>
      <c r="M523" s="100">
        <v>45703</v>
      </c>
      <c r="N523" s="100"/>
      <c r="O523" s="49">
        <f ca="1" t="shared" si="14"/>
        <v>0</v>
      </c>
      <c r="P523" s="49">
        <f ca="1" t="shared" si="15"/>
        <v>60</v>
      </c>
    </row>
    <row r="524" s="49" customFormat="1" hidden="1" spans="2:17">
      <c r="B524" s="94" t="s">
        <v>29</v>
      </c>
      <c r="C524" s="95">
        <v>45706</v>
      </c>
      <c r="D524" s="94" t="str">
        <f>VLOOKUP(B524,辅助信息!E:K,7,FALSE)</f>
        <v>JWDDCD2024102400111</v>
      </c>
      <c r="E524" s="94" t="str">
        <f>VLOOKUP(F524,辅助信息!A:B,2,FALSE)</f>
        <v>螺纹钢</v>
      </c>
      <c r="F524" s="94" t="s">
        <v>27</v>
      </c>
      <c r="G524" s="94">
        <v>15</v>
      </c>
      <c r="H524" s="94" t="str">
        <f>_xlfn._xlws.FILTER('[1]2025年已发货'!$E:$E,'[1]2025年已发货'!$F:$F&amp;'[1]2025年已发货'!$C:$C&amp;'[1]2025年已发货'!$G:$G&amp;'[1]2025年已发货'!$H:$H=C524&amp;F524&amp;I524&amp;J524,"未发货")</f>
        <v>未发货</v>
      </c>
      <c r="I524" s="94" t="str">
        <f>VLOOKUP(B524,辅助信息!E:I,3,FALSE)</f>
        <v>（五冶达州国道542项目-二工区黄家湾隧道工段）四川省达州市达川区赵固镇黄家坡</v>
      </c>
      <c r="J524" s="94" t="str">
        <f>VLOOKUP(B524,辅助信息!E:I,4,FALSE)</f>
        <v>罗永方</v>
      </c>
      <c r="K524" s="94">
        <f>VLOOKUP(J524,辅助信息!H:I,2,FALSE)</f>
        <v>13551450899</v>
      </c>
      <c r="L524" s="105" t="str">
        <f>VLOOKUP(B524,辅助信息!E:J,6,FALSE)</f>
        <v>五冶建设送货单,4份材质书,送货车型9.6米,装货前联系收货人核实到场规格,没提前告知进场规格现场不给予接收</v>
      </c>
      <c r="M524" s="100">
        <v>45705</v>
      </c>
      <c r="O524" s="49">
        <f ca="1" t="shared" ref="O524:O587" si="16">IF(OR(M524="",N524&lt;&gt;""),"",MAX(M524-TODAY(),0))</f>
        <v>0</v>
      </c>
      <c r="P524" s="49">
        <f ca="1" t="shared" ref="P524:P552" si="17">IF(M524="","",IF(N524&lt;&gt;"",MAX(N524-M524,0),IF(TODAY()&gt;M524,TODAY()-M524,0)))</f>
        <v>58</v>
      </c>
      <c r="Q524" s="49" t="str">
        <f>VLOOKUP(B524,辅助信息!E:M,9,FALSE)</f>
        <v>ZTWM-CDGS-XS-2024-0181-五冶天府-国道542项目（二批次）</v>
      </c>
    </row>
    <row r="525" s="49" customFormat="1" hidden="1" spans="2:17">
      <c r="B525" s="94" t="s">
        <v>29</v>
      </c>
      <c r="C525" s="95">
        <v>45706</v>
      </c>
      <c r="D525" s="94" t="str">
        <f>VLOOKUP(B525,辅助信息!E:K,7,FALSE)</f>
        <v>JWDDCD2024102400111</v>
      </c>
      <c r="E525" s="94" t="str">
        <f>VLOOKUP(F525,辅助信息!A:B,2,FALSE)</f>
        <v>螺纹钢</v>
      </c>
      <c r="F525" s="94" t="s">
        <v>32</v>
      </c>
      <c r="G525" s="94">
        <v>20</v>
      </c>
      <c r="H525" s="94" t="str">
        <f>_xlfn._xlws.FILTER('[1]2025年已发货'!$E:$E,'[1]2025年已发货'!$F:$F&amp;'[1]2025年已发货'!$C:$C&amp;'[1]2025年已发货'!$G:$G&amp;'[1]2025年已发货'!$H:$H=C525&amp;F525&amp;I525&amp;J525,"未发货")</f>
        <v>未发货</v>
      </c>
      <c r="I525" s="94" t="str">
        <f>VLOOKUP(B525,辅助信息!E:I,3,FALSE)</f>
        <v>（五冶达州国道542项目-二工区黄家湾隧道工段）四川省达州市达川区赵固镇黄家坡</v>
      </c>
      <c r="J525" s="94" t="str">
        <f>VLOOKUP(B525,辅助信息!E:I,4,FALSE)</f>
        <v>罗永方</v>
      </c>
      <c r="K525" s="94">
        <f>VLOOKUP(J525,辅助信息!H:I,2,FALSE)</f>
        <v>13551450899</v>
      </c>
      <c r="L525" s="106"/>
      <c r="M525" s="100">
        <v>45705</v>
      </c>
      <c r="O525" s="49">
        <f ca="1" t="shared" si="16"/>
        <v>0</v>
      </c>
      <c r="P525" s="49">
        <f ca="1" t="shared" si="17"/>
        <v>58</v>
      </c>
      <c r="Q525" s="49" t="str">
        <f>VLOOKUP(B525,辅助信息!E:M,9,FALSE)</f>
        <v>ZTWM-CDGS-XS-2024-0181-五冶天府-国道542项目（二批次）</v>
      </c>
    </row>
    <row r="526" s="49" customFormat="1" hidden="1" spans="2:17">
      <c r="B526" s="94" t="s">
        <v>29</v>
      </c>
      <c r="C526" s="95">
        <v>45706</v>
      </c>
      <c r="D526" s="94" t="str">
        <f>VLOOKUP(B526,辅助信息!E:K,7,FALSE)</f>
        <v>JWDDCD2024102400111</v>
      </c>
      <c r="E526" s="94" t="str">
        <f>VLOOKUP(F526,辅助信息!A:B,2,FALSE)</f>
        <v>螺纹钢</v>
      </c>
      <c r="F526" s="94" t="s">
        <v>30</v>
      </c>
      <c r="G526" s="94">
        <v>35</v>
      </c>
      <c r="H526" s="94" t="str">
        <f>_xlfn._xlws.FILTER('[1]2025年已发货'!$E:$E,'[1]2025年已发货'!$F:$F&amp;'[1]2025年已发货'!$C:$C&amp;'[1]2025年已发货'!$G:$G&amp;'[1]2025年已发货'!$H:$H=C526&amp;F526&amp;I526&amp;J526,"未发货")</f>
        <v>未发货</v>
      </c>
      <c r="I526" s="94" t="str">
        <f>VLOOKUP(B526,辅助信息!E:I,3,FALSE)</f>
        <v>（五冶达州国道542项目-二工区黄家湾隧道工段）四川省达州市达川区赵固镇黄家坡</v>
      </c>
      <c r="J526" s="94" t="str">
        <f>VLOOKUP(B526,辅助信息!E:I,4,FALSE)</f>
        <v>罗永方</v>
      </c>
      <c r="K526" s="94">
        <f>VLOOKUP(J526,辅助信息!H:I,2,FALSE)</f>
        <v>13551450899</v>
      </c>
      <c r="L526" s="107"/>
      <c r="M526" s="100">
        <v>45705</v>
      </c>
      <c r="O526" s="49">
        <f ca="1" t="shared" si="16"/>
        <v>0</v>
      </c>
      <c r="P526" s="49">
        <f ca="1" t="shared" si="17"/>
        <v>58</v>
      </c>
      <c r="Q526" s="49" t="str">
        <f>VLOOKUP(B526,辅助信息!E:M,9,FALSE)</f>
        <v>ZTWM-CDGS-XS-2024-0181-五冶天府-国道542项目（二批次）</v>
      </c>
    </row>
    <row r="527" s="49" customFormat="1" hidden="1" spans="1:17">
      <c r="A527" s="49" t="s">
        <v>93</v>
      </c>
      <c r="B527" s="94" t="s">
        <v>78</v>
      </c>
      <c r="C527" s="95">
        <v>45706</v>
      </c>
      <c r="D527" s="94" t="str">
        <f>VLOOKUP(B527,辅助信息!E:K,7,FALSE)</f>
        <v>JWDDCD2024102400111</v>
      </c>
      <c r="E527" s="94" t="str">
        <f>VLOOKUP(F527,辅助信息!A:B,2,FALSE)</f>
        <v>螺纹钢</v>
      </c>
      <c r="F527" s="94" t="s">
        <v>33</v>
      </c>
      <c r="G527" s="102">
        <v>35</v>
      </c>
      <c r="H527" s="94" t="str">
        <f>_xlfn._xlws.FILTER('[1]2025年已发货'!$E:$E,'[1]2025年已发货'!$F:$F&amp;'[1]2025年已发货'!$C:$C&amp;'[1]2025年已发货'!$G:$G&amp;'[1]2025年已发货'!$H:$H=C527&amp;F527&amp;I527&amp;J527,"未发货")</f>
        <v>未发货</v>
      </c>
      <c r="I527" s="94" t="str">
        <f>VLOOKUP(B527,辅助信息!E:I,3,FALSE)</f>
        <v>（五冶达州国道542项目-二工区巴河特大桥工段-4号墩）达州市达川区桥湾镇陈余村</v>
      </c>
      <c r="J527" s="94" t="str">
        <f>VLOOKUP(B527,辅助信息!E:I,4,FALSE)</f>
        <v>谭福中</v>
      </c>
      <c r="K527" s="94">
        <f>VLOOKUP(J527,辅助信息!H:I,2,FALSE)</f>
        <v>15828538619</v>
      </c>
      <c r="L527" s="94" t="str">
        <f>VLOOKUP(B527,辅助信息!E:J,6,FALSE)</f>
        <v>五冶建设送货单,4份材质书,送货车型9.6米,装货前联系收货人核实到场规格,没提前告知进场规格现场不给予接收</v>
      </c>
      <c r="M527" s="100">
        <v>45705</v>
      </c>
      <c r="O527" s="49">
        <f ca="1" t="shared" si="16"/>
        <v>0</v>
      </c>
      <c r="P527" s="49">
        <f ca="1" t="shared" si="17"/>
        <v>58</v>
      </c>
      <c r="Q527" s="49" t="str">
        <f>VLOOKUP(B527,辅助信息!E:M,9,FALSE)</f>
        <v>ZTWM-CDGS-XS-2024-0181-五冶天府-国道542项目（二批次）</v>
      </c>
    </row>
    <row r="528" s="49" customFormat="1" hidden="1" spans="2:17">
      <c r="B528" s="94" t="s">
        <v>69</v>
      </c>
      <c r="C528" s="95">
        <v>45706</v>
      </c>
      <c r="D528" s="94" t="str">
        <f>VLOOKUP(B528,辅助信息!E:K,7,FALSE)</f>
        <v>JWDDCD2025011400164</v>
      </c>
      <c r="E528" s="94" t="str">
        <f>VLOOKUP(F528,辅助信息!A:B,2,FALSE)</f>
        <v>螺纹钢</v>
      </c>
      <c r="F528" s="94" t="s">
        <v>21</v>
      </c>
      <c r="G528" s="94">
        <v>30</v>
      </c>
      <c r="H528" s="94" t="str">
        <f>_xlfn._xlws.FILTER('[1]2025年已发货'!$E:$E,'[1]2025年已发货'!$F:$F&amp;'[1]2025年已发货'!$C:$C&amp;'[1]2025年已发货'!$G:$G&amp;'[1]2025年已发货'!$H:$H=C528&amp;F528&amp;I528&amp;J528,"未发货")</f>
        <v>未发货</v>
      </c>
      <c r="I528" s="94" t="str">
        <f>VLOOKUP(B528,辅助信息!E:I,3,FALSE)</f>
        <v>（商投建工达州中医药科技园-4工区-2号楼）达州市通川区达州中医药职业学院犀牛大道北段</v>
      </c>
      <c r="J528" s="94" t="str">
        <f>VLOOKUP(B528,辅助信息!E:I,4,FALSE)</f>
        <v>张扬</v>
      </c>
      <c r="K528" s="94">
        <f>VLOOKUP(J528,辅助信息!H:I,2,FALSE)</f>
        <v>18381904567</v>
      </c>
      <c r="L528" s="94"/>
      <c r="M528" s="100">
        <v>45704</v>
      </c>
      <c r="O528" s="49">
        <f ca="1" t="shared" si="16"/>
        <v>0</v>
      </c>
      <c r="P528" s="49">
        <f ca="1" t="shared" si="17"/>
        <v>59</v>
      </c>
      <c r="Q528" s="49" t="str">
        <f>VLOOKUP(B528,辅助信息!E:M,9,FALSE)</f>
        <v>ZTWM-CDGS-XS-2024-0134-商投建工达州中医药科技成果示范园项目</v>
      </c>
    </row>
    <row r="529" s="49" customFormat="1" hidden="1" spans="2:17">
      <c r="B529" s="63" t="s">
        <v>84</v>
      </c>
      <c r="C529" s="95">
        <v>45706</v>
      </c>
      <c r="D529" s="94" t="str">
        <f>VLOOKUP(B529,辅助信息!E:K,7,FALSE)</f>
        <v>JWDDCD2024102400111</v>
      </c>
      <c r="E529" s="94" t="str">
        <f>VLOOKUP(F529,辅助信息!A:B,2,FALSE)</f>
        <v>螺纹钢</v>
      </c>
      <c r="F529" s="94" t="s">
        <v>27</v>
      </c>
      <c r="G529" s="94">
        <v>8</v>
      </c>
      <c r="H529" s="94" t="str">
        <f>_xlfn._xlws.FILTER('[1]2025年已发货'!$E:$E,'[1]2025年已发货'!$F:$F&amp;'[1]2025年已发货'!$C:$C&amp;'[1]2025年已发货'!$G:$G&amp;'[1]2025年已发货'!$H:$H=C529&amp;F529&amp;I529&amp;J529,"未发货")</f>
        <v>未发货</v>
      </c>
      <c r="I529" s="94" t="str">
        <f>VLOOKUP(B529,辅助信息!E:I,3,FALSE)</f>
        <v>（五冶达州国道542项目-一工区路基一工段）四川省达州市达川区石梯火车站盖板加工点</v>
      </c>
      <c r="J529" s="94" t="str">
        <f>VLOOKUP(B529,辅助信息!E:I,4,FALSE)</f>
        <v>郑松</v>
      </c>
      <c r="K529" s="94">
        <f>VLOOKUP(J529,辅助信息!H:I,2,FALSE)</f>
        <v>13527304849</v>
      </c>
      <c r="L529" s="105" t="str">
        <f>VLOOKUP(B529,辅助信息!E:J,6,FALSE)</f>
        <v>五冶建设送货单,送货车型13米,装货前联系收货人核实到场规格,没提前告知进场规格现场不给予接收</v>
      </c>
      <c r="M529" s="100">
        <v>45705</v>
      </c>
      <c r="O529" s="49">
        <f ca="1" t="shared" si="16"/>
        <v>0</v>
      </c>
      <c r="P529" s="49">
        <f ca="1" t="shared" si="17"/>
        <v>58</v>
      </c>
      <c r="Q529" s="49" t="str">
        <f>VLOOKUP(B529,辅助信息!E:M,9,FALSE)</f>
        <v>ZTWM-CDGS-XS-2024-0181-五冶天府-国道542项目（二批次）</v>
      </c>
    </row>
    <row r="530" s="49" customFormat="1" hidden="1" spans="2:17">
      <c r="B530" s="63" t="s">
        <v>84</v>
      </c>
      <c r="C530" s="95">
        <v>45706</v>
      </c>
      <c r="D530" s="94" t="str">
        <f>VLOOKUP(B530,辅助信息!E:K,7,FALSE)</f>
        <v>JWDDCD2024102400111</v>
      </c>
      <c r="E530" s="94" t="str">
        <f>VLOOKUP(F530,辅助信息!A:B,2,FALSE)</f>
        <v>螺纹钢</v>
      </c>
      <c r="F530" s="94" t="s">
        <v>33</v>
      </c>
      <c r="G530" s="94">
        <v>8</v>
      </c>
      <c r="H530" s="94" t="str">
        <f>_xlfn._xlws.FILTER('[1]2025年已发货'!$E:$E,'[1]2025年已发货'!$F:$F&amp;'[1]2025年已发货'!$C:$C&amp;'[1]2025年已发货'!$G:$G&amp;'[1]2025年已发货'!$H:$H=C530&amp;F530&amp;I530&amp;J530,"未发货")</f>
        <v>未发货</v>
      </c>
      <c r="I530" s="94" t="str">
        <f>VLOOKUP(B530,辅助信息!E:I,3,FALSE)</f>
        <v>（五冶达州国道542项目-一工区路基一工段）四川省达州市达川区石梯火车站盖板加工点</v>
      </c>
      <c r="J530" s="94" t="str">
        <f>VLOOKUP(B530,辅助信息!E:I,4,FALSE)</f>
        <v>郑松</v>
      </c>
      <c r="K530" s="94">
        <f>VLOOKUP(J530,辅助信息!H:I,2,FALSE)</f>
        <v>13527304849</v>
      </c>
      <c r="L530" s="106"/>
      <c r="M530" s="100">
        <v>45705</v>
      </c>
      <c r="O530" s="49">
        <f ca="1" t="shared" si="16"/>
        <v>0</v>
      </c>
      <c r="P530" s="49">
        <f ca="1" t="shared" si="17"/>
        <v>58</v>
      </c>
      <c r="Q530" s="49" t="str">
        <f>VLOOKUP(B530,辅助信息!E:M,9,FALSE)</f>
        <v>ZTWM-CDGS-XS-2024-0181-五冶天府-国道542项目（二批次）</v>
      </c>
    </row>
    <row r="531" s="49" customFormat="1" hidden="1" spans="2:17">
      <c r="B531" s="63" t="s">
        <v>84</v>
      </c>
      <c r="C531" s="95">
        <v>45706</v>
      </c>
      <c r="D531" s="94" t="str">
        <f>VLOOKUP(B531,辅助信息!E:K,7,FALSE)</f>
        <v>JWDDCD2024102400111</v>
      </c>
      <c r="E531" s="94" t="str">
        <f>VLOOKUP(F531,辅助信息!A:B,2,FALSE)</f>
        <v>螺纹钢</v>
      </c>
      <c r="F531" s="94" t="s">
        <v>18</v>
      </c>
      <c r="G531" s="94">
        <v>12</v>
      </c>
      <c r="H531" s="94" t="str">
        <f>_xlfn._xlws.FILTER('[1]2025年已发货'!$E:$E,'[1]2025年已发货'!$F:$F&amp;'[1]2025年已发货'!$C:$C&amp;'[1]2025年已发货'!$G:$G&amp;'[1]2025年已发货'!$H:$H=C531&amp;F531&amp;I531&amp;J531,"未发货")</f>
        <v>未发货</v>
      </c>
      <c r="I531" s="94" t="str">
        <f>VLOOKUP(B531,辅助信息!E:I,3,FALSE)</f>
        <v>（五冶达州国道542项目-一工区路基一工段）四川省达州市达川区石梯火车站盖板加工点</v>
      </c>
      <c r="J531" s="94" t="str">
        <f>VLOOKUP(B531,辅助信息!E:I,4,FALSE)</f>
        <v>郑松</v>
      </c>
      <c r="K531" s="94">
        <f>VLOOKUP(J531,辅助信息!H:I,2,FALSE)</f>
        <v>13527304849</v>
      </c>
      <c r="L531" s="107"/>
      <c r="M531" s="100">
        <v>45705</v>
      </c>
      <c r="O531" s="49">
        <f ca="1" t="shared" si="16"/>
        <v>0</v>
      </c>
      <c r="P531" s="49">
        <v>3</v>
      </c>
      <c r="Q531" s="49" t="str">
        <f>VLOOKUP(B531,辅助信息!E:M,9,FALSE)</f>
        <v>ZTWM-CDGS-XS-2024-0181-五冶天府-国道542项目（二批次）</v>
      </c>
    </row>
    <row r="532" s="49" customFormat="1" hidden="1" spans="1:17">
      <c r="A532" s="49" t="s">
        <v>93</v>
      </c>
      <c r="B532" s="63" t="s">
        <v>75</v>
      </c>
      <c r="C532" s="95">
        <v>45706</v>
      </c>
      <c r="D532" s="94" t="str">
        <f>VLOOKUP(B532,辅助信息!E:K,7,FALSE)</f>
        <v>JWDDCD2024102400111</v>
      </c>
      <c r="E532" s="94" t="str">
        <f>VLOOKUP(F532,辅助信息!A:B,2,FALSE)</f>
        <v>螺纹钢</v>
      </c>
      <c r="F532" s="94" t="s">
        <v>65</v>
      </c>
      <c r="G532" s="94">
        <v>35</v>
      </c>
      <c r="H532" s="94" t="str">
        <f>_xlfn._xlws.FILTER('[1]2025年已发货'!$E:$E,'[1]2025年已发货'!$F:$F&amp;'[1]2025年已发货'!$C:$C&amp;'[1]2025年已发货'!$G:$G&amp;'[1]2025年已发货'!$H:$H=C532&amp;F532&amp;I532&amp;J532,"未发货")</f>
        <v>未发货</v>
      </c>
      <c r="I532" s="94" t="str">
        <f>VLOOKUP(B532,辅助信息!E:I,3,FALSE)</f>
        <v>（五冶达州国道542项目-一工区桥梁一工段）四川省达州市四川省达州市达川区石桥镇武寨村</v>
      </c>
      <c r="J532" s="94" t="str">
        <f>VLOOKUP(B532,辅助信息!E:I,4,FALSE)</f>
        <v>杨勇</v>
      </c>
      <c r="K532" s="94">
        <f>VLOOKUP(J532,辅助信息!H:I,2,FALSE)</f>
        <v>18398563998</v>
      </c>
      <c r="L532" s="94" t="str">
        <f>VLOOKUP(B532,辅助信息!E:J,6,FALSE)</f>
        <v>五冶建设送货单,送货车型13米,装货前联系收货人核实到场规格,没提前告知进场规格现场不给予接收</v>
      </c>
      <c r="M532" s="100">
        <v>45709</v>
      </c>
      <c r="O532" s="49">
        <f ca="1" t="shared" si="16"/>
        <v>0</v>
      </c>
      <c r="P532" s="49">
        <f ca="1" t="shared" si="17"/>
        <v>54</v>
      </c>
      <c r="Q532" s="49" t="str">
        <f>VLOOKUP(B532,辅助信息!E:M,9,FALSE)</f>
        <v>ZTWM-CDGS-XS-2024-0181-五冶天府-国道542项目（二批次）</v>
      </c>
    </row>
    <row r="533" s="49" customFormat="1" hidden="1" spans="2:17">
      <c r="B533" s="94" t="s">
        <v>87</v>
      </c>
      <c r="C533" s="95">
        <v>45706</v>
      </c>
      <c r="D533" s="94" t="str">
        <f>VLOOKUP(B533,辅助信息!E:K,7,FALSE)</f>
        <v>JWDDCD2024102400111</v>
      </c>
      <c r="E533" s="94" t="str">
        <f>VLOOKUP(F533,辅助信息!A:B,2,FALSE)</f>
        <v>螺纹钢</v>
      </c>
      <c r="F533" s="94" t="s">
        <v>27</v>
      </c>
      <c r="G533" s="94">
        <v>8</v>
      </c>
      <c r="H533" s="94" t="str">
        <f>_xlfn._xlws.FILTER('[1]2025年已发货'!$E:$E,'[1]2025年已发货'!$F:$F&amp;'[1]2025年已发货'!$C:$C&amp;'[1]2025年已发货'!$G:$G&amp;'[1]2025年已发货'!$H:$H=C533&amp;F533&amp;I533&amp;J533,"未发货")</f>
        <v>未发货</v>
      </c>
      <c r="I533" s="94" t="str">
        <f>VLOOKUP(B533,辅助信息!E:I,3,FALSE)</f>
        <v>（五冶达州国道542项目-一工区桥梁二工段）四川省达州市达川区达川区石梯镇石成村</v>
      </c>
      <c r="J533" s="94" t="str">
        <f>VLOOKUP(B533,辅助信息!E:I,4,FALSE)</f>
        <v>夏树彬</v>
      </c>
      <c r="K533" s="94">
        <f>VLOOKUP(J533,辅助信息!H:I,2,FALSE)</f>
        <v>13518183653</v>
      </c>
      <c r="L533" s="105" t="str">
        <f>VLOOKUP(B533,辅助信息!E:J,6,FALSE)</f>
        <v>五冶建设送货单,送货车型9.6米,装货前联系收货人核实到场规格,没提前告知进场规格现场不给予接收</v>
      </c>
      <c r="M533" s="100">
        <v>45706</v>
      </c>
      <c r="O533" s="49">
        <f ca="1" t="shared" si="16"/>
        <v>0</v>
      </c>
      <c r="P533" s="49">
        <f ca="1" t="shared" si="17"/>
        <v>57</v>
      </c>
      <c r="Q533" s="49" t="str">
        <f>VLOOKUP(B533,辅助信息!E:M,9,FALSE)</f>
        <v>ZTWM-CDGS-XS-2024-0181-五冶天府-国道542项目（二批次）</v>
      </c>
    </row>
    <row r="534" s="49" customFormat="1" hidden="1" spans="2:17">
      <c r="B534" s="94" t="s">
        <v>87</v>
      </c>
      <c r="C534" s="95">
        <v>45706</v>
      </c>
      <c r="D534" s="94" t="str">
        <f>VLOOKUP(B534,辅助信息!E:K,7,FALSE)</f>
        <v>JWDDCD2024102400111</v>
      </c>
      <c r="E534" s="94" t="str">
        <f>VLOOKUP(F534,辅助信息!A:B,2,FALSE)</f>
        <v>螺纹钢</v>
      </c>
      <c r="F534" s="94" t="s">
        <v>65</v>
      </c>
      <c r="G534" s="94">
        <v>27</v>
      </c>
      <c r="H534" s="94" t="str">
        <f>_xlfn._xlws.FILTER('[1]2025年已发货'!$E:$E,'[1]2025年已发货'!$F:$F&amp;'[1]2025年已发货'!$C:$C&amp;'[1]2025年已发货'!$G:$G&amp;'[1]2025年已发货'!$H:$H=C534&amp;F534&amp;I534&amp;J534,"未发货")</f>
        <v>未发货</v>
      </c>
      <c r="I534" s="94" t="str">
        <f>VLOOKUP(B534,辅助信息!E:I,3,FALSE)</f>
        <v>（五冶达州国道542项目-一工区桥梁二工段）四川省达州市达川区达川区石梯镇石成村</v>
      </c>
      <c r="J534" s="94" t="str">
        <f>VLOOKUP(B534,辅助信息!E:I,4,FALSE)</f>
        <v>夏树彬</v>
      </c>
      <c r="K534" s="94">
        <f>VLOOKUP(J534,辅助信息!H:I,2,FALSE)</f>
        <v>13518183653</v>
      </c>
      <c r="L534" s="107"/>
      <c r="M534" s="100">
        <v>45706</v>
      </c>
      <c r="O534" s="49">
        <f ca="1" t="shared" si="16"/>
        <v>0</v>
      </c>
      <c r="P534" s="49">
        <f ca="1" t="shared" si="17"/>
        <v>57</v>
      </c>
      <c r="Q534" s="49" t="str">
        <f>VLOOKUP(B534,辅助信息!E:M,9,FALSE)</f>
        <v>ZTWM-CDGS-XS-2024-0181-五冶天府-国道542项目（二批次）</v>
      </c>
    </row>
    <row r="535" s="49" customFormat="1" hidden="1" spans="2:17">
      <c r="B535" s="94" t="s">
        <v>74</v>
      </c>
      <c r="C535" s="95">
        <v>45706</v>
      </c>
      <c r="D535" s="94" t="str">
        <f>VLOOKUP(B535,辅助信息!E:K,7,FALSE)</f>
        <v>JWDDCD2024102400111</v>
      </c>
      <c r="E535" s="94" t="str">
        <f>VLOOKUP(F535,辅助信息!A:B,2,FALSE)</f>
        <v>螺纹钢</v>
      </c>
      <c r="F535" s="94" t="s">
        <v>19</v>
      </c>
      <c r="G535" s="94">
        <v>12</v>
      </c>
      <c r="H535" s="94" t="str">
        <f>_xlfn._xlws.FILTER('[1]2025年已发货'!$E:$E,'[1]2025年已发货'!$F:$F&amp;'[1]2025年已发货'!$C:$C&amp;'[1]2025年已发货'!$G:$G&amp;'[1]2025年已发货'!$H:$H=C535&amp;F535&amp;I535&amp;J535,"未发货")</f>
        <v>未发货</v>
      </c>
      <c r="I535" s="94" t="str">
        <f>VLOOKUP(B535,辅助信息!E:I,3,FALSE)</f>
        <v>（五冶达州国道542项目-桥梁4标）四川省达州市达川区大堰镇双井村</v>
      </c>
      <c r="J535" s="94" t="str">
        <f>VLOOKUP(B535,辅助信息!E:I,4,FALSE)</f>
        <v>吴志强</v>
      </c>
      <c r="K535" s="94">
        <f>VLOOKUP(J535,辅助信息!H:I,2,FALSE)</f>
        <v>18820030907</v>
      </c>
      <c r="L535" s="105" t="str">
        <f>VLOOKUP(B535,辅助信息!E:J,6,FALSE)</f>
        <v>五冶建设送货单,送货车型13米,装货前联系收货人核实到场规格,没提前告知进场规格现场不给予接收</v>
      </c>
      <c r="M535" s="100">
        <v>45711</v>
      </c>
      <c r="O535" s="49">
        <f ca="1" t="shared" si="16"/>
        <v>0</v>
      </c>
      <c r="P535" s="49">
        <f ca="1" t="shared" si="17"/>
        <v>52</v>
      </c>
      <c r="Q535" s="49" t="str">
        <f>VLOOKUP(B535,辅助信息!E:M,9,FALSE)</f>
        <v>ZTWM-CDGS-XS-2024-0181-五冶天府-国道542项目（二批次）</v>
      </c>
    </row>
    <row r="536" s="49" customFormat="1" hidden="1" spans="2:17">
      <c r="B536" s="94" t="s">
        <v>74</v>
      </c>
      <c r="C536" s="95">
        <v>45706</v>
      </c>
      <c r="D536" s="94" t="str">
        <f>VLOOKUP(B536,辅助信息!E:K,7,FALSE)</f>
        <v>JWDDCD2024102400111</v>
      </c>
      <c r="E536" s="94" t="str">
        <f>VLOOKUP(F536,辅助信息!A:B,2,FALSE)</f>
        <v>螺纹钢</v>
      </c>
      <c r="F536" s="94" t="s">
        <v>33</v>
      </c>
      <c r="G536" s="94">
        <v>12</v>
      </c>
      <c r="H536" s="94" t="str">
        <f>_xlfn._xlws.FILTER('[1]2025年已发货'!$E:$E,'[1]2025年已发货'!$F:$F&amp;'[1]2025年已发货'!$C:$C&amp;'[1]2025年已发货'!$G:$G&amp;'[1]2025年已发货'!$H:$H=C536&amp;F536&amp;I536&amp;J536,"未发货")</f>
        <v>未发货</v>
      </c>
      <c r="I536" s="94" t="str">
        <f>VLOOKUP(B536,辅助信息!E:I,3,FALSE)</f>
        <v>（五冶达州国道542项目-桥梁4标）四川省达州市达川区大堰镇双井村</v>
      </c>
      <c r="J536" s="94" t="str">
        <f>VLOOKUP(B536,辅助信息!E:I,4,FALSE)</f>
        <v>吴志强</v>
      </c>
      <c r="K536" s="94">
        <f>VLOOKUP(J536,辅助信息!H:I,2,FALSE)</f>
        <v>18820030907</v>
      </c>
      <c r="L536" s="106"/>
      <c r="M536" s="100">
        <v>45711</v>
      </c>
      <c r="O536" s="49">
        <f ca="1" t="shared" si="16"/>
        <v>0</v>
      </c>
      <c r="P536" s="49">
        <f ca="1" t="shared" si="17"/>
        <v>52</v>
      </c>
      <c r="Q536" s="49" t="str">
        <f>VLOOKUP(B536,辅助信息!E:M,9,FALSE)</f>
        <v>ZTWM-CDGS-XS-2024-0181-五冶天府-国道542项目（二批次）</v>
      </c>
    </row>
    <row r="537" s="49" customFormat="1" hidden="1" spans="2:17">
      <c r="B537" s="94" t="s">
        <v>74</v>
      </c>
      <c r="C537" s="95">
        <v>45706</v>
      </c>
      <c r="D537" s="94" t="str">
        <f>VLOOKUP(B537,辅助信息!E:K,7,FALSE)</f>
        <v>JWDDCD2024102400111</v>
      </c>
      <c r="E537" s="94" t="str">
        <f>VLOOKUP(F537,辅助信息!A:B,2,FALSE)</f>
        <v>螺纹钢</v>
      </c>
      <c r="F537" s="94" t="s">
        <v>28</v>
      </c>
      <c r="G537" s="94">
        <v>12</v>
      </c>
      <c r="H537" s="94" t="str">
        <f>_xlfn._xlws.FILTER('[1]2025年已发货'!$E:$E,'[1]2025年已发货'!$F:$F&amp;'[1]2025年已发货'!$C:$C&amp;'[1]2025年已发货'!$G:$G&amp;'[1]2025年已发货'!$H:$H=C537&amp;F537&amp;I537&amp;J537,"未发货")</f>
        <v>未发货</v>
      </c>
      <c r="I537" s="94" t="str">
        <f>VLOOKUP(B537,辅助信息!E:I,3,FALSE)</f>
        <v>（五冶达州国道542项目-桥梁4标）四川省达州市达川区大堰镇双井村</v>
      </c>
      <c r="J537" s="94" t="str">
        <f>VLOOKUP(B537,辅助信息!E:I,4,FALSE)</f>
        <v>吴志强</v>
      </c>
      <c r="K537" s="94">
        <f>VLOOKUP(J537,辅助信息!H:I,2,FALSE)</f>
        <v>18820030907</v>
      </c>
      <c r="L537" s="106"/>
      <c r="M537" s="100">
        <v>45711</v>
      </c>
      <c r="O537" s="49">
        <f ca="1" t="shared" si="16"/>
        <v>0</v>
      </c>
      <c r="P537" s="49">
        <f ca="1" t="shared" si="17"/>
        <v>52</v>
      </c>
      <c r="Q537" s="49" t="str">
        <f>VLOOKUP(B537,辅助信息!E:M,9,FALSE)</f>
        <v>ZTWM-CDGS-XS-2024-0181-五冶天府-国道542项目（二批次）</v>
      </c>
    </row>
    <row r="538" s="49" customFormat="1" hidden="1" spans="2:17">
      <c r="B538" s="94" t="s">
        <v>74</v>
      </c>
      <c r="C538" s="95">
        <v>45706</v>
      </c>
      <c r="D538" s="94" t="str">
        <f>VLOOKUP(B538,辅助信息!E:K,7,FALSE)</f>
        <v>JWDDCD2024102400111</v>
      </c>
      <c r="E538" s="94" t="str">
        <f>VLOOKUP(F538,辅助信息!A:B,2,FALSE)</f>
        <v>螺纹钢</v>
      </c>
      <c r="F538" s="94" t="s">
        <v>18</v>
      </c>
      <c r="G538" s="94">
        <v>3</v>
      </c>
      <c r="H538" s="94" t="str">
        <f>_xlfn._xlws.FILTER('[1]2025年已发货'!$E:$E,'[1]2025年已发货'!$F:$F&amp;'[1]2025年已发货'!$C:$C&amp;'[1]2025年已发货'!$G:$G&amp;'[1]2025年已发货'!$H:$H=C538&amp;F538&amp;I538&amp;J538,"未发货")</f>
        <v>未发货</v>
      </c>
      <c r="I538" s="94" t="str">
        <f>VLOOKUP(B538,辅助信息!E:I,3,FALSE)</f>
        <v>（五冶达州国道542项目-桥梁4标）四川省达州市达川区大堰镇双井村</v>
      </c>
      <c r="J538" s="94" t="str">
        <f>VLOOKUP(B538,辅助信息!E:I,4,FALSE)</f>
        <v>吴志强</v>
      </c>
      <c r="K538" s="94">
        <f>VLOOKUP(J538,辅助信息!H:I,2,FALSE)</f>
        <v>18820030907</v>
      </c>
      <c r="L538" s="107"/>
      <c r="M538" s="100">
        <v>45711</v>
      </c>
      <c r="O538" s="49">
        <f ca="1" t="shared" si="16"/>
        <v>0</v>
      </c>
      <c r="P538" s="49">
        <f ca="1" t="shared" si="17"/>
        <v>52</v>
      </c>
      <c r="Q538" s="49" t="str">
        <f>VLOOKUP(B538,辅助信息!E:M,9,FALSE)</f>
        <v>ZTWM-CDGS-XS-2024-0181-五冶天府-国道542项目（二批次）</v>
      </c>
    </row>
    <row r="539" s="49" customFormat="1" hidden="1" spans="1:17">
      <c r="A539" s="49" t="s">
        <v>94</v>
      </c>
      <c r="B539" s="63" t="s">
        <v>79</v>
      </c>
      <c r="C539" s="64">
        <v>45706</v>
      </c>
      <c r="D539" s="63" t="str">
        <f>VLOOKUP(B539,辅助信息!E:K,7,FALSE)</f>
        <v>JWDDCD2024102400111</v>
      </c>
      <c r="E539" s="63" t="str">
        <f>VLOOKUP(F539,辅助信息!A:B,2,FALSE)</f>
        <v>螺纹钢</v>
      </c>
      <c r="F539" s="63" t="s">
        <v>19</v>
      </c>
      <c r="G539" s="63">
        <v>20</v>
      </c>
      <c r="H539" s="63">
        <f>_xlfn._xlws.FILTER('[1]2025年已发货'!$E:$E,'[1]2025年已发货'!$F:$F&amp;'[1]2025年已发货'!$C:$C&amp;'[1]2025年已发货'!$G:$G&amp;'[1]2025年已发货'!$H:$H=C539&amp;F539&amp;I539&amp;J539,"未发货")</f>
        <v>20</v>
      </c>
      <c r="I539" s="94" t="str">
        <f>VLOOKUP(B539,辅助信息!E:I,3,FALSE)</f>
        <v>（五冶达州国道542项目-养护工区）四川省达州市达川区管村镇油房村</v>
      </c>
      <c r="J539" s="94" t="str">
        <f>VLOOKUP(B539,辅助信息!E:I,4,FALSE)</f>
        <v>侯自强</v>
      </c>
      <c r="K539" s="94">
        <f>VLOOKUP(J539,辅助信息!H:I,2,FALSE)</f>
        <v>13281725223</v>
      </c>
      <c r="L539" s="105"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63" t="s">
        <v>79</v>
      </c>
      <c r="C540" s="64">
        <v>45706</v>
      </c>
      <c r="D540" s="63" t="str">
        <f>VLOOKUP(B540,辅助信息!E:K,7,FALSE)</f>
        <v>JWDDCD2024102400111</v>
      </c>
      <c r="E540" s="63" t="str">
        <f>VLOOKUP(F540,辅助信息!A:B,2,FALSE)</f>
        <v>螺纹钢</v>
      </c>
      <c r="F540" s="63" t="s">
        <v>32</v>
      </c>
      <c r="G540" s="63">
        <v>9</v>
      </c>
      <c r="H540" s="63">
        <f>_xlfn._xlws.FILTER('[1]2025年已发货'!$E:$E,'[1]2025年已发货'!$F:$F&amp;'[1]2025年已发货'!$C:$C&amp;'[1]2025年已发货'!$G:$G&amp;'[1]2025年已发货'!$H:$H=C540&amp;F540&amp;I540&amp;J540,"未发货")</f>
        <v>9</v>
      </c>
      <c r="I540" s="94" t="str">
        <f>VLOOKUP(B540,辅助信息!E:I,3,FALSE)</f>
        <v>（五冶达州国道542项目-养护工区）四川省达州市达川区管村镇油房村</v>
      </c>
      <c r="J540" s="94" t="str">
        <f>VLOOKUP(B540,辅助信息!E:I,4,FALSE)</f>
        <v>侯自强</v>
      </c>
      <c r="K540" s="94">
        <f>VLOOKUP(J540,辅助信息!H:I,2,FALSE)</f>
        <v>13281725223</v>
      </c>
      <c r="L540" s="106"/>
      <c r="O540" s="49" t="str">
        <f ca="1" t="shared" si="16"/>
        <v/>
      </c>
      <c r="P540" s="49" t="str">
        <f ca="1" t="shared" si="17"/>
        <v/>
      </c>
      <c r="Q540" s="49" t="str">
        <f>VLOOKUP(B540,辅助信息!E:M,9,FALSE)</f>
        <v>ZTWM-CDGS-XS-2024-0181-五冶天府-国道542项目（二批次）</v>
      </c>
    </row>
    <row r="541" s="49" customFormat="1" hidden="1" spans="2:17">
      <c r="B541" s="63" t="s">
        <v>79</v>
      </c>
      <c r="C541" s="64">
        <v>45706</v>
      </c>
      <c r="D541" s="63" t="str">
        <f>VLOOKUP(B541,辅助信息!E:K,7,FALSE)</f>
        <v>JWDDCD2024102400111</v>
      </c>
      <c r="E541" s="63" t="str">
        <f>VLOOKUP(F541,辅助信息!A:B,2,FALSE)</f>
        <v>螺纹钢</v>
      </c>
      <c r="F541" s="63" t="s">
        <v>18</v>
      </c>
      <c r="G541" s="63">
        <f>90-69</f>
        <v>21</v>
      </c>
      <c r="H541" s="63">
        <f>_xlfn._xlws.FILTER('[1]2025年已发货'!$E:$E,'[1]2025年已发货'!$F:$F&amp;'[1]2025年已发货'!$C:$C&amp;'[1]2025年已发货'!$G:$G&amp;'[1]2025年已发货'!$H:$H=C541&amp;F541&amp;I541&amp;J541,"未发货")</f>
        <v>21</v>
      </c>
      <c r="I541" s="94" t="str">
        <f>VLOOKUP(B541,辅助信息!E:I,3,FALSE)</f>
        <v>（五冶达州国道542项目-养护工区）四川省达州市达川区管村镇油房村</v>
      </c>
      <c r="J541" s="94" t="str">
        <f>VLOOKUP(B541,辅助信息!E:I,4,FALSE)</f>
        <v>侯自强</v>
      </c>
      <c r="K541" s="94">
        <f>VLOOKUP(J541,辅助信息!H:I,2,FALSE)</f>
        <v>13281725223</v>
      </c>
      <c r="L541" s="107"/>
      <c r="O541" s="49" t="str">
        <f ca="1" t="shared" si="16"/>
        <v/>
      </c>
      <c r="P541" s="49" t="str">
        <f ca="1" t="shared" si="17"/>
        <v/>
      </c>
      <c r="Q541" s="49" t="str">
        <f>VLOOKUP(B541,辅助信息!E:M,9,FALSE)</f>
        <v>ZTWM-CDGS-XS-2024-0181-五冶天府-国道542项目（二批次）</v>
      </c>
    </row>
    <row r="542" s="47" customFormat="1" hidden="1" spans="1:17">
      <c r="A542" s="52"/>
      <c r="B542" s="63" t="s">
        <v>88</v>
      </c>
      <c r="C542" s="95">
        <v>45706</v>
      </c>
      <c r="D542" s="63" t="str">
        <f>VLOOKUP(B542,辅助信息!E:K,7,FALSE)</f>
        <v>JWDDCD2025021900064</v>
      </c>
      <c r="E542" s="63" t="str">
        <f>VLOOKUP(F542,辅助信息!A:B,2,FALSE)</f>
        <v>高线</v>
      </c>
      <c r="F542" s="63" t="s">
        <v>57</v>
      </c>
      <c r="G542" s="65">
        <v>6</v>
      </c>
      <c r="H542" s="65" t="str">
        <f>_xlfn._xlws.FILTER('[1]2025年已发货'!$E:$E,'[1]2025年已发货'!$F:$F&amp;'[1]2025年已发货'!$C:$C&amp;'[1]2025年已发货'!$G:$G&amp;'[1]2025年已发货'!$H:$H=C542&amp;F542&amp;I542&amp;J542,"未发货")</f>
        <v>未发货</v>
      </c>
      <c r="I542" s="63" t="str">
        <f>VLOOKUP(B542,辅助信息!E:I,3,FALSE)</f>
        <v>(五冶钢构医学科学产业园建设项目房建二部-四标（5-4）)四川省南充市顺庆区搬罾街道学府大道二段</v>
      </c>
      <c r="J542" s="63" t="str">
        <f>VLOOKUP(B542,辅助信息!E:I,4,FALSE)</f>
        <v>安南</v>
      </c>
      <c r="K542" s="63">
        <f>VLOOKUP(J542,辅助信息!H:I,2,FALSE)</f>
        <v>19950525030</v>
      </c>
      <c r="L542" s="98" t="str">
        <f>VLOOKUP(B542,辅助信息!E:J,6,FALSE)</f>
        <v>送货单：送货单位：南充思临新材料科技有限公司,收货单位：五冶集团川北(南充)建设有限公司,项目名称：南充医学科学产业园,送货车型13米,装货前联系收货人核实到场规格</v>
      </c>
      <c r="M542" s="90">
        <v>45706</v>
      </c>
      <c r="N542" s="91"/>
      <c r="O542" s="91">
        <f ca="1" t="shared" si="16"/>
        <v>0</v>
      </c>
      <c r="P542" s="91">
        <f ca="1" t="shared" si="17"/>
        <v>57</v>
      </c>
      <c r="Q542" s="31" t="str">
        <f>VLOOKUP(B542,辅助信息!E:M,9,FALSE)</f>
        <v>ZTWM-CDGS-XS-2024-0248-五冶钢构-南充市医学院项目</v>
      </c>
    </row>
    <row r="543" s="47" customFormat="1" hidden="1" spans="1:17">
      <c r="A543" s="52"/>
      <c r="B543" s="63" t="s">
        <v>88</v>
      </c>
      <c r="C543" s="95">
        <v>45706</v>
      </c>
      <c r="D543" s="63" t="str">
        <f>VLOOKUP(B543,辅助信息!E:K,7,FALSE)</f>
        <v>JWDDCD2025021900064</v>
      </c>
      <c r="E543" s="63" t="str">
        <f>VLOOKUP(F543,辅助信息!A:B,2,FALSE)</f>
        <v>盘螺</v>
      </c>
      <c r="F543" s="63" t="s">
        <v>49</v>
      </c>
      <c r="G543" s="65">
        <v>12</v>
      </c>
      <c r="H543" s="65" t="str">
        <f>_xlfn._xlws.FILTER('[1]2025年已发货'!$E:$E,'[1]2025年已发货'!$F:$F&amp;'[1]2025年已发货'!$C:$C&amp;'[1]2025年已发货'!$G:$G&amp;'[1]2025年已发货'!$H:$H=C543&amp;F543&amp;I543&amp;J543,"未发货")</f>
        <v>未发货</v>
      </c>
      <c r="I543" s="63" t="str">
        <f>VLOOKUP(B543,辅助信息!E:I,3,FALSE)</f>
        <v>(五冶钢构医学科学产业园建设项目房建二部-四标（5-4）)四川省南充市顺庆区搬罾街道学府大道二段</v>
      </c>
      <c r="J543" s="63" t="str">
        <f>VLOOKUP(B543,辅助信息!E:I,4,FALSE)</f>
        <v>安南</v>
      </c>
      <c r="K543" s="63">
        <f>VLOOKUP(J543,辅助信息!H:I,2,FALSE)</f>
        <v>19950525030</v>
      </c>
      <c r="L543" s="92"/>
      <c r="M543" s="90">
        <v>45706</v>
      </c>
      <c r="N543" s="91"/>
      <c r="O543" s="91">
        <f ca="1" t="shared" si="16"/>
        <v>0</v>
      </c>
      <c r="P543" s="91">
        <f ca="1" t="shared" si="17"/>
        <v>57</v>
      </c>
      <c r="Q543" s="31" t="str">
        <f>VLOOKUP(B543,辅助信息!E:M,9,FALSE)</f>
        <v>ZTWM-CDGS-XS-2024-0248-五冶钢构-南充市医学院项目</v>
      </c>
    </row>
    <row r="544" s="47" customFormat="1" hidden="1" spans="1:17">
      <c r="A544" s="52"/>
      <c r="B544" s="63" t="s">
        <v>88</v>
      </c>
      <c r="C544" s="95">
        <v>45706</v>
      </c>
      <c r="D544" s="63" t="str">
        <f>VLOOKUP(B544,辅助信息!E:K,7,FALSE)</f>
        <v>JWDDCD2025021900064</v>
      </c>
      <c r="E544" s="63" t="str">
        <f>VLOOKUP(F544,辅助信息!A:B,2,FALSE)</f>
        <v>盘螺</v>
      </c>
      <c r="F544" s="63" t="s">
        <v>40</v>
      </c>
      <c r="G544" s="65">
        <v>14</v>
      </c>
      <c r="H544" s="65" t="str">
        <f>_xlfn._xlws.FILTER('[1]2025年已发货'!$E:$E,'[1]2025年已发货'!$F:$F&amp;'[1]2025年已发货'!$C:$C&amp;'[1]2025年已发货'!$G:$G&amp;'[1]2025年已发货'!$H:$H=C544&amp;F544&amp;I544&amp;J544,"未发货")</f>
        <v>未发货</v>
      </c>
      <c r="I544" s="63" t="str">
        <f>VLOOKUP(B544,辅助信息!E:I,3,FALSE)</f>
        <v>(五冶钢构医学科学产业园建设项目房建二部-四标（5-4）)四川省南充市顺庆区搬罾街道学府大道二段</v>
      </c>
      <c r="J544" s="63" t="str">
        <f>VLOOKUP(B544,辅助信息!E:I,4,FALSE)</f>
        <v>安南</v>
      </c>
      <c r="K544" s="63">
        <f>VLOOKUP(J544,辅助信息!H:I,2,FALSE)</f>
        <v>19950525030</v>
      </c>
      <c r="L544" s="92"/>
      <c r="M544" s="90">
        <v>45706</v>
      </c>
      <c r="N544" s="91"/>
      <c r="O544" s="91">
        <f ca="1" t="shared" si="16"/>
        <v>0</v>
      </c>
      <c r="P544" s="91">
        <f ca="1" t="shared" si="17"/>
        <v>57</v>
      </c>
      <c r="Q544" s="31" t="str">
        <f>VLOOKUP(B544,辅助信息!E:M,9,FALSE)</f>
        <v>ZTWM-CDGS-XS-2024-0248-五冶钢构-南充市医学院项目</v>
      </c>
    </row>
    <row r="545" s="47" customFormat="1" hidden="1" spans="1:17">
      <c r="A545" s="52"/>
      <c r="B545" s="63" t="s">
        <v>88</v>
      </c>
      <c r="C545" s="95">
        <v>45706</v>
      </c>
      <c r="D545" s="63" t="str">
        <f>VLOOKUP(B545,辅助信息!E:K,7,FALSE)</f>
        <v>JWDDCD2025021900064</v>
      </c>
      <c r="E545" s="63" t="str">
        <f>VLOOKUP(F545,辅助信息!A:B,2,FALSE)</f>
        <v>螺纹钢</v>
      </c>
      <c r="F545" s="63" t="s">
        <v>30</v>
      </c>
      <c r="G545" s="65">
        <v>3</v>
      </c>
      <c r="H545" s="65" t="str">
        <f>_xlfn._xlws.FILTER('[1]2025年已发货'!$E:$E,'[1]2025年已发货'!$F:$F&amp;'[1]2025年已发货'!$C:$C&amp;'[1]2025年已发货'!$G:$G&amp;'[1]2025年已发货'!$H:$H=C545&amp;F545&amp;I545&amp;J545,"未发货")</f>
        <v>未发货</v>
      </c>
      <c r="I545" s="63" t="str">
        <f>VLOOKUP(B545,辅助信息!E:I,3,FALSE)</f>
        <v>(五冶钢构医学科学产业园建设项目房建二部-四标（5-4）)四川省南充市顺庆区搬罾街道学府大道二段</v>
      </c>
      <c r="J545" s="63" t="str">
        <f>VLOOKUP(B545,辅助信息!E:I,4,FALSE)</f>
        <v>安南</v>
      </c>
      <c r="K545" s="63">
        <f>VLOOKUP(J545,辅助信息!H:I,2,FALSE)</f>
        <v>19950525030</v>
      </c>
      <c r="L545" s="96"/>
      <c r="M545" s="90">
        <v>45706</v>
      </c>
      <c r="N545" s="91"/>
      <c r="O545" s="91">
        <f ca="1" t="shared" si="16"/>
        <v>0</v>
      </c>
      <c r="P545" s="91">
        <f ca="1" t="shared" si="17"/>
        <v>57</v>
      </c>
      <c r="Q545" s="31" t="str">
        <f>VLOOKUP(B545,辅助信息!E:M,9,FALSE)</f>
        <v>ZTWM-CDGS-XS-2024-0248-五冶钢构-南充市医学院项目</v>
      </c>
    </row>
    <row r="546" s="47" customFormat="1" hidden="1" spans="1:17">
      <c r="A546" s="52"/>
      <c r="B546" s="63" t="s">
        <v>89</v>
      </c>
      <c r="C546" s="95">
        <v>45706</v>
      </c>
      <c r="D546" s="63" t="str">
        <f>VLOOKUP(B546,辅助信息!E:K,7,FALSE)</f>
        <v>JWDDCD2025021900064</v>
      </c>
      <c r="E546" s="63" t="str">
        <f>VLOOKUP(F546,辅助信息!A:B,2,FALSE)</f>
        <v>螺纹钢</v>
      </c>
      <c r="F546" s="63" t="s">
        <v>32</v>
      </c>
      <c r="G546" s="65">
        <f>130-70</f>
        <v>60</v>
      </c>
      <c r="H546" s="65" t="str">
        <f>_xlfn._xlws.FILTER('[1]2025年已发货'!$E:$E,'[1]2025年已发货'!$F:$F&amp;'[1]2025年已发货'!$C:$C&amp;'[1]2025年已发货'!$G:$G&amp;'[1]2025年已发货'!$H:$H=C546&amp;F546&amp;I546&amp;J546,"未发货")</f>
        <v>未发货</v>
      </c>
      <c r="I546" s="63" t="str">
        <f>VLOOKUP(B546,辅助信息!E:I,3,FALSE)</f>
        <v>(五冶钢构医学科学产业园建设项目房建三部-排洪渠)四川省南充市顺庆区搬罾街道学府大道二段</v>
      </c>
      <c r="J546" s="63" t="str">
        <f>VLOOKUP(B546,辅助信息!E:I,4,FALSE)</f>
        <v>郑林</v>
      </c>
      <c r="K546" s="63">
        <f>VLOOKUP(J546,辅助信息!H:I,2,FALSE)</f>
        <v>18349955455</v>
      </c>
      <c r="L546" s="98" t="str">
        <f>VLOOKUP(B546,辅助信息!E:J,6,FALSE)</f>
        <v>送货单：送货单位：南充思临新材料科技有限公司,收货单位：五冶集团川北(南充)建设有限公司,项目名称：南充医学科学产业园,送货车型13米,装货前联系收货人核实到场规格</v>
      </c>
      <c r="M546" s="90">
        <v>45708</v>
      </c>
      <c r="N546" s="52"/>
      <c r="O546" s="91">
        <f ca="1" t="shared" si="16"/>
        <v>0</v>
      </c>
      <c r="P546" s="91">
        <f ca="1" t="shared" si="17"/>
        <v>55</v>
      </c>
      <c r="Q546" s="31" t="str">
        <f>VLOOKUP(B546,辅助信息!E:M,9,FALSE)</f>
        <v>ZTWM-CDGS-XS-2024-0248-五冶钢构-南充市医学院项目</v>
      </c>
    </row>
    <row r="547" s="47" customFormat="1" hidden="1" spans="1:17">
      <c r="A547" s="52"/>
      <c r="B547" s="63" t="s">
        <v>89</v>
      </c>
      <c r="C547" s="95">
        <v>45706</v>
      </c>
      <c r="D547" s="63" t="str">
        <f>VLOOKUP(B547,辅助信息!E:K,7,FALSE)</f>
        <v>JWDDCD2025021900064</v>
      </c>
      <c r="E547" s="63" t="str">
        <f>VLOOKUP(F547,辅助信息!A:B,2,FALSE)</f>
        <v>螺纹钢</v>
      </c>
      <c r="F547" s="63" t="s">
        <v>18</v>
      </c>
      <c r="G547" s="65">
        <v>200</v>
      </c>
      <c r="H547" s="65">
        <f>_xlfn._xlws.FILTER('[1]2025年已发货'!$E:$E,'[1]2025年已发货'!$F:$F&amp;'[1]2025年已发货'!$C:$C&amp;'[1]2025年已发货'!$G:$G&amp;'[1]2025年已发货'!$H:$H=C547&amp;F547&amp;I547&amp;J547,"未发货")</f>
        <v>175</v>
      </c>
      <c r="I547" s="63" t="str">
        <f>VLOOKUP(B547,辅助信息!E:I,3,FALSE)</f>
        <v>(五冶钢构医学科学产业园建设项目房建三部-排洪渠)四川省南充市顺庆区搬罾街道学府大道二段</v>
      </c>
      <c r="J547" s="63" t="str">
        <f>VLOOKUP(B547,辅助信息!E:I,4,FALSE)</f>
        <v>郑林</v>
      </c>
      <c r="K547" s="63">
        <f>VLOOKUP(J547,辅助信息!H:I,2,FALSE)</f>
        <v>18349955455</v>
      </c>
      <c r="L547" s="92"/>
      <c r="M547" s="90">
        <v>45708</v>
      </c>
      <c r="N547" s="52"/>
      <c r="O547" s="91">
        <f ca="1" t="shared" si="16"/>
        <v>0</v>
      </c>
      <c r="P547" s="91">
        <f ca="1" t="shared" si="17"/>
        <v>55</v>
      </c>
      <c r="Q547" s="31" t="str">
        <f>VLOOKUP(B547,辅助信息!E:M,9,FALSE)</f>
        <v>ZTWM-CDGS-XS-2024-0248-五冶钢构-南充市医学院项目</v>
      </c>
    </row>
    <row r="548" s="47" customFormat="1" hidden="1" spans="1:17">
      <c r="A548" s="52"/>
      <c r="B548" s="63" t="s">
        <v>89</v>
      </c>
      <c r="C548" s="95">
        <v>45706</v>
      </c>
      <c r="D548" s="63" t="str">
        <f>VLOOKUP(B548,辅助信息!E:K,7,FALSE)</f>
        <v>JWDDCD2025021900064</v>
      </c>
      <c r="E548" s="63" t="str">
        <f>VLOOKUP(F548,辅助信息!A:B,2,FALSE)</f>
        <v>螺纹钢</v>
      </c>
      <c r="F548" s="63" t="s">
        <v>91</v>
      </c>
      <c r="G548" s="65">
        <v>95</v>
      </c>
      <c r="H548" s="65">
        <f>_xlfn._xlws.FILTER('[1]2025年已发货'!$E:$E,'[1]2025年已发货'!$F:$F&amp;'[1]2025年已发货'!$C:$C&amp;'[1]2025年已发货'!$G:$G&amp;'[1]2025年已发货'!$H:$H=C548&amp;F548&amp;I548&amp;J548,"未发货")</f>
        <v>70</v>
      </c>
      <c r="I548" s="63" t="str">
        <f>VLOOKUP(B548,辅助信息!E:I,3,FALSE)</f>
        <v>(五冶钢构医学科学产业园建设项目房建三部-排洪渠)四川省南充市顺庆区搬罾街道学府大道二段</v>
      </c>
      <c r="J548" s="63" t="str">
        <f>VLOOKUP(B548,辅助信息!E:I,4,FALSE)</f>
        <v>郑林</v>
      </c>
      <c r="K548" s="63">
        <f>VLOOKUP(J548,辅助信息!H:I,2,FALSE)</f>
        <v>18349955455</v>
      </c>
      <c r="L548" s="96"/>
      <c r="M548" s="90">
        <v>45708</v>
      </c>
      <c r="N548" s="52"/>
      <c r="O548" s="91">
        <f ca="1" t="shared" si="16"/>
        <v>0</v>
      </c>
      <c r="P548" s="91">
        <f ca="1" t="shared" si="17"/>
        <v>55</v>
      </c>
      <c r="Q548" s="31" t="str">
        <f>VLOOKUP(B548,辅助信息!E:M,9,FALSE)</f>
        <v>ZTWM-CDGS-XS-2024-0248-五冶钢构-南充市医学院项目</v>
      </c>
    </row>
    <row r="549" s="47" customFormat="1" hidden="1" spans="1:17">
      <c r="A549" s="52"/>
      <c r="B549" s="63" t="s">
        <v>48</v>
      </c>
      <c r="C549" s="95">
        <v>45706</v>
      </c>
      <c r="D549" s="63" t="str">
        <f>VLOOKUP(B549,辅助信息!E:K,7,FALSE)</f>
        <v>ZTWM-CDGS-YL-20240529-006</v>
      </c>
      <c r="E549" s="63" t="str">
        <f>VLOOKUP(F549,辅助信息!A:B,2,FALSE)</f>
        <v>盘螺</v>
      </c>
      <c r="F549" s="63" t="s">
        <v>40</v>
      </c>
      <c r="G549" s="65">
        <v>10</v>
      </c>
      <c r="H549" s="65" t="str">
        <f>_xlfn._xlws.FILTER('[1]2025年已发货'!$E:$E,'[1]2025年已发货'!$F:$F&amp;'[1]2025年已发货'!$C:$C&amp;'[1]2025年已发货'!$G:$G&amp;'[1]2025年已发货'!$H:$H=C549&amp;F549&amp;I549&amp;J549,"未发货")</f>
        <v>未发货</v>
      </c>
      <c r="I549" s="63" t="str">
        <f>VLOOKUP(B549,辅助信息!E:I,3,FALSE)</f>
        <v>(华西颐海-科创农业生态谷-1号钢筋房)成都市简阳市白金山水库</v>
      </c>
      <c r="J549" s="63" t="str">
        <f>VLOOKUP(B549,辅助信息!E:I,4,FALSE)</f>
        <v>石清国</v>
      </c>
      <c r="K549" s="63">
        <f>VLOOKUP(J549,辅助信息!H:I,2,FALSE)</f>
        <v>13458642015</v>
      </c>
      <c r="L549" s="97" t="str">
        <f>VLOOKUP(B549,辅助信息!E:J,6,FALSE)</f>
        <v>优先威钢,我方卸车,新老国标钢厂不加价可直发</v>
      </c>
      <c r="M549" s="90">
        <v>45708</v>
      </c>
      <c r="N549" s="52"/>
      <c r="O549" s="91">
        <f ca="1" t="shared" si="16"/>
        <v>0</v>
      </c>
      <c r="P549" s="91">
        <f ca="1" t="shared" si="17"/>
        <v>55</v>
      </c>
      <c r="Q549" s="31" t="str">
        <f>VLOOKUP(B549,辅助信息!E:M,9,FALSE)</f>
        <v>ZTWM-CDGS-XS-2024-0093-华西-颐海科创农业生态谷</v>
      </c>
    </row>
    <row r="550" s="47" customFormat="1" hidden="1" spans="1:17">
      <c r="A550" s="52"/>
      <c r="B550" s="63" t="s">
        <v>48</v>
      </c>
      <c r="C550" s="95">
        <v>45706</v>
      </c>
      <c r="D550" s="63" t="str">
        <f>VLOOKUP(B550,辅助信息!E:K,7,FALSE)</f>
        <v>ZTWM-CDGS-YL-20240529-006</v>
      </c>
      <c r="E550" s="63" t="str">
        <f>VLOOKUP(F550,辅助信息!A:B,2,FALSE)</f>
        <v>盘螺</v>
      </c>
      <c r="F550" s="63" t="s">
        <v>41</v>
      </c>
      <c r="G550" s="65">
        <v>10</v>
      </c>
      <c r="H550" s="65" t="str">
        <f>_xlfn._xlws.FILTER('[1]2025年已发货'!$E:$E,'[1]2025年已发货'!$F:$F&amp;'[1]2025年已发货'!$C:$C&amp;'[1]2025年已发货'!$G:$G&amp;'[1]2025年已发货'!$H:$H=C550&amp;F550&amp;I550&amp;J550,"未发货")</f>
        <v>未发货</v>
      </c>
      <c r="I550" s="63" t="str">
        <f>VLOOKUP(B550,辅助信息!E:I,3,FALSE)</f>
        <v>(华西颐海-科创农业生态谷-1号钢筋房)成都市简阳市白金山水库</v>
      </c>
      <c r="J550" s="63" t="str">
        <f>VLOOKUP(B550,辅助信息!E:I,4,FALSE)</f>
        <v>石清国</v>
      </c>
      <c r="K550" s="63">
        <f>VLOOKUP(J550,辅助信息!H:I,2,FALSE)</f>
        <v>13458642015</v>
      </c>
      <c r="L550" s="97"/>
      <c r="M550" s="90">
        <v>45708</v>
      </c>
      <c r="N550" s="52"/>
      <c r="O550" s="91">
        <f ca="1" t="shared" si="16"/>
        <v>0</v>
      </c>
      <c r="P550" s="91">
        <f ca="1" t="shared" si="17"/>
        <v>55</v>
      </c>
      <c r="Q550" s="31" t="str">
        <f>VLOOKUP(B550,辅助信息!E:M,9,FALSE)</f>
        <v>ZTWM-CDGS-XS-2024-0093-华西-颐海科创农业生态谷</v>
      </c>
    </row>
    <row r="551" s="47" customFormat="1" hidden="1" spans="1:17">
      <c r="A551" s="52"/>
      <c r="B551" s="63" t="s">
        <v>48</v>
      </c>
      <c r="C551" s="95">
        <v>45706</v>
      </c>
      <c r="D551" s="63" t="str">
        <f>VLOOKUP(B551,辅助信息!E:K,7,FALSE)</f>
        <v>ZTWM-CDGS-YL-20240529-006</v>
      </c>
      <c r="E551" s="63" t="str">
        <f>VLOOKUP(F551,辅助信息!A:B,2,FALSE)</f>
        <v>螺纹钢</v>
      </c>
      <c r="F551" s="63" t="s">
        <v>66</v>
      </c>
      <c r="G551" s="65">
        <v>12</v>
      </c>
      <c r="H551" s="65" t="str">
        <f>_xlfn._xlws.FILTER('[1]2025年已发货'!$E:$E,'[1]2025年已发货'!$F:$F&amp;'[1]2025年已发货'!$C:$C&amp;'[1]2025年已发货'!$G:$G&amp;'[1]2025年已发货'!$H:$H=C551&amp;F551&amp;I551&amp;J551,"未发货")</f>
        <v>未发货</v>
      </c>
      <c r="I551" s="63" t="str">
        <f>VLOOKUP(B551,辅助信息!E:I,3,FALSE)</f>
        <v>(华西颐海-科创农业生态谷-1号钢筋房)成都市简阳市白金山水库</v>
      </c>
      <c r="J551" s="63" t="str">
        <f>VLOOKUP(B551,辅助信息!E:I,4,FALSE)</f>
        <v>石清国</v>
      </c>
      <c r="K551" s="63">
        <f>VLOOKUP(J551,辅助信息!H:I,2,FALSE)</f>
        <v>13458642015</v>
      </c>
      <c r="L551" s="97"/>
      <c r="M551" s="90">
        <v>45708</v>
      </c>
      <c r="N551" s="52"/>
      <c r="O551" s="91">
        <f ca="1" t="shared" si="16"/>
        <v>0</v>
      </c>
      <c r="P551" s="91">
        <f ca="1" t="shared" si="17"/>
        <v>55</v>
      </c>
      <c r="Q551" s="31" t="str">
        <f>VLOOKUP(B551,辅助信息!E:M,9,FALSE)</f>
        <v>ZTWM-CDGS-XS-2024-0093-华西-颐海科创农业生态谷</v>
      </c>
    </row>
    <row r="552" s="47" customFormat="1" hidden="1" spans="1:17">
      <c r="A552" s="52"/>
      <c r="B552" s="63" t="s">
        <v>48</v>
      </c>
      <c r="C552" s="95">
        <v>45706</v>
      </c>
      <c r="D552" s="63" t="str">
        <f>VLOOKUP(B552,辅助信息!E:K,7,FALSE)</f>
        <v>ZTWM-CDGS-YL-20240529-006</v>
      </c>
      <c r="E552" s="63" t="str">
        <f>VLOOKUP(F552,辅助信息!A:B,2,FALSE)</f>
        <v>螺纹钢</v>
      </c>
      <c r="F552" s="63" t="s">
        <v>22</v>
      </c>
      <c r="G552" s="65">
        <v>6</v>
      </c>
      <c r="H552" s="65" t="str">
        <f>_xlfn._xlws.FILTER('[1]2025年已发货'!$E:$E,'[1]2025年已发货'!$F:$F&amp;'[1]2025年已发货'!$C:$C&amp;'[1]2025年已发货'!$G:$G&amp;'[1]2025年已发货'!$H:$H=C552&amp;F552&amp;I552&amp;J552,"未发货")</f>
        <v>未发货</v>
      </c>
      <c r="I552" s="63" t="str">
        <f>VLOOKUP(B552,辅助信息!E:I,3,FALSE)</f>
        <v>(华西颐海-科创农业生态谷-1号钢筋房)成都市简阳市白金山水库</v>
      </c>
      <c r="J552" s="63" t="str">
        <f>VLOOKUP(B552,辅助信息!E:I,4,FALSE)</f>
        <v>石清国</v>
      </c>
      <c r="K552" s="63">
        <f>VLOOKUP(J552,辅助信息!H:I,2,FALSE)</f>
        <v>13458642015</v>
      </c>
      <c r="L552" s="97"/>
      <c r="M552" s="90">
        <v>45708</v>
      </c>
      <c r="N552" s="52"/>
      <c r="O552" s="91">
        <f ca="1" t="shared" si="16"/>
        <v>0</v>
      </c>
      <c r="P552" s="91">
        <f ca="1" t="shared" si="17"/>
        <v>55</v>
      </c>
      <c r="Q552" s="31" t="str">
        <f>VLOOKUP(B552,辅助信息!E:M,9,FALSE)</f>
        <v>ZTWM-CDGS-XS-2024-0093-华西-颐海科创农业生态谷</v>
      </c>
    </row>
    <row r="553" hidden="1" spans="2:17">
      <c r="B553" s="22" t="s">
        <v>31</v>
      </c>
      <c r="C553" s="95">
        <v>45706</v>
      </c>
      <c r="D553" s="63" t="str">
        <f>VLOOKUP(B553,辅助信息!E:K,7,FALSE)</f>
        <v>JWDDCD2024121000136</v>
      </c>
      <c r="E553" s="63" t="str">
        <f>VLOOKUP(F553,辅助信息!A:B,2,FALSE)</f>
        <v>高线</v>
      </c>
      <c r="F553" s="22" t="s">
        <v>53</v>
      </c>
      <c r="G553" s="18">
        <v>6</v>
      </c>
      <c r="H553" s="65">
        <f>_xlfn._xlws.FILTER('[1]2025年已发货'!$E:$E,'[1]2025年已发货'!$F:$F&amp;'[1]2025年已发货'!$C:$C&amp;'[1]2025年已发货'!$G:$G&amp;'[1]2025年已发货'!$H:$H=C553&amp;F553&amp;I553&amp;J553,"未发货")</f>
        <v>6</v>
      </c>
      <c r="I553" s="63" t="str">
        <f>VLOOKUP(B553,辅助信息!E:I,3,FALSE)</f>
        <v>（四川商建-射洪城乡一体化项目）遂宁市射洪市忠新幼儿园北侧约220米新溪小区</v>
      </c>
      <c r="J553" s="63" t="str">
        <f>VLOOKUP(B553,辅助信息!E:I,4,FALSE)</f>
        <v>柏子刚</v>
      </c>
      <c r="K553" s="63">
        <f>VLOOKUP(J553,辅助信息!H:I,2,FALSE)</f>
        <v>15692885305</v>
      </c>
      <c r="L553" s="97" t="str">
        <f>VLOOKUP(B553,辅助信息!E:J,6,FALSE)</f>
        <v>提前联系到场规格及数量</v>
      </c>
      <c r="M553" s="90">
        <v>45708</v>
      </c>
      <c r="N553" s="50"/>
      <c r="O553" s="91">
        <f ca="1" t="shared" si="16"/>
        <v>0</v>
      </c>
      <c r="P553" s="91">
        <f ca="1" t="shared" ref="P553:P572" si="18">IF(M553="","",IF(N553&lt;&gt;"",MAX(N553-M553,0),IF(TODAY()&gt;M553,TODAY()-M553,0)))</f>
        <v>55</v>
      </c>
      <c r="Q553" s="31" t="str">
        <f>VLOOKUP(B553,辅助信息!E:M,9,FALSE)</f>
        <v>ZTWM-CDGS-XS-2024-0179-四川商投-射洪城乡一体化建设项目</v>
      </c>
    </row>
    <row r="554" hidden="1" spans="2:17">
      <c r="B554" s="22" t="s">
        <v>31</v>
      </c>
      <c r="C554" s="95">
        <v>45706</v>
      </c>
      <c r="D554" s="63" t="str">
        <f>VLOOKUP(B554,辅助信息!E:K,7,FALSE)</f>
        <v>JWDDCD2024121000136</v>
      </c>
      <c r="E554" s="63" t="str">
        <f>VLOOKUP(F554,辅助信息!A:B,2,FALSE)</f>
        <v>盘螺</v>
      </c>
      <c r="F554" s="22" t="s">
        <v>49</v>
      </c>
      <c r="G554" s="18">
        <v>9</v>
      </c>
      <c r="H554" s="65" t="str">
        <f>_xlfn._xlws.FILTER('[1]2025年已发货'!$E:$E,'[1]2025年已发货'!$F:$F&amp;'[1]2025年已发货'!$C:$C&amp;'[1]2025年已发货'!$G:$G&amp;'[1]2025年已发货'!$H:$H=C554&amp;F554&amp;I554&amp;J554,"未发货")</f>
        <v>未发货</v>
      </c>
      <c r="I554" s="63" t="str">
        <f>VLOOKUP(B554,辅助信息!E:I,3,FALSE)</f>
        <v>（四川商建-射洪城乡一体化项目）遂宁市射洪市忠新幼儿园北侧约220米新溪小区</v>
      </c>
      <c r="J554" s="63" t="str">
        <f>VLOOKUP(B554,辅助信息!E:I,4,FALSE)</f>
        <v>柏子刚</v>
      </c>
      <c r="K554" s="63">
        <f>VLOOKUP(J554,辅助信息!H:I,2,FALSE)</f>
        <v>15692885305</v>
      </c>
      <c r="L554" s="97"/>
      <c r="M554" s="90">
        <v>45708</v>
      </c>
      <c r="N554" s="50"/>
      <c r="O554" s="91">
        <f ca="1" t="shared" si="16"/>
        <v>0</v>
      </c>
      <c r="P554" s="91">
        <f ca="1" t="shared" si="18"/>
        <v>55</v>
      </c>
      <c r="Q554" s="31" t="str">
        <f>VLOOKUP(B554,辅助信息!E:M,9,FALSE)</f>
        <v>ZTWM-CDGS-XS-2024-0179-四川商投-射洪城乡一体化建设项目</v>
      </c>
    </row>
    <row r="555" hidden="1" spans="2:17">
      <c r="B555" s="22" t="s">
        <v>31</v>
      </c>
      <c r="C555" s="95">
        <v>45706</v>
      </c>
      <c r="D555" s="63" t="str">
        <f>VLOOKUP(B555,辅助信息!E:K,7,FALSE)</f>
        <v>JWDDCD2024121000136</v>
      </c>
      <c r="E555" s="63" t="str">
        <f>VLOOKUP(F555,辅助信息!A:B,2,FALSE)</f>
        <v>盘螺</v>
      </c>
      <c r="F555" s="22" t="s">
        <v>40</v>
      </c>
      <c r="G555" s="18">
        <v>35</v>
      </c>
      <c r="H555" s="65">
        <f>_xlfn._xlws.FILTER('[1]2025年已发货'!$E:$E,'[1]2025年已发货'!$F:$F&amp;'[1]2025年已发货'!$C:$C&amp;'[1]2025年已发货'!$G:$G&amp;'[1]2025年已发货'!$H:$H=C555&amp;F555&amp;I555&amp;J555,"未发货")</f>
        <v>35</v>
      </c>
      <c r="I555" s="63" t="str">
        <f>VLOOKUP(B555,辅助信息!E:I,3,FALSE)</f>
        <v>（四川商建-射洪城乡一体化项目）遂宁市射洪市忠新幼儿园北侧约220米新溪小区</v>
      </c>
      <c r="J555" s="63" t="str">
        <f>VLOOKUP(B555,辅助信息!E:I,4,FALSE)</f>
        <v>柏子刚</v>
      </c>
      <c r="K555" s="63">
        <f>VLOOKUP(J555,辅助信息!H:I,2,FALSE)</f>
        <v>15692885305</v>
      </c>
      <c r="L555" s="97"/>
      <c r="M555" s="90">
        <v>45708</v>
      </c>
      <c r="N555" s="50"/>
      <c r="O555" s="91">
        <f ca="1" t="shared" si="16"/>
        <v>0</v>
      </c>
      <c r="P555" s="91">
        <f ca="1" t="shared" si="18"/>
        <v>55</v>
      </c>
      <c r="Q555" s="31" t="str">
        <f>VLOOKUP(B555,辅助信息!E:M,9,FALSE)</f>
        <v>ZTWM-CDGS-XS-2024-0179-四川商投-射洪城乡一体化建设项目</v>
      </c>
    </row>
    <row r="556" hidden="1" spans="2:17">
      <c r="B556" s="22" t="s">
        <v>31</v>
      </c>
      <c r="C556" s="95">
        <v>45706</v>
      </c>
      <c r="D556" s="63" t="str">
        <f>VLOOKUP(B556,辅助信息!E:K,7,FALSE)</f>
        <v>JWDDCD2024121000136</v>
      </c>
      <c r="E556" s="63" t="str">
        <f>VLOOKUP(F556,辅助信息!A:B,2,FALSE)</f>
        <v>盘螺</v>
      </c>
      <c r="F556" s="22" t="s">
        <v>41</v>
      </c>
      <c r="G556" s="18">
        <v>35</v>
      </c>
      <c r="H556" s="65">
        <f>_xlfn._xlws.FILTER('[1]2025年已发货'!$E:$E,'[1]2025年已发货'!$F:$F&amp;'[1]2025年已发货'!$C:$C&amp;'[1]2025年已发货'!$G:$G&amp;'[1]2025年已发货'!$H:$H=C556&amp;F556&amp;I556&amp;J556,"未发货")</f>
        <v>30</v>
      </c>
      <c r="I556" s="63" t="str">
        <f>VLOOKUP(B556,辅助信息!E:I,3,FALSE)</f>
        <v>（四川商建-射洪城乡一体化项目）遂宁市射洪市忠新幼儿园北侧约220米新溪小区</v>
      </c>
      <c r="J556" s="63" t="str">
        <f>VLOOKUP(B556,辅助信息!E:I,4,FALSE)</f>
        <v>柏子刚</v>
      </c>
      <c r="K556" s="63">
        <f>VLOOKUP(J556,辅助信息!H:I,2,FALSE)</f>
        <v>15692885305</v>
      </c>
      <c r="L556" s="97"/>
      <c r="M556" s="90">
        <v>45708</v>
      </c>
      <c r="N556" s="50"/>
      <c r="O556" s="91">
        <f ca="1" t="shared" si="16"/>
        <v>0</v>
      </c>
      <c r="P556" s="91">
        <f ca="1" t="shared" si="18"/>
        <v>55</v>
      </c>
      <c r="Q556" s="31" t="str">
        <f>VLOOKUP(B556,辅助信息!E:M,9,FALSE)</f>
        <v>ZTWM-CDGS-XS-2024-0179-四川商投-射洪城乡一体化建设项目</v>
      </c>
    </row>
    <row r="557" hidden="1" spans="2:17">
      <c r="B557" s="22" t="s">
        <v>31</v>
      </c>
      <c r="C557" s="95">
        <v>45706</v>
      </c>
      <c r="D557" s="63" t="str">
        <f>VLOOKUP(B557,辅助信息!E:K,7,FALSE)</f>
        <v>JWDDCD2024121000136</v>
      </c>
      <c r="E557" s="63" t="str">
        <f>VLOOKUP(F557,辅助信息!A:B,2,FALSE)</f>
        <v>螺纹钢</v>
      </c>
      <c r="F557" s="22" t="s">
        <v>27</v>
      </c>
      <c r="G557" s="18">
        <v>21</v>
      </c>
      <c r="H557" s="65">
        <f>_xlfn._xlws.FILTER('[1]2025年已发货'!$E:$E,'[1]2025年已发货'!$F:$F&amp;'[1]2025年已发货'!$C:$C&amp;'[1]2025年已发货'!$G:$G&amp;'[1]2025年已发货'!$H:$H=C557&amp;F557&amp;I557&amp;J557,"未发货")</f>
        <v>21</v>
      </c>
      <c r="I557" s="63" t="str">
        <f>VLOOKUP(B557,辅助信息!E:I,3,FALSE)</f>
        <v>（四川商建-射洪城乡一体化项目）遂宁市射洪市忠新幼儿园北侧约220米新溪小区</v>
      </c>
      <c r="J557" s="63" t="str">
        <f>VLOOKUP(B557,辅助信息!E:I,4,FALSE)</f>
        <v>柏子刚</v>
      </c>
      <c r="K557" s="63">
        <f>VLOOKUP(J557,辅助信息!H:I,2,FALSE)</f>
        <v>15692885305</v>
      </c>
      <c r="L557" s="97"/>
      <c r="M557" s="90">
        <v>45708</v>
      </c>
      <c r="N557" s="50"/>
      <c r="O557" s="91">
        <f ca="1" t="shared" si="16"/>
        <v>0</v>
      </c>
      <c r="P557" s="91">
        <f ca="1" t="shared" si="18"/>
        <v>55</v>
      </c>
      <c r="Q557" s="31" t="str">
        <f>VLOOKUP(B557,辅助信息!E:M,9,FALSE)</f>
        <v>ZTWM-CDGS-XS-2024-0179-四川商投-射洪城乡一体化建设项目</v>
      </c>
    </row>
    <row r="558" hidden="1" spans="2:17">
      <c r="B558" s="22" t="s">
        <v>31</v>
      </c>
      <c r="C558" s="95">
        <v>45706</v>
      </c>
      <c r="D558" s="63" t="str">
        <f>VLOOKUP(B558,辅助信息!E:K,7,FALSE)</f>
        <v>JWDDCD2024121000136</v>
      </c>
      <c r="E558" s="63" t="str">
        <f>VLOOKUP(F558,辅助信息!A:B,2,FALSE)</f>
        <v>螺纹钢</v>
      </c>
      <c r="F558" s="22" t="s">
        <v>22</v>
      </c>
      <c r="G558" s="18">
        <v>35</v>
      </c>
      <c r="H558" s="65">
        <f>_xlfn._xlws.FILTER('[1]2025年已发货'!$E:$E,'[1]2025年已发货'!$F:$F&amp;'[1]2025年已发货'!$C:$C&amp;'[1]2025年已发货'!$G:$G&amp;'[1]2025年已发货'!$H:$H=C558&amp;F558&amp;I558&amp;J558,"未发货")</f>
        <v>15</v>
      </c>
      <c r="I558" s="63" t="str">
        <f>VLOOKUP(B558,辅助信息!E:I,3,FALSE)</f>
        <v>（四川商建-射洪城乡一体化项目）遂宁市射洪市忠新幼儿园北侧约220米新溪小区</v>
      </c>
      <c r="J558" s="63" t="str">
        <f>VLOOKUP(B558,辅助信息!E:I,4,FALSE)</f>
        <v>柏子刚</v>
      </c>
      <c r="K558" s="63">
        <f>VLOOKUP(J558,辅助信息!H:I,2,FALSE)</f>
        <v>15692885305</v>
      </c>
      <c r="L558" s="97"/>
      <c r="M558" s="90">
        <v>45708</v>
      </c>
      <c r="N558" s="50"/>
      <c r="O558" s="91">
        <f ca="1" t="shared" si="16"/>
        <v>0</v>
      </c>
      <c r="P558" s="91">
        <f ca="1" t="shared" si="18"/>
        <v>55</v>
      </c>
      <c r="Q558" s="31" t="str">
        <f>VLOOKUP(B558,辅助信息!E:M,9,FALSE)</f>
        <v>ZTWM-CDGS-XS-2024-0179-四川商投-射洪城乡一体化建设项目</v>
      </c>
    </row>
    <row r="559" hidden="1" spans="2:17">
      <c r="B559" s="22" t="s">
        <v>48</v>
      </c>
      <c r="C559" s="95">
        <v>45706</v>
      </c>
      <c r="D559" s="63" t="str">
        <f>VLOOKUP(B559,辅助信息!E:K,7,FALSE)</f>
        <v>ZTWM-CDGS-YL-20240529-006</v>
      </c>
      <c r="E559" s="63" t="str">
        <f>VLOOKUP(F559,辅助信息!A:B,2,FALSE)</f>
        <v>螺纹钢</v>
      </c>
      <c r="F559" s="22" t="s">
        <v>27</v>
      </c>
      <c r="G559" s="18">
        <v>7</v>
      </c>
      <c r="H559" s="65" t="str">
        <f>_xlfn._xlws.FILTER('[1]2025年已发货'!$E:$E,'[1]2025年已发货'!$F:$F&amp;'[1]2025年已发货'!$C:$C&amp;'[1]2025年已发货'!$G:$G&amp;'[1]2025年已发货'!$H:$H=C559&amp;F559&amp;I559&amp;J559,"未发货")</f>
        <v>未发货</v>
      </c>
      <c r="I559" s="63" t="str">
        <f>VLOOKUP(B559,辅助信息!E:I,3,FALSE)</f>
        <v>(华西颐海-科创农业生态谷-1号钢筋房)成都市简阳市白金山水库</v>
      </c>
      <c r="J559" s="63" t="str">
        <f>VLOOKUP(B559,辅助信息!E:I,4,FALSE)</f>
        <v>石清国</v>
      </c>
      <c r="K559" s="63">
        <f>VLOOKUP(J559,辅助信息!H:I,2,FALSE)</f>
        <v>13458642015</v>
      </c>
      <c r="L559" s="97" t="str">
        <f>VLOOKUP(B559,辅助信息!E:J,6,FALSE)</f>
        <v>优先威钢,我方卸车,新老国标钢厂不加价可直发</v>
      </c>
      <c r="M559" s="90">
        <v>45708</v>
      </c>
      <c r="N559" s="50"/>
      <c r="O559" s="91">
        <f ca="1" t="shared" si="16"/>
        <v>0</v>
      </c>
      <c r="P559" s="91">
        <f ca="1" t="shared" si="18"/>
        <v>55</v>
      </c>
      <c r="Q559" s="31" t="str">
        <f>VLOOKUP(B559,辅助信息!E:M,9,FALSE)</f>
        <v>ZTWM-CDGS-XS-2024-0093-华西-颐海科创农业生态谷</v>
      </c>
    </row>
    <row r="560" hidden="1" spans="2:17">
      <c r="B560" s="22" t="s">
        <v>48</v>
      </c>
      <c r="C560" s="95">
        <v>45706</v>
      </c>
      <c r="D560" s="63" t="str">
        <f>VLOOKUP(B560,辅助信息!E:K,7,FALSE)</f>
        <v>ZTWM-CDGS-YL-20240529-006</v>
      </c>
      <c r="E560" s="63" t="str">
        <f>VLOOKUP(F560,辅助信息!A:B,2,FALSE)</f>
        <v>螺纹钢</v>
      </c>
      <c r="F560" s="22" t="s">
        <v>30</v>
      </c>
      <c r="G560" s="18">
        <v>13</v>
      </c>
      <c r="H560" s="65" t="str">
        <f>_xlfn._xlws.FILTER('[1]2025年已发货'!$E:$E,'[1]2025年已发货'!$F:$F&amp;'[1]2025年已发货'!$C:$C&amp;'[1]2025年已发货'!$G:$G&amp;'[1]2025年已发货'!$H:$H=C560&amp;F560&amp;I560&amp;J560,"未发货")</f>
        <v>未发货</v>
      </c>
      <c r="I560" s="63" t="str">
        <f>VLOOKUP(B560,辅助信息!E:I,3,FALSE)</f>
        <v>(华西颐海-科创农业生态谷-1号钢筋房)成都市简阳市白金山水库</v>
      </c>
      <c r="J560" s="63" t="str">
        <f>VLOOKUP(B560,辅助信息!E:I,4,FALSE)</f>
        <v>石清国</v>
      </c>
      <c r="K560" s="63">
        <f>VLOOKUP(J560,辅助信息!H:I,2,FALSE)</f>
        <v>13458642015</v>
      </c>
      <c r="L560" s="97"/>
      <c r="M560" s="90">
        <v>45708</v>
      </c>
      <c r="N560" s="50"/>
      <c r="O560" s="91">
        <f ca="1" t="shared" si="16"/>
        <v>0</v>
      </c>
      <c r="P560" s="91">
        <f ca="1" t="shared" si="18"/>
        <v>55</v>
      </c>
      <c r="Q560" s="31" t="str">
        <f>VLOOKUP(B560,辅助信息!E:M,9,FALSE)</f>
        <v>ZTWM-CDGS-XS-2024-0093-华西-颐海科创农业生态谷</v>
      </c>
    </row>
    <row r="561" hidden="1" spans="2:17">
      <c r="B561" s="22" t="s">
        <v>48</v>
      </c>
      <c r="C561" s="95">
        <v>45706</v>
      </c>
      <c r="D561" s="63" t="str">
        <f>VLOOKUP(B561,辅助信息!E:K,7,FALSE)</f>
        <v>ZTWM-CDGS-YL-20240529-006</v>
      </c>
      <c r="E561" s="63" t="str">
        <f>VLOOKUP(F561,辅助信息!A:B,2,FALSE)</f>
        <v>螺纹钢</v>
      </c>
      <c r="F561" s="22" t="s">
        <v>66</v>
      </c>
      <c r="G561" s="18">
        <v>5</v>
      </c>
      <c r="H561" s="65" t="str">
        <f>_xlfn._xlws.FILTER('[1]2025年已发货'!$E:$E,'[1]2025年已发货'!$F:$F&amp;'[1]2025年已发货'!$C:$C&amp;'[1]2025年已发货'!$G:$G&amp;'[1]2025年已发货'!$H:$H=C561&amp;F561&amp;I561&amp;J561,"未发货")</f>
        <v>未发货</v>
      </c>
      <c r="I561" s="63" t="str">
        <f>VLOOKUP(B561,辅助信息!E:I,3,FALSE)</f>
        <v>(华西颐海-科创农业生态谷-1号钢筋房)成都市简阳市白金山水库</v>
      </c>
      <c r="J561" s="63" t="str">
        <f>VLOOKUP(B561,辅助信息!E:I,4,FALSE)</f>
        <v>石清国</v>
      </c>
      <c r="K561" s="63">
        <f>VLOOKUP(J561,辅助信息!H:I,2,FALSE)</f>
        <v>13458642015</v>
      </c>
      <c r="L561" s="97"/>
      <c r="M561" s="90">
        <v>45708</v>
      </c>
      <c r="N561" s="50"/>
      <c r="O561" s="91">
        <f ca="1" t="shared" si="16"/>
        <v>0</v>
      </c>
      <c r="P561" s="91">
        <f ca="1" t="shared" si="18"/>
        <v>55</v>
      </c>
      <c r="Q561" s="31" t="str">
        <f>VLOOKUP(B561,辅助信息!E:M,9,FALSE)</f>
        <v>ZTWM-CDGS-XS-2024-0093-华西-颐海科创农业生态谷</v>
      </c>
    </row>
    <row r="562" hidden="1" spans="2:17">
      <c r="B562" s="22" t="s">
        <v>48</v>
      </c>
      <c r="C562" s="95">
        <v>45706</v>
      </c>
      <c r="D562" s="63" t="str">
        <f>VLOOKUP(B562,辅助信息!E:K,7,FALSE)</f>
        <v>ZTWM-CDGS-YL-20240529-006</v>
      </c>
      <c r="E562" s="63" t="str">
        <f>VLOOKUP(F562,辅助信息!A:B,2,FALSE)</f>
        <v>螺纹钢</v>
      </c>
      <c r="F562" s="22" t="s">
        <v>82</v>
      </c>
      <c r="G562" s="18">
        <v>8</v>
      </c>
      <c r="H562" s="65" t="str">
        <f>_xlfn._xlws.FILTER('[1]2025年已发货'!$E:$E,'[1]2025年已发货'!$F:$F&amp;'[1]2025年已发货'!$C:$C&amp;'[1]2025年已发货'!$G:$G&amp;'[1]2025年已发货'!$H:$H=C562&amp;F562&amp;I562&amp;J562,"未发货")</f>
        <v>未发货</v>
      </c>
      <c r="I562" s="63" t="str">
        <f>VLOOKUP(B562,辅助信息!E:I,3,FALSE)</f>
        <v>(华西颐海-科创农业生态谷-1号钢筋房)成都市简阳市白金山水库</v>
      </c>
      <c r="J562" s="63" t="str">
        <f>VLOOKUP(B562,辅助信息!E:I,4,FALSE)</f>
        <v>石清国</v>
      </c>
      <c r="K562" s="63">
        <f>VLOOKUP(J562,辅助信息!H:I,2,FALSE)</f>
        <v>13458642015</v>
      </c>
      <c r="L562" s="97"/>
      <c r="M562" s="90">
        <v>45708</v>
      </c>
      <c r="N562" s="50"/>
      <c r="O562" s="91">
        <f ca="1" t="shared" si="16"/>
        <v>0</v>
      </c>
      <c r="P562" s="91">
        <f ca="1" t="shared" si="18"/>
        <v>55</v>
      </c>
      <c r="Q562" s="31" t="str">
        <f>VLOOKUP(B562,辅助信息!E:M,9,FALSE)</f>
        <v>ZTWM-CDGS-XS-2024-0093-华西-颐海科创农业生态谷</v>
      </c>
    </row>
    <row r="563" hidden="1" spans="2:17">
      <c r="B563" s="22" t="s">
        <v>48</v>
      </c>
      <c r="C563" s="95">
        <v>45706</v>
      </c>
      <c r="D563" s="63" t="str">
        <f>VLOOKUP(B563,辅助信息!E:K,7,FALSE)</f>
        <v>ZTWM-CDGS-YL-20240529-006</v>
      </c>
      <c r="E563" s="63" t="str">
        <f>VLOOKUP(F563,辅助信息!A:B,2,FALSE)</f>
        <v>螺纹钢</v>
      </c>
      <c r="F563" s="22" t="s">
        <v>21</v>
      </c>
      <c r="G563" s="18">
        <v>5</v>
      </c>
      <c r="H563" s="65" t="str">
        <f>_xlfn._xlws.FILTER('[1]2025年已发货'!$E:$E,'[1]2025年已发货'!$F:$F&amp;'[1]2025年已发货'!$C:$C&amp;'[1]2025年已发货'!$G:$G&amp;'[1]2025年已发货'!$H:$H=C563&amp;F563&amp;I563&amp;J563,"未发货")</f>
        <v>未发货</v>
      </c>
      <c r="I563" s="63" t="str">
        <f>VLOOKUP(B563,辅助信息!E:I,3,FALSE)</f>
        <v>(华西颐海-科创农业生态谷-1号钢筋房)成都市简阳市白金山水库</v>
      </c>
      <c r="J563" s="63" t="str">
        <f>VLOOKUP(B563,辅助信息!E:I,4,FALSE)</f>
        <v>石清国</v>
      </c>
      <c r="K563" s="63">
        <f>VLOOKUP(J563,辅助信息!H:I,2,FALSE)</f>
        <v>13458642015</v>
      </c>
      <c r="L563" s="97"/>
      <c r="M563" s="90">
        <v>45708</v>
      </c>
      <c r="N563" s="50"/>
      <c r="O563" s="91">
        <f ca="1" t="shared" si="16"/>
        <v>0</v>
      </c>
      <c r="P563" s="91">
        <f ca="1" t="shared" si="18"/>
        <v>55</v>
      </c>
      <c r="Q563" s="31" t="str">
        <f>VLOOKUP(B563,辅助信息!E:M,9,FALSE)</f>
        <v>ZTWM-CDGS-XS-2024-0093-华西-颐海科创农业生态谷</v>
      </c>
    </row>
    <row r="564" s="49" customFormat="1" hidden="1" spans="2:17">
      <c r="B564" s="94" t="s">
        <v>29</v>
      </c>
      <c r="C564" s="95">
        <v>45707</v>
      </c>
      <c r="D564" s="94" t="str">
        <f>VLOOKUP(B564,辅助信息!E:K,7,FALSE)</f>
        <v>JWDDCD2024102400111</v>
      </c>
      <c r="E564" s="94" t="str">
        <f>VLOOKUP(F564,辅助信息!A:B,2,FALSE)</f>
        <v>螺纹钢</v>
      </c>
      <c r="F564" s="94" t="s">
        <v>27</v>
      </c>
      <c r="G564" s="94">
        <v>15</v>
      </c>
      <c r="H564" s="94">
        <f>_xlfn._xlws.FILTER('[1]2025年已发货'!$E:$E,'[1]2025年已发货'!$F:$F&amp;'[1]2025年已发货'!$C:$C&amp;'[1]2025年已发货'!$G:$G&amp;'[1]2025年已发货'!$H:$H=C564&amp;F564&amp;I564&amp;J564,"未发货")</f>
        <v>15</v>
      </c>
      <c r="I564" s="94" t="str">
        <f>VLOOKUP(B564,辅助信息!E:I,3,FALSE)</f>
        <v>（五冶达州国道542项目-二工区黄家湾隧道工段）四川省达州市达川区赵固镇黄家坡</v>
      </c>
      <c r="J564" s="94" t="str">
        <f>VLOOKUP(B564,辅助信息!E:I,4,FALSE)</f>
        <v>罗永方</v>
      </c>
      <c r="K564" s="94">
        <f>VLOOKUP(J564,辅助信息!H:I,2,FALSE)</f>
        <v>13551450899</v>
      </c>
      <c r="L564" s="108" t="str">
        <f>VLOOKUP(B564,辅助信息!E:J,6,FALSE)</f>
        <v>五冶建设送货单,4份材质书,送货车型9.6米,装货前联系收货人核实到场规格,没提前告知进场规格现场不给予接收</v>
      </c>
      <c r="M564" s="100">
        <v>45705</v>
      </c>
      <c r="O564" s="49">
        <f ca="1" t="shared" si="16"/>
        <v>0</v>
      </c>
      <c r="P564" s="49">
        <f ca="1" t="shared" si="18"/>
        <v>58</v>
      </c>
      <c r="Q564" s="49" t="str">
        <f>VLOOKUP(B564,辅助信息!E:M,9,FALSE)</f>
        <v>ZTWM-CDGS-XS-2024-0181-五冶天府-国道542项目（二批次）</v>
      </c>
    </row>
    <row r="565" s="49" customFormat="1" hidden="1" spans="2:17">
      <c r="B565" s="94" t="s">
        <v>29</v>
      </c>
      <c r="C565" s="95">
        <v>45707</v>
      </c>
      <c r="D565" s="94" t="str">
        <f>VLOOKUP(B565,辅助信息!E:K,7,FALSE)</f>
        <v>JWDDCD2024102400111</v>
      </c>
      <c r="E565" s="94" t="str">
        <f>VLOOKUP(F565,辅助信息!A:B,2,FALSE)</f>
        <v>螺纹钢</v>
      </c>
      <c r="F565" s="94" t="s">
        <v>32</v>
      </c>
      <c r="G565" s="94">
        <v>20</v>
      </c>
      <c r="H565" s="94">
        <f>_xlfn._xlws.FILTER('[1]2025年已发货'!$E:$E,'[1]2025年已发货'!$F:$F&amp;'[1]2025年已发货'!$C:$C&amp;'[1]2025年已发货'!$G:$G&amp;'[1]2025年已发货'!$H:$H=C565&amp;F565&amp;I565&amp;J565,"未发货")</f>
        <v>21</v>
      </c>
      <c r="I565" s="94" t="str">
        <f>VLOOKUP(B565,辅助信息!E:I,3,FALSE)</f>
        <v>（五冶达州国道542项目-二工区黄家湾隧道工段）四川省达州市达川区赵固镇黄家坡</v>
      </c>
      <c r="J565" s="94" t="str">
        <f>VLOOKUP(B565,辅助信息!E:I,4,FALSE)</f>
        <v>罗永方</v>
      </c>
      <c r="K565" s="94">
        <f>VLOOKUP(J565,辅助信息!H:I,2,FALSE)</f>
        <v>13551450899</v>
      </c>
      <c r="L565" s="108"/>
      <c r="M565" s="100">
        <v>45705</v>
      </c>
      <c r="O565" s="49">
        <f ca="1" t="shared" si="16"/>
        <v>0</v>
      </c>
      <c r="P565" s="49">
        <f ca="1" t="shared" si="18"/>
        <v>58</v>
      </c>
      <c r="Q565" s="49" t="str">
        <f>VLOOKUP(B565,辅助信息!E:M,9,FALSE)</f>
        <v>ZTWM-CDGS-XS-2024-0181-五冶天府-国道542项目（二批次）</v>
      </c>
    </row>
    <row r="566" s="49" customFormat="1" hidden="1" spans="2:17">
      <c r="B566" s="94" t="s">
        <v>29</v>
      </c>
      <c r="C566" s="95">
        <v>45707</v>
      </c>
      <c r="D566" s="94" t="str">
        <f>VLOOKUP(B566,辅助信息!E:K,7,FALSE)</f>
        <v>JWDDCD2024102400111</v>
      </c>
      <c r="E566" s="94" t="str">
        <f>VLOOKUP(F566,辅助信息!A:B,2,FALSE)</f>
        <v>螺纹钢</v>
      </c>
      <c r="F566" s="94" t="s">
        <v>30</v>
      </c>
      <c r="G566" s="94">
        <v>35</v>
      </c>
      <c r="H566" s="94">
        <f>_xlfn._xlws.FILTER('[1]2025年已发货'!$E:$E,'[1]2025年已发货'!$F:$F&amp;'[1]2025年已发货'!$C:$C&amp;'[1]2025年已发货'!$G:$G&amp;'[1]2025年已发货'!$H:$H=C566&amp;F566&amp;I566&amp;J566,"未发货")</f>
        <v>35</v>
      </c>
      <c r="I566" s="94" t="str">
        <f>VLOOKUP(B566,辅助信息!E:I,3,FALSE)</f>
        <v>（五冶达州国道542项目-二工区黄家湾隧道工段）四川省达州市达川区赵固镇黄家坡</v>
      </c>
      <c r="J566" s="94" t="str">
        <f>VLOOKUP(B566,辅助信息!E:I,4,FALSE)</f>
        <v>罗永方</v>
      </c>
      <c r="K566" s="94">
        <f>VLOOKUP(J566,辅助信息!H:I,2,FALSE)</f>
        <v>13551450899</v>
      </c>
      <c r="L566" s="108"/>
      <c r="M566" s="100">
        <v>45705</v>
      </c>
      <c r="O566" s="49">
        <f ca="1" t="shared" si="16"/>
        <v>0</v>
      </c>
      <c r="P566" s="49">
        <f ca="1" t="shared" si="18"/>
        <v>58</v>
      </c>
      <c r="Q566" s="49" t="str">
        <f>VLOOKUP(B566,辅助信息!E:M,9,FALSE)</f>
        <v>ZTWM-CDGS-XS-2024-0181-五冶天府-国道542项目（二批次）</v>
      </c>
    </row>
    <row r="567" s="49" customFormat="1" ht="60" hidden="1" spans="1:17">
      <c r="A567" s="101" t="s">
        <v>95</v>
      </c>
      <c r="B567" s="94" t="s">
        <v>78</v>
      </c>
      <c r="C567" s="95">
        <v>45707</v>
      </c>
      <c r="D567" s="94" t="str">
        <f>VLOOKUP(B567,辅助信息!E:K,7,FALSE)</f>
        <v>JWDDCD2024102400111</v>
      </c>
      <c r="E567" s="94" t="str">
        <f>VLOOKUP(F567,辅助信息!A:B,2,FALSE)</f>
        <v>螺纹钢</v>
      </c>
      <c r="F567" s="94" t="s">
        <v>33</v>
      </c>
      <c r="G567" s="94">
        <v>35</v>
      </c>
      <c r="H567" s="94">
        <f>_xlfn._xlws.FILTER('[1]2025年已发货'!$E:$E,'[1]2025年已发货'!$F:$F&amp;'[1]2025年已发货'!$C:$C&amp;'[1]2025年已发货'!$G:$G&amp;'[1]2025年已发货'!$H:$H=C567&amp;F567&amp;I567&amp;J567,"未发货")</f>
        <v>50</v>
      </c>
      <c r="I567" s="94" t="str">
        <f>VLOOKUP(B567,辅助信息!E:I,3,FALSE)</f>
        <v>（五冶达州国道542项目-二工区巴河特大桥工段-4号墩）达州市达川区桥湾镇陈余村</v>
      </c>
      <c r="J567" s="94" t="str">
        <f>VLOOKUP(B567,辅助信息!E:I,4,FALSE)</f>
        <v>谭福中</v>
      </c>
      <c r="K567" s="94">
        <f>VLOOKUP(J567,辅助信息!H:I,2,FALSE)</f>
        <v>15828538619</v>
      </c>
      <c r="L567" s="108" t="str">
        <f>VLOOKUP(B567,辅助信息!E:J,6,FALSE)</f>
        <v>五冶建设送货单,4份材质书,送货车型9.6米,装货前联系收货人核实到场规格,没提前告知进场规格现场不给予接收</v>
      </c>
      <c r="M567" s="100">
        <v>45705</v>
      </c>
      <c r="O567" s="49">
        <f ca="1" t="shared" si="16"/>
        <v>0</v>
      </c>
      <c r="P567" s="49">
        <f ca="1" t="shared" si="18"/>
        <v>58</v>
      </c>
      <c r="Q567" s="49" t="str">
        <f>VLOOKUP(B567,辅助信息!E:M,9,FALSE)</f>
        <v>ZTWM-CDGS-XS-2024-0181-五冶天府-国道542项目（二批次）</v>
      </c>
    </row>
    <row r="568" s="49" customFormat="1" ht="36" hidden="1" spans="1:17">
      <c r="A568" s="101" t="s">
        <v>95</v>
      </c>
      <c r="B568" s="94" t="s">
        <v>69</v>
      </c>
      <c r="C568" s="95">
        <v>45707</v>
      </c>
      <c r="D568" s="94" t="str">
        <f>VLOOKUP(B568,辅助信息!E:K,7,FALSE)</f>
        <v>JWDDCD2025011400164</v>
      </c>
      <c r="E568" s="94" t="str">
        <f>VLOOKUP(F568,辅助信息!A:B,2,FALSE)</f>
        <v>螺纹钢</v>
      </c>
      <c r="F568" s="94" t="s">
        <v>21</v>
      </c>
      <c r="G568" s="94">
        <v>35</v>
      </c>
      <c r="H568" s="94" t="str">
        <f>_xlfn._xlws.FILTER('[1]2025年已发货'!$E:$E,'[1]2025年已发货'!$F:$F&amp;'[1]2025年已发货'!$C:$C&amp;'[1]2025年已发货'!$G:$G&amp;'[1]2025年已发货'!$H:$H=C568&amp;F568&amp;I568&amp;J568,"未发货")</f>
        <v>未发货</v>
      </c>
      <c r="I568" s="94" t="str">
        <f>VLOOKUP(B568,辅助信息!E:I,3,FALSE)</f>
        <v>（商投建工达州中医药科技园-4工区-2号楼）达州市通川区达州中医药职业学院犀牛大道北段</v>
      </c>
      <c r="J568" s="94" t="str">
        <f>VLOOKUP(B568,辅助信息!E:I,4,FALSE)</f>
        <v>张扬</v>
      </c>
      <c r="K568" s="94">
        <f>VLOOKUP(J568,辅助信息!H:I,2,FALSE)</f>
        <v>18381904567</v>
      </c>
      <c r="L568" s="108" t="str">
        <f>VLOOKUP(B568,辅助信息!E:J,6,FALSE)</f>
        <v>控制炉批号尽量少,优先安排达钢,提前联系到场规格及数量</v>
      </c>
      <c r="M568" s="100">
        <v>45704</v>
      </c>
      <c r="O568" s="49">
        <f ca="1" t="shared" si="16"/>
        <v>0</v>
      </c>
      <c r="P568" s="49">
        <f ca="1" t="shared" si="18"/>
        <v>59</v>
      </c>
      <c r="Q568" s="49" t="str">
        <f>VLOOKUP(B568,辅助信息!E:M,9,FALSE)</f>
        <v>ZTWM-CDGS-XS-2024-0134-商投建工达州中医药科技成果示范园项目</v>
      </c>
    </row>
    <row r="569" s="49" customFormat="1" hidden="1" spans="2:17">
      <c r="B569" s="94" t="s">
        <v>84</v>
      </c>
      <c r="C569" s="95">
        <v>45707</v>
      </c>
      <c r="D569" s="94" t="str">
        <f>VLOOKUP(B569,辅助信息!E:K,7,FALSE)</f>
        <v>JWDDCD2024102400111</v>
      </c>
      <c r="E569" s="94" t="str">
        <f>VLOOKUP(F569,辅助信息!A:B,2,FALSE)</f>
        <v>螺纹钢</v>
      </c>
      <c r="F569" s="94" t="s">
        <v>27</v>
      </c>
      <c r="G569" s="94">
        <v>8</v>
      </c>
      <c r="H569" s="94" t="str">
        <f>_xlfn._xlws.FILTER('[1]2025年已发货'!$E:$E,'[1]2025年已发货'!$F:$F&amp;'[1]2025年已发货'!$C:$C&amp;'[1]2025年已发货'!$G:$G&amp;'[1]2025年已发货'!$H:$H=C569&amp;F569&amp;I569&amp;J569,"未发货")</f>
        <v>未发货</v>
      </c>
      <c r="I569" s="94" t="str">
        <f>VLOOKUP(B569,辅助信息!E:I,3,FALSE)</f>
        <v>（五冶达州国道542项目-一工区路基一工段）四川省达州市达川区石梯火车站盖板加工点</v>
      </c>
      <c r="J569" s="94" t="str">
        <f>VLOOKUP(B569,辅助信息!E:I,4,FALSE)</f>
        <v>郑松</v>
      </c>
      <c r="K569" s="94">
        <f>VLOOKUP(J569,辅助信息!H:I,2,FALSE)</f>
        <v>13527304849</v>
      </c>
      <c r="L569" s="108" t="str">
        <f>VLOOKUP(B569,辅助信息!E:J,6,FALSE)</f>
        <v>五冶建设送货单,送货车型13米,装货前联系收货人核实到场规格,没提前告知进场规格现场不给予接收</v>
      </c>
      <c r="M569" s="100">
        <v>45705</v>
      </c>
      <c r="O569" s="49">
        <f ca="1" t="shared" si="16"/>
        <v>0</v>
      </c>
      <c r="P569" s="49">
        <f ca="1" t="shared" si="18"/>
        <v>58</v>
      </c>
      <c r="Q569" s="49" t="str">
        <f>VLOOKUP(B569,辅助信息!E:M,9,FALSE)</f>
        <v>ZTWM-CDGS-XS-2024-0181-五冶天府-国道542项目（二批次）</v>
      </c>
    </row>
    <row r="570" s="49" customFormat="1" hidden="1" spans="2:17">
      <c r="B570" s="94" t="s">
        <v>84</v>
      </c>
      <c r="C570" s="95">
        <v>45707</v>
      </c>
      <c r="D570" s="94" t="str">
        <f>VLOOKUP(B570,辅助信息!E:K,7,FALSE)</f>
        <v>JWDDCD2024102400111</v>
      </c>
      <c r="E570" s="94" t="str">
        <f>VLOOKUP(F570,辅助信息!A:B,2,FALSE)</f>
        <v>螺纹钢</v>
      </c>
      <c r="F570" s="94" t="s">
        <v>33</v>
      </c>
      <c r="G570" s="94">
        <v>8</v>
      </c>
      <c r="H570" s="94" t="str">
        <f>_xlfn._xlws.FILTER('[1]2025年已发货'!$E:$E,'[1]2025年已发货'!$F:$F&amp;'[1]2025年已发货'!$C:$C&amp;'[1]2025年已发货'!$G:$G&amp;'[1]2025年已发货'!$H:$H=C570&amp;F570&amp;I570&amp;J570,"未发货")</f>
        <v>未发货</v>
      </c>
      <c r="I570" s="94" t="str">
        <f>VLOOKUP(B570,辅助信息!E:I,3,FALSE)</f>
        <v>（五冶达州国道542项目-一工区路基一工段）四川省达州市达川区石梯火车站盖板加工点</v>
      </c>
      <c r="J570" s="94" t="str">
        <f>VLOOKUP(B570,辅助信息!E:I,4,FALSE)</f>
        <v>郑松</v>
      </c>
      <c r="K570" s="94">
        <f>VLOOKUP(J570,辅助信息!H:I,2,FALSE)</f>
        <v>13527304849</v>
      </c>
      <c r="L570" s="108"/>
      <c r="M570" s="100">
        <v>45705</v>
      </c>
      <c r="O570" s="49">
        <f ca="1" t="shared" si="16"/>
        <v>0</v>
      </c>
      <c r="P570" s="49">
        <f ca="1" t="shared" si="18"/>
        <v>58</v>
      </c>
      <c r="Q570" s="49" t="str">
        <f>VLOOKUP(B570,辅助信息!E:M,9,FALSE)</f>
        <v>ZTWM-CDGS-XS-2024-0181-五冶天府-国道542项目（二批次）</v>
      </c>
    </row>
    <row r="571" s="49" customFormat="1" hidden="1" spans="2:17">
      <c r="B571" s="94" t="s">
        <v>84</v>
      </c>
      <c r="C571" s="95">
        <v>45707</v>
      </c>
      <c r="D571" s="94" t="str">
        <f>VLOOKUP(B571,辅助信息!E:K,7,FALSE)</f>
        <v>JWDDCD2024102400111</v>
      </c>
      <c r="E571" s="94" t="str">
        <f>VLOOKUP(F571,辅助信息!A:B,2,FALSE)</f>
        <v>螺纹钢</v>
      </c>
      <c r="F571" s="94" t="s">
        <v>18</v>
      </c>
      <c r="G571" s="94">
        <v>12</v>
      </c>
      <c r="H571" s="94" t="str">
        <f>_xlfn._xlws.FILTER('[1]2025年已发货'!$E:$E,'[1]2025年已发货'!$F:$F&amp;'[1]2025年已发货'!$C:$C&amp;'[1]2025年已发货'!$G:$G&amp;'[1]2025年已发货'!$H:$H=C571&amp;F571&amp;I571&amp;J571,"未发货")</f>
        <v>未发货</v>
      </c>
      <c r="I571" s="94" t="str">
        <f>VLOOKUP(B571,辅助信息!E:I,3,FALSE)</f>
        <v>（五冶达州国道542项目-一工区路基一工段）四川省达州市达川区石梯火车站盖板加工点</v>
      </c>
      <c r="J571" s="94" t="str">
        <f>VLOOKUP(B571,辅助信息!E:I,4,FALSE)</f>
        <v>郑松</v>
      </c>
      <c r="K571" s="94">
        <f>VLOOKUP(J571,辅助信息!H:I,2,FALSE)</f>
        <v>13527304849</v>
      </c>
      <c r="L571" s="108"/>
      <c r="M571" s="100">
        <v>45705</v>
      </c>
      <c r="O571" s="49">
        <f ca="1" t="shared" si="16"/>
        <v>0</v>
      </c>
      <c r="P571" s="49">
        <v>3</v>
      </c>
      <c r="Q571" s="49" t="str">
        <f>VLOOKUP(B571,辅助信息!E:M,9,FALSE)</f>
        <v>ZTWM-CDGS-XS-2024-0181-五冶天府-国道542项目（二批次）</v>
      </c>
    </row>
    <row r="572" s="49" customFormat="1" hidden="1" spans="2:16">
      <c r="B572" s="94" t="s">
        <v>84</v>
      </c>
      <c r="C572" s="95">
        <v>45707</v>
      </c>
      <c r="D572" s="94" t="str">
        <f>VLOOKUP(B572,辅助信息!E:K,7,FALSE)</f>
        <v>JWDDCD2024102400111</v>
      </c>
      <c r="E572" s="94" t="str">
        <f>VLOOKUP(F572,辅助信息!A:B,2,FALSE)</f>
        <v>高线</v>
      </c>
      <c r="F572" s="94" t="s">
        <v>51</v>
      </c>
      <c r="G572" s="94">
        <v>5</v>
      </c>
      <c r="H572" s="94" t="str">
        <f>_xlfn._xlws.FILTER('[1]2025年已发货'!$E:$E,'[1]2025年已发货'!$F:$F&amp;'[1]2025年已发货'!$C:$C&amp;'[1]2025年已发货'!$G:$G&amp;'[1]2025年已发货'!$H:$H=C572&amp;F572&amp;I572&amp;J572,"未发货")</f>
        <v>未发货</v>
      </c>
      <c r="I572" s="94" t="str">
        <f>VLOOKUP(B572,辅助信息!E:I,3,FALSE)</f>
        <v>（五冶达州国道542项目-一工区路基一工段）四川省达州市达川区石梯火车站盖板加工点</v>
      </c>
      <c r="J572" s="94" t="str">
        <f>VLOOKUP(B572,辅助信息!E:I,4,FALSE)</f>
        <v>郑松</v>
      </c>
      <c r="K572" s="94">
        <f>VLOOKUP(J572,辅助信息!H:I,2,FALSE)</f>
        <v>13527304849</v>
      </c>
      <c r="L572" s="108"/>
      <c r="M572" s="100">
        <v>45705</v>
      </c>
      <c r="O572" s="49">
        <f ca="1" t="shared" si="16"/>
        <v>0</v>
      </c>
      <c r="P572" s="49">
        <v>3</v>
      </c>
    </row>
    <row r="573" s="49" customFormat="1" ht="60" hidden="1" spans="1:17">
      <c r="A573" s="101" t="s">
        <v>95</v>
      </c>
      <c r="B573" s="94" t="s">
        <v>75</v>
      </c>
      <c r="C573" s="95">
        <v>45707</v>
      </c>
      <c r="D573" s="94" t="str">
        <f>VLOOKUP(B573,辅助信息!E:K,7,FALSE)</f>
        <v>JWDDCD2024102400111</v>
      </c>
      <c r="E573" s="94" t="str">
        <f>VLOOKUP(F573,辅助信息!A:B,2,FALSE)</f>
        <v>螺纹钢</v>
      </c>
      <c r="F573" s="94" t="s">
        <v>65</v>
      </c>
      <c r="G573" s="94">
        <v>35</v>
      </c>
      <c r="H573" s="94" t="str">
        <f>_xlfn._xlws.FILTER('[1]2025年已发货'!$E:$E,'[1]2025年已发货'!$F:$F&amp;'[1]2025年已发货'!$C:$C&amp;'[1]2025年已发货'!$G:$G&amp;'[1]2025年已发货'!$H:$H=C573&amp;F573&amp;I573&amp;J573,"未发货")</f>
        <v>未发货</v>
      </c>
      <c r="I573" s="94" t="str">
        <f>VLOOKUP(B573,辅助信息!E:I,3,FALSE)</f>
        <v>（五冶达州国道542项目-一工区桥梁一工段）四川省达州市四川省达州市达川区石桥镇武寨村</v>
      </c>
      <c r="J573" s="94" t="str">
        <f>VLOOKUP(B573,辅助信息!E:I,4,FALSE)</f>
        <v>杨勇</v>
      </c>
      <c r="K573" s="94">
        <f>VLOOKUP(J573,辅助信息!H:I,2,FALSE)</f>
        <v>18398563998</v>
      </c>
      <c r="L573" s="108" t="str">
        <f>VLOOKUP(B573,辅助信息!E:J,6,FALSE)</f>
        <v>五冶建设送货单,送货车型13米,装货前联系收货人核实到场规格,没提前告知进场规格现场不给予接收</v>
      </c>
      <c r="M573" s="100">
        <v>45709</v>
      </c>
      <c r="O573" s="49">
        <f ca="1" t="shared" si="16"/>
        <v>0</v>
      </c>
      <c r="P573" s="49">
        <f ca="1" t="shared" ref="P573:P598" si="19">IF(M573="","",IF(N573&lt;&gt;"",MAX(N573-M573,0),IF(TODAY()&gt;M573,TODAY()-M573,0)))</f>
        <v>54</v>
      </c>
      <c r="Q573" s="49" t="str">
        <f>VLOOKUP(B573,辅助信息!E:M,9,FALSE)</f>
        <v>ZTWM-CDGS-XS-2024-0181-五冶天府-国道542项目（二批次）</v>
      </c>
    </row>
    <row r="574" s="49" customFormat="1" hidden="1" spans="2:17">
      <c r="B574" s="94" t="s">
        <v>87</v>
      </c>
      <c r="C574" s="95">
        <v>45707</v>
      </c>
      <c r="D574" s="94" t="str">
        <f>VLOOKUP(B574,辅助信息!E:K,7,FALSE)</f>
        <v>JWDDCD2024102400111</v>
      </c>
      <c r="E574" s="94" t="str">
        <f>VLOOKUP(F574,辅助信息!A:B,2,FALSE)</f>
        <v>螺纹钢</v>
      </c>
      <c r="F574" s="94" t="s">
        <v>27</v>
      </c>
      <c r="G574" s="94">
        <v>8</v>
      </c>
      <c r="H574" s="94" t="str">
        <f>_xlfn._xlws.FILTER('[1]2025年已发货'!$E:$E,'[1]2025年已发货'!$F:$F&amp;'[1]2025年已发货'!$C:$C&amp;'[1]2025年已发货'!$G:$G&amp;'[1]2025年已发货'!$H:$H=C574&amp;F574&amp;I574&amp;J574,"未发货")</f>
        <v>未发货</v>
      </c>
      <c r="I574" s="94" t="str">
        <f>VLOOKUP(B574,辅助信息!E:I,3,FALSE)</f>
        <v>（五冶达州国道542项目-一工区桥梁二工段）四川省达州市达川区达川区石梯镇石成村</v>
      </c>
      <c r="J574" s="94" t="str">
        <f>VLOOKUP(B574,辅助信息!E:I,4,FALSE)</f>
        <v>夏树彬</v>
      </c>
      <c r="K574" s="94">
        <f>VLOOKUP(J574,辅助信息!H:I,2,FALSE)</f>
        <v>13518183653</v>
      </c>
      <c r="L574" s="108" t="str">
        <f>VLOOKUP(B574,辅助信息!E:J,6,FALSE)</f>
        <v>五冶建设送货单,送货车型9.6米,装货前联系收货人核实到场规格,没提前告知进场规格现场不给予接收</v>
      </c>
      <c r="M574" s="100">
        <v>45706</v>
      </c>
      <c r="O574" s="49">
        <f ca="1" t="shared" si="16"/>
        <v>0</v>
      </c>
      <c r="P574" s="49">
        <f ca="1" t="shared" si="19"/>
        <v>57</v>
      </c>
      <c r="Q574" s="49" t="str">
        <f>VLOOKUP(B574,辅助信息!E:M,9,FALSE)</f>
        <v>ZTWM-CDGS-XS-2024-0181-五冶天府-国道542项目（二批次）</v>
      </c>
    </row>
    <row r="575" s="49" customFormat="1" hidden="1" spans="2:17">
      <c r="B575" s="94" t="s">
        <v>87</v>
      </c>
      <c r="C575" s="95">
        <v>45707</v>
      </c>
      <c r="D575" s="94" t="str">
        <f>VLOOKUP(B575,辅助信息!E:K,7,FALSE)</f>
        <v>JWDDCD2024102400111</v>
      </c>
      <c r="E575" s="94" t="str">
        <f>VLOOKUP(F575,辅助信息!A:B,2,FALSE)</f>
        <v>螺纹钢</v>
      </c>
      <c r="F575" s="94" t="s">
        <v>65</v>
      </c>
      <c r="G575" s="94">
        <v>27</v>
      </c>
      <c r="H575" s="94" t="str">
        <f>_xlfn._xlws.FILTER('[1]2025年已发货'!$E:$E,'[1]2025年已发货'!$F:$F&amp;'[1]2025年已发货'!$C:$C&amp;'[1]2025年已发货'!$G:$G&amp;'[1]2025年已发货'!$H:$H=C575&amp;F575&amp;I575&amp;J575,"未发货")</f>
        <v>未发货</v>
      </c>
      <c r="I575" s="94" t="str">
        <f>VLOOKUP(B575,辅助信息!E:I,3,FALSE)</f>
        <v>（五冶达州国道542项目-一工区桥梁二工段）四川省达州市达川区达川区石梯镇石成村</v>
      </c>
      <c r="J575" s="94" t="str">
        <f>VLOOKUP(B575,辅助信息!E:I,4,FALSE)</f>
        <v>夏树彬</v>
      </c>
      <c r="K575" s="94">
        <f>VLOOKUP(J575,辅助信息!H:I,2,FALSE)</f>
        <v>13518183653</v>
      </c>
      <c r="L575" s="108"/>
      <c r="M575" s="100">
        <v>45706</v>
      </c>
      <c r="O575" s="49">
        <f ca="1" t="shared" si="16"/>
        <v>0</v>
      </c>
      <c r="P575" s="49">
        <f ca="1" t="shared" si="19"/>
        <v>57</v>
      </c>
      <c r="Q575" s="49" t="str">
        <f>VLOOKUP(B575,辅助信息!E:M,9,FALSE)</f>
        <v>ZTWM-CDGS-XS-2024-0181-五冶天府-国道542项目（二批次）</v>
      </c>
    </row>
    <row r="576" s="49" customFormat="1" hidden="1" spans="2:17">
      <c r="B576" s="94" t="s">
        <v>74</v>
      </c>
      <c r="C576" s="95">
        <v>45707</v>
      </c>
      <c r="D576" s="94" t="str">
        <f>VLOOKUP(B576,辅助信息!E:K,7,FALSE)</f>
        <v>JWDDCD2024102400111</v>
      </c>
      <c r="E576" s="94" t="str">
        <f>VLOOKUP(F576,辅助信息!A:B,2,FALSE)</f>
        <v>螺纹钢</v>
      </c>
      <c r="F576" s="94" t="s">
        <v>19</v>
      </c>
      <c r="G576" s="94">
        <v>12</v>
      </c>
      <c r="H576" s="94" t="str">
        <f>_xlfn._xlws.FILTER('[1]2025年已发货'!$E:$E,'[1]2025年已发货'!$F:$F&amp;'[1]2025年已发货'!$C:$C&amp;'[1]2025年已发货'!$G:$G&amp;'[1]2025年已发货'!$H:$H=C576&amp;F576&amp;I576&amp;J576,"未发货")</f>
        <v>未发货</v>
      </c>
      <c r="I576" s="94" t="str">
        <f>VLOOKUP(B576,辅助信息!E:I,3,FALSE)</f>
        <v>（五冶达州国道542项目-桥梁4标）四川省达州市达川区大堰镇双井村</v>
      </c>
      <c r="J576" s="94" t="str">
        <f>VLOOKUP(B576,辅助信息!E:I,4,FALSE)</f>
        <v>吴志强</v>
      </c>
      <c r="K576" s="94">
        <f>VLOOKUP(J576,辅助信息!H:I,2,FALSE)</f>
        <v>18820030907</v>
      </c>
      <c r="L576" s="108" t="str">
        <f>VLOOKUP(B576,辅助信息!E:J,6,FALSE)</f>
        <v>五冶建设送货单,送货车型13米,装货前联系收货人核实到场规格,没提前告知进场规格现场不给予接收</v>
      </c>
      <c r="M576" s="100">
        <v>45711</v>
      </c>
      <c r="O576" s="49">
        <f ca="1" t="shared" si="16"/>
        <v>0</v>
      </c>
      <c r="P576" s="49">
        <f ca="1" t="shared" si="19"/>
        <v>52</v>
      </c>
      <c r="Q576" s="49" t="str">
        <f>VLOOKUP(B576,辅助信息!E:M,9,FALSE)</f>
        <v>ZTWM-CDGS-XS-2024-0181-五冶天府-国道542项目（二批次）</v>
      </c>
    </row>
    <row r="577" s="49" customFormat="1" hidden="1" spans="2:17">
      <c r="B577" s="94" t="s">
        <v>74</v>
      </c>
      <c r="C577" s="95">
        <v>45707</v>
      </c>
      <c r="D577" s="94" t="str">
        <f>VLOOKUP(B577,辅助信息!E:K,7,FALSE)</f>
        <v>JWDDCD2024102400111</v>
      </c>
      <c r="E577" s="94" t="str">
        <f>VLOOKUP(F577,辅助信息!A:B,2,FALSE)</f>
        <v>螺纹钢</v>
      </c>
      <c r="F577" s="94" t="s">
        <v>33</v>
      </c>
      <c r="G577" s="94">
        <v>12</v>
      </c>
      <c r="H577" s="94" t="str">
        <f>_xlfn._xlws.FILTER('[1]2025年已发货'!$E:$E,'[1]2025年已发货'!$F:$F&amp;'[1]2025年已发货'!$C:$C&amp;'[1]2025年已发货'!$G:$G&amp;'[1]2025年已发货'!$H:$H=C577&amp;F577&amp;I577&amp;J577,"未发货")</f>
        <v>未发货</v>
      </c>
      <c r="I577" s="94" t="str">
        <f>VLOOKUP(B577,辅助信息!E:I,3,FALSE)</f>
        <v>（五冶达州国道542项目-桥梁4标）四川省达州市达川区大堰镇双井村</v>
      </c>
      <c r="J577" s="94" t="str">
        <f>VLOOKUP(B577,辅助信息!E:I,4,FALSE)</f>
        <v>吴志强</v>
      </c>
      <c r="K577" s="94">
        <f>VLOOKUP(J577,辅助信息!H:I,2,FALSE)</f>
        <v>18820030907</v>
      </c>
      <c r="L577" s="108"/>
      <c r="M577" s="100">
        <v>45711</v>
      </c>
      <c r="O577" s="49">
        <f ca="1" t="shared" si="16"/>
        <v>0</v>
      </c>
      <c r="P577" s="49">
        <f ca="1" t="shared" si="19"/>
        <v>52</v>
      </c>
      <c r="Q577" s="49" t="str">
        <f>VLOOKUP(B577,辅助信息!E:M,9,FALSE)</f>
        <v>ZTWM-CDGS-XS-2024-0181-五冶天府-国道542项目（二批次）</v>
      </c>
    </row>
    <row r="578" s="49" customFormat="1" hidden="1" spans="2:17">
      <c r="B578" s="94" t="s">
        <v>74</v>
      </c>
      <c r="C578" s="95">
        <v>45707</v>
      </c>
      <c r="D578" s="94" t="str">
        <f>VLOOKUP(B578,辅助信息!E:K,7,FALSE)</f>
        <v>JWDDCD2024102400111</v>
      </c>
      <c r="E578" s="94" t="str">
        <f>VLOOKUP(F578,辅助信息!A:B,2,FALSE)</f>
        <v>螺纹钢</v>
      </c>
      <c r="F578" s="94" t="s">
        <v>28</v>
      </c>
      <c r="G578" s="94">
        <v>12</v>
      </c>
      <c r="H578" s="94" t="str">
        <f>_xlfn._xlws.FILTER('[1]2025年已发货'!$E:$E,'[1]2025年已发货'!$F:$F&amp;'[1]2025年已发货'!$C:$C&amp;'[1]2025年已发货'!$G:$G&amp;'[1]2025年已发货'!$H:$H=C578&amp;F578&amp;I578&amp;J578,"未发货")</f>
        <v>未发货</v>
      </c>
      <c r="I578" s="94" t="str">
        <f>VLOOKUP(B578,辅助信息!E:I,3,FALSE)</f>
        <v>（五冶达州国道542项目-桥梁4标）四川省达州市达川区大堰镇双井村</v>
      </c>
      <c r="J578" s="94" t="str">
        <f>VLOOKUP(B578,辅助信息!E:I,4,FALSE)</f>
        <v>吴志强</v>
      </c>
      <c r="K578" s="94">
        <f>VLOOKUP(J578,辅助信息!H:I,2,FALSE)</f>
        <v>18820030907</v>
      </c>
      <c r="L578" s="108"/>
      <c r="M578" s="100">
        <v>45711</v>
      </c>
      <c r="O578" s="49">
        <f ca="1" t="shared" si="16"/>
        <v>0</v>
      </c>
      <c r="P578" s="49">
        <f ca="1" t="shared" si="19"/>
        <v>52</v>
      </c>
      <c r="Q578" s="49" t="str">
        <f>VLOOKUP(B578,辅助信息!E:M,9,FALSE)</f>
        <v>ZTWM-CDGS-XS-2024-0181-五冶天府-国道542项目（二批次）</v>
      </c>
    </row>
    <row r="579" s="49" customFormat="1" hidden="1" spans="2:17">
      <c r="B579" s="94" t="s">
        <v>74</v>
      </c>
      <c r="C579" s="95">
        <v>45707</v>
      </c>
      <c r="D579" s="94" t="str">
        <f>VLOOKUP(B579,辅助信息!E:K,7,FALSE)</f>
        <v>JWDDCD2024102400111</v>
      </c>
      <c r="E579" s="94" t="str">
        <f>VLOOKUP(F579,辅助信息!A:B,2,FALSE)</f>
        <v>螺纹钢</v>
      </c>
      <c r="F579" s="94" t="s">
        <v>18</v>
      </c>
      <c r="G579" s="94">
        <v>3</v>
      </c>
      <c r="H579" s="94" t="str">
        <f>_xlfn._xlws.FILTER('[1]2025年已发货'!$E:$E,'[1]2025年已发货'!$F:$F&amp;'[1]2025年已发货'!$C:$C&amp;'[1]2025年已发货'!$G:$G&amp;'[1]2025年已发货'!$H:$H=C579&amp;F579&amp;I579&amp;J579,"未发货")</f>
        <v>未发货</v>
      </c>
      <c r="I579" s="94" t="str">
        <f>VLOOKUP(B579,辅助信息!E:I,3,FALSE)</f>
        <v>（五冶达州国道542项目-桥梁4标）四川省达州市达川区大堰镇双井村</v>
      </c>
      <c r="J579" s="94" t="str">
        <f>VLOOKUP(B579,辅助信息!E:I,4,FALSE)</f>
        <v>吴志强</v>
      </c>
      <c r="K579" s="94">
        <f>VLOOKUP(J579,辅助信息!H:I,2,FALSE)</f>
        <v>18820030907</v>
      </c>
      <c r="L579" s="108"/>
      <c r="M579" s="100">
        <v>45711</v>
      </c>
      <c r="O579" s="49">
        <f ca="1" t="shared" si="16"/>
        <v>0</v>
      </c>
      <c r="P579" s="49">
        <f ca="1" t="shared" si="19"/>
        <v>52</v>
      </c>
      <c r="Q579" s="49" t="str">
        <f>VLOOKUP(B579,辅助信息!E:M,9,FALSE)</f>
        <v>ZTWM-CDGS-XS-2024-0181-五冶天府-国道542项目（二批次）</v>
      </c>
    </row>
    <row r="580" s="49" customFormat="1" hidden="1" spans="1:17">
      <c r="A580" s="101" t="s">
        <v>96</v>
      </c>
      <c r="B580" s="102" t="s">
        <v>88</v>
      </c>
      <c r="C580" s="95">
        <v>45707</v>
      </c>
      <c r="D580" s="94" t="str">
        <f>VLOOKUP(B580,辅助信息!E:K,7,FALSE)</f>
        <v>JWDDCD2025021900064</v>
      </c>
      <c r="E580" s="94" t="str">
        <f>VLOOKUP(F580,辅助信息!A:B,2,FALSE)</f>
        <v>高线</v>
      </c>
      <c r="F580" s="94" t="s">
        <v>57</v>
      </c>
      <c r="G580" s="94">
        <v>6</v>
      </c>
      <c r="H580" s="94" t="str">
        <f>_xlfn._xlws.FILTER('[1]2025年已发货'!$E:$E,'[1]2025年已发货'!$F:$F&amp;'[1]2025年已发货'!$C:$C&amp;'[1]2025年已发货'!$G:$G&amp;'[1]2025年已发货'!$H:$H=C580&amp;F580&amp;I580&amp;J580,"未发货")</f>
        <v>未发货</v>
      </c>
      <c r="I580" s="94" t="str">
        <f>VLOOKUP(B580,辅助信息!E:I,3,FALSE)</f>
        <v>(五冶钢构医学科学产业园建设项目房建二部-四标（5-4）)四川省南充市顺庆区搬罾街道学府大道二段</v>
      </c>
      <c r="J580" s="94" t="str">
        <f>VLOOKUP(B580,辅助信息!E:I,4,FALSE)</f>
        <v>安南</v>
      </c>
      <c r="K580" s="94">
        <f>VLOOKUP(J580,辅助信息!H:I,2,FALSE)</f>
        <v>19950525030</v>
      </c>
      <c r="L580" s="108"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49">
        <f ca="1" t="shared" si="16"/>
        <v>0</v>
      </c>
      <c r="P580" s="49">
        <f ca="1" t="shared" si="19"/>
        <v>57</v>
      </c>
      <c r="Q580" s="49" t="str">
        <f>VLOOKUP(B580,辅助信息!E:M,9,FALSE)</f>
        <v>ZTWM-CDGS-XS-2024-0248-五冶钢构-南充市医学院项目</v>
      </c>
    </row>
    <row r="581" s="49" customFormat="1" hidden="1" spans="1:17">
      <c r="A581" s="101"/>
      <c r="B581" s="102" t="s">
        <v>88</v>
      </c>
      <c r="C581" s="95">
        <v>45707</v>
      </c>
      <c r="D581" s="94" t="str">
        <f>VLOOKUP(B581,辅助信息!E:K,7,FALSE)</f>
        <v>JWDDCD2025021900064</v>
      </c>
      <c r="E581" s="94" t="str">
        <f>VLOOKUP(F581,辅助信息!A:B,2,FALSE)</f>
        <v>盘螺</v>
      </c>
      <c r="F581" s="94" t="s">
        <v>40</v>
      </c>
      <c r="G581" s="94">
        <v>14</v>
      </c>
      <c r="H581" s="94" t="str">
        <f>_xlfn._xlws.FILTER('[1]2025年已发货'!$E:$E,'[1]2025年已发货'!$F:$F&amp;'[1]2025年已发货'!$C:$C&amp;'[1]2025年已发货'!$G:$G&amp;'[1]2025年已发货'!$H:$H=C581&amp;F581&amp;I581&amp;J581,"未发货")</f>
        <v>未发货</v>
      </c>
      <c r="I581" s="94" t="str">
        <f>VLOOKUP(B581,辅助信息!E:I,3,FALSE)</f>
        <v>(五冶钢构医学科学产业园建设项目房建二部-四标（5-4）)四川省南充市顺庆区搬罾街道学府大道二段</v>
      </c>
      <c r="J581" s="94" t="str">
        <f>VLOOKUP(B581,辅助信息!E:I,4,FALSE)</f>
        <v>安南</v>
      </c>
      <c r="K581" s="94">
        <f>VLOOKUP(J581,辅助信息!H:I,2,FALSE)</f>
        <v>19950525030</v>
      </c>
      <c r="L581" s="108"/>
      <c r="M581" s="100">
        <v>45706</v>
      </c>
      <c r="O581" s="49">
        <f ca="1" t="shared" si="16"/>
        <v>0</v>
      </c>
      <c r="P581" s="49">
        <f ca="1" t="shared" si="19"/>
        <v>57</v>
      </c>
      <c r="Q581" s="49" t="str">
        <f>VLOOKUP(B581,辅助信息!E:M,9,FALSE)</f>
        <v>ZTWM-CDGS-XS-2024-0248-五冶钢构-南充市医学院项目</v>
      </c>
    </row>
    <row r="582" s="49" customFormat="1" hidden="1" spans="1:17">
      <c r="A582" s="101"/>
      <c r="B582" s="102" t="s">
        <v>88</v>
      </c>
      <c r="C582" s="95">
        <v>45707</v>
      </c>
      <c r="D582" s="94" t="str">
        <f>VLOOKUP(B582,辅助信息!E:K,7,FALSE)</f>
        <v>JWDDCD2025021900064</v>
      </c>
      <c r="E582" s="94" t="str">
        <f>VLOOKUP(F582,辅助信息!A:B,2,FALSE)</f>
        <v>螺纹钢</v>
      </c>
      <c r="F582" s="94" t="s">
        <v>30</v>
      </c>
      <c r="G582" s="94">
        <v>3</v>
      </c>
      <c r="H582" s="94" t="str">
        <f>_xlfn._xlws.FILTER('[1]2025年已发货'!$E:$E,'[1]2025年已发货'!$F:$F&amp;'[1]2025年已发货'!$C:$C&amp;'[1]2025年已发货'!$G:$G&amp;'[1]2025年已发货'!$H:$H=C582&amp;F582&amp;I582&amp;J582,"未发货")</f>
        <v>未发货</v>
      </c>
      <c r="I582" s="94" t="str">
        <f>VLOOKUP(B582,辅助信息!E:I,3,FALSE)</f>
        <v>(五冶钢构医学科学产业园建设项目房建二部-四标（5-4）)四川省南充市顺庆区搬罾街道学府大道二段</v>
      </c>
      <c r="J582" s="94" t="str">
        <f>VLOOKUP(B582,辅助信息!E:I,4,FALSE)</f>
        <v>安南</v>
      </c>
      <c r="K582" s="94">
        <f>VLOOKUP(J582,辅助信息!H:I,2,FALSE)</f>
        <v>19950525030</v>
      </c>
      <c r="L582" s="108"/>
      <c r="M582" s="100">
        <v>45706</v>
      </c>
      <c r="O582" s="49">
        <f ca="1" t="shared" si="16"/>
        <v>0</v>
      </c>
      <c r="P582" s="49">
        <f ca="1" t="shared" si="19"/>
        <v>57</v>
      </c>
      <c r="Q582" s="49" t="str">
        <f>VLOOKUP(B582,辅助信息!E:M,9,FALSE)</f>
        <v>ZTWM-CDGS-XS-2024-0248-五冶钢构-南充市医学院项目</v>
      </c>
    </row>
    <row r="583" s="49" customFormat="1" hidden="1" spans="1:17">
      <c r="A583" s="101"/>
      <c r="B583" s="102" t="s">
        <v>72</v>
      </c>
      <c r="C583" s="95">
        <v>45707</v>
      </c>
      <c r="D583" s="94" t="str">
        <f>VLOOKUP(B583,辅助信息!E:K,7,FALSE)</f>
        <v>JWDDCD2025021900064</v>
      </c>
      <c r="E583" s="94" t="str">
        <f>VLOOKUP(F583,辅助信息!A:B,2,FALSE)</f>
        <v>高线</v>
      </c>
      <c r="F583" s="94" t="s">
        <v>53</v>
      </c>
      <c r="G583" s="94">
        <v>6</v>
      </c>
      <c r="H583" s="94" t="str">
        <f>_xlfn._xlws.FILTER('[1]2025年已发货'!$E:$E,'[1]2025年已发货'!$F:$F&amp;'[1]2025年已发货'!$C:$C&amp;'[1]2025年已发货'!$G:$G&amp;'[1]2025年已发货'!$H:$H=C583&amp;F583&amp;I583&amp;J583,"未发货")</f>
        <v>未发货</v>
      </c>
      <c r="I583" s="94" t="str">
        <f>VLOOKUP(B583,辅助信息!E:I,3,FALSE)</f>
        <v>(五冶钢构医学科学产业园建设项目房建二部-网羽馆（6-5）)四川省南充市顺庆区搬罾街道学府大道二段</v>
      </c>
      <c r="J583" s="94" t="str">
        <f>VLOOKUP(B583,辅助信息!E:I,4,FALSE)</f>
        <v>安南</v>
      </c>
      <c r="K583" s="94">
        <f>VLOOKUP(J583,辅助信息!H:I,2,FALSE)</f>
        <v>19950525030</v>
      </c>
      <c r="L583" s="108"/>
      <c r="M583" s="100">
        <v>45708</v>
      </c>
      <c r="O583" s="49">
        <f ca="1" t="shared" si="16"/>
        <v>0</v>
      </c>
      <c r="P583" s="49">
        <f ca="1" t="shared" si="19"/>
        <v>55</v>
      </c>
      <c r="Q583" s="49" t="str">
        <f>VLOOKUP(B583,辅助信息!E:M,9,FALSE)</f>
        <v>ZTWM-CDGS-XS-2024-0248-五冶钢构-南充市医学院项目</v>
      </c>
    </row>
    <row r="584" s="49" customFormat="1" hidden="1" spans="1:17">
      <c r="A584" s="101"/>
      <c r="B584" s="102" t="s">
        <v>72</v>
      </c>
      <c r="C584" s="95">
        <v>45707</v>
      </c>
      <c r="D584" s="94" t="str">
        <f>VLOOKUP(B584,辅助信息!E:K,7,FALSE)</f>
        <v>JWDDCD2025021900064</v>
      </c>
      <c r="E584" s="94" t="str">
        <f>VLOOKUP(F584,辅助信息!A:B,2,FALSE)</f>
        <v>螺纹钢</v>
      </c>
      <c r="F584" s="102" t="s">
        <v>19</v>
      </c>
      <c r="G584" s="94">
        <v>6</v>
      </c>
      <c r="H584" s="94" t="str">
        <f>_xlfn._xlws.FILTER('[1]2025年已发货'!$E:$E,'[1]2025年已发货'!$F:$F&amp;'[1]2025年已发货'!$C:$C&amp;'[1]2025年已发货'!$G:$G&amp;'[1]2025年已发货'!$H:$H=C584&amp;F584&amp;I584&amp;J584,"未发货")</f>
        <v>未发货</v>
      </c>
      <c r="I584" s="94" t="str">
        <f>VLOOKUP(B584,辅助信息!E:I,3,FALSE)</f>
        <v>(五冶钢构医学科学产业园建设项目房建二部-网羽馆（6-5）)四川省南充市顺庆区搬罾街道学府大道二段</v>
      </c>
      <c r="J584" s="94" t="str">
        <f>VLOOKUP(B584,辅助信息!E:I,4,FALSE)</f>
        <v>安南</v>
      </c>
      <c r="K584" s="94">
        <f>VLOOKUP(J584,辅助信息!H:I,2,FALSE)</f>
        <v>19950525030</v>
      </c>
      <c r="L584" s="108"/>
      <c r="M584" s="100">
        <v>45708</v>
      </c>
      <c r="O584" s="49">
        <f ca="1" t="shared" si="16"/>
        <v>0</v>
      </c>
      <c r="P584" s="49">
        <f ca="1" t="shared" si="19"/>
        <v>55</v>
      </c>
      <c r="Q584" s="49" t="str">
        <f>VLOOKUP(B584,辅助信息!E:M,9,FALSE)</f>
        <v>ZTWM-CDGS-XS-2024-0248-五冶钢构-南充市医学院项目</v>
      </c>
    </row>
    <row r="585" s="49" customFormat="1" hidden="1" spans="2:17">
      <c r="B585" s="63" t="s">
        <v>89</v>
      </c>
      <c r="C585" s="95">
        <v>45707</v>
      </c>
      <c r="D585" s="94" t="str">
        <f>VLOOKUP(B585,辅助信息!E:K,7,FALSE)</f>
        <v>JWDDCD2025021900064</v>
      </c>
      <c r="E585" s="94" t="str">
        <f>VLOOKUP(F585,辅助信息!A:B,2,FALSE)</f>
        <v>螺纹钢</v>
      </c>
      <c r="F585" s="63" t="s">
        <v>32</v>
      </c>
      <c r="G585" s="94">
        <f>130-70</f>
        <v>60</v>
      </c>
      <c r="H585" s="94">
        <f>_xlfn._xlws.FILTER('[1]2025年已发货'!$E:$E,'[1]2025年已发货'!$F:$F&amp;'[1]2025年已发货'!$C:$C&amp;'[1]2025年已发货'!$G:$G&amp;'[1]2025年已发货'!$H:$H=C585&amp;F585&amp;I585&amp;J585,"未发货")</f>
        <v>45</v>
      </c>
      <c r="I585" s="94" t="str">
        <f>VLOOKUP(B585,辅助信息!E:I,3,FALSE)</f>
        <v>(五冶钢构医学科学产业园建设项目房建三部-排洪渠)四川省南充市顺庆区搬罾街道学府大道二段</v>
      </c>
      <c r="J585" s="94" t="str">
        <f>VLOOKUP(B585,辅助信息!E:I,4,FALSE)</f>
        <v>郑林</v>
      </c>
      <c r="K585" s="94">
        <f>VLOOKUP(J585,辅助信息!H:I,2,FALSE)</f>
        <v>18349955455</v>
      </c>
      <c r="L585" s="108"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49">
        <f ca="1" t="shared" si="16"/>
        <v>0</v>
      </c>
      <c r="P585" s="49">
        <f ca="1" t="shared" si="19"/>
        <v>55</v>
      </c>
      <c r="Q585" s="49" t="str">
        <f>VLOOKUP(B585,辅助信息!E:M,9,FALSE)</f>
        <v>ZTWM-CDGS-XS-2024-0248-五冶钢构-南充市医学院项目</v>
      </c>
    </row>
    <row r="586" s="49" customFormat="1" hidden="1" spans="2:17">
      <c r="B586" s="63" t="s">
        <v>89</v>
      </c>
      <c r="C586" s="95">
        <v>45707</v>
      </c>
      <c r="D586" s="94" t="str">
        <f>VLOOKUP(B586,辅助信息!E:K,7,FALSE)</f>
        <v>JWDDCD2025021900064</v>
      </c>
      <c r="E586" s="94" t="str">
        <f>VLOOKUP(F586,辅助信息!A:B,2,FALSE)</f>
        <v>螺纹钢</v>
      </c>
      <c r="F586" s="94" t="s">
        <v>18</v>
      </c>
      <c r="G586" s="94">
        <v>25</v>
      </c>
      <c r="H586" s="94" t="str">
        <f>_xlfn._xlws.FILTER('[1]2025年已发货'!$E:$E,'[1]2025年已发货'!$F:$F&amp;'[1]2025年已发货'!$C:$C&amp;'[1]2025年已发货'!$G:$G&amp;'[1]2025年已发货'!$H:$H=C586&amp;F586&amp;I586&amp;J586,"未发货")</f>
        <v>未发货</v>
      </c>
      <c r="I586" s="94" t="str">
        <f>VLOOKUP(B586,辅助信息!E:I,3,FALSE)</f>
        <v>(五冶钢构医学科学产业园建设项目房建三部-排洪渠)四川省南充市顺庆区搬罾街道学府大道二段</v>
      </c>
      <c r="J586" s="94" t="str">
        <f>VLOOKUP(B586,辅助信息!E:I,4,FALSE)</f>
        <v>郑林</v>
      </c>
      <c r="K586" s="94">
        <f>VLOOKUP(J586,辅助信息!H:I,2,FALSE)</f>
        <v>18349955455</v>
      </c>
      <c r="L586" s="108"/>
      <c r="M586" s="100">
        <v>45708</v>
      </c>
      <c r="O586" s="49">
        <f ca="1" t="shared" si="16"/>
        <v>0</v>
      </c>
      <c r="P586" s="49">
        <f ca="1" t="shared" si="19"/>
        <v>55</v>
      </c>
      <c r="Q586" s="49" t="str">
        <f>VLOOKUP(B586,辅助信息!E:M,9,FALSE)</f>
        <v>ZTWM-CDGS-XS-2024-0248-五冶钢构-南充市医学院项目</v>
      </c>
    </row>
    <row r="587" s="49" customFormat="1" hidden="1" spans="2:17">
      <c r="B587" s="63" t="s">
        <v>89</v>
      </c>
      <c r="C587" s="95">
        <v>45707</v>
      </c>
      <c r="D587" s="94" t="str">
        <f>VLOOKUP(B587,辅助信息!E:K,7,FALSE)</f>
        <v>JWDDCD2025021900064</v>
      </c>
      <c r="E587" s="94" t="str">
        <f>VLOOKUP(F587,辅助信息!A:B,2,FALSE)</f>
        <v>螺纹钢</v>
      </c>
      <c r="F587" s="94" t="s">
        <v>91</v>
      </c>
      <c r="G587" s="94">
        <v>25</v>
      </c>
      <c r="H587" s="94">
        <f>_xlfn._xlws.FILTER('[1]2025年已发货'!$E:$E,'[1]2025年已发货'!$F:$F&amp;'[1]2025年已发货'!$C:$C&amp;'[1]2025年已发货'!$G:$G&amp;'[1]2025年已发货'!$H:$H=C587&amp;F587&amp;I587&amp;J587,"未发货")</f>
        <v>25</v>
      </c>
      <c r="I587" s="94" t="str">
        <f>VLOOKUP(B587,辅助信息!E:I,3,FALSE)</f>
        <v>(五冶钢构医学科学产业园建设项目房建三部-排洪渠)四川省南充市顺庆区搬罾街道学府大道二段</v>
      </c>
      <c r="J587" s="94" t="str">
        <f>VLOOKUP(B587,辅助信息!E:I,4,FALSE)</f>
        <v>郑林</v>
      </c>
      <c r="K587" s="94">
        <f>VLOOKUP(J587,辅助信息!H:I,2,FALSE)</f>
        <v>18349955455</v>
      </c>
      <c r="L587" s="108"/>
      <c r="M587" s="100">
        <v>45708</v>
      </c>
      <c r="O587" s="49">
        <f ca="1" t="shared" si="16"/>
        <v>0</v>
      </c>
      <c r="P587" s="49">
        <f ca="1" t="shared" si="19"/>
        <v>55</v>
      </c>
      <c r="Q587" s="49" t="str">
        <f>VLOOKUP(B587,辅助信息!E:M,9,FALSE)</f>
        <v>ZTWM-CDGS-XS-2024-0248-五冶钢构-南充市医学院项目</v>
      </c>
    </row>
    <row r="588" hidden="1" spans="1:17">
      <c r="A588" s="67" t="s">
        <v>97</v>
      </c>
      <c r="B588" s="22" t="s">
        <v>98</v>
      </c>
      <c r="C588" s="95">
        <v>45707</v>
      </c>
      <c r="D588" s="63" t="str">
        <f>VLOOKUP(B588,辅助信息!E:K,7,FALSE)</f>
        <v>JWDDCD2025021900064</v>
      </c>
      <c r="E588" s="63" t="str">
        <f>VLOOKUP(F588,辅助信息!A:B,2,FALSE)</f>
        <v>高线</v>
      </c>
      <c r="F588" s="22" t="s">
        <v>51</v>
      </c>
      <c r="G588" s="18">
        <v>10</v>
      </c>
      <c r="H588" s="65" t="str">
        <f>_xlfn._xlws.FILTER('[1]2025年已发货'!$E:$E,'[1]2025年已发货'!$F:$F&amp;'[1]2025年已发货'!$C:$C&amp;'[1]2025年已发货'!$G:$G&amp;'[1]2025年已发货'!$H:$H=C588&amp;F588&amp;I588&amp;J588,"未发货")</f>
        <v>未发货</v>
      </c>
      <c r="I588" s="63" t="str">
        <f>VLOOKUP(B588,辅助信息!E:I,3,FALSE)</f>
        <v>(五冶钢构医学科学产业园建设项目房建一部-一标（2-6）)四川省南充市顺庆区搬罾街道学府大道二段</v>
      </c>
      <c r="J588" s="63" t="str">
        <f>VLOOKUP(B588,辅助信息!E:I,4,FALSE)</f>
        <v>胡泽宇</v>
      </c>
      <c r="K588" s="63">
        <f>VLOOKUP(J588,辅助信息!H:I,2,FALSE)</f>
        <v>18141337338</v>
      </c>
      <c r="L588" s="108"/>
      <c r="M588" s="90">
        <v>45709</v>
      </c>
      <c r="N588" s="50"/>
      <c r="O588" s="91">
        <f ca="1" t="shared" ref="O588:O595" si="20">IF(OR(M588="",N588&lt;&gt;""),"",MAX(M588-TODAY(),0))</f>
        <v>0</v>
      </c>
      <c r="P588" s="91">
        <f ca="1" t="shared" si="19"/>
        <v>54</v>
      </c>
      <c r="Q588" s="49" t="str">
        <f>VLOOKUP(B588,辅助信息!E:M,9,FALSE)</f>
        <v>ZTWM-CDGS-XS-2024-0248-五冶钢构-南充市医学院项目</v>
      </c>
    </row>
    <row r="589" hidden="1" spans="1:17">
      <c r="A589" s="67"/>
      <c r="B589" s="22" t="s">
        <v>99</v>
      </c>
      <c r="C589" s="95">
        <v>45707</v>
      </c>
      <c r="D589" s="63" t="str">
        <f>VLOOKUP(B589,辅助信息!E:K,7,FALSE)</f>
        <v>JWDDCD2025021900064</v>
      </c>
      <c r="E589" s="63" t="str">
        <f>VLOOKUP(F589,辅助信息!A:B,2,FALSE)</f>
        <v>高线</v>
      </c>
      <c r="F589" s="22" t="s">
        <v>53</v>
      </c>
      <c r="G589" s="18">
        <v>2.5</v>
      </c>
      <c r="H589" s="65" t="str">
        <f>_xlfn._xlws.FILTER('[1]2025年已发货'!$E:$E,'[1]2025年已发货'!$F:$F&amp;'[1]2025年已发货'!$C:$C&amp;'[1]2025年已发货'!$G:$G&amp;'[1]2025年已发货'!$H:$H=C589&amp;F589&amp;I589&amp;J589,"未发货")</f>
        <v>未发货</v>
      </c>
      <c r="I589" s="63" t="str">
        <f>VLOOKUP(B589,辅助信息!E:I,3,FALSE)</f>
        <v>(五冶钢构医学科学产业园建设项目房建连接线道路工程)四川省南充市顺庆区搬罾街道学府大道二段</v>
      </c>
      <c r="J589" s="63" t="str">
        <f>VLOOKUP(B589,辅助信息!E:I,4,FALSE)</f>
        <v>刘建中</v>
      </c>
      <c r="K589" s="63">
        <f>VLOOKUP(J589,辅助信息!H:I,2,FALSE)</f>
        <v>13908143055</v>
      </c>
      <c r="L589" s="108"/>
      <c r="M589" s="90">
        <v>45709</v>
      </c>
      <c r="N589" s="50"/>
      <c r="O589" s="91">
        <f ca="1" t="shared" si="20"/>
        <v>0</v>
      </c>
      <c r="P589" s="91">
        <f ca="1" t="shared" si="19"/>
        <v>54</v>
      </c>
      <c r="Q589" s="49" t="str">
        <f>VLOOKUP(B589,辅助信息!E:M,9,FALSE)</f>
        <v>ZTWM-CDGS-XS-2024-0248-五冶钢构-南充市医学院项目</v>
      </c>
    </row>
    <row r="590" hidden="1" spans="1:17">
      <c r="A590" s="67"/>
      <c r="B590" s="22" t="s">
        <v>99</v>
      </c>
      <c r="C590" s="95">
        <v>45707</v>
      </c>
      <c r="D590" s="63" t="str">
        <f>VLOOKUP(B590,辅助信息!E:K,7,FALSE)</f>
        <v>JWDDCD2025021900064</v>
      </c>
      <c r="E590" s="63" t="str">
        <f>VLOOKUP(F590,辅助信息!A:B,2,FALSE)</f>
        <v>高线</v>
      </c>
      <c r="F590" s="22" t="s">
        <v>51</v>
      </c>
      <c r="G590" s="18">
        <v>2.5</v>
      </c>
      <c r="H590" s="65" t="str">
        <f>_xlfn._xlws.FILTER('[1]2025年已发货'!$E:$E,'[1]2025年已发货'!$F:$F&amp;'[1]2025年已发货'!$C:$C&amp;'[1]2025年已发货'!$G:$G&amp;'[1]2025年已发货'!$H:$H=C590&amp;F590&amp;I590&amp;J590,"未发货")</f>
        <v>未发货</v>
      </c>
      <c r="I590" s="63" t="str">
        <f>VLOOKUP(B590,辅助信息!E:I,3,FALSE)</f>
        <v>(五冶钢构医学科学产业园建设项目房建连接线道路工程)四川省南充市顺庆区搬罾街道学府大道二段</v>
      </c>
      <c r="J590" s="63" t="str">
        <f>VLOOKUP(B590,辅助信息!E:I,4,FALSE)</f>
        <v>刘建中</v>
      </c>
      <c r="K590" s="63">
        <f>VLOOKUP(J590,辅助信息!H:I,2,FALSE)</f>
        <v>13908143055</v>
      </c>
      <c r="L590" s="108"/>
      <c r="M590" s="90">
        <v>45709</v>
      </c>
      <c r="N590" s="50"/>
      <c r="O590" s="91">
        <f ca="1" t="shared" si="20"/>
        <v>0</v>
      </c>
      <c r="P590" s="91">
        <f ca="1" t="shared" si="19"/>
        <v>54</v>
      </c>
      <c r="Q590" s="49" t="str">
        <f>VLOOKUP(B590,辅助信息!E:M,9,FALSE)</f>
        <v>ZTWM-CDGS-XS-2024-0248-五冶钢构-南充市医学院项目</v>
      </c>
    </row>
    <row r="591" hidden="1" spans="1:17">
      <c r="A591" s="67"/>
      <c r="B591" s="22" t="s">
        <v>99</v>
      </c>
      <c r="C591" s="95">
        <v>45707</v>
      </c>
      <c r="D591" s="63" t="str">
        <f>VLOOKUP(B591,辅助信息!E:K,7,FALSE)</f>
        <v>JWDDCD2025021900064</v>
      </c>
      <c r="E591" s="63" t="str">
        <f>VLOOKUP(F591,辅助信息!A:B,2,FALSE)</f>
        <v>螺纹钢</v>
      </c>
      <c r="F591" s="22" t="s">
        <v>27</v>
      </c>
      <c r="G591" s="18">
        <v>3</v>
      </c>
      <c r="H591" s="65" t="str">
        <f>_xlfn._xlws.FILTER('[1]2025年已发货'!$E:$E,'[1]2025年已发货'!$F:$F&amp;'[1]2025年已发货'!$C:$C&amp;'[1]2025年已发货'!$G:$G&amp;'[1]2025年已发货'!$H:$H=C591&amp;F591&amp;I591&amp;J591,"未发货")</f>
        <v>未发货</v>
      </c>
      <c r="I591" s="63" t="str">
        <f>VLOOKUP(B591,辅助信息!E:I,3,FALSE)</f>
        <v>(五冶钢构医学科学产业园建设项目房建连接线道路工程)四川省南充市顺庆区搬罾街道学府大道二段</v>
      </c>
      <c r="J591" s="63" t="str">
        <f>VLOOKUP(B591,辅助信息!E:I,4,FALSE)</f>
        <v>刘建中</v>
      </c>
      <c r="K591" s="63">
        <f>VLOOKUP(J591,辅助信息!H:I,2,FALSE)</f>
        <v>13908143055</v>
      </c>
      <c r="L591" s="108"/>
      <c r="M591" s="90">
        <v>45709</v>
      </c>
      <c r="N591" s="50"/>
      <c r="O591" s="91">
        <f ca="1" t="shared" si="20"/>
        <v>0</v>
      </c>
      <c r="P591" s="91">
        <f ca="1" t="shared" si="19"/>
        <v>54</v>
      </c>
      <c r="Q591" s="49" t="str">
        <f>VLOOKUP(B591,辅助信息!E:M,9,FALSE)</f>
        <v>ZTWM-CDGS-XS-2024-0248-五冶钢构-南充市医学院项目</v>
      </c>
    </row>
    <row r="592" hidden="1" spans="1:17">
      <c r="A592" s="67"/>
      <c r="B592" s="22" t="s">
        <v>99</v>
      </c>
      <c r="C592" s="95">
        <v>45707</v>
      </c>
      <c r="D592" s="63" t="str">
        <f>VLOOKUP(B592,辅助信息!E:K,7,FALSE)</f>
        <v>JWDDCD2025021900064</v>
      </c>
      <c r="E592" s="63" t="str">
        <f>VLOOKUP(F592,辅助信息!A:B,2,FALSE)</f>
        <v>螺纹钢</v>
      </c>
      <c r="F592" s="22" t="s">
        <v>19</v>
      </c>
      <c r="G592" s="18">
        <v>3</v>
      </c>
      <c r="H592" s="65" t="str">
        <f>_xlfn._xlws.FILTER('[1]2025年已发货'!$E:$E,'[1]2025年已发货'!$F:$F&amp;'[1]2025年已发货'!$C:$C&amp;'[1]2025年已发货'!$G:$G&amp;'[1]2025年已发货'!$H:$H=C592&amp;F592&amp;I592&amp;J592,"未发货")</f>
        <v>未发货</v>
      </c>
      <c r="I592" s="63" t="str">
        <f>VLOOKUP(B592,辅助信息!E:I,3,FALSE)</f>
        <v>(五冶钢构医学科学产业园建设项目房建连接线道路工程)四川省南充市顺庆区搬罾街道学府大道二段</v>
      </c>
      <c r="J592" s="63" t="str">
        <f>VLOOKUP(B592,辅助信息!E:I,4,FALSE)</f>
        <v>刘建中</v>
      </c>
      <c r="K592" s="63">
        <f>VLOOKUP(J592,辅助信息!H:I,2,FALSE)</f>
        <v>13908143055</v>
      </c>
      <c r="L592" s="108"/>
      <c r="M592" s="90">
        <v>45709</v>
      </c>
      <c r="N592" s="50"/>
      <c r="O592" s="91">
        <f ca="1" t="shared" si="20"/>
        <v>0</v>
      </c>
      <c r="P592" s="91">
        <f ca="1" t="shared" si="19"/>
        <v>54</v>
      </c>
      <c r="Q592" s="49" t="str">
        <f>VLOOKUP(B592,辅助信息!E:M,9,FALSE)</f>
        <v>ZTWM-CDGS-XS-2024-0248-五冶钢构-南充市医学院项目</v>
      </c>
    </row>
    <row r="593" hidden="1" spans="1:17">
      <c r="A593" s="67"/>
      <c r="B593" s="22" t="s">
        <v>99</v>
      </c>
      <c r="C593" s="95">
        <v>45707</v>
      </c>
      <c r="D593" s="63" t="str">
        <f>VLOOKUP(B593,辅助信息!E:K,7,FALSE)</f>
        <v>JWDDCD2025021900064</v>
      </c>
      <c r="E593" s="63" t="str">
        <f>VLOOKUP(F593,辅助信息!A:B,2,FALSE)</f>
        <v>螺纹钢</v>
      </c>
      <c r="F593" s="22" t="s">
        <v>32</v>
      </c>
      <c r="G593" s="18">
        <v>3</v>
      </c>
      <c r="H593" s="65" t="str">
        <f>_xlfn._xlws.FILTER('[1]2025年已发货'!$E:$E,'[1]2025年已发货'!$F:$F&amp;'[1]2025年已发货'!$C:$C&amp;'[1]2025年已发货'!$G:$G&amp;'[1]2025年已发货'!$H:$H=C593&amp;F593&amp;I593&amp;J593,"未发货")</f>
        <v>未发货</v>
      </c>
      <c r="I593" s="63" t="str">
        <f>VLOOKUP(B593,辅助信息!E:I,3,FALSE)</f>
        <v>(五冶钢构医学科学产业园建设项目房建连接线道路工程)四川省南充市顺庆区搬罾街道学府大道二段</v>
      </c>
      <c r="J593" s="63" t="str">
        <f>VLOOKUP(B593,辅助信息!E:I,4,FALSE)</f>
        <v>刘建中</v>
      </c>
      <c r="K593" s="63">
        <f>VLOOKUP(J593,辅助信息!H:I,2,FALSE)</f>
        <v>13908143055</v>
      </c>
      <c r="L593" s="108"/>
      <c r="M593" s="90">
        <v>45709</v>
      </c>
      <c r="N593" s="50"/>
      <c r="O593" s="91">
        <f ca="1" t="shared" si="20"/>
        <v>0</v>
      </c>
      <c r="P593" s="91">
        <f ca="1" t="shared" si="19"/>
        <v>54</v>
      </c>
      <c r="Q593" s="49" t="str">
        <f>VLOOKUP(B593,辅助信息!E:M,9,FALSE)</f>
        <v>ZTWM-CDGS-XS-2024-0248-五冶钢构-南充市医学院项目</v>
      </c>
    </row>
    <row r="594" s="49" customFormat="1" hidden="1" spans="2:17">
      <c r="B594" s="94" t="s">
        <v>48</v>
      </c>
      <c r="C594" s="95">
        <v>45707</v>
      </c>
      <c r="D594" s="94" t="str">
        <f>VLOOKUP(B594,辅助信息!E:K,7,FALSE)</f>
        <v>ZTWM-CDGS-YL-20240529-006</v>
      </c>
      <c r="E594" s="94" t="str">
        <f>VLOOKUP(F594,辅助信息!A:B,2,FALSE)</f>
        <v>盘螺</v>
      </c>
      <c r="F594" s="94" t="s">
        <v>40</v>
      </c>
      <c r="G594" s="94">
        <v>10</v>
      </c>
      <c r="H594" s="94">
        <f>_xlfn._xlws.FILTER('[1]2025年已发货'!$E:$E,'[1]2025年已发货'!$F:$F&amp;'[1]2025年已发货'!$C:$C&amp;'[1]2025年已发货'!$G:$G&amp;'[1]2025年已发货'!$H:$H=C594&amp;F594&amp;I594&amp;J594,"未发货")</f>
        <v>10</v>
      </c>
      <c r="I594" s="94" t="str">
        <f>VLOOKUP(B594,辅助信息!E:I,3,FALSE)</f>
        <v>(华西颐海-科创农业生态谷-1号钢筋房)成都市简阳市白金山水库</v>
      </c>
      <c r="J594" s="94" t="str">
        <f>VLOOKUP(B594,辅助信息!E:I,4,FALSE)</f>
        <v>石清国</v>
      </c>
      <c r="K594" s="94">
        <f>VLOOKUP(J594,辅助信息!H:I,2,FALSE)</f>
        <v>13458642015</v>
      </c>
      <c r="L594" s="108" t="str">
        <f>VLOOKUP(B594,辅助信息!E:J,6,FALSE)</f>
        <v>优先威钢,我方卸车,新老国标钢厂不加价可直发</v>
      </c>
      <c r="M594" s="100">
        <v>45708</v>
      </c>
      <c r="O594" s="49">
        <f ca="1" t="shared" si="20"/>
        <v>0</v>
      </c>
      <c r="P594" s="49">
        <f ca="1" t="shared" si="19"/>
        <v>55</v>
      </c>
      <c r="Q594" s="49" t="str">
        <f>VLOOKUP(B594,辅助信息!E:M,9,FALSE)</f>
        <v>ZTWM-CDGS-XS-2024-0093-华西-颐海科创农业生态谷</v>
      </c>
    </row>
    <row r="595" s="49" customFormat="1" hidden="1" spans="2:17">
      <c r="B595" s="94" t="s">
        <v>48</v>
      </c>
      <c r="C595" s="95">
        <v>45707</v>
      </c>
      <c r="D595" s="94" t="str">
        <f>VLOOKUP(B595,辅助信息!E:K,7,FALSE)</f>
        <v>ZTWM-CDGS-YL-20240529-006</v>
      </c>
      <c r="E595" s="94" t="str">
        <f>VLOOKUP(F595,辅助信息!A:B,2,FALSE)</f>
        <v>盘螺</v>
      </c>
      <c r="F595" s="94" t="s">
        <v>41</v>
      </c>
      <c r="G595" s="94">
        <v>10</v>
      </c>
      <c r="H595" s="94">
        <f>_xlfn._xlws.FILTER('[1]2025年已发货'!$E:$E,'[1]2025年已发货'!$F:$F&amp;'[1]2025年已发货'!$C:$C&amp;'[1]2025年已发货'!$G:$G&amp;'[1]2025年已发货'!$H:$H=C595&amp;F595&amp;I595&amp;J595,"未发货")</f>
        <v>10</v>
      </c>
      <c r="I595" s="94" t="str">
        <f>VLOOKUP(B595,辅助信息!E:I,3,FALSE)</f>
        <v>(华西颐海-科创农业生态谷-1号钢筋房)成都市简阳市白金山水库</v>
      </c>
      <c r="J595" s="94" t="str">
        <f>VLOOKUP(B595,辅助信息!E:I,4,FALSE)</f>
        <v>石清国</v>
      </c>
      <c r="K595" s="94">
        <f>VLOOKUP(J595,辅助信息!H:I,2,FALSE)</f>
        <v>13458642015</v>
      </c>
      <c r="L595" s="108"/>
      <c r="M595" s="100">
        <v>45708</v>
      </c>
      <c r="O595" s="49">
        <f ca="1" t="shared" si="20"/>
        <v>0</v>
      </c>
      <c r="P595" s="49">
        <f ca="1" t="shared" si="19"/>
        <v>55</v>
      </c>
      <c r="Q595" s="49" t="str">
        <f>VLOOKUP(B595,辅助信息!E:M,9,FALSE)</f>
        <v>ZTWM-CDGS-XS-2024-0093-华西-颐海科创农业生态谷</v>
      </c>
    </row>
    <row r="596" s="49" customFormat="1" hidden="1" spans="2:17">
      <c r="B596" s="94" t="s">
        <v>48</v>
      </c>
      <c r="C596" s="95">
        <v>45707</v>
      </c>
      <c r="D596" s="94" t="str">
        <f>VLOOKUP(B596,辅助信息!E:K,7,FALSE)</f>
        <v>ZTWM-CDGS-YL-20240529-006</v>
      </c>
      <c r="E596" s="94" t="str">
        <f>VLOOKUP(F596,辅助信息!A:B,2,FALSE)</f>
        <v>螺纹钢</v>
      </c>
      <c r="F596" s="94" t="s">
        <v>66</v>
      </c>
      <c r="G596" s="94">
        <v>12</v>
      </c>
      <c r="H596" s="94">
        <f>_xlfn._xlws.FILTER('[1]2025年已发货'!$E:$E,'[1]2025年已发货'!$F:$F&amp;'[1]2025年已发货'!$C:$C&amp;'[1]2025年已发货'!$G:$G&amp;'[1]2025年已发货'!$H:$H=C596&amp;F596&amp;I596&amp;J596,"未发货")</f>
        <v>17</v>
      </c>
      <c r="I596" s="94" t="str">
        <f>VLOOKUP(B596,辅助信息!E:I,3,FALSE)</f>
        <v>(华西颐海-科创农业生态谷-1号钢筋房)成都市简阳市白金山水库</v>
      </c>
      <c r="J596" s="94" t="str">
        <f>VLOOKUP(B596,辅助信息!E:I,4,FALSE)</f>
        <v>石清国</v>
      </c>
      <c r="K596" s="94">
        <f>VLOOKUP(J596,辅助信息!H:I,2,FALSE)</f>
        <v>13458642015</v>
      </c>
      <c r="L596" s="108"/>
      <c r="M596" s="100">
        <v>45708</v>
      </c>
      <c r="O596" s="49">
        <f ca="1" t="shared" ref="O594:O635" si="21">IF(OR(M596="",N596&lt;&gt;""),"",MAX(M596-TODAY(),0))</f>
        <v>0</v>
      </c>
      <c r="P596" s="49">
        <f ca="1" t="shared" si="19"/>
        <v>55</v>
      </c>
      <c r="Q596" s="49" t="str">
        <f>VLOOKUP(B596,辅助信息!E:M,9,FALSE)</f>
        <v>ZTWM-CDGS-XS-2024-0093-华西-颐海科创农业生态谷</v>
      </c>
    </row>
    <row r="597" s="49" customFormat="1" hidden="1" spans="2:17">
      <c r="B597" s="94" t="s">
        <v>48</v>
      </c>
      <c r="C597" s="95">
        <v>45707</v>
      </c>
      <c r="D597" s="94" t="str">
        <f>VLOOKUP(B597,辅助信息!E:K,7,FALSE)</f>
        <v>ZTWM-CDGS-YL-20240529-006</v>
      </c>
      <c r="E597" s="94" t="str">
        <f>VLOOKUP(F597,辅助信息!A:B,2,FALSE)</f>
        <v>螺纹钢</v>
      </c>
      <c r="F597" s="94" t="s">
        <v>22</v>
      </c>
      <c r="G597" s="94">
        <v>6</v>
      </c>
      <c r="H597" s="94">
        <f>_xlfn._xlws.FILTER('[1]2025年已发货'!$E:$E,'[1]2025年已发货'!$F:$F&amp;'[1]2025年已发货'!$C:$C&amp;'[1]2025年已发货'!$G:$G&amp;'[1]2025年已发货'!$H:$H=C597&amp;F597&amp;I597&amp;J597,"未发货")</f>
        <v>6</v>
      </c>
      <c r="I597" s="94" t="str">
        <f>VLOOKUP(B597,辅助信息!E:I,3,FALSE)</f>
        <v>(华西颐海-科创农业生态谷-1号钢筋房)成都市简阳市白金山水库</v>
      </c>
      <c r="J597" s="94" t="str">
        <f>VLOOKUP(B597,辅助信息!E:I,4,FALSE)</f>
        <v>石清国</v>
      </c>
      <c r="K597" s="94">
        <f>VLOOKUP(J597,辅助信息!H:I,2,FALSE)</f>
        <v>13458642015</v>
      </c>
      <c r="L597" s="108"/>
      <c r="M597" s="100">
        <v>45708</v>
      </c>
      <c r="O597" s="49">
        <f ca="1" t="shared" si="21"/>
        <v>0</v>
      </c>
      <c r="P597" s="49">
        <f ca="1" t="shared" si="19"/>
        <v>55</v>
      </c>
      <c r="Q597" s="49" t="str">
        <f>VLOOKUP(B597,辅助信息!E:M,9,FALSE)</f>
        <v>ZTWM-CDGS-XS-2024-0093-华西-颐海科创农业生态谷</v>
      </c>
    </row>
    <row r="598" s="47" customFormat="1" hidden="1" spans="1:17">
      <c r="A598" s="52"/>
      <c r="B598" s="63" t="s">
        <v>31</v>
      </c>
      <c r="C598" s="95">
        <v>45707</v>
      </c>
      <c r="D598" s="63" t="str">
        <f>VLOOKUP(B598,辅助信息!E:K,7,FALSE)</f>
        <v>JWDDCD2024121000136</v>
      </c>
      <c r="E598" s="63" t="str">
        <f>VLOOKUP(F598,辅助信息!A:B,2,FALSE)</f>
        <v>盘螺</v>
      </c>
      <c r="F598" s="63" t="s">
        <v>49</v>
      </c>
      <c r="G598" s="65">
        <v>9</v>
      </c>
      <c r="H598" s="65" t="str">
        <f>_xlfn._xlws.FILTER('[1]2025年已发货'!$E:$E,'[1]2025年已发货'!$F:$F&amp;'[1]2025年已发货'!$C:$C&amp;'[1]2025年已发货'!$G:$G&amp;'[1]2025年已发货'!$H:$H=C598&amp;F598&amp;I598&amp;J598,"未发货")</f>
        <v>未发货</v>
      </c>
      <c r="I598" s="63" t="str">
        <f>VLOOKUP(B598,辅助信息!E:I,3,FALSE)</f>
        <v>（四川商建-射洪城乡一体化项目）遂宁市射洪市忠新幼儿园北侧约220米新溪小区</v>
      </c>
      <c r="J598" s="63" t="str">
        <f>VLOOKUP(B598,辅助信息!E:I,4,FALSE)</f>
        <v>柏子刚</v>
      </c>
      <c r="K598" s="63">
        <f>VLOOKUP(J598,辅助信息!H:I,2,FALSE)</f>
        <v>15692885305</v>
      </c>
      <c r="L598" s="108" t="str">
        <f>VLOOKUP(B598,辅助信息!E:J,6,FALSE)</f>
        <v>提前联系到场规格及数量</v>
      </c>
      <c r="M598" s="90">
        <v>45708</v>
      </c>
      <c r="N598" s="52"/>
      <c r="O598" s="91">
        <f ca="1" t="shared" si="21"/>
        <v>0</v>
      </c>
      <c r="P598" s="91">
        <f ca="1" t="shared" si="19"/>
        <v>55</v>
      </c>
      <c r="Q598" s="49" t="str">
        <f>VLOOKUP(B598,辅助信息!E:M,9,FALSE)</f>
        <v>ZTWM-CDGS-XS-2024-0179-四川商投-射洪城乡一体化建设项目</v>
      </c>
    </row>
    <row r="599" s="47" customFormat="1" hidden="1" spans="1:17">
      <c r="A599" s="52"/>
      <c r="B599" s="63" t="s">
        <v>31</v>
      </c>
      <c r="C599" s="95">
        <v>45707</v>
      </c>
      <c r="D599" s="63" t="str">
        <f>VLOOKUP(B599,辅助信息!E:K,7,FALSE)</f>
        <v>JWDDCD2024121000136</v>
      </c>
      <c r="E599" s="63" t="str">
        <f>VLOOKUP(F599,辅助信息!A:B,2,FALSE)</f>
        <v>螺纹钢</v>
      </c>
      <c r="F599" s="63" t="s">
        <v>22</v>
      </c>
      <c r="G599" s="65">
        <v>20</v>
      </c>
      <c r="H599" s="65" t="str">
        <f>_xlfn._xlws.FILTER('[1]2025年已发货'!$E:$E,'[1]2025年已发货'!$F:$F&amp;'[1]2025年已发货'!$C:$C&amp;'[1]2025年已发货'!$G:$G&amp;'[1]2025年已发货'!$H:$H=C599&amp;F599&amp;I599&amp;J599,"未发货")</f>
        <v>未发货</v>
      </c>
      <c r="I599" s="63" t="str">
        <f>VLOOKUP(B599,辅助信息!E:I,3,FALSE)</f>
        <v>（四川商建-射洪城乡一体化项目）遂宁市射洪市忠新幼儿园北侧约220米新溪小区</v>
      </c>
      <c r="J599" s="63" t="str">
        <f>VLOOKUP(B599,辅助信息!E:I,4,FALSE)</f>
        <v>柏子刚</v>
      </c>
      <c r="K599" s="63">
        <f>VLOOKUP(J599,辅助信息!H:I,2,FALSE)</f>
        <v>15692885305</v>
      </c>
      <c r="L599" s="108"/>
      <c r="M599" s="90">
        <v>45708</v>
      </c>
      <c r="N599" s="52"/>
      <c r="O599" s="91">
        <f ca="1" t="shared" si="21"/>
        <v>0</v>
      </c>
      <c r="P599" s="91">
        <f ca="1" t="shared" ref="P599:P635" si="22">IF(M599="","",IF(N599&lt;&gt;"",MAX(N599-M599,0),IF(TODAY()&gt;M599,TODAY()-M599,0)))</f>
        <v>55</v>
      </c>
      <c r="Q599" s="49" t="str">
        <f>VLOOKUP(B599,辅助信息!E:M,9,FALSE)</f>
        <v>ZTWM-CDGS-XS-2024-0179-四川商投-射洪城乡一体化建设项目</v>
      </c>
    </row>
    <row r="600" s="47" customFormat="1" hidden="1" spans="1:17">
      <c r="A600" s="52"/>
      <c r="B600" s="63" t="s">
        <v>48</v>
      </c>
      <c r="C600" s="95">
        <v>45707</v>
      </c>
      <c r="D600" s="63" t="str">
        <f>VLOOKUP(B600,辅助信息!E:K,7,FALSE)</f>
        <v>ZTWM-CDGS-YL-20240529-006</v>
      </c>
      <c r="E600" s="63" t="str">
        <f>VLOOKUP(F600,辅助信息!A:B,2,FALSE)</f>
        <v>螺纹钢</v>
      </c>
      <c r="F600" s="63" t="s">
        <v>27</v>
      </c>
      <c r="G600" s="65">
        <v>7</v>
      </c>
      <c r="H600" s="65">
        <f>_xlfn._xlws.FILTER('[1]2025年已发货'!$E:$E,'[1]2025年已发货'!$F:$F&amp;'[1]2025年已发货'!$C:$C&amp;'[1]2025年已发货'!$G:$G&amp;'[1]2025年已发货'!$H:$H=C600&amp;F600&amp;I600&amp;J600,"未发货")</f>
        <v>7</v>
      </c>
      <c r="I600" s="63" t="str">
        <f>VLOOKUP(B600,辅助信息!E:I,3,FALSE)</f>
        <v>(华西颐海-科创农业生态谷-1号钢筋房)成都市简阳市白金山水库</v>
      </c>
      <c r="J600" s="63" t="str">
        <f>VLOOKUP(B600,辅助信息!E:I,4,FALSE)</f>
        <v>石清国</v>
      </c>
      <c r="K600" s="63">
        <f>VLOOKUP(J600,辅助信息!H:I,2,FALSE)</f>
        <v>13458642015</v>
      </c>
      <c r="L600" s="97" t="str">
        <f>VLOOKUP(B600,辅助信息!E:J,6,FALSE)</f>
        <v>优先威钢,我方卸车,新老国标钢厂不加价可直发</v>
      </c>
      <c r="M600" s="90">
        <v>45708</v>
      </c>
      <c r="N600" s="52"/>
      <c r="O600" s="91">
        <f ca="1" t="shared" si="21"/>
        <v>0</v>
      </c>
      <c r="P600" s="91">
        <f ca="1" t="shared" si="22"/>
        <v>55</v>
      </c>
      <c r="Q600" s="49" t="str">
        <f>VLOOKUP(B600,辅助信息!E:M,9,FALSE)</f>
        <v>ZTWM-CDGS-XS-2024-0093-华西-颐海科创农业生态谷</v>
      </c>
    </row>
    <row r="601" s="47" customFormat="1" hidden="1" spans="1:17">
      <c r="A601" s="52"/>
      <c r="B601" s="63" t="s">
        <v>48</v>
      </c>
      <c r="C601" s="95">
        <v>45707</v>
      </c>
      <c r="D601" s="63" t="str">
        <f>VLOOKUP(B601,辅助信息!E:K,7,FALSE)</f>
        <v>ZTWM-CDGS-YL-20240529-006</v>
      </c>
      <c r="E601" s="63" t="str">
        <f>VLOOKUP(F601,辅助信息!A:B,2,FALSE)</f>
        <v>螺纹钢</v>
      </c>
      <c r="F601" s="63" t="s">
        <v>30</v>
      </c>
      <c r="G601" s="65">
        <v>13</v>
      </c>
      <c r="H601" s="65">
        <f>_xlfn._xlws.FILTER('[1]2025年已发货'!$E:$E,'[1]2025年已发货'!$F:$F&amp;'[1]2025年已发货'!$C:$C&amp;'[1]2025年已发货'!$G:$G&amp;'[1]2025年已发货'!$H:$H=C601&amp;F601&amp;I601&amp;J601,"未发货")</f>
        <v>13</v>
      </c>
      <c r="I601" s="63" t="str">
        <f>VLOOKUP(B601,辅助信息!E:I,3,FALSE)</f>
        <v>(华西颐海-科创农业生态谷-1号钢筋房)成都市简阳市白金山水库</v>
      </c>
      <c r="J601" s="63" t="str">
        <f>VLOOKUP(B601,辅助信息!E:I,4,FALSE)</f>
        <v>石清国</v>
      </c>
      <c r="K601" s="63">
        <f>VLOOKUP(J601,辅助信息!H:I,2,FALSE)</f>
        <v>13458642015</v>
      </c>
      <c r="L601" s="97"/>
      <c r="M601" s="90">
        <v>45708</v>
      </c>
      <c r="N601" s="52"/>
      <c r="O601" s="91">
        <f ca="1" t="shared" si="21"/>
        <v>0</v>
      </c>
      <c r="P601" s="91">
        <f ca="1" t="shared" si="22"/>
        <v>55</v>
      </c>
      <c r="Q601" s="49" t="str">
        <f>VLOOKUP(B601,辅助信息!E:M,9,FALSE)</f>
        <v>ZTWM-CDGS-XS-2024-0093-华西-颐海科创农业生态谷</v>
      </c>
    </row>
    <row r="602" s="47" customFormat="1" hidden="1" spans="1:17">
      <c r="A602" s="52"/>
      <c r="B602" s="63" t="s">
        <v>48</v>
      </c>
      <c r="C602" s="95">
        <v>45707</v>
      </c>
      <c r="D602" s="63" t="str">
        <f>VLOOKUP(B602,辅助信息!E:K,7,FALSE)</f>
        <v>ZTWM-CDGS-YL-20240529-006</v>
      </c>
      <c r="E602" s="63" t="str">
        <f>VLOOKUP(F602,辅助信息!A:B,2,FALSE)</f>
        <v>螺纹钢</v>
      </c>
      <c r="F602" s="63" t="s">
        <v>66</v>
      </c>
      <c r="G602" s="65">
        <v>5</v>
      </c>
      <c r="H602" s="65">
        <f>_xlfn._xlws.FILTER('[1]2025年已发货'!$E:$E,'[1]2025年已发货'!$F:$F&amp;'[1]2025年已发货'!$C:$C&amp;'[1]2025年已发货'!$G:$G&amp;'[1]2025年已发货'!$H:$H=C602&amp;F602&amp;I602&amp;J602,"未发货")</f>
        <v>17</v>
      </c>
      <c r="I602" s="63" t="str">
        <f>VLOOKUP(B602,辅助信息!E:I,3,FALSE)</f>
        <v>(华西颐海-科创农业生态谷-1号钢筋房)成都市简阳市白金山水库</v>
      </c>
      <c r="J602" s="63" t="str">
        <f>VLOOKUP(B602,辅助信息!E:I,4,FALSE)</f>
        <v>石清国</v>
      </c>
      <c r="K602" s="63">
        <f>VLOOKUP(J602,辅助信息!H:I,2,FALSE)</f>
        <v>13458642015</v>
      </c>
      <c r="L602" s="97"/>
      <c r="M602" s="90">
        <v>45708</v>
      </c>
      <c r="N602" s="52"/>
      <c r="O602" s="91">
        <f ca="1" t="shared" si="21"/>
        <v>0</v>
      </c>
      <c r="P602" s="91">
        <f ca="1" t="shared" si="22"/>
        <v>55</v>
      </c>
      <c r="Q602" s="49" t="str">
        <f>VLOOKUP(B602,辅助信息!E:M,9,FALSE)</f>
        <v>ZTWM-CDGS-XS-2024-0093-华西-颐海科创农业生态谷</v>
      </c>
    </row>
    <row r="603" s="47" customFormat="1" hidden="1" spans="1:17">
      <c r="A603" s="52"/>
      <c r="B603" s="63" t="s">
        <v>48</v>
      </c>
      <c r="C603" s="95">
        <v>45707</v>
      </c>
      <c r="D603" s="63" t="str">
        <f>VLOOKUP(B603,辅助信息!E:K,7,FALSE)</f>
        <v>ZTWM-CDGS-YL-20240529-006</v>
      </c>
      <c r="E603" s="63" t="str">
        <f>VLOOKUP(F603,辅助信息!A:B,2,FALSE)</f>
        <v>螺纹钢</v>
      </c>
      <c r="F603" s="63" t="s">
        <v>82</v>
      </c>
      <c r="G603" s="65">
        <v>8</v>
      </c>
      <c r="H603" s="65">
        <f>_xlfn._xlws.FILTER('[1]2025年已发货'!$E:$E,'[1]2025年已发货'!$F:$F&amp;'[1]2025年已发货'!$C:$C&amp;'[1]2025年已发货'!$G:$G&amp;'[1]2025年已发货'!$H:$H=C603&amp;F603&amp;I603&amp;J603,"未发货")</f>
        <v>8</v>
      </c>
      <c r="I603" s="63" t="str">
        <f>VLOOKUP(B603,辅助信息!E:I,3,FALSE)</f>
        <v>(华西颐海-科创农业生态谷-1号钢筋房)成都市简阳市白金山水库</v>
      </c>
      <c r="J603" s="63" t="str">
        <f>VLOOKUP(B603,辅助信息!E:I,4,FALSE)</f>
        <v>石清国</v>
      </c>
      <c r="K603" s="63">
        <f>VLOOKUP(J603,辅助信息!H:I,2,FALSE)</f>
        <v>13458642015</v>
      </c>
      <c r="L603" s="97"/>
      <c r="M603" s="90">
        <v>45708</v>
      </c>
      <c r="N603" s="52"/>
      <c r="O603" s="91">
        <f ca="1" t="shared" si="21"/>
        <v>0</v>
      </c>
      <c r="P603" s="91">
        <f ca="1" t="shared" si="22"/>
        <v>55</v>
      </c>
      <c r="Q603" s="49" t="str">
        <f>VLOOKUP(B603,辅助信息!E:M,9,FALSE)</f>
        <v>ZTWM-CDGS-XS-2024-0093-华西-颐海科创农业生态谷</v>
      </c>
    </row>
    <row r="604" s="47" customFormat="1" hidden="1" spans="1:17">
      <c r="A604" s="52"/>
      <c r="B604" s="63" t="s">
        <v>48</v>
      </c>
      <c r="C604" s="95">
        <v>45707</v>
      </c>
      <c r="D604" s="63" t="str">
        <f>VLOOKUP(B604,辅助信息!E:K,7,FALSE)</f>
        <v>ZTWM-CDGS-YL-20240529-006</v>
      </c>
      <c r="E604" s="63" t="str">
        <f>VLOOKUP(F604,辅助信息!A:B,2,FALSE)</f>
        <v>螺纹钢</v>
      </c>
      <c r="F604" s="63" t="s">
        <v>21</v>
      </c>
      <c r="G604" s="65">
        <v>5</v>
      </c>
      <c r="H604" s="65">
        <f>_xlfn._xlws.FILTER('[1]2025年已发货'!$E:$E,'[1]2025年已发货'!$F:$F&amp;'[1]2025年已发货'!$C:$C&amp;'[1]2025年已发货'!$G:$G&amp;'[1]2025年已发货'!$H:$H=C604&amp;F604&amp;I604&amp;J604,"未发货")</f>
        <v>5</v>
      </c>
      <c r="I604" s="63" t="str">
        <f>VLOOKUP(B604,辅助信息!E:I,3,FALSE)</f>
        <v>(华西颐海-科创农业生态谷-1号钢筋房)成都市简阳市白金山水库</v>
      </c>
      <c r="J604" s="63" t="str">
        <f>VLOOKUP(B604,辅助信息!E:I,4,FALSE)</f>
        <v>石清国</v>
      </c>
      <c r="K604" s="63">
        <f>VLOOKUP(J604,辅助信息!H:I,2,FALSE)</f>
        <v>13458642015</v>
      </c>
      <c r="L604" s="97"/>
      <c r="M604" s="90">
        <v>45708</v>
      </c>
      <c r="N604" s="52"/>
      <c r="O604" s="91">
        <f ca="1" t="shared" si="21"/>
        <v>0</v>
      </c>
      <c r="P604" s="91">
        <f ca="1" t="shared" si="22"/>
        <v>55</v>
      </c>
      <c r="Q604" s="49" t="str">
        <f>VLOOKUP(B604,辅助信息!E:M,9,FALSE)</f>
        <v>ZTWM-CDGS-XS-2024-0093-华西-颐海科创农业生态谷</v>
      </c>
    </row>
    <row r="605" hidden="1" spans="2:17">
      <c r="B605" s="22" t="s">
        <v>80</v>
      </c>
      <c r="C605" s="95">
        <v>45707</v>
      </c>
      <c r="D605" s="63" t="e">
        <f>VLOOKUP(B605,辅助信息!E:K,7,FALSE)</f>
        <v>#N/A</v>
      </c>
      <c r="E605" s="63" t="str">
        <f>VLOOKUP(F605,辅助信息!A:B,2,FALSE)</f>
        <v>螺纹钢</v>
      </c>
      <c r="F605" s="22" t="s">
        <v>27</v>
      </c>
      <c r="G605" s="18">
        <v>6</v>
      </c>
      <c r="H605" s="65" t="e">
        <f>_xlfn._xlws.FILTER('[1]2025年已发货'!$E:$E,'[1]2025年已发货'!$F:$F&amp;'[1]2025年已发货'!$C:$C&amp;'[1]2025年已发货'!$G:$G&amp;'[1]2025年已发货'!$H:$H=C605&amp;F605&amp;I605&amp;J605,"未发货")</f>
        <v>#N/A</v>
      </c>
      <c r="I605" s="63" t="e">
        <f>VLOOKUP(B605,辅助信息!E:I,3,FALSE)</f>
        <v>#N/A</v>
      </c>
      <c r="J605" s="63" t="e">
        <f>VLOOKUP(B605,辅助信息!E:I,4,FALSE)</f>
        <v>#N/A</v>
      </c>
      <c r="K605" s="63" t="e">
        <f>VLOOKUP(J605,辅助信息!H:I,2,FALSE)</f>
        <v>#N/A</v>
      </c>
      <c r="L605" s="97" t="e">
        <f>VLOOKUP(B605,辅助信息!E:J,6,FALSE)</f>
        <v>#N/A</v>
      </c>
      <c r="M605" s="90">
        <v>45708</v>
      </c>
      <c r="N605" s="50"/>
      <c r="O605" s="91">
        <f ca="1" t="shared" si="21"/>
        <v>0</v>
      </c>
      <c r="P605" s="91">
        <f ca="1" t="shared" si="22"/>
        <v>55</v>
      </c>
      <c r="Q605" s="49" t="e">
        <f>VLOOKUP(B605,辅助信息!E:M,9,FALSE)</f>
        <v>#N/A</v>
      </c>
    </row>
    <row r="606" hidden="1" spans="2:17">
      <c r="B606" s="22" t="s">
        <v>80</v>
      </c>
      <c r="C606" s="95">
        <v>45707</v>
      </c>
      <c r="D606" s="63" t="e">
        <f>VLOOKUP(B606,辅助信息!E:K,7,FALSE)</f>
        <v>#N/A</v>
      </c>
      <c r="E606" s="63" t="str">
        <f>VLOOKUP(F606,辅助信息!A:B,2,FALSE)</f>
        <v>螺纹钢</v>
      </c>
      <c r="F606" s="22" t="s">
        <v>32</v>
      </c>
      <c r="G606" s="18">
        <v>30</v>
      </c>
      <c r="H606" s="65" t="e">
        <f>_xlfn._xlws.FILTER('[1]2025年已发货'!$E:$E,'[1]2025年已发货'!$F:$F&amp;'[1]2025年已发货'!$C:$C&amp;'[1]2025年已发货'!$G:$G&amp;'[1]2025年已发货'!$H:$H=C606&amp;F606&amp;I606&amp;J606,"未发货")</f>
        <v>#N/A</v>
      </c>
      <c r="I606" s="63" t="e">
        <f>VLOOKUP(B606,辅助信息!E:I,3,FALSE)</f>
        <v>#N/A</v>
      </c>
      <c r="J606" s="63" t="e">
        <f>VLOOKUP(B606,辅助信息!E:I,4,FALSE)</f>
        <v>#N/A</v>
      </c>
      <c r="K606" s="63" t="e">
        <f>VLOOKUP(J606,辅助信息!H:I,2,FALSE)</f>
        <v>#N/A</v>
      </c>
      <c r="L606" s="97"/>
      <c r="M606" s="90">
        <v>45708</v>
      </c>
      <c r="N606" s="50"/>
      <c r="O606" s="91">
        <f ca="1" t="shared" si="21"/>
        <v>0</v>
      </c>
      <c r="P606" s="91">
        <f ca="1" t="shared" si="22"/>
        <v>55</v>
      </c>
      <c r="Q606" s="49" t="e">
        <f>VLOOKUP(B606,辅助信息!E:M,9,FALSE)</f>
        <v>#N/A</v>
      </c>
    </row>
    <row r="607" ht="36" hidden="1" spans="2:17">
      <c r="B607" s="22" t="s">
        <v>47</v>
      </c>
      <c r="C607" s="95">
        <v>45707</v>
      </c>
      <c r="D607" s="63" t="str">
        <f>VLOOKUP(B607,辅助信息!E:K,7,FALSE)</f>
        <v>JWDDCD2025011400164</v>
      </c>
      <c r="E607" s="63" t="str">
        <f>VLOOKUP(F607,辅助信息!A:B,2,FALSE)</f>
        <v>螺纹钢</v>
      </c>
      <c r="F607" s="22" t="s">
        <v>18</v>
      </c>
      <c r="G607" s="18">
        <v>225</v>
      </c>
      <c r="H607" s="65" t="str">
        <f>_xlfn._xlws.FILTER('[1]2025年已发货'!$E:$E,'[1]2025年已发货'!$F:$F&amp;'[1]2025年已发货'!$C:$C&amp;'[1]2025年已发货'!$G:$G&amp;'[1]2025年已发货'!$H:$H=C607&amp;F607&amp;I607&amp;J607,"未发货")</f>
        <v>未发货</v>
      </c>
      <c r="I607" s="63" t="str">
        <f>VLOOKUP(B607,辅助信息!E:I,3,FALSE)</f>
        <v>（商投建工达州中医药科技园-1工区）达州市通川区达州中医药职业学院犀牛大道北段</v>
      </c>
      <c r="J607" s="63" t="str">
        <f>VLOOKUP(B607,辅助信息!E:I,4,FALSE)</f>
        <v>程黄刚</v>
      </c>
      <c r="K607" s="63">
        <f>VLOOKUP(J607,辅助信息!H:I,2,FALSE)</f>
        <v>15108211617</v>
      </c>
      <c r="L607" s="108" t="str">
        <f>VLOOKUP(B607,辅助信息!E:J,6,FALSE)</f>
        <v>控制炉批号尽量少,优先安排达钢,提前联系到场规格及数量</v>
      </c>
      <c r="M607" s="90">
        <v>45710</v>
      </c>
      <c r="N607" s="50"/>
      <c r="O607" s="91">
        <f ca="1" t="shared" si="21"/>
        <v>0</v>
      </c>
      <c r="P607" s="91">
        <f ca="1" t="shared" si="22"/>
        <v>53</v>
      </c>
      <c r="Q607" s="49" t="str">
        <f>VLOOKUP(B607,辅助信息!E:M,9,FALSE)</f>
        <v>ZTWM-CDGS-XS-2024-0134-商投建工达州中医药科技成果示范园项目</v>
      </c>
    </row>
    <row r="608" s="49" customFormat="1" ht="36" hidden="1" spans="2:17">
      <c r="B608" s="94" t="s">
        <v>69</v>
      </c>
      <c r="C608" s="95">
        <v>45708</v>
      </c>
      <c r="D608" s="94" t="str">
        <f>VLOOKUP(B608,辅助信息!E:K,7,FALSE)</f>
        <v>JWDDCD2025011400164</v>
      </c>
      <c r="E608" s="94" t="str">
        <f>VLOOKUP(F608,辅助信息!A:B,2,FALSE)</f>
        <v>螺纹钢</v>
      </c>
      <c r="F608" s="94" t="s">
        <v>21</v>
      </c>
      <c r="G608" s="94">
        <v>35</v>
      </c>
      <c r="H608" s="94" t="str">
        <f>_xlfn._xlws.FILTER('[1]2025年已发货'!$E:$E,'[1]2025年已发货'!$F:$F&amp;'[1]2025年已发货'!$C:$C&amp;'[1]2025年已发货'!$G:$G&amp;'[1]2025年已发货'!$H:$H=C608&amp;F608&amp;I608&amp;J608,"未发货")</f>
        <v>未发货</v>
      </c>
      <c r="I608" s="94" t="str">
        <f>VLOOKUP(B608,辅助信息!E:I,3,FALSE)</f>
        <v>（商投建工达州中医药科技园-4工区-2号楼）达州市通川区达州中医药职业学院犀牛大道北段</v>
      </c>
      <c r="J608" s="94" t="str">
        <f>VLOOKUP(B608,辅助信息!E:I,4,FALSE)</f>
        <v>张扬</v>
      </c>
      <c r="K608" s="94">
        <f>VLOOKUP(J608,辅助信息!H:I,2,FALSE)</f>
        <v>18381904567</v>
      </c>
      <c r="L608" s="108" t="str">
        <f>VLOOKUP(B608,辅助信息!E:J,6,FALSE)</f>
        <v>控制炉批号尽量少,优先安排达钢,提前联系到场规格及数量</v>
      </c>
      <c r="M608" s="100">
        <v>45704</v>
      </c>
      <c r="O608" s="49">
        <f ca="1" t="shared" si="21"/>
        <v>0</v>
      </c>
      <c r="P608" s="91">
        <f ca="1" t="shared" si="22"/>
        <v>59</v>
      </c>
      <c r="Q608" s="49" t="str">
        <f>VLOOKUP(B608,辅助信息!E:M,9,FALSE)</f>
        <v>ZTWM-CDGS-XS-2024-0134-商投建工达州中医药科技成果示范园项目</v>
      </c>
    </row>
    <row r="609" s="49" customFormat="1" hidden="1" spans="2:17">
      <c r="B609" s="94" t="s">
        <v>84</v>
      </c>
      <c r="C609" s="95">
        <v>45708</v>
      </c>
      <c r="D609" s="94" t="str">
        <f>VLOOKUP(B609,辅助信息!E:K,7,FALSE)</f>
        <v>JWDDCD2024102400111</v>
      </c>
      <c r="E609" s="94" t="str">
        <f>VLOOKUP(F609,辅助信息!A:B,2,FALSE)</f>
        <v>螺纹钢</v>
      </c>
      <c r="F609" s="94" t="s">
        <v>27</v>
      </c>
      <c r="G609" s="94">
        <v>20</v>
      </c>
      <c r="H609" s="94" t="str">
        <f>_xlfn._xlws.FILTER('[1]2025年已发货'!$E:$E,'[1]2025年已发货'!$F:$F&amp;'[1]2025年已发货'!$C:$C&amp;'[1]2025年已发货'!$G:$G&amp;'[1]2025年已发货'!$H:$H=C609&amp;F609&amp;I609&amp;J609,"未发货")</f>
        <v>未发货</v>
      </c>
      <c r="I609" s="94" t="str">
        <f>VLOOKUP(B609,辅助信息!E:I,3,FALSE)</f>
        <v>（五冶达州国道542项目-一工区路基一工段）四川省达州市达川区石梯火车站盖板加工点</v>
      </c>
      <c r="J609" s="94" t="str">
        <f>VLOOKUP(B609,辅助信息!E:I,4,FALSE)</f>
        <v>郑松</v>
      </c>
      <c r="K609" s="94">
        <f>VLOOKUP(J609,辅助信息!H:I,2,FALSE)</f>
        <v>13527304849</v>
      </c>
      <c r="L609" s="111" t="str">
        <f>VLOOKUP(B609,辅助信息!E:J,6,FALSE)</f>
        <v>五冶建设送货单,送货车型13米,装货前联系收货人核实到场规格,没提前告知进场规格现场不给予接收</v>
      </c>
      <c r="M609" s="100">
        <v>45705</v>
      </c>
      <c r="O609" s="49">
        <f ca="1" t="shared" si="21"/>
        <v>0</v>
      </c>
      <c r="P609" s="91">
        <f ca="1" t="shared" si="22"/>
        <v>58</v>
      </c>
      <c r="Q609" s="49" t="str">
        <f>VLOOKUP(B609,辅助信息!E:M,9,FALSE)</f>
        <v>ZTWM-CDGS-XS-2024-0181-五冶天府-国道542项目（二批次）</v>
      </c>
    </row>
    <row r="610" s="49" customFormat="1" hidden="1" spans="2:17">
      <c r="B610" s="94" t="s">
        <v>84</v>
      </c>
      <c r="C610" s="95">
        <v>45708</v>
      </c>
      <c r="D610" s="94" t="str">
        <f>VLOOKUP(B610,辅助信息!E:K,7,FALSE)</f>
        <v>JWDDCD2024102400111</v>
      </c>
      <c r="E610" s="94" t="str">
        <f>VLOOKUP(F610,辅助信息!A:B,2,FALSE)</f>
        <v>螺纹钢</v>
      </c>
      <c r="F610" s="94" t="s">
        <v>33</v>
      </c>
      <c r="G610" s="94">
        <v>8</v>
      </c>
      <c r="H610" s="94" t="str">
        <f>_xlfn._xlws.FILTER('[1]2025年已发货'!$E:$E,'[1]2025年已发货'!$F:$F&amp;'[1]2025年已发货'!$C:$C&amp;'[1]2025年已发货'!$G:$G&amp;'[1]2025年已发货'!$H:$H=C610&amp;F610&amp;I610&amp;J610,"未发货")</f>
        <v>未发货</v>
      </c>
      <c r="I610" s="94" t="str">
        <f>VLOOKUP(B610,辅助信息!E:I,3,FALSE)</f>
        <v>（五冶达州国道542项目-一工区路基一工段）四川省达州市达川区石梯火车站盖板加工点</v>
      </c>
      <c r="J610" s="94" t="str">
        <f>VLOOKUP(B610,辅助信息!E:I,4,FALSE)</f>
        <v>郑松</v>
      </c>
      <c r="K610" s="94">
        <f>VLOOKUP(J610,辅助信息!H:I,2,FALSE)</f>
        <v>13527304849</v>
      </c>
      <c r="L610" s="112"/>
      <c r="M610" s="100">
        <v>45705</v>
      </c>
      <c r="O610" s="49">
        <f ca="1" t="shared" si="21"/>
        <v>0</v>
      </c>
      <c r="P610" s="91">
        <f ca="1" t="shared" si="22"/>
        <v>58</v>
      </c>
      <c r="Q610" s="49" t="str">
        <f>VLOOKUP(B610,辅助信息!E:M,9,FALSE)</f>
        <v>ZTWM-CDGS-XS-2024-0181-五冶天府-国道542项目（二批次）</v>
      </c>
    </row>
    <row r="611" s="49" customFormat="1" hidden="1" spans="2:17">
      <c r="B611" s="94" t="s">
        <v>84</v>
      </c>
      <c r="C611" s="95">
        <v>45708</v>
      </c>
      <c r="D611" s="94" t="str">
        <f>VLOOKUP(B611,辅助信息!E:K,7,FALSE)</f>
        <v>JWDDCD2024102400111</v>
      </c>
      <c r="E611" s="94" t="str">
        <f>VLOOKUP(F611,辅助信息!A:B,2,FALSE)</f>
        <v>螺纹钢</v>
      </c>
      <c r="F611" s="94" t="s">
        <v>18</v>
      </c>
      <c r="G611" s="94">
        <v>12</v>
      </c>
      <c r="H611" s="94" t="str">
        <f>_xlfn._xlws.FILTER('[1]2025年已发货'!$E:$E,'[1]2025年已发货'!$F:$F&amp;'[1]2025年已发货'!$C:$C&amp;'[1]2025年已发货'!$G:$G&amp;'[1]2025年已发货'!$H:$H=C611&amp;F611&amp;I611&amp;J611,"未发货")</f>
        <v>未发货</v>
      </c>
      <c r="I611" s="94" t="str">
        <f>VLOOKUP(B611,辅助信息!E:I,3,FALSE)</f>
        <v>（五冶达州国道542项目-一工区路基一工段）四川省达州市达川区石梯火车站盖板加工点</v>
      </c>
      <c r="J611" s="94" t="str">
        <f>VLOOKUP(B611,辅助信息!E:I,4,FALSE)</f>
        <v>郑松</v>
      </c>
      <c r="K611" s="94">
        <f>VLOOKUP(J611,辅助信息!H:I,2,FALSE)</f>
        <v>13527304849</v>
      </c>
      <c r="L611" s="112"/>
      <c r="M611" s="100">
        <v>45705</v>
      </c>
      <c r="O611" s="49">
        <f ca="1" t="shared" si="21"/>
        <v>0</v>
      </c>
      <c r="P611" s="91">
        <f ca="1" t="shared" si="22"/>
        <v>58</v>
      </c>
      <c r="Q611" s="49" t="str">
        <f>VLOOKUP(B611,辅助信息!E:M,9,FALSE)</f>
        <v>ZTWM-CDGS-XS-2024-0181-五冶天府-国道542项目（二批次）</v>
      </c>
    </row>
    <row r="612" s="49" customFormat="1" hidden="1" spans="2:17">
      <c r="B612" s="94" t="s">
        <v>84</v>
      </c>
      <c r="C612" s="95">
        <v>45708</v>
      </c>
      <c r="D612" s="94" t="str">
        <f>VLOOKUP(B612,辅助信息!E:K,7,FALSE)</f>
        <v>JWDDCD2024102400111</v>
      </c>
      <c r="E612" s="94" t="str">
        <f>VLOOKUP(F612,辅助信息!A:B,2,FALSE)</f>
        <v>高线</v>
      </c>
      <c r="F612" s="94" t="s">
        <v>51</v>
      </c>
      <c r="G612" s="94">
        <v>5</v>
      </c>
      <c r="H612" s="94" t="str">
        <f>_xlfn._xlws.FILTER('[1]2025年已发货'!$E:$E,'[1]2025年已发货'!$F:$F&amp;'[1]2025年已发货'!$C:$C&amp;'[1]2025年已发货'!$G:$G&amp;'[1]2025年已发货'!$H:$H=C612&amp;F612&amp;I612&amp;J612,"未发货")</f>
        <v>未发货</v>
      </c>
      <c r="I612" s="94" t="str">
        <f>VLOOKUP(B612,辅助信息!E:I,3,FALSE)</f>
        <v>（五冶达州国道542项目-一工区路基一工段）四川省达州市达川区石梯火车站盖板加工点</v>
      </c>
      <c r="J612" s="94" t="str">
        <f>VLOOKUP(B612,辅助信息!E:I,4,FALSE)</f>
        <v>郑松</v>
      </c>
      <c r="K612" s="94">
        <f>VLOOKUP(J612,辅助信息!H:I,2,FALSE)</f>
        <v>13527304849</v>
      </c>
      <c r="L612" s="113"/>
      <c r="M612" s="100">
        <v>45705</v>
      </c>
      <c r="O612" s="49">
        <f ca="1" t="shared" si="21"/>
        <v>0</v>
      </c>
      <c r="P612" s="91">
        <f ca="1" t="shared" si="22"/>
        <v>58</v>
      </c>
      <c r="Q612" s="49" t="str">
        <f>VLOOKUP(B612,辅助信息!E:M,9,FALSE)</f>
        <v>ZTWM-CDGS-XS-2024-0181-五冶天府-国道542项目（二批次）</v>
      </c>
    </row>
    <row r="613" s="49" customFormat="1" ht="60" hidden="1" spans="2:17">
      <c r="B613" s="94" t="s">
        <v>75</v>
      </c>
      <c r="C613" s="95">
        <v>45708</v>
      </c>
      <c r="D613" s="94" t="str">
        <f>VLOOKUP(B613,辅助信息!E:K,7,FALSE)</f>
        <v>JWDDCD2024102400111</v>
      </c>
      <c r="E613" s="94" t="str">
        <f>VLOOKUP(F613,辅助信息!A:B,2,FALSE)</f>
        <v>螺纹钢</v>
      </c>
      <c r="F613" s="94" t="s">
        <v>65</v>
      </c>
      <c r="G613" s="94">
        <v>35</v>
      </c>
      <c r="H613" s="94">
        <f>_xlfn._xlws.FILTER('[1]2025年已发货'!$E:$E,'[1]2025年已发货'!$F:$F&amp;'[1]2025年已发货'!$C:$C&amp;'[1]2025年已发货'!$G:$G&amp;'[1]2025年已发货'!$H:$H=C613&amp;F613&amp;I613&amp;J613,"未发货")</f>
        <v>45</v>
      </c>
      <c r="I613" s="94" t="str">
        <f>VLOOKUP(B613,辅助信息!E:I,3,FALSE)</f>
        <v>（五冶达州国道542项目-一工区桥梁一工段）四川省达州市四川省达州市达川区石桥镇武寨村</v>
      </c>
      <c r="J613" s="94" t="str">
        <f>VLOOKUP(B613,辅助信息!E:I,4,FALSE)</f>
        <v>杨勇</v>
      </c>
      <c r="K613" s="94">
        <f>VLOOKUP(J613,辅助信息!H:I,2,FALSE)</f>
        <v>18398563998</v>
      </c>
      <c r="L613" s="108" t="str">
        <f>VLOOKUP(B613,辅助信息!E:J,6,FALSE)</f>
        <v>五冶建设送货单,送货车型13米,装货前联系收货人核实到场规格,没提前告知进场规格现场不给予接收</v>
      </c>
      <c r="M613" s="100">
        <v>45709</v>
      </c>
      <c r="O613" s="49">
        <f ca="1" t="shared" si="21"/>
        <v>0</v>
      </c>
      <c r="P613" s="91">
        <f ca="1" t="shared" si="22"/>
        <v>54</v>
      </c>
      <c r="Q613" s="49" t="str">
        <f>VLOOKUP(B613,辅助信息!E:M,9,FALSE)</f>
        <v>ZTWM-CDGS-XS-2024-0181-五冶天府-国道542项目（二批次）</v>
      </c>
    </row>
    <row r="614" s="49" customFormat="1" hidden="1" spans="1:17">
      <c r="A614" s="109" t="s">
        <v>100</v>
      </c>
      <c r="B614" s="94" t="s">
        <v>87</v>
      </c>
      <c r="C614" s="95">
        <v>45708</v>
      </c>
      <c r="D614" s="94" t="str">
        <f>VLOOKUP(B614,辅助信息!E:K,7,FALSE)</f>
        <v>JWDDCD2024102400111</v>
      </c>
      <c r="E614" s="94" t="str">
        <f>VLOOKUP(F614,辅助信息!A:B,2,FALSE)</f>
        <v>螺纹钢</v>
      </c>
      <c r="F614" s="94" t="s">
        <v>27</v>
      </c>
      <c r="G614" s="94">
        <v>8</v>
      </c>
      <c r="H614" s="94">
        <f>_xlfn._xlws.FILTER('[1]2025年已发货'!$E:$E,'[1]2025年已发货'!$F:$F&amp;'[1]2025年已发货'!$C:$C&amp;'[1]2025年已发货'!$G:$G&amp;'[1]2025年已发货'!$H:$H=C614&amp;F614&amp;I614&amp;J614,"未发货")</f>
        <v>8</v>
      </c>
      <c r="I614" s="94" t="str">
        <f>VLOOKUP(B614,辅助信息!E:I,3,FALSE)</f>
        <v>（五冶达州国道542项目-一工区桥梁二工段）四川省达州市达川区达川区石梯镇石成村</v>
      </c>
      <c r="J614" s="94" t="str">
        <f>VLOOKUP(B614,辅助信息!E:I,4,FALSE)</f>
        <v>夏树彬</v>
      </c>
      <c r="K614" s="94">
        <f>VLOOKUP(J614,辅助信息!H:I,2,FALSE)</f>
        <v>13518183653</v>
      </c>
      <c r="L614" s="111" t="str">
        <f>VLOOKUP(B614,辅助信息!E:J,6,FALSE)</f>
        <v>五冶建设送货单,送货车型9.6米,装货前联系收货人核实到场规格,没提前告知进场规格现场不给予接收</v>
      </c>
      <c r="M614" s="100">
        <v>45706</v>
      </c>
      <c r="O614" s="49">
        <f ca="1" t="shared" si="21"/>
        <v>0</v>
      </c>
      <c r="P614" s="91">
        <f ca="1" t="shared" si="22"/>
        <v>57</v>
      </c>
      <c r="Q614" s="49" t="str">
        <f>VLOOKUP(B614,辅助信息!E:M,9,FALSE)</f>
        <v>ZTWM-CDGS-XS-2024-0181-五冶天府-国道542项目（二批次）</v>
      </c>
    </row>
    <row r="615" s="49" customFormat="1" hidden="1" spans="1:17">
      <c r="A615" s="109"/>
      <c r="B615" s="94" t="s">
        <v>87</v>
      </c>
      <c r="C615" s="95">
        <v>45708</v>
      </c>
      <c r="D615" s="94" t="str">
        <f>VLOOKUP(B615,辅助信息!E:K,7,FALSE)</f>
        <v>JWDDCD2024102400111</v>
      </c>
      <c r="E615" s="94" t="str">
        <f>VLOOKUP(F615,辅助信息!A:B,2,FALSE)</f>
        <v>螺纹钢</v>
      </c>
      <c r="F615" s="94" t="s">
        <v>65</v>
      </c>
      <c r="G615" s="94">
        <v>27</v>
      </c>
      <c r="H615" s="94">
        <f>_xlfn._xlws.FILTER('[1]2025年已发货'!$E:$E,'[1]2025年已发货'!$F:$F&amp;'[1]2025年已发货'!$C:$C&amp;'[1]2025年已发货'!$G:$G&amp;'[1]2025年已发货'!$H:$H=C615&amp;F615&amp;I615&amp;J615,"未发货")</f>
        <v>27</v>
      </c>
      <c r="I615" s="94" t="str">
        <f>VLOOKUP(B615,辅助信息!E:I,3,FALSE)</f>
        <v>（五冶达州国道542项目-一工区桥梁二工段）四川省达州市达川区达川区石梯镇石成村</v>
      </c>
      <c r="J615" s="94" t="str">
        <f>VLOOKUP(B615,辅助信息!E:I,4,FALSE)</f>
        <v>夏树彬</v>
      </c>
      <c r="K615" s="94">
        <f>VLOOKUP(J615,辅助信息!H:I,2,FALSE)</f>
        <v>13518183653</v>
      </c>
      <c r="L615" s="113"/>
      <c r="M615" s="100">
        <v>45706</v>
      </c>
      <c r="O615" s="49">
        <f ca="1" t="shared" si="21"/>
        <v>0</v>
      </c>
      <c r="P615" s="91">
        <f ca="1" t="shared" si="22"/>
        <v>57</v>
      </c>
      <c r="Q615" s="49" t="str">
        <f>VLOOKUP(B615,辅助信息!E:M,9,FALSE)</f>
        <v>ZTWM-CDGS-XS-2024-0181-五冶天府-国道542项目（二批次）</v>
      </c>
    </row>
    <row r="616" s="49" customFormat="1" hidden="1" spans="2:17">
      <c r="B616" s="94" t="s">
        <v>74</v>
      </c>
      <c r="C616" s="95">
        <v>45708</v>
      </c>
      <c r="D616" s="94" t="str">
        <f>VLOOKUP(B616,辅助信息!E:K,7,FALSE)</f>
        <v>JWDDCD2024102400111</v>
      </c>
      <c r="E616" s="94" t="str">
        <f>VLOOKUP(F616,辅助信息!A:B,2,FALSE)</f>
        <v>螺纹钢</v>
      </c>
      <c r="F616" s="94" t="s">
        <v>19</v>
      </c>
      <c r="G616" s="94">
        <v>12</v>
      </c>
      <c r="H616" s="94" t="str">
        <f>_xlfn._xlws.FILTER('[1]2025年已发货'!$E:$E,'[1]2025年已发货'!$F:$F&amp;'[1]2025年已发货'!$C:$C&amp;'[1]2025年已发货'!$G:$G&amp;'[1]2025年已发货'!$H:$H=C616&amp;F616&amp;I616&amp;J616,"未发货")</f>
        <v>未发货</v>
      </c>
      <c r="I616" s="94" t="str">
        <f>VLOOKUP(B616,辅助信息!E:I,3,FALSE)</f>
        <v>（五冶达州国道542项目-桥梁4标）四川省达州市达川区大堰镇双井村</v>
      </c>
      <c r="J616" s="94" t="str">
        <f>VLOOKUP(B616,辅助信息!E:I,4,FALSE)</f>
        <v>吴志强</v>
      </c>
      <c r="K616" s="94">
        <f>VLOOKUP(J616,辅助信息!H:I,2,FALSE)</f>
        <v>18820030907</v>
      </c>
      <c r="L616" s="111" t="str">
        <f>VLOOKUP(B616,辅助信息!E:J,6,FALSE)</f>
        <v>五冶建设送货单,送货车型13米,装货前联系收货人核实到场规格,没提前告知进场规格现场不给予接收</v>
      </c>
      <c r="M616" s="100">
        <v>45711</v>
      </c>
      <c r="O616" s="49">
        <f ca="1" t="shared" si="21"/>
        <v>0</v>
      </c>
      <c r="P616" s="91">
        <f ca="1" t="shared" si="22"/>
        <v>52</v>
      </c>
      <c r="Q616" s="49" t="str">
        <f>VLOOKUP(B616,辅助信息!E:M,9,FALSE)</f>
        <v>ZTWM-CDGS-XS-2024-0181-五冶天府-国道542项目（二批次）</v>
      </c>
    </row>
    <row r="617" s="49" customFormat="1" hidden="1" spans="2:17">
      <c r="B617" s="94" t="s">
        <v>74</v>
      </c>
      <c r="C617" s="95">
        <v>45708</v>
      </c>
      <c r="D617" s="94" t="str">
        <f>VLOOKUP(B617,辅助信息!E:K,7,FALSE)</f>
        <v>JWDDCD2024102400111</v>
      </c>
      <c r="E617" s="94" t="str">
        <f>VLOOKUP(F617,辅助信息!A:B,2,FALSE)</f>
        <v>螺纹钢</v>
      </c>
      <c r="F617" s="94" t="s">
        <v>33</v>
      </c>
      <c r="G617" s="94">
        <v>12</v>
      </c>
      <c r="H617" s="94" t="str">
        <f>_xlfn._xlws.FILTER('[1]2025年已发货'!$E:$E,'[1]2025年已发货'!$F:$F&amp;'[1]2025年已发货'!$C:$C&amp;'[1]2025年已发货'!$G:$G&amp;'[1]2025年已发货'!$H:$H=C617&amp;F617&amp;I617&amp;J617,"未发货")</f>
        <v>未发货</v>
      </c>
      <c r="I617" s="94" t="str">
        <f>VLOOKUP(B617,辅助信息!E:I,3,FALSE)</f>
        <v>（五冶达州国道542项目-桥梁4标）四川省达州市达川区大堰镇双井村</v>
      </c>
      <c r="J617" s="94" t="str">
        <f>VLOOKUP(B617,辅助信息!E:I,4,FALSE)</f>
        <v>吴志强</v>
      </c>
      <c r="K617" s="94">
        <f>VLOOKUP(J617,辅助信息!H:I,2,FALSE)</f>
        <v>18820030907</v>
      </c>
      <c r="L617" s="112"/>
      <c r="M617" s="100">
        <v>45711</v>
      </c>
      <c r="O617" s="49">
        <f ca="1" t="shared" si="21"/>
        <v>0</v>
      </c>
      <c r="P617" s="91">
        <f ca="1" t="shared" si="22"/>
        <v>52</v>
      </c>
      <c r="Q617" s="49" t="str">
        <f>VLOOKUP(B617,辅助信息!E:M,9,FALSE)</f>
        <v>ZTWM-CDGS-XS-2024-0181-五冶天府-国道542项目（二批次）</v>
      </c>
    </row>
    <row r="618" s="49" customFormat="1" hidden="1" spans="2:17">
      <c r="B618" s="94" t="s">
        <v>74</v>
      </c>
      <c r="C618" s="95">
        <v>45708</v>
      </c>
      <c r="D618" s="94" t="str">
        <f>VLOOKUP(B618,辅助信息!E:K,7,FALSE)</f>
        <v>JWDDCD2024102400111</v>
      </c>
      <c r="E618" s="94" t="str">
        <f>VLOOKUP(F618,辅助信息!A:B,2,FALSE)</f>
        <v>螺纹钢</v>
      </c>
      <c r="F618" s="94" t="s">
        <v>28</v>
      </c>
      <c r="G618" s="94">
        <v>12</v>
      </c>
      <c r="H618" s="94" t="str">
        <f>_xlfn._xlws.FILTER('[1]2025年已发货'!$E:$E,'[1]2025年已发货'!$F:$F&amp;'[1]2025年已发货'!$C:$C&amp;'[1]2025年已发货'!$G:$G&amp;'[1]2025年已发货'!$H:$H=C618&amp;F618&amp;I618&amp;J618,"未发货")</f>
        <v>未发货</v>
      </c>
      <c r="I618" s="94" t="str">
        <f>VLOOKUP(B618,辅助信息!E:I,3,FALSE)</f>
        <v>（五冶达州国道542项目-桥梁4标）四川省达州市达川区大堰镇双井村</v>
      </c>
      <c r="J618" s="94" t="str">
        <f>VLOOKUP(B618,辅助信息!E:I,4,FALSE)</f>
        <v>吴志强</v>
      </c>
      <c r="K618" s="94">
        <f>VLOOKUP(J618,辅助信息!H:I,2,FALSE)</f>
        <v>18820030907</v>
      </c>
      <c r="L618" s="112"/>
      <c r="M618" s="100">
        <v>45711</v>
      </c>
      <c r="O618" s="49">
        <f ca="1" t="shared" si="21"/>
        <v>0</v>
      </c>
      <c r="P618" s="91">
        <f ca="1" t="shared" si="22"/>
        <v>52</v>
      </c>
      <c r="Q618" s="49" t="str">
        <f>VLOOKUP(B618,辅助信息!E:M,9,FALSE)</f>
        <v>ZTWM-CDGS-XS-2024-0181-五冶天府-国道542项目（二批次）</v>
      </c>
    </row>
    <row r="619" s="49" customFormat="1" hidden="1" spans="2:17">
      <c r="B619" s="94" t="s">
        <v>74</v>
      </c>
      <c r="C619" s="95">
        <v>45708</v>
      </c>
      <c r="D619" s="94" t="str">
        <f>VLOOKUP(B619,辅助信息!E:K,7,FALSE)</f>
        <v>JWDDCD2024102400111</v>
      </c>
      <c r="E619" s="94" t="str">
        <f>VLOOKUP(F619,辅助信息!A:B,2,FALSE)</f>
        <v>螺纹钢</v>
      </c>
      <c r="F619" s="94" t="s">
        <v>18</v>
      </c>
      <c r="G619" s="94">
        <v>3</v>
      </c>
      <c r="H619" s="94" t="str">
        <f>_xlfn._xlws.FILTER('[1]2025年已发货'!$E:$E,'[1]2025年已发货'!$F:$F&amp;'[1]2025年已发货'!$C:$C&amp;'[1]2025年已发货'!$G:$G&amp;'[1]2025年已发货'!$H:$H=C619&amp;F619&amp;I619&amp;J619,"未发货")</f>
        <v>未发货</v>
      </c>
      <c r="I619" s="94" t="str">
        <f>VLOOKUP(B619,辅助信息!E:I,3,FALSE)</f>
        <v>（五冶达州国道542项目-桥梁4标）四川省达州市达川区大堰镇双井村</v>
      </c>
      <c r="J619" s="94" t="str">
        <f>VLOOKUP(B619,辅助信息!E:I,4,FALSE)</f>
        <v>吴志强</v>
      </c>
      <c r="K619" s="94">
        <f>VLOOKUP(J619,辅助信息!H:I,2,FALSE)</f>
        <v>18820030907</v>
      </c>
      <c r="L619" s="113"/>
      <c r="M619" s="100">
        <v>45711</v>
      </c>
      <c r="O619" s="49">
        <f ca="1" t="shared" si="21"/>
        <v>0</v>
      </c>
      <c r="P619" s="91">
        <f ca="1" t="shared" si="22"/>
        <v>52</v>
      </c>
      <c r="Q619" s="49" t="str">
        <f>VLOOKUP(B619,辅助信息!E:M,9,FALSE)</f>
        <v>ZTWM-CDGS-XS-2024-0181-五冶天府-国道542项目（二批次）</v>
      </c>
    </row>
    <row r="620" s="49" customFormat="1" hidden="1" spans="1:17">
      <c r="A620" s="101" t="s">
        <v>101</v>
      </c>
      <c r="B620" s="94" t="s">
        <v>88</v>
      </c>
      <c r="C620" s="95">
        <v>45708</v>
      </c>
      <c r="D620" s="94" t="str">
        <f>VLOOKUP(B620,辅助信息!E:K,7,FALSE)</f>
        <v>JWDDCD2025021900064</v>
      </c>
      <c r="E620" s="94" t="str">
        <f>VLOOKUP(F620,辅助信息!A:B,2,FALSE)</f>
        <v>盘螺</v>
      </c>
      <c r="F620" s="94" t="s">
        <v>49</v>
      </c>
      <c r="G620" s="94">
        <v>18</v>
      </c>
      <c r="H620" s="94">
        <f>_xlfn._xlws.FILTER('[1]2025年已发货'!$E:$E,'[1]2025年已发货'!$F:$F&amp;'[1]2025年已发货'!$C:$C&amp;'[1]2025年已发货'!$G:$G&amp;'[1]2025年已发货'!$H:$H=C620&amp;F620&amp;I620&amp;J620,"未发货")</f>
        <v>14</v>
      </c>
      <c r="I620" s="94" t="str">
        <f>VLOOKUP(B620,辅助信息!E:I,3,FALSE)</f>
        <v>(五冶钢构医学科学产业园建设项目房建二部-四标（5-4）)四川省南充市顺庆区搬罾街道学府大道二段</v>
      </c>
      <c r="J620" s="94" t="str">
        <f>VLOOKUP(B620,辅助信息!E:I,4,FALSE)</f>
        <v>安南</v>
      </c>
      <c r="K620" s="94">
        <f>VLOOKUP(J620,辅助信息!H:I,2,FALSE)</f>
        <v>19950525030</v>
      </c>
      <c r="L620" s="111"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49">
        <f ca="1" t="shared" si="21"/>
        <v>0</v>
      </c>
      <c r="P620" s="91">
        <f ca="1" t="shared" si="22"/>
        <v>57</v>
      </c>
      <c r="Q620" s="49" t="str">
        <f>VLOOKUP(B620,辅助信息!E:M,9,FALSE)</f>
        <v>ZTWM-CDGS-XS-2024-0248-五冶钢构-南充市医学院项目</v>
      </c>
    </row>
    <row r="621" s="49" customFormat="1" hidden="1" spans="1:17">
      <c r="A621" s="101"/>
      <c r="B621" s="94" t="s">
        <v>88</v>
      </c>
      <c r="C621" s="95">
        <v>45708</v>
      </c>
      <c r="D621" s="94" t="str">
        <f>VLOOKUP(B621,辅助信息!E:K,7,FALSE)</f>
        <v>JWDDCD2025021900064</v>
      </c>
      <c r="E621" s="94" t="str">
        <f>VLOOKUP(F621,辅助信息!A:B,2,FALSE)</f>
        <v>盘螺</v>
      </c>
      <c r="F621" s="94" t="s">
        <v>40</v>
      </c>
      <c r="G621" s="94">
        <v>14</v>
      </c>
      <c r="H621" s="94">
        <f>_xlfn._xlws.FILTER('[1]2025年已发货'!$E:$E,'[1]2025年已发货'!$F:$F&amp;'[1]2025年已发货'!$C:$C&amp;'[1]2025年已发货'!$G:$G&amp;'[1]2025年已发货'!$H:$H=C621&amp;F621&amp;I621&amp;J621,"未发货")</f>
        <v>14</v>
      </c>
      <c r="I621" s="94" t="str">
        <f>VLOOKUP(B621,辅助信息!E:I,3,FALSE)</f>
        <v>(五冶钢构医学科学产业园建设项目房建二部-四标（5-4）)四川省南充市顺庆区搬罾街道学府大道二段</v>
      </c>
      <c r="J621" s="94" t="str">
        <f>VLOOKUP(B621,辅助信息!E:I,4,FALSE)</f>
        <v>安南</v>
      </c>
      <c r="K621" s="94">
        <f>VLOOKUP(J621,辅助信息!H:I,2,FALSE)</f>
        <v>19950525030</v>
      </c>
      <c r="L621" s="112"/>
      <c r="M621" s="100">
        <v>45706</v>
      </c>
      <c r="O621" s="49">
        <f ca="1" t="shared" si="21"/>
        <v>0</v>
      </c>
      <c r="P621" s="91">
        <f ca="1" t="shared" si="22"/>
        <v>57</v>
      </c>
      <c r="Q621" s="49" t="str">
        <f>VLOOKUP(B621,辅助信息!E:M,9,FALSE)</f>
        <v>ZTWM-CDGS-XS-2024-0248-五冶钢构-南充市医学院项目</v>
      </c>
    </row>
    <row r="622" s="49" customFormat="1" hidden="1" spans="1:17">
      <c r="A622" s="101"/>
      <c r="B622" s="94" t="s">
        <v>88</v>
      </c>
      <c r="C622" s="95">
        <v>45708</v>
      </c>
      <c r="D622" s="94" t="str">
        <f>VLOOKUP(B622,辅助信息!E:K,7,FALSE)</f>
        <v>JWDDCD2025021900064</v>
      </c>
      <c r="E622" s="94" t="str">
        <f>VLOOKUP(F622,辅助信息!A:B,2,FALSE)</f>
        <v>螺纹钢</v>
      </c>
      <c r="F622" s="94" t="s">
        <v>30</v>
      </c>
      <c r="G622" s="94">
        <v>3</v>
      </c>
      <c r="H622" s="94">
        <f>_xlfn._xlws.FILTER('[1]2025年已发货'!$E:$E,'[1]2025年已发货'!$F:$F&amp;'[1]2025年已发货'!$C:$C&amp;'[1]2025年已发货'!$G:$G&amp;'[1]2025年已发货'!$H:$H=C622&amp;F622&amp;I622&amp;J622,"未发货")</f>
        <v>3</v>
      </c>
      <c r="I622" s="94" t="str">
        <f>VLOOKUP(B622,辅助信息!E:I,3,FALSE)</f>
        <v>(五冶钢构医学科学产业园建设项目房建二部-四标（5-4）)四川省南充市顺庆区搬罾街道学府大道二段</v>
      </c>
      <c r="J622" s="94" t="str">
        <f>VLOOKUP(B622,辅助信息!E:I,4,FALSE)</f>
        <v>安南</v>
      </c>
      <c r="K622" s="94">
        <f>VLOOKUP(J622,辅助信息!H:I,2,FALSE)</f>
        <v>19950525030</v>
      </c>
      <c r="L622" s="112"/>
      <c r="M622" s="100">
        <v>45706</v>
      </c>
      <c r="O622" s="49">
        <f ca="1" t="shared" si="21"/>
        <v>0</v>
      </c>
      <c r="P622" s="91">
        <f ca="1" t="shared" si="22"/>
        <v>57</v>
      </c>
      <c r="Q622" s="49" t="str">
        <f>VLOOKUP(B622,辅助信息!E:M,9,FALSE)</f>
        <v>ZTWM-CDGS-XS-2024-0248-五冶钢构-南充市医学院项目</v>
      </c>
    </row>
    <row r="623" s="49" customFormat="1" hidden="1" spans="1:17">
      <c r="A623" s="101"/>
      <c r="B623" s="94" t="s">
        <v>72</v>
      </c>
      <c r="C623" s="95">
        <v>45708</v>
      </c>
      <c r="D623" s="94" t="str">
        <f>VLOOKUP(B623,辅助信息!E:K,7,FALSE)</f>
        <v>JWDDCD2025021900064</v>
      </c>
      <c r="E623" s="94" t="str">
        <f>VLOOKUP(F623,辅助信息!A:B,2,FALSE)</f>
        <v>高线</v>
      </c>
      <c r="F623" s="94" t="s">
        <v>53</v>
      </c>
      <c r="G623" s="94">
        <v>6</v>
      </c>
      <c r="H623" s="94">
        <f>_xlfn._xlws.FILTER('[1]2025年已发货'!$E:$E,'[1]2025年已发货'!$F:$F&amp;'[1]2025年已发货'!$C:$C&amp;'[1]2025年已发货'!$G:$G&amp;'[1]2025年已发货'!$H:$H=C623&amp;F623&amp;I623&amp;J623,"未发货")</f>
        <v>6</v>
      </c>
      <c r="I623" s="94" t="str">
        <f>VLOOKUP(B623,辅助信息!E:I,3,FALSE)</f>
        <v>(五冶钢构医学科学产业园建设项目房建二部-网羽馆（6-5）)四川省南充市顺庆区搬罾街道学府大道二段</v>
      </c>
      <c r="J623" s="94" t="str">
        <f>VLOOKUP(B623,辅助信息!E:I,4,FALSE)</f>
        <v>安南</v>
      </c>
      <c r="K623" s="94">
        <f>VLOOKUP(J623,辅助信息!H:I,2,FALSE)</f>
        <v>19950525030</v>
      </c>
      <c r="L623" s="112"/>
      <c r="M623" s="100">
        <v>45708</v>
      </c>
      <c r="O623" s="49">
        <f ca="1" t="shared" si="21"/>
        <v>0</v>
      </c>
      <c r="P623" s="91">
        <f ca="1" t="shared" si="22"/>
        <v>55</v>
      </c>
      <c r="Q623" s="49" t="str">
        <f>VLOOKUP(B623,辅助信息!E:M,9,FALSE)</f>
        <v>ZTWM-CDGS-XS-2024-0248-五冶钢构-南充市医学院项目</v>
      </c>
    </row>
    <row r="624" s="49" customFormat="1" hidden="1" spans="1:17">
      <c r="A624" s="101"/>
      <c r="B624" s="94" t="s">
        <v>72</v>
      </c>
      <c r="C624" s="95">
        <v>45708</v>
      </c>
      <c r="D624" s="94" t="str">
        <f>VLOOKUP(B624,辅助信息!E:K,7,FALSE)</f>
        <v>JWDDCD2025021900064</v>
      </c>
      <c r="E624" s="94" t="str">
        <f>VLOOKUP(F624,辅助信息!A:B,2,FALSE)</f>
        <v>螺纹钢</v>
      </c>
      <c r="F624" s="63" t="s">
        <v>19</v>
      </c>
      <c r="G624" s="94">
        <v>8</v>
      </c>
      <c r="H624" s="94">
        <f>_xlfn._xlws.FILTER('[1]2025年已发货'!$E:$E,'[1]2025年已发货'!$F:$F&amp;'[1]2025年已发货'!$C:$C&amp;'[1]2025年已发货'!$G:$G&amp;'[1]2025年已发货'!$H:$H=C624&amp;F624&amp;I624&amp;J624,"未发货")</f>
        <v>8</v>
      </c>
      <c r="I624" s="94" t="str">
        <f>VLOOKUP(B624,辅助信息!E:I,3,FALSE)</f>
        <v>(五冶钢构医学科学产业园建设项目房建二部-网羽馆（6-5）)四川省南充市顺庆区搬罾街道学府大道二段</v>
      </c>
      <c r="J624" s="94" t="str">
        <f>VLOOKUP(B624,辅助信息!E:I,4,FALSE)</f>
        <v>安南</v>
      </c>
      <c r="K624" s="94">
        <f>VLOOKUP(J624,辅助信息!H:I,2,FALSE)</f>
        <v>19950525030</v>
      </c>
      <c r="L624" s="112"/>
      <c r="M624" s="100">
        <v>45708</v>
      </c>
      <c r="O624" s="49">
        <f ca="1" t="shared" si="21"/>
        <v>0</v>
      </c>
      <c r="P624" s="91">
        <f ca="1" t="shared" si="22"/>
        <v>55</v>
      </c>
      <c r="Q624" s="49" t="str">
        <f>VLOOKUP(B624,辅助信息!E:M,9,FALSE)</f>
        <v>ZTWM-CDGS-XS-2024-0248-五冶钢构-南充市医学院项目</v>
      </c>
    </row>
    <row r="625" s="49" customFormat="1" hidden="1" spans="1:16">
      <c r="A625" s="101"/>
      <c r="B625" s="94" t="s">
        <v>72</v>
      </c>
      <c r="C625" s="95">
        <v>45708</v>
      </c>
      <c r="D625" s="94" t="str">
        <f>VLOOKUP(B625,辅助信息!E:K,7,FALSE)</f>
        <v>JWDDCD2025021900064</v>
      </c>
      <c r="E625" s="94" t="str">
        <f>VLOOKUP(F625,辅助信息!A:B,2,FALSE)</f>
        <v>螺纹钢</v>
      </c>
      <c r="F625" s="63" t="s">
        <v>18</v>
      </c>
      <c r="G625" s="94">
        <v>24</v>
      </c>
      <c r="H625" s="94">
        <f>_xlfn._xlws.FILTER('[1]2025年已发货'!$E:$E,'[1]2025年已发货'!$F:$F&amp;'[1]2025年已发货'!$C:$C&amp;'[1]2025年已发货'!$G:$G&amp;'[1]2025年已发货'!$H:$H=C625&amp;F625&amp;I625&amp;J625,"未发货")</f>
        <v>24</v>
      </c>
      <c r="I625" s="94" t="str">
        <f>VLOOKUP(B625,辅助信息!E:I,3,FALSE)</f>
        <v>(五冶钢构医学科学产业园建设项目房建二部-网羽馆（6-5）)四川省南充市顺庆区搬罾街道学府大道二段</v>
      </c>
      <c r="J625" s="94" t="str">
        <f>VLOOKUP(B625,辅助信息!E:I,4,FALSE)</f>
        <v>安南</v>
      </c>
      <c r="K625" s="94">
        <f>VLOOKUP(J625,辅助信息!H:I,2,FALSE)</f>
        <v>19950525030</v>
      </c>
      <c r="L625" s="112"/>
      <c r="M625" s="100"/>
      <c r="P625" s="91"/>
    </row>
    <row r="626" s="49" customFormat="1" hidden="1" spans="2:17">
      <c r="B626" s="94" t="s">
        <v>89</v>
      </c>
      <c r="C626" s="95">
        <v>45708</v>
      </c>
      <c r="D626" s="94" t="str">
        <f>VLOOKUP(B626,辅助信息!E:K,7,FALSE)</f>
        <v>JWDDCD2025021900064</v>
      </c>
      <c r="E626" s="94" t="str">
        <f>VLOOKUP(F626,辅助信息!A:B,2,FALSE)</f>
        <v>螺纹钢</v>
      </c>
      <c r="F626" s="94" t="s">
        <v>32</v>
      </c>
      <c r="G626" s="94">
        <f>130-70-45</f>
        <v>15</v>
      </c>
      <c r="H626" s="94">
        <f>_xlfn._xlws.FILTER('[1]2025年已发货'!$E:$E,'[1]2025年已发货'!$F:$F&amp;'[1]2025年已发货'!$C:$C&amp;'[1]2025年已发货'!$G:$G&amp;'[1]2025年已发货'!$H:$H=C626&amp;F626&amp;I626&amp;J626,"未发货")</f>
        <v>15</v>
      </c>
      <c r="I626" s="94" t="str">
        <f>VLOOKUP(B626,辅助信息!E:I,3,FALSE)</f>
        <v>(五冶钢构医学科学产业园建设项目房建三部-排洪渠)四川省南充市顺庆区搬罾街道学府大道二段</v>
      </c>
      <c r="J626" s="94" t="str">
        <f>VLOOKUP(B626,辅助信息!E:I,4,FALSE)</f>
        <v>郑林</v>
      </c>
      <c r="K626" s="94">
        <f>VLOOKUP(J626,辅助信息!H:I,2,FALSE)</f>
        <v>18349955455</v>
      </c>
      <c r="L626" s="111"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49">
        <f ca="1" t="shared" ref="O626:O656" si="23">IF(OR(M626="",N626&lt;&gt;""),"",MAX(M626-TODAY(),0))</f>
        <v>0</v>
      </c>
      <c r="P626" s="91">
        <f ca="1" t="shared" ref="P626:P638" si="24">IF(M626="","",IF(N626&lt;&gt;"",MAX(N626-M626,0),IF(TODAY()&gt;M626,TODAY()-M626,0)))</f>
        <v>55</v>
      </c>
      <c r="Q626" s="49" t="str">
        <f>VLOOKUP(B626,辅助信息!E:M,9,FALSE)</f>
        <v>ZTWM-CDGS-XS-2024-0248-五冶钢构-南充市医学院项目</v>
      </c>
    </row>
    <row r="627" s="49" customFormat="1" hidden="1" spans="2:17">
      <c r="B627" s="94" t="s">
        <v>89</v>
      </c>
      <c r="C627" s="95">
        <v>45708</v>
      </c>
      <c r="D627" s="94" t="str">
        <f>VLOOKUP(B627,辅助信息!E:K,7,FALSE)</f>
        <v>JWDDCD2025021900064</v>
      </c>
      <c r="E627" s="94" t="str">
        <f>VLOOKUP(F627,辅助信息!A:B,2,FALSE)</f>
        <v>螺纹钢</v>
      </c>
      <c r="F627" s="94" t="s">
        <v>18</v>
      </c>
      <c r="G627" s="94">
        <v>25</v>
      </c>
      <c r="H627" s="94">
        <f>_xlfn._xlws.FILTER('[1]2025年已发货'!$E:$E,'[1]2025年已发货'!$F:$F&amp;'[1]2025年已发货'!$C:$C&amp;'[1]2025年已发货'!$G:$G&amp;'[1]2025年已发货'!$H:$H=C627&amp;F627&amp;I627&amp;J627,"未发货")</f>
        <v>21</v>
      </c>
      <c r="I627" s="94" t="str">
        <f>VLOOKUP(B627,辅助信息!E:I,3,FALSE)</f>
        <v>(五冶钢构医学科学产业园建设项目房建三部-排洪渠)四川省南充市顺庆区搬罾街道学府大道二段</v>
      </c>
      <c r="J627" s="94" t="str">
        <f>VLOOKUP(B627,辅助信息!E:I,4,FALSE)</f>
        <v>郑林</v>
      </c>
      <c r="K627" s="94">
        <f>VLOOKUP(J627,辅助信息!H:I,2,FALSE)</f>
        <v>18349955455</v>
      </c>
      <c r="L627" s="112"/>
      <c r="M627" s="100">
        <v>45708</v>
      </c>
      <c r="O627" s="49">
        <f ca="1" t="shared" si="23"/>
        <v>0</v>
      </c>
      <c r="P627" s="91">
        <f ca="1" t="shared" si="24"/>
        <v>55</v>
      </c>
      <c r="Q627" s="49" t="str">
        <f>VLOOKUP(B627,辅助信息!E:M,9,FALSE)</f>
        <v>ZTWM-CDGS-XS-2024-0248-五冶钢构-南充市医学院项目</v>
      </c>
    </row>
    <row r="628" s="47" customFormat="1" hidden="1" spans="1:17">
      <c r="A628" s="103" t="s">
        <v>97</v>
      </c>
      <c r="B628" s="63" t="s">
        <v>98</v>
      </c>
      <c r="C628" s="95">
        <v>45708</v>
      </c>
      <c r="D628" s="63" t="str">
        <f>VLOOKUP(B628,辅助信息!E:K,7,FALSE)</f>
        <v>JWDDCD2025021900064</v>
      </c>
      <c r="E628" s="63" t="str">
        <f>VLOOKUP(F628,辅助信息!A:B,2,FALSE)</f>
        <v>高线</v>
      </c>
      <c r="F628" s="63" t="s">
        <v>51</v>
      </c>
      <c r="G628" s="65">
        <v>10</v>
      </c>
      <c r="H628" s="65" t="str">
        <f>_xlfn._xlws.FILTER('[1]2025年已发货'!$E:$E,'[1]2025年已发货'!$F:$F&amp;'[1]2025年已发货'!$C:$C&amp;'[1]2025年已发货'!$G:$G&amp;'[1]2025年已发货'!$H:$H=C628&amp;F628&amp;I628&amp;J628,"未发货")</f>
        <v>未发货</v>
      </c>
      <c r="I628" s="63" t="str">
        <f>VLOOKUP(B628,辅助信息!E:I,3,FALSE)</f>
        <v>(五冶钢构医学科学产业园建设项目房建一部-一标（2-6）)四川省南充市顺庆区搬罾街道学府大道二段</v>
      </c>
      <c r="J628" s="63" t="str">
        <f>VLOOKUP(B628,辅助信息!E:I,4,FALSE)</f>
        <v>胡泽宇</v>
      </c>
      <c r="K628" s="63">
        <f>VLOOKUP(J628,辅助信息!H:I,2,FALSE)</f>
        <v>18141337338</v>
      </c>
      <c r="L628" s="112"/>
      <c r="M628" s="90">
        <v>45709</v>
      </c>
      <c r="N628" s="52"/>
      <c r="O628" s="91">
        <f ca="1" t="shared" si="23"/>
        <v>0</v>
      </c>
      <c r="P628" s="91">
        <f ca="1" t="shared" si="24"/>
        <v>54</v>
      </c>
      <c r="Q628" s="49" t="str">
        <f>VLOOKUP(B628,辅助信息!E:M,9,FALSE)</f>
        <v>ZTWM-CDGS-XS-2024-0248-五冶钢构-南充市医学院项目</v>
      </c>
    </row>
    <row r="629" s="47" customFormat="1" hidden="1" spans="1:17">
      <c r="A629" s="103"/>
      <c r="B629" s="63" t="s">
        <v>99</v>
      </c>
      <c r="C629" s="95">
        <v>45708</v>
      </c>
      <c r="D629" s="63" t="str">
        <f>VLOOKUP(B629,辅助信息!E:K,7,FALSE)</f>
        <v>JWDDCD2025021900064</v>
      </c>
      <c r="E629" s="63" t="str">
        <f>VLOOKUP(F629,辅助信息!A:B,2,FALSE)</f>
        <v>高线</v>
      </c>
      <c r="F629" s="63" t="s">
        <v>53</v>
      </c>
      <c r="G629" s="65">
        <v>2.5</v>
      </c>
      <c r="H629" s="65" t="str">
        <f>_xlfn._xlws.FILTER('[1]2025年已发货'!$E:$E,'[1]2025年已发货'!$F:$F&amp;'[1]2025年已发货'!$C:$C&amp;'[1]2025年已发货'!$G:$G&amp;'[1]2025年已发货'!$H:$H=C629&amp;F629&amp;I629&amp;J629,"未发货")</f>
        <v>未发货</v>
      </c>
      <c r="I629" s="63" t="str">
        <f>VLOOKUP(B629,辅助信息!E:I,3,FALSE)</f>
        <v>(五冶钢构医学科学产业园建设项目房建连接线道路工程)四川省南充市顺庆区搬罾街道学府大道二段</v>
      </c>
      <c r="J629" s="63" t="str">
        <f>VLOOKUP(B629,辅助信息!E:I,4,FALSE)</f>
        <v>刘建中</v>
      </c>
      <c r="K629" s="63">
        <f>VLOOKUP(J629,辅助信息!H:I,2,FALSE)</f>
        <v>13908143055</v>
      </c>
      <c r="L629" s="112"/>
      <c r="M629" s="90">
        <v>45709</v>
      </c>
      <c r="N629" s="52"/>
      <c r="O629" s="91">
        <f ca="1" t="shared" si="23"/>
        <v>0</v>
      </c>
      <c r="P629" s="91">
        <f ca="1" t="shared" si="24"/>
        <v>54</v>
      </c>
      <c r="Q629" s="49" t="str">
        <f>VLOOKUP(B629,辅助信息!E:M,9,FALSE)</f>
        <v>ZTWM-CDGS-XS-2024-0248-五冶钢构-南充市医学院项目</v>
      </c>
    </row>
    <row r="630" s="47" customFormat="1" hidden="1" spans="1:17">
      <c r="A630" s="103"/>
      <c r="B630" s="63" t="s">
        <v>99</v>
      </c>
      <c r="C630" s="95">
        <v>45708</v>
      </c>
      <c r="D630" s="63" t="str">
        <f>VLOOKUP(B630,辅助信息!E:K,7,FALSE)</f>
        <v>JWDDCD2025021900064</v>
      </c>
      <c r="E630" s="63" t="str">
        <f>VLOOKUP(F630,辅助信息!A:B,2,FALSE)</f>
        <v>高线</v>
      </c>
      <c r="F630" s="63" t="s">
        <v>51</v>
      </c>
      <c r="G630" s="65">
        <v>2.5</v>
      </c>
      <c r="H630" s="65" t="str">
        <f>_xlfn._xlws.FILTER('[1]2025年已发货'!$E:$E,'[1]2025年已发货'!$F:$F&amp;'[1]2025年已发货'!$C:$C&amp;'[1]2025年已发货'!$G:$G&amp;'[1]2025年已发货'!$H:$H=C630&amp;F630&amp;I630&amp;J630,"未发货")</f>
        <v>未发货</v>
      </c>
      <c r="I630" s="63" t="str">
        <f>VLOOKUP(B630,辅助信息!E:I,3,FALSE)</f>
        <v>(五冶钢构医学科学产业园建设项目房建连接线道路工程)四川省南充市顺庆区搬罾街道学府大道二段</v>
      </c>
      <c r="J630" s="63" t="str">
        <f>VLOOKUP(B630,辅助信息!E:I,4,FALSE)</f>
        <v>刘建中</v>
      </c>
      <c r="K630" s="63">
        <f>VLOOKUP(J630,辅助信息!H:I,2,FALSE)</f>
        <v>13908143055</v>
      </c>
      <c r="L630" s="112"/>
      <c r="M630" s="90">
        <v>45709</v>
      </c>
      <c r="N630" s="52"/>
      <c r="O630" s="91">
        <f ca="1" t="shared" si="23"/>
        <v>0</v>
      </c>
      <c r="P630" s="91">
        <f ca="1" t="shared" si="24"/>
        <v>54</v>
      </c>
      <c r="Q630" s="49" t="str">
        <f>VLOOKUP(B630,辅助信息!E:M,9,FALSE)</f>
        <v>ZTWM-CDGS-XS-2024-0248-五冶钢构-南充市医学院项目</v>
      </c>
    </row>
    <row r="631" s="47" customFormat="1" hidden="1" spans="1:17">
      <c r="A631" s="103"/>
      <c r="B631" s="63" t="s">
        <v>99</v>
      </c>
      <c r="C631" s="95">
        <v>45708</v>
      </c>
      <c r="D631" s="63" t="str">
        <f>VLOOKUP(B631,辅助信息!E:K,7,FALSE)</f>
        <v>JWDDCD2025021900064</v>
      </c>
      <c r="E631" s="63" t="str">
        <f>VLOOKUP(F631,辅助信息!A:B,2,FALSE)</f>
        <v>螺纹钢</v>
      </c>
      <c r="F631" s="63" t="s">
        <v>27</v>
      </c>
      <c r="G631" s="65">
        <v>3</v>
      </c>
      <c r="H631" s="65" t="str">
        <f>_xlfn._xlws.FILTER('[1]2025年已发货'!$E:$E,'[1]2025年已发货'!$F:$F&amp;'[1]2025年已发货'!$C:$C&amp;'[1]2025年已发货'!$G:$G&amp;'[1]2025年已发货'!$H:$H=C631&amp;F631&amp;I631&amp;J631,"未发货")</f>
        <v>未发货</v>
      </c>
      <c r="I631" s="63" t="str">
        <f>VLOOKUP(B631,辅助信息!E:I,3,FALSE)</f>
        <v>(五冶钢构医学科学产业园建设项目房建连接线道路工程)四川省南充市顺庆区搬罾街道学府大道二段</v>
      </c>
      <c r="J631" s="63" t="str">
        <f>VLOOKUP(B631,辅助信息!E:I,4,FALSE)</f>
        <v>刘建中</v>
      </c>
      <c r="K631" s="63">
        <f>VLOOKUP(J631,辅助信息!H:I,2,FALSE)</f>
        <v>13908143055</v>
      </c>
      <c r="L631" s="112"/>
      <c r="M631" s="90">
        <v>45709</v>
      </c>
      <c r="N631" s="52"/>
      <c r="O631" s="91">
        <f ca="1" t="shared" si="23"/>
        <v>0</v>
      </c>
      <c r="P631" s="91">
        <f ca="1" t="shared" si="24"/>
        <v>54</v>
      </c>
      <c r="Q631" s="49" t="str">
        <f>VLOOKUP(B631,辅助信息!E:M,9,FALSE)</f>
        <v>ZTWM-CDGS-XS-2024-0248-五冶钢构-南充市医学院项目</v>
      </c>
    </row>
    <row r="632" s="47" customFormat="1" hidden="1" spans="1:17">
      <c r="A632" s="103"/>
      <c r="B632" s="63" t="s">
        <v>99</v>
      </c>
      <c r="C632" s="95">
        <v>45708</v>
      </c>
      <c r="D632" s="63" t="str">
        <f>VLOOKUP(B632,辅助信息!E:K,7,FALSE)</f>
        <v>JWDDCD2025021900064</v>
      </c>
      <c r="E632" s="63" t="str">
        <f>VLOOKUP(F632,辅助信息!A:B,2,FALSE)</f>
        <v>螺纹钢</v>
      </c>
      <c r="F632" s="63" t="s">
        <v>19</v>
      </c>
      <c r="G632" s="65">
        <v>3</v>
      </c>
      <c r="H632" s="65" t="str">
        <f>_xlfn._xlws.FILTER('[1]2025年已发货'!$E:$E,'[1]2025年已发货'!$F:$F&amp;'[1]2025年已发货'!$C:$C&amp;'[1]2025年已发货'!$G:$G&amp;'[1]2025年已发货'!$H:$H=C632&amp;F632&amp;I632&amp;J632,"未发货")</f>
        <v>未发货</v>
      </c>
      <c r="I632" s="63" t="str">
        <f>VLOOKUP(B632,辅助信息!E:I,3,FALSE)</f>
        <v>(五冶钢构医学科学产业园建设项目房建连接线道路工程)四川省南充市顺庆区搬罾街道学府大道二段</v>
      </c>
      <c r="J632" s="63" t="str">
        <f>VLOOKUP(B632,辅助信息!E:I,4,FALSE)</f>
        <v>刘建中</v>
      </c>
      <c r="K632" s="63">
        <f>VLOOKUP(J632,辅助信息!H:I,2,FALSE)</f>
        <v>13908143055</v>
      </c>
      <c r="L632" s="112"/>
      <c r="M632" s="90">
        <v>45709</v>
      </c>
      <c r="N632" s="52"/>
      <c r="O632" s="91">
        <f ca="1" t="shared" si="23"/>
        <v>0</v>
      </c>
      <c r="P632" s="91">
        <f ca="1" t="shared" si="24"/>
        <v>54</v>
      </c>
      <c r="Q632" s="49" t="str">
        <f>VLOOKUP(B632,辅助信息!E:M,9,FALSE)</f>
        <v>ZTWM-CDGS-XS-2024-0248-五冶钢构-南充市医学院项目</v>
      </c>
    </row>
    <row r="633" s="47" customFormat="1" hidden="1" spans="1:17">
      <c r="A633" s="103"/>
      <c r="B633" s="63" t="s">
        <v>99</v>
      </c>
      <c r="C633" s="95">
        <v>45708</v>
      </c>
      <c r="D633" s="63" t="str">
        <f>VLOOKUP(B633,辅助信息!E:K,7,FALSE)</f>
        <v>JWDDCD2025021900064</v>
      </c>
      <c r="E633" s="63" t="str">
        <f>VLOOKUP(F633,辅助信息!A:B,2,FALSE)</f>
        <v>螺纹钢</v>
      </c>
      <c r="F633" s="63" t="s">
        <v>32</v>
      </c>
      <c r="G633" s="65">
        <v>3</v>
      </c>
      <c r="H633" s="65" t="str">
        <f>_xlfn._xlws.FILTER('[1]2025年已发货'!$E:$E,'[1]2025年已发货'!$F:$F&amp;'[1]2025年已发货'!$C:$C&amp;'[1]2025年已发货'!$G:$G&amp;'[1]2025年已发货'!$H:$H=C633&amp;F633&amp;I633&amp;J633,"未发货")</f>
        <v>未发货</v>
      </c>
      <c r="I633" s="63" t="str">
        <f>VLOOKUP(B633,辅助信息!E:I,3,FALSE)</f>
        <v>(五冶钢构医学科学产业园建设项目房建连接线道路工程)四川省南充市顺庆区搬罾街道学府大道二段</v>
      </c>
      <c r="J633" s="63" t="str">
        <f>VLOOKUP(B633,辅助信息!E:I,4,FALSE)</f>
        <v>刘建中</v>
      </c>
      <c r="K633" s="63">
        <f>VLOOKUP(J633,辅助信息!H:I,2,FALSE)</f>
        <v>13908143055</v>
      </c>
      <c r="L633" s="113"/>
      <c r="M633" s="90">
        <v>45709</v>
      </c>
      <c r="N633" s="52"/>
      <c r="O633" s="91">
        <f ca="1" t="shared" si="23"/>
        <v>0</v>
      </c>
      <c r="P633" s="91">
        <f ca="1" t="shared" si="24"/>
        <v>54</v>
      </c>
      <c r="Q633" s="49" t="str">
        <f>VLOOKUP(B633,辅助信息!E:M,9,FALSE)</f>
        <v>ZTWM-CDGS-XS-2024-0248-五冶钢构-南充市医学院项目</v>
      </c>
    </row>
    <row r="634" s="49" customFormat="1" hidden="1" spans="2:17">
      <c r="B634" s="94" t="s">
        <v>31</v>
      </c>
      <c r="C634" s="95">
        <v>45708</v>
      </c>
      <c r="D634" s="94" t="str">
        <f>VLOOKUP(B634,辅助信息!E:K,7,FALSE)</f>
        <v>JWDDCD2024121000136</v>
      </c>
      <c r="E634" s="94" t="str">
        <f>VLOOKUP(F634,辅助信息!A:B,2,FALSE)</f>
        <v>盘螺</v>
      </c>
      <c r="F634" s="94" t="s">
        <v>49</v>
      </c>
      <c r="G634" s="94">
        <v>15</v>
      </c>
      <c r="H634" s="94" t="str">
        <f>_xlfn._xlws.FILTER('[1]2025年已发货'!$E:$E,'[1]2025年已发货'!$F:$F&amp;'[1]2025年已发货'!$C:$C&amp;'[1]2025年已发货'!$G:$G&amp;'[1]2025年已发货'!$H:$H=C634&amp;F634&amp;I634&amp;J634,"未发货")</f>
        <v>未发货</v>
      </c>
      <c r="I634" s="94" t="str">
        <f>VLOOKUP(B634,辅助信息!E:I,3,FALSE)</f>
        <v>（四川商建-射洪城乡一体化项目）遂宁市射洪市忠新幼儿园北侧约220米新溪小区</v>
      </c>
      <c r="J634" s="94" t="str">
        <f>VLOOKUP(B634,辅助信息!E:I,4,FALSE)</f>
        <v>柏子刚</v>
      </c>
      <c r="K634" s="94">
        <f>VLOOKUP(J634,辅助信息!H:I,2,FALSE)</f>
        <v>15692885305</v>
      </c>
      <c r="L634" s="111" t="str">
        <f>VLOOKUP(B634,辅助信息!E:J,6,FALSE)</f>
        <v>提前联系到场规格及数量</v>
      </c>
      <c r="M634" s="100">
        <v>45708</v>
      </c>
      <c r="O634" s="49">
        <f ca="1" t="shared" si="23"/>
        <v>0</v>
      </c>
      <c r="P634" s="91">
        <f ca="1" t="shared" si="24"/>
        <v>55</v>
      </c>
      <c r="Q634" s="49" t="str">
        <f>VLOOKUP(B634,辅助信息!E:M,9,FALSE)</f>
        <v>ZTWM-CDGS-XS-2024-0179-四川商投-射洪城乡一体化建设项目</v>
      </c>
    </row>
    <row r="635" s="49" customFormat="1" hidden="1" spans="2:17">
      <c r="B635" s="94" t="s">
        <v>31</v>
      </c>
      <c r="C635" s="95">
        <v>45708</v>
      </c>
      <c r="D635" s="94" t="str">
        <f>VLOOKUP(B635,辅助信息!E:K,7,FALSE)</f>
        <v>JWDDCD2024121000136</v>
      </c>
      <c r="E635" s="94" t="str">
        <f>VLOOKUP(F635,辅助信息!A:B,2,FALSE)</f>
        <v>螺纹钢</v>
      </c>
      <c r="F635" s="94" t="s">
        <v>22</v>
      </c>
      <c r="G635" s="94">
        <v>20</v>
      </c>
      <c r="H635" s="94" t="str">
        <f>_xlfn._xlws.FILTER('[1]2025年已发货'!$E:$E,'[1]2025年已发货'!$F:$F&amp;'[1]2025年已发货'!$C:$C&amp;'[1]2025年已发货'!$G:$G&amp;'[1]2025年已发货'!$H:$H=C635&amp;F635&amp;I635&amp;J635,"未发货")</f>
        <v>未发货</v>
      </c>
      <c r="I635" s="94" t="str">
        <f>VLOOKUP(B635,辅助信息!E:I,3,FALSE)</f>
        <v>（四川商建-射洪城乡一体化项目）遂宁市射洪市忠新幼儿园北侧约220米新溪小区</v>
      </c>
      <c r="J635" s="94" t="str">
        <f>VLOOKUP(B635,辅助信息!E:I,4,FALSE)</f>
        <v>柏子刚</v>
      </c>
      <c r="K635" s="94">
        <f>VLOOKUP(J635,辅助信息!H:I,2,FALSE)</f>
        <v>15692885305</v>
      </c>
      <c r="L635" s="113"/>
      <c r="M635" s="100">
        <v>45708</v>
      </c>
      <c r="O635" s="49">
        <f ca="1" t="shared" si="23"/>
        <v>0</v>
      </c>
      <c r="P635" s="91">
        <f ca="1" t="shared" si="24"/>
        <v>55</v>
      </c>
      <c r="Q635" s="49" t="str">
        <f>VLOOKUP(B635,辅助信息!E:M,9,FALSE)</f>
        <v>ZTWM-CDGS-XS-2024-0179-四川商投-射洪城乡一体化建设项目</v>
      </c>
    </row>
    <row r="636" s="47" customFormat="1" ht="36" hidden="1" spans="1:17">
      <c r="A636" s="52" t="s">
        <v>100</v>
      </c>
      <c r="B636" s="63" t="s">
        <v>47</v>
      </c>
      <c r="C636" s="95">
        <v>45708</v>
      </c>
      <c r="D636" s="63" t="str">
        <f>VLOOKUP(B636,辅助信息!E:K,7,FALSE)</f>
        <v>JWDDCD2025011400164</v>
      </c>
      <c r="E636" s="63" t="str">
        <f>VLOOKUP(F636,辅助信息!A:B,2,FALSE)</f>
        <v>螺纹钢</v>
      </c>
      <c r="F636" s="63" t="s">
        <v>18</v>
      </c>
      <c r="G636" s="65">
        <v>225</v>
      </c>
      <c r="H636" s="65">
        <f>_xlfn._xlws.FILTER('[1]2025年已发货'!$E:$E,'[1]2025年已发货'!$F:$F&amp;'[1]2025年已发货'!$C:$C&amp;'[1]2025年已发货'!$G:$G&amp;'[1]2025年已发货'!$H:$H=C636&amp;F636&amp;I636&amp;J636,"未发货")</f>
        <v>210</v>
      </c>
      <c r="I636" s="63" t="str">
        <f>VLOOKUP(B636,辅助信息!E:I,3,FALSE)</f>
        <v>（商投建工达州中医药科技园-1工区）达州市通川区达州中医药职业学院犀牛大道北段</v>
      </c>
      <c r="J636" s="63" t="str">
        <f>VLOOKUP(B636,辅助信息!E:I,4,FALSE)</f>
        <v>程黄刚</v>
      </c>
      <c r="K636" s="63">
        <f>VLOOKUP(J636,辅助信息!H:I,2,FALSE)</f>
        <v>15108211617</v>
      </c>
      <c r="L636" s="97" t="str">
        <f>VLOOKUP(B636,辅助信息!E:J,6,FALSE)</f>
        <v>控制炉批号尽量少,优先安排达钢,提前联系到场规格及数量</v>
      </c>
      <c r="M636" s="90">
        <v>45710</v>
      </c>
      <c r="N636" s="52"/>
      <c r="O636" s="91">
        <f ca="1" t="shared" si="23"/>
        <v>0</v>
      </c>
      <c r="P636" s="91">
        <f ca="1" t="shared" si="24"/>
        <v>53</v>
      </c>
      <c r="Q636" s="49" t="str">
        <f>VLOOKUP(B636,辅助信息!E:M,9,FALSE)</f>
        <v>ZTWM-CDGS-XS-2024-0134-商投建工达州中医药科技成果示范园项目</v>
      </c>
    </row>
    <row r="637" ht="36" hidden="1" spans="1:17">
      <c r="A637" s="110" t="s">
        <v>102</v>
      </c>
      <c r="B637" s="22" t="s">
        <v>81</v>
      </c>
      <c r="C637" s="95">
        <v>45708</v>
      </c>
      <c r="D637" s="63" t="str">
        <f>VLOOKUP(B637,辅助信息!E:K,7,FALSE)</f>
        <v>ZTWM-CDGS-YL-20240814-001</v>
      </c>
      <c r="E637" s="63" t="str">
        <f>VLOOKUP(F637,辅助信息!A:B,2,FALSE)</f>
        <v>螺纹钢</v>
      </c>
      <c r="F637" s="22" t="s">
        <v>18</v>
      </c>
      <c r="G637" s="18">
        <v>70</v>
      </c>
      <c r="H637" s="65" t="str">
        <f>_xlfn._xlws.FILTER('[1]2025年已发货'!$E:$E,'[1]2025年已发货'!$F:$F&amp;'[1]2025年已发货'!$C:$C&amp;'[1]2025年已发货'!$G:$G&amp;'[1]2025年已发货'!$H:$H=C637&amp;F637&amp;I637&amp;J637,"未发货")</f>
        <v>未发货</v>
      </c>
      <c r="I637" s="63" t="str">
        <f>VLOOKUP(B637,辅助信息!E:I,3,FALSE)</f>
        <v>（华西简阳西城嘉苑）四川省成都市简阳市简城街道高屋村</v>
      </c>
      <c r="J637" s="63" t="str">
        <f>VLOOKUP(B637,辅助信息!E:I,4,FALSE)</f>
        <v>张瀚镭</v>
      </c>
      <c r="K637" s="63">
        <f>VLOOKUP(J637,辅助信息!H:I,2,FALSE)</f>
        <v>15884666220</v>
      </c>
      <c r="L637" s="97" t="str">
        <f>VLOOKUP(B637,辅助信息!E:J,6,FALSE)</f>
        <v>优先威钢发货,我方卸车,新老国标钢厂不加价可直发</v>
      </c>
      <c r="M637" s="90">
        <v>45711</v>
      </c>
      <c r="O637" s="91">
        <f ca="1" t="shared" si="23"/>
        <v>0</v>
      </c>
      <c r="P637" s="91">
        <f ca="1" t="shared" si="24"/>
        <v>52</v>
      </c>
      <c r="Q637" s="49" t="str">
        <f>VLOOKUP(B637,辅助信息!E:M,9,FALSE)</f>
        <v>ZTWM-CDGS-XS-2024-0030-华西集采-简州大道</v>
      </c>
    </row>
    <row r="638" s="49" customFormat="1" hidden="1" spans="2:17">
      <c r="B638" s="94" t="s">
        <v>69</v>
      </c>
      <c r="C638" s="95">
        <v>45709</v>
      </c>
      <c r="D638" s="94" t="str">
        <f>VLOOKUP(B638,辅助信息!E:K,7,FALSE)</f>
        <v>JWDDCD2025011400164</v>
      </c>
      <c r="E638" s="94" t="str">
        <f>VLOOKUP(F638,辅助信息!A:B,2,FALSE)</f>
        <v>螺纹钢</v>
      </c>
      <c r="F638" s="94" t="s">
        <v>21</v>
      </c>
      <c r="G638" s="94">
        <v>35</v>
      </c>
      <c r="H638" s="94" t="str">
        <f>_xlfn._xlws.FILTER('[1]2025年已发货'!$E:$E,'[1]2025年已发货'!$F:$F&amp;'[1]2025年已发货'!$C:$C&amp;'[1]2025年已发货'!$G:$G&amp;'[1]2025年已发货'!$H:$H=C638&amp;F638&amp;I638&amp;J638,"未发货")</f>
        <v>未发货</v>
      </c>
      <c r="I638" s="94" t="str">
        <f>VLOOKUP(B638,辅助信息!E:I,3,FALSE)</f>
        <v>（商投建工达州中医药科技园-4工区-2号楼）达州市通川区达州中医药职业学院犀牛大道北段</v>
      </c>
      <c r="J638" s="94" t="str">
        <f>VLOOKUP(B638,辅助信息!E:I,4,FALSE)</f>
        <v>张扬</v>
      </c>
      <c r="K638" s="94">
        <f>VLOOKUP(J638,辅助信息!H:I,2,FALSE)</f>
        <v>18381904567</v>
      </c>
      <c r="L638" s="108" t="str">
        <f>VLOOKUP(B638,辅助信息!E:J,6,FALSE)</f>
        <v>控制炉批号尽量少,优先安排达钢,提前联系到场规格及数量</v>
      </c>
      <c r="M638" s="100">
        <v>45704</v>
      </c>
      <c r="O638" s="49">
        <f ca="1" t="shared" si="23"/>
        <v>0</v>
      </c>
      <c r="P638" s="91">
        <f ca="1" t="shared" si="24"/>
        <v>59</v>
      </c>
      <c r="Q638" s="49" t="str">
        <f>VLOOKUP(B638,辅助信息!E:M,9,FALSE)</f>
        <v>ZTWM-CDGS-XS-2024-0134-商投建工达州中医药科技成果示范园项目</v>
      </c>
    </row>
    <row r="639" s="49" customFormat="1" hidden="1" spans="2:16">
      <c r="B639" s="94" t="s">
        <v>69</v>
      </c>
      <c r="C639" s="95">
        <v>45709</v>
      </c>
      <c r="D639" s="94" t="str">
        <f>VLOOKUP(B639,辅助信息!E:K,7,FALSE)</f>
        <v>JWDDCD2025011400164</v>
      </c>
      <c r="E639" s="94" t="str">
        <f>VLOOKUP(F639,辅助信息!A:B,2,FALSE)</f>
        <v>盘螺</v>
      </c>
      <c r="F639" s="94" t="s">
        <v>40</v>
      </c>
      <c r="G639" s="94">
        <v>16</v>
      </c>
      <c r="H639" s="94">
        <f>_xlfn._xlws.FILTER('[1]2025年已发货'!$E:$E,'[1]2025年已发货'!$F:$F&amp;'[1]2025年已发货'!$C:$C&amp;'[1]2025年已发货'!$G:$G&amp;'[1]2025年已发货'!$H:$H=C639&amp;F639&amp;I639&amp;J639,"未发货")</f>
        <v>18</v>
      </c>
      <c r="I639" s="94" t="str">
        <f>VLOOKUP(B639,辅助信息!E:I,3,FALSE)</f>
        <v>（商投建工达州中医药科技园-4工区-2号楼）达州市通川区达州中医药职业学院犀牛大道北段</v>
      </c>
      <c r="J639" s="94" t="str">
        <f>VLOOKUP(B639,辅助信息!E:I,4,FALSE)</f>
        <v>张扬</v>
      </c>
      <c r="K639" s="94">
        <f>VLOOKUP(J639,辅助信息!H:I,2,FALSE)</f>
        <v>18381904567</v>
      </c>
      <c r="L639" s="108"/>
      <c r="M639" s="100">
        <v>45710</v>
      </c>
      <c r="O639" s="49">
        <f ca="1" t="shared" si="23"/>
        <v>0</v>
      </c>
      <c r="P639" s="91">
        <f ca="1" t="shared" ref="P639:P674" si="25">IF(M639="","",IF(N639&lt;&gt;"",MAX(N639-M639,0),IF(TODAY()&gt;M639,TODAY()-M639,0)))</f>
        <v>53</v>
      </c>
    </row>
    <row r="640" s="49" customFormat="1" hidden="1" spans="2:16">
      <c r="B640" s="94" t="s">
        <v>69</v>
      </c>
      <c r="C640" s="95">
        <v>45709</v>
      </c>
      <c r="D640" s="94" t="str">
        <f>VLOOKUP(B640,辅助信息!E:K,7,FALSE)</f>
        <v>JWDDCD2025011400164</v>
      </c>
      <c r="E640" s="94" t="str">
        <f>VLOOKUP(F640,辅助信息!A:B,2,FALSE)</f>
        <v>盘螺</v>
      </c>
      <c r="F640" s="94" t="s">
        <v>41</v>
      </c>
      <c r="G640" s="94">
        <v>16</v>
      </c>
      <c r="H640" s="94">
        <f>_xlfn._xlws.FILTER('[1]2025年已发货'!$E:$E,'[1]2025年已发货'!$F:$F&amp;'[1]2025年已发货'!$C:$C&amp;'[1]2025年已发货'!$G:$G&amp;'[1]2025年已发货'!$H:$H=C640&amp;F640&amp;I640&amp;J640,"未发货")</f>
        <v>18</v>
      </c>
      <c r="I640" s="94" t="str">
        <f>VLOOKUP(B640,辅助信息!E:I,3,FALSE)</f>
        <v>（商投建工达州中医药科技园-4工区-2号楼）达州市通川区达州中医药职业学院犀牛大道北段</v>
      </c>
      <c r="J640" s="94" t="str">
        <f>VLOOKUP(B640,辅助信息!E:I,4,FALSE)</f>
        <v>张扬</v>
      </c>
      <c r="K640" s="94">
        <f>VLOOKUP(J640,辅助信息!H:I,2,FALSE)</f>
        <v>18381904567</v>
      </c>
      <c r="L640" s="108"/>
      <c r="M640" s="100">
        <v>45710</v>
      </c>
      <c r="O640" s="49">
        <f ca="1" t="shared" si="23"/>
        <v>0</v>
      </c>
      <c r="P640" s="91">
        <f ca="1" t="shared" si="25"/>
        <v>53</v>
      </c>
    </row>
    <row r="641" s="49" customFormat="1" hidden="1" spans="2:17">
      <c r="B641" s="94" t="s">
        <v>84</v>
      </c>
      <c r="C641" s="95">
        <v>45709</v>
      </c>
      <c r="D641" s="94" t="str">
        <f>VLOOKUP(B641,辅助信息!E:K,7,FALSE)</f>
        <v>JWDDCD2024102400111</v>
      </c>
      <c r="E641" s="94" t="str">
        <f>VLOOKUP(F641,辅助信息!A:B,2,FALSE)</f>
        <v>螺纹钢</v>
      </c>
      <c r="F641" s="94" t="s">
        <v>27</v>
      </c>
      <c r="G641" s="94">
        <v>20</v>
      </c>
      <c r="H641" s="94" t="str">
        <f>_xlfn._xlws.FILTER('[1]2025年已发货'!$E:$E,'[1]2025年已发货'!$F:$F&amp;'[1]2025年已发货'!$C:$C&amp;'[1]2025年已发货'!$G:$G&amp;'[1]2025年已发货'!$H:$H=C641&amp;F641&amp;I641&amp;J641,"未发货")</f>
        <v>未发货</v>
      </c>
      <c r="I641" s="94" t="str">
        <f>VLOOKUP(B641,辅助信息!E:I,3,FALSE)</f>
        <v>（五冶达州国道542项目-一工区路基一工段）四川省达州市达川区石梯火车站盖板加工点</v>
      </c>
      <c r="J641" s="94" t="str">
        <f>VLOOKUP(B641,辅助信息!E:I,4,FALSE)</f>
        <v>郑松</v>
      </c>
      <c r="K641" s="94">
        <f>VLOOKUP(J641,辅助信息!H:I,2,FALSE)</f>
        <v>13527304849</v>
      </c>
      <c r="L641" s="111" t="str">
        <f>VLOOKUP(B641,辅助信息!E:J,6,FALSE)</f>
        <v>五冶建设送货单,送货车型13米,装货前联系收货人核实到场规格,没提前告知进场规格现场不给予接收</v>
      </c>
      <c r="M641" s="100">
        <v>45705</v>
      </c>
      <c r="O641" s="49">
        <f ca="1" t="shared" si="23"/>
        <v>0</v>
      </c>
      <c r="P641" s="91">
        <f ca="1" t="shared" si="25"/>
        <v>58</v>
      </c>
      <c r="Q641" s="49" t="str">
        <f>VLOOKUP(B641,辅助信息!E:M,9,FALSE)</f>
        <v>ZTWM-CDGS-XS-2024-0181-五冶天府-国道542项目（二批次）</v>
      </c>
    </row>
    <row r="642" s="49" customFormat="1" hidden="1" spans="2:17">
      <c r="B642" s="94" t="s">
        <v>84</v>
      </c>
      <c r="C642" s="95">
        <v>45709</v>
      </c>
      <c r="D642" s="94" t="str">
        <f>VLOOKUP(B642,辅助信息!E:K,7,FALSE)</f>
        <v>JWDDCD2024102400111</v>
      </c>
      <c r="E642" s="94" t="str">
        <f>VLOOKUP(F642,辅助信息!A:B,2,FALSE)</f>
        <v>螺纹钢</v>
      </c>
      <c r="F642" s="94" t="s">
        <v>33</v>
      </c>
      <c r="G642" s="94">
        <v>8</v>
      </c>
      <c r="H642" s="94" t="str">
        <f>_xlfn._xlws.FILTER('[1]2025年已发货'!$E:$E,'[1]2025年已发货'!$F:$F&amp;'[1]2025年已发货'!$C:$C&amp;'[1]2025年已发货'!$G:$G&amp;'[1]2025年已发货'!$H:$H=C642&amp;F642&amp;I642&amp;J642,"未发货")</f>
        <v>未发货</v>
      </c>
      <c r="I642" s="94" t="str">
        <f>VLOOKUP(B642,辅助信息!E:I,3,FALSE)</f>
        <v>（五冶达州国道542项目-一工区路基一工段）四川省达州市达川区石梯火车站盖板加工点</v>
      </c>
      <c r="J642" s="94" t="str">
        <f>VLOOKUP(B642,辅助信息!E:I,4,FALSE)</f>
        <v>郑松</v>
      </c>
      <c r="K642" s="94">
        <f>VLOOKUP(J642,辅助信息!H:I,2,FALSE)</f>
        <v>13527304849</v>
      </c>
      <c r="L642" s="112"/>
      <c r="M642" s="100">
        <v>45705</v>
      </c>
      <c r="O642" s="49">
        <f ca="1" t="shared" si="23"/>
        <v>0</v>
      </c>
      <c r="P642" s="91">
        <f ca="1" t="shared" si="25"/>
        <v>58</v>
      </c>
      <c r="Q642" s="49" t="str">
        <f>VLOOKUP(B642,辅助信息!E:M,9,FALSE)</f>
        <v>ZTWM-CDGS-XS-2024-0181-五冶天府-国道542项目（二批次）</v>
      </c>
    </row>
    <row r="643" s="49" customFormat="1" hidden="1" spans="2:17">
      <c r="B643" s="94" t="s">
        <v>84</v>
      </c>
      <c r="C643" s="95">
        <v>45709</v>
      </c>
      <c r="D643" s="94" t="str">
        <f>VLOOKUP(B643,辅助信息!E:K,7,FALSE)</f>
        <v>JWDDCD2024102400111</v>
      </c>
      <c r="E643" s="94" t="str">
        <f>VLOOKUP(F643,辅助信息!A:B,2,FALSE)</f>
        <v>螺纹钢</v>
      </c>
      <c r="F643" s="94" t="s">
        <v>18</v>
      </c>
      <c r="G643" s="94">
        <v>12</v>
      </c>
      <c r="H643" s="94" t="str">
        <f>_xlfn._xlws.FILTER('[1]2025年已发货'!$E:$E,'[1]2025年已发货'!$F:$F&amp;'[1]2025年已发货'!$C:$C&amp;'[1]2025年已发货'!$G:$G&amp;'[1]2025年已发货'!$H:$H=C643&amp;F643&amp;I643&amp;J643,"未发货")</f>
        <v>未发货</v>
      </c>
      <c r="I643" s="94" t="str">
        <f>VLOOKUP(B643,辅助信息!E:I,3,FALSE)</f>
        <v>（五冶达州国道542项目-一工区路基一工段）四川省达州市达川区石梯火车站盖板加工点</v>
      </c>
      <c r="J643" s="94" t="str">
        <f>VLOOKUP(B643,辅助信息!E:I,4,FALSE)</f>
        <v>郑松</v>
      </c>
      <c r="K643" s="94">
        <f>VLOOKUP(J643,辅助信息!H:I,2,FALSE)</f>
        <v>13527304849</v>
      </c>
      <c r="L643" s="112"/>
      <c r="M643" s="100">
        <v>45705</v>
      </c>
      <c r="O643" s="49">
        <f ca="1" t="shared" si="23"/>
        <v>0</v>
      </c>
      <c r="P643" s="91">
        <f ca="1" t="shared" si="25"/>
        <v>58</v>
      </c>
      <c r="Q643" s="49" t="str">
        <f>VLOOKUP(B643,辅助信息!E:M,9,FALSE)</f>
        <v>ZTWM-CDGS-XS-2024-0181-五冶天府-国道542项目（二批次）</v>
      </c>
    </row>
    <row r="644" s="49" customFormat="1" hidden="1" spans="2:17">
      <c r="B644" s="94" t="s">
        <v>84</v>
      </c>
      <c r="C644" s="95">
        <v>45709</v>
      </c>
      <c r="D644" s="94" t="str">
        <f>VLOOKUP(B644,辅助信息!E:K,7,FALSE)</f>
        <v>JWDDCD2024102400111</v>
      </c>
      <c r="E644" s="94" t="str">
        <f>VLOOKUP(F644,辅助信息!A:B,2,FALSE)</f>
        <v>高线</v>
      </c>
      <c r="F644" s="94" t="s">
        <v>51</v>
      </c>
      <c r="G644" s="94">
        <v>5</v>
      </c>
      <c r="H644" s="94" t="str">
        <f>_xlfn._xlws.FILTER('[1]2025年已发货'!$E:$E,'[1]2025年已发货'!$F:$F&amp;'[1]2025年已发货'!$C:$C&amp;'[1]2025年已发货'!$G:$G&amp;'[1]2025年已发货'!$H:$H=C644&amp;F644&amp;I644&amp;J644,"未发货")</f>
        <v>未发货</v>
      </c>
      <c r="I644" s="94" t="str">
        <f>VLOOKUP(B644,辅助信息!E:I,3,FALSE)</f>
        <v>（五冶达州国道542项目-一工区路基一工段）四川省达州市达川区石梯火车站盖板加工点</v>
      </c>
      <c r="J644" s="94" t="str">
        <f>VLOOKUP(B644,辅助信息!E:I,4,FALSE)</f>
        <v>郑松</v>
      </c>
      <c r="K644" s="94">
        <f>VLOOKUP(J644,辅助信息!H:I,2,FALSE)</f>
        <v>13527304849</v>
      </c>
      <c r="L644" s="113"/>
      <c r="M644" s="100">
        <v>45705</v>
      </c>
      <c r="O644" s="49">
        <f ca="1" t="shared" si="23"/>
        <v>0</v>
      </c>
      <c r="P644" s="91">
        <f ca="1" t="shared" si="25"/>
        <v>58</v>
      </c>
      <c r="Q644" s="49" t="str">
        <f>VLOOKUP(B644,辅助信息!E:M,9,FALSE)</f>
        <v>ZTWM-CDGS-XS-2024-0181-五冶天府-国道542项目（二批次）</v>
      </c>
    </row>
    <row r="645" s="49" customFormat="1" hidden="1" spans="2:17">
      <c r="B645" s="94" t="s">
        <v>74</v>
      </c>
      <c r="C645" s="95">
        <v>45709</v>
      </c>
      <c r="D645" s="94" t="str">
        <f>VLOOKUP(B645,辅助信息!E:K,7,FALSE)</f>
        <v>JWDDCD2024102400111</v>
      </c>
      <c r="E645" s="94" t="str">
        <f>VLOOKUP(F645,辅助信息!A:B,2,FALSE)</f>
        <v>螺纹钢</v>
      </c>
      <c r="F645" s="94" t="s">
        <v>19</v>
      </c>
      <c r="G645" s="94">
        <v>12</v>
      </c>
      <c r="H645" s="94" t="str">
        <f>_xlfn._xlws.FILTER('[1]2025年已发货'!$E:$E,'[1]2025年已发货'!$F:$F&amp;'[1]2025年已发货'!$C:$C&amp;'[1]2025年已发货'!$G:$G&amp;'[1]2025年已发货'!$H:$H=C645&amp;F645&amp;I645&amp;J645,"未发货")</f>
        <v>未发货</v>
      </c>
      <c r="I645" s="94" t="str">
        <f>VLOOKUP(B645,辅助信息!E:I,3,FALSE)</f>
        <v>（五冶达州国道542项目-桥梁4标）四川省达州市达川区大堰镇双井村</v>
      </c>
      <c r="J645" s="94" t="str">
        <f>VLOOKUP(B645,辅助信息!E:I,4,FALSE)</f>
        <v>吴志强</v>
      </c>
      <c r="K645" s="94">
        <f>VLOOKUP(J645,辅助信息!H:I,2,FALSE)</f>
        <v>18820030907</v>
      </c>
      <c r="L645" s="111" t="str">
        <f>VLOOKUP(B645,辅助信息!E:J,6,FALSE)</f>
        <v>五冶建设送货单,送货车型13米,装货前联系收货人核实到场规格,没提前告知进场规格现场不给予接收</v>
      </c>
      <c r="M645" s="100">
        <v>45711</v>
      </c>
      <c r="O645" s="49">
        <f ca="1" t="shared" si="23"/>
        <v>0</v>
      </c>
      <c r="P645" s="91">
        <f ca="1" t="shared" si="25"/>
        <v>52</v>
      </c>
      <c r="Q645" s="49" t="str">
        <f>VLOOKUP(B645,辅助信息!E:M,9,FALSE)</f>
        <v>ZTWM-CDGS-XS-2024-0181-五冶天府-国道542项目（二批次）</v>
      </c>
    </row>
    <row r="646" s="49" customFormat="1" hidden="1" spans="2:17">
      <c r="B646" s="94" t="s">
        <v>74</v>
      </c>
      <c r="C646" s="95">
        <v>45709</v>
      </c>
      <c r="D646" s="94" t="str">
        <f>VLOOKUP(B646,辅助信息!E:K,7,FALSE)</f>
        <v>JWDDCD2024102400111</v>
      </c>
      <c r="E646" s="94" t="str">
        <f>VLOOKUP(F646,辅助信息!A:B,2,FALSE)</f>
        <v>螺纹钢</v>
      </c>
      <c r="F646" s="94" t="s">
        <v>33</v>
      </c>
      <c r="G646" s="94">
        <v>12</v>
      </c>
      <c r="H646" s="94" t="str">
        <f>_xlfn._xlws.FILTER('[1]2025年已发货'!$E:$E,'[1]2025年已发货'!$F:$F&amp;'[1]2025年已发货'!$C:$C&amp;'[1]2025年已发货'!$G:$G&amp;'[1]2025年已发货'!$H:$H=C646&amp;F646&amp;I646&amp;J646,"未发货")</f>
        <v>未发货</v>
      </c>
      <c r="I646" s="94" t="str">
        <f>VLOOKUP(B646,辅助信息!E:I,3,FALSE)</f>
        <v>（五冶达州国道542项目-桥梁4标）四川省达州市达川区大堰镇双井村</v>
      </c>
      <c r="J646" s="94" t="str">
        <f>VLOOKUP(B646,辅助信息!E:I,4,FALSE)</f>
        <v>吴志强</v>
      </c>
      <c r="K646" s="94">
        <f>VLOOKUP(J646,辅助信息!H:I,2,FALSE)</f>
        <v>18820030907</v>
      </c>
      <c r="L646" s="112"/>
      <c r="M646" s="100">
        <v>45711</v>
      </c>
      <c r="O646" s="49">
        <f ca="1" t="shared" si="23"/>
        <v>0</v>
      </c>
      <c r="P646" s="91">
        <f ca="1" t="shared" si="25"/>
        <v>52</v>
      </c>
      <c r="Q646" s="49" t="str">
        <f>VLOOKUP(B646,辅助信息!E:M,9,FALSE)</f>
        <v>ZTWM-CDGS-XS-2024-0181-五冶天府-国道542项目（二批次）</v>
      </c>
    </row>
    <row r="647" s="49" customFormat="1" hidden="1" spans="2:17">
      <c r="B647" s="94" t="s">
        <v>74</v>
      </c>
      <c r="C647" s="95">
        <v>45709</v>
      </c>
      <c r="D647" s="94" t="str">
        <f>VLOOKUP(B647,辅助信息!E:K,7,FALSE)</f>
        <v>JWDDCD2024102400111</v>
      </c>
      <c r="E647" s="94" t="str">
        <f>VLOOKUP(F647,辅助信息!A:B,2,FALSE)</f>
        <v>螺纹钢</v>
      </c>
      <c r="F647" s="94" t="s">
        <v>28</v>
      </c>
      <c r="G647" s="94">
        <v>12</v>
      </c>
      <c r="H647" s="94" t="str">
        <f>_xlfn._xlws.FILTER('[1]2025年已发货'!$E:$E,'[1]2025年已发货'!$F:$F&amp;'[1]2025年已发货'!$C:$C&amp;'[1]2025年已发货'!$G:$G&amp;'[1]2025年已发货'!$H:$H=C647&amp;F647&amp;I647&amp;J647,"未发货")</f>
        <v>未发货</v>
      </c>
      <c r="I647" s="94" t="str">
        <f>VLOOKUP(B647,辅助信息!E:I,3,FALSE)</f>
        <v>（五冶达州国道542项目-桥梁4标）四川省达州市达川区大堰镇双井村</v>
      </c>
      <c r="J647" s="94" t="str">
        <f>VLOOKUP(B647,辅助信息!E:I,4,FALSE)</f>
        <v>吴志强</v>
      </c>
      <c r="K647" s="94">
        <f>VLOOKUP(J647,辅助信息!H:I,2,FALSE)</f>
        <v>18820030907</v>
      </c>
      <c r="L647" s="112"/>
      <c r="M647" s="100">
        <v>45711</v>
      </c>
      <c r="O647" s="49">
        <f ca="1" t="shared" si="23"/>
        <v>0</v>
      </c>
      <c r="P647" s="91">
        <f ca="1" t="shared" si="25"/>
        <v>52</v>
      </c>
      <c r="Q647" s="49" t="str">
        <f>VLOOKUP(B647,辅助信息!E:M,9,FALSE)</f>
        <v>ZTWM-CDGS-XS-2024-0181-五冶天府-国道542项目（二批次）</v>
      </c>
    </row>
    <row r="648" s="49" customFormat="1" hidden="1" spans="2:17">
      <c r="B648" s="94" t="s">
        <v>74</v>
      </c>
      <c r="C648" s="95">
        <v>45709</v>
      </c>
      <c r="D648" s="94" t="str">
        <f>VLOOKUP(B648,辅助信息!E:K,7,FALSE)</f>
        <v>JWDDCD2024102400111</v>
      </c>
      <c r="E648" s="94" t="str">
        <f>VLOOKUP(F648,辅助信息!A:B,2,FALSE)</f>
        <v>螺纹钢</v>
      </c>
      <c r="F648" s="94" t="s">
        <v>18</v>
      </c>
      <c r="G648" s="94">
        <v>3</v>
      </c>
      <c r="H648" s="94" t="str">
        <f>_xlfn._xlws.FILTER('[1]2025年已发货'!$E:$E,'[1]2025年已发货'!$F:$F&amp;'[1]2025年已发货'!$C:$C&amp;'[1]2025年已发货'!$G:$G&amp;'[1]2025年已发货'!$H:$H=C648&amp;F648&amp;I648&amp;J648,"未发货")</f>
        <v>未发货</v>
      </c>
      <c r="I648" s="94" t="str">
        <f>VLOOKUP(B648,辅助信息!E:I,3,FALSE)</f>
        <v>（五冶达州国道542项目-桥梁4标）四川省达州市达川区大堰镇双井村</v>
      </c>
      <c r="J648" s="94" t="str">
        <f>VLOOKUP(B648,辅助信息!E:I,4,FALSE)</f>
        <v>吴志强</v>
      </c>
      <c r="K648" s="94">
        <f>VLOOKUP(J648,辅助信息!H:I,2,FALSE)</f>
        <v>18820030907</v>
      </c>
      <c r="L648" s="113"/>
      <c r="M648" s="100">
        <v>45711</v>
      </c>
      <c r="O648" s="49">
        <f ca="1" t="shared" si="23"/>
        <v>0</v>
      </c>
      <c r="P648" s="91">
        <f ca="1" t="shared" si="25"/>
        <v>52</v>
      </c>
      <c r="Q648" s="49" t="str">
        <f>VLOOKUP(B648,辅助信息!E:M,9,FALSE)</f>
        <v>ZTWM-CDGS-XS-2024-0181-五冶天府-国道542项目（二批次）</v>
      </c>
    </row>
    <row r="649" s="49" customFormat="1" hidden="1" spans="1:17">
      <c r="A649" s="101" t="s">
        <v>97</v>
      </c>
      <c r="B649" s="94" t="s">
        <v>98</v>
      </c>
      <c r="C649" s="95">
        <v>45709</v>
      </c>
      <c r="D649" s="94" t="str">
        <f>VLOOKUP(B649,辅助信息!E:K,7,FALSE)</f>
        <v>JWDDCD2025021900064</v>
      </c>
      <c r="E649" s="94" t="str">
        <f>VLOOKUP(F649,辅助信息!A:B,2,FALSE)</f>
        <v>高线</v>
      </c>
      <c r="F649" s="94" t="s">
        <v>51</v>
      </c>
      <c r="G649" s="94">
        <v>10</v>
      </c>
      <c r="H649" s="94" t="str">
        <f>_xlfn._xlws.FILTER('[1]2025年已发货'!$E:$E,'[1]2025年已发货'!$F:$F&amp;'[1]2025年已发货'!$C:$C&amp;'[1]2025年已发货'!$G:$G&amp;'[1]2025年已发货'!$H:$H=C649&amp;F649&amp;I649&amp;J649,"未发货")</f>
        <v>未发货</v>
      </c>
      <c r="I649" s="94" t="str">
        <f>VLOOKUP(B649,辅助信息!E:I,3,FALSE)</f>
        <v>(五冶钢构医学科学产业园建设项目房建一部-一标（2-6）)四川省南充市顺庆区搬罾街道学府大道二段</v>
      </c>
      <c r="J649" s="94" t="str">
        <f>VLOOKUP(B649,辅助信息!E:I,4,FALSE)</f>
        <v>胡泽宇</v>
      </c>
      <c r="K649" s="94">
        <f>VLOOKUP(J649,辅助信息!H:I,2,FALSE)</f>
        <v>18141337338</v>
      </c>
      <c r="L649" s="111"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49">
        <f ca="1" t="shared" si="23"/>
        <v>0</v>
      </c>
      <c r="P649" s="91">
        <f ca="1" t="shared" si="25"/>
        <v>54</v>
      </c>
      <c r="Q649" s="49" t="str">
        <f>VLOOKUP(B649,辅助信息!E:M,9,FALSE)</f>
        <v>ZTWM-CDGS-XS-2024-0248-五冶钢构-南充市医学院项目</v>
      </c>
    </row>
    <row r="650" s="49" customFormat="1" hidden="1" spans="1:17">
      <c r="A650" s="101"/>
      <c r="B650" s="94" t="s">
        <v>99</v>
      </c>
      <c r="C650" s="95">
        <v>45709</v>
      </c>
      <c r="D650" s="94" t="str">
        <f>VLOOKUP(B650,辅助信息!E:K,7,FALSE)</f>
        <v>JWDDCD2025021900064</v>
      </c>
      <c r="E650" s="94" t="str">
        <f>VLOOKUP(F650,辅助信息!A:B,2,FALSE)</f>
        <v>高线</v>
      </c>
      <c r="F650" s="94" t="s">
        <v>53</v>
      </c>
      <c r="G650" s="94">
        <v>2.5</v>
      </c>
      <c r="H650" s="94" t="str">
        <f>_xlfn._xlws.FILTER('[1]2025年已发货'!$E:$E,'[1]2025年已发货'!$F:$F&amp;'[1]2025年已发货'!$C:$C&amp;'[1]2025年已发货'!$G:$G&amp;'[1]2025年已发货'!$H:$H=C650&amp;F650&amp;I650&amp;J650,"未发货")</f>
        <v>未发货</v>
      </c>
      <c r="I650" s="94" t="str">
        <f>VLOOKUP(B650,辅助信息!E:I,3,FALSE)</f>
        <v>(五冶钢构医学科学产业园建设项目房建连接线道路工程)四川省南充市顺庆区搬罾街道学府大道二段</v>
      </c>
      <c r="J650" s="94" t="str">
        <f>VLOOKUP(B650,辅助信息!E:I,4,FALSE)</f>
        <v>刘建中</v>
      </c>
      <c r="K650" s="94">
        <f>VLOOKUP(J650,辅助信息!H:I,2,FALSE)</f>
        <v>13908143055</v>
      </c>
      <c r="L650" s="112"/>
      <c r="M650" s="100">
        <v>45709</v>
      </c>
      <c r="O650" s="49">
        <f ca="1" t="shared" si="23"/>
        <v>0</v>
      </c>
      <c r="P650" s="91">
        <f ca="1" t="shared" si="25"/>
        <v>54</v>
      </c>
      <c r="Q650" s="49" t="str">
        <f>VLOOKUP(B650,辅助信息!E:M,9,FALSE)</f>
        <v>ZTWM-CDGS-XS-2024-0248-五冶钢构-南充市医学院项目</v>
      </c>
    </row>
    <row r="651" s="49" customFormat="1" hidden="1" spans="1:17">
      <c r="A651" s="101"/>
      <c r="B651" s="94" t="s">
        <v>99</v>
      </c>
      <c r="C651" s="95">
        <v>45709</v>
      </c>
      <c r="D651" s="94" t="str">
        <f>VLOOKUP(B651,辅助信息!E:K,7,FALSE)</f>
        <v>JWDDCD2025021900064</v>
      </c>
      <c r="E651" s="94" t="str">
        <f>VLOOKUP(F651,辅助信息!A:B,2,FALSE)</f>
        <v>高线</v>
      </c>
      <c r="F651" s="94" t="s">
        <v>51</v>
      </c>
      <c r="G651" s="94">
        <v>2.5</v>
      </c>
      <c r="H651" s="94" t="str">
        <f>_xlfn._xlws.FILTER('[1]2025年已发货'!$E:$E,'[1]2025年已发货'!$F:$F&amp;'[1]2025年已发货'!$C:$C&amp;'[1]2025年已发货'!$G:$G&amp;'[1]2025年已发货'!$H:$H=C651&amp;F651&amp;I651&amp;J651,"未发货")</f>
        <v>未发货</v>
      </c>
      <c r="I651" s="94" t="str">
        <f>VLOOKUP(B651,辅助信息!E:I,3,FALSE)</f>
        <v>(五冶钢构医学科学产业园建设项目房建连接线道路工程)四川省南充市顺庆区搬罾街道学府大道二段</v>
      </c>
      <c r="J651" s="94" t="str">
        <f>VLOOKUP(B651,辅助信息!E:I,4,FALSE)</f>
        <v>刘建中</v>
      </c>
      <c r="K651" s="94">
        <f>VLOOKUP(J651,辅助信息!H:I,2,FALSE)</f>
        <v>13908143055</v>
      </c>
      <c r="L651" s="112"/>
      <c r="M651" s="100">
        <v>45709</v>
      </c>
      <c r="O651" s="49">
        <f ca="1" t="shared" si="23"/>
        <v>0</v>
      </c>
      <c r="P651" s="91">
        <f ca="1" t="shared" si="25"/>
        <v>54</v>
      </c>
      <c r="Q651" s="49" t="str">
        <f>VLOOKUP(B651,辅助信息!E:M,9,FALSE)</f>
        <v>ZTWM-CDGS-XS-2024-0248-五冶钢构-南充市医学院项目</v>
      </c>
    </row>
    <row r="652" s="49" customFormat="1" hidden="1" spans="1:17">
      <c r="A652" s="101"/>
      <c r="B652" s="94" t="s">
        <v>99</v>
      </c>
      <c r="C652" s="95">
        <v>45709</v>
      </c>
      <c r="D652" s="94" t="str">
        <f>VLOOKUP(B652,辅助信息!E:K,7,FALSE)</f>
        <v>JWDDCD2025021900064</v>
      </c>
      <c r="E652" s="94" t="str">
        <f>VLOOKUP(F652,辅助信息!A:B,2,FALSE)</f>
        <v>螺纹钢</v>
      </c>
      <c r="F652" s="94" t="s">
        <v>27</v>
      </c>
      <c r="G652" s="94">
        <v>3</v>
      </c>
      <c r="H652" s="94" t="str">
        <f>_xlfn._xlws.FILTER('[1]2025年已发货'!$E:$E,'[1]2025年已发货'!$F:$F&amp;'[1]2025年已发货'!$C:$C&amp;'[1]2025年已发货'!$G:$G&amp;'[1]2025年已发货'!$H:$H=C652&amp;F652&amp;I652&amp;J652,"未发货")</f>
        <v>未发货</v>
      </c>
      <c r="I652" s="94" t="str">
        <f>VLOOKUP(B652,辅助信息!E:I,3,FALSE)</f>
        <v>(五冶钢构医学科学产业园建设项目房建连接线道路工程)四川省南充市顺庆区搬罾街道学府大道二段</v>
      </c>
      <c r="J652" s="94" t="str">
        <f>VLOOKUP(B652,辅助信息!E:I,4,FALSE)</f>
        <v>刘建中</v>
      </c>
      <c r="K652" s="94">
        <f>VLOOKUP(J652,辅助信息!H:I,2,FALSE)</f>
        <v>13908143055</v>
      </c>
      <c r="L652" s="112"/>
      <c r="M652" s="100">
        <v>45709</v>
      </c>
      <c r="O652" s="49">
        <f ca="1" t="shared" si="23"/>
        <v>0</v>
      </c>
      <c r="P652" s="91">
        <f ca="1" t="shared" si="25"/>
        <v>54</v>
      </c>
      <c r="Q652" s="49" t="str">
        <f>VLOOKUP(B652,辅助信息!E:M,9,FALSE)</f>
        <v>ZTWM-CDGS-XS-2024-0248-五冶钢构-南充市医学院项目</v>
      </c>
    </row>
    <row r="653" s="49" customFormat="1" hidden="1" spans="1:17">
      <c r="A653" s="101"/>
      <c r="B653" s="94" t="s">
        <v>99</v>
      </c>
      <c r="C653" s="95">
        <v>45709</v>
      </c>
      <c r="D653" s="94" t="str">
        <f>VLOOKUP(B653,辅助信息!E:K,7,FALSE)</f>
        <v>JWDDCD2025021900064</v>
      </c>
      <c r="E653" s="94" t="str">
        <f>VLOOKUP(F653,辅助信息!A:B,2,FALSE)</f>
        <v>螺纹钢</v>
      </c>
      <c r="F653" s="94" t="s">
        <v>19</v>
      </c>
      <c r="G653" s="94">
        <v>3</v>
      </c>
      <c r="H653" s="94" t="str">
        <f>_xlfn._xlws.FILTER('[1]2025年已发货'!$E:$E,'[1]2025年已发货'!$F:$F&amp;'[1]2025年已发货'!$C:$C&amp;'[1]2025年已发货'!$G:$G&amp;'[1]2025年已发货'!$H:$H=C653&amp;F653&amp;I653&amp;J653,"未发货")</f>
        <v>未发货</v>
      </c>
      <c r="I653" s="94" t="str">
        <f>VLOOKUP(B653,辅助信息!E:I,3,FALSE)</f>
        <v>(五冶钢构医学科学产业园建设项目房建连接线道路工程)四川省南充市顺庆区搬罾街道学府大道二段</v>
      </c>
      <c r="J653" s="94" t="str">
        <f>VLOOKUP(B653,辅助信息!E:I,4,FALSE)</f>
        <v>刘建中</v>
      </c>
      <c r="K653" s="94">
        <f>VLOOKUP(J653,辅助信息!H:I,2,FALSE)</f>
        <v>13908143055</v>
      </c>
      <c r="L653" s="112"/>
      <c r="M653" s="100">
        <v>45709</v>
      </c>
      <c r="O653" s="49">
        <f ca="1" t="shared" si="23"/>
        <v>0</v>
      </c>
      <c r="P653" s="91">
        <f ca="1" t="shared" si="25"/>
        <v>54</v>
      </c>
      <c r="Q653" s="49" t="str">
        <f>VLOOKUP(B653,辅助信息!E:M,9,FALSE)</f>
        <v>ZTWM-CDGS-XS-2024-0248-五冶钢构-南充市医学院项目</v>
      </c>
    </row>
    <row r="654" s="49" customFormat="1" hidden="1" spans="1:17">
      <c r="A654" s="101"/>
      <c r="B654" s="94" t="s">
        <v>99</v>
      </c>
      <c r="C654" s="95">
        <v>45709</v>
      </c>
      <c r="D654" s="94" t="str">
        <f>VLOOKUP(B654,辅助信息!E:K,7,FALSE)</f>
        <v>JWDDCD2025021900064</v>
      </c>
      <c r="E654" s="94" t="str">
        <f>VLOOKUP(F654,辅助信息!A:B,2,FALSE)</f>
        <v>螺纹钢</v>
      </c>
      <c r="F654" s="94" t="s">
        <v>32</v>
      </c>
      <c r="G654" s="94">
        <v>3</v>
      </c>
      <c r="H654" s="94" t="str">
        <f>_xlfn._xlws.FILTER('[1]2025年已发货'!$E:$E,'[1]2025年已发货'!$F:$F&amp;'[1]2025年已发货'!$C:$C&amp;'[1]2025年已发货'!$G:$G&amp;'[1]2025年已发货'!$H:$H=C654&amp;F654&amp;I654&amp;J654,"未发货")</f>
        <v>未发货</v>
      </c>
      <c r="I654" s="94" t="str">
        <f>VLOOKUP(B654,辅助信息!E:I,3,FALSE)</f>
        <v>(五冶钢构医学科学产业园建设项目房建连接线道路工程)四川省南充市顺庆区搬罾街道学府大道二段</v>
      </c>
      <c r="J654" s="94" t="str">
        <f>VLOOKUP(B654,辅助信息!E:I,4,FALSE)</f>
        <v>刘建中</v>
      </c>
      <c r="K654" s="94">
        <f>VLOOKUP(J654,辅助信息!H:I,2,FALSE)</f>
        <v>13908143055</v>
      </c>
      <c r="L654" s="113"/>
      <c r="M654" s="100">
        <v>45709</v>
      </c>
      <c r="O654" s="49">
        <f ca="1" t="shared" si="23"/>
        <v>0</v>
      </c>
      <c r="P654" s="91">
        <f ca="1" t="shared" si="25"/>
        <v>54</v>
      </c>
      <c r="Q654" s="49" t="str">
        <f>VLOOKUP(B654,辅助信息!E:M,9,FALSE)</f>
        <v>ZTWM-CDGS-XS-2024-0248-五冶钢构-南充市医学院项目</v>
      </c>
    </row>
    <row r="655" s="49" customFormat="1" hidden="1" spans="2:17">
      <c r="B655" s="94" t="s">
        <v>31</v>
      </c>
      <c r="C655" s="95">
        <v>45709</v>
      </c>
      <c r="D655" s="94" t="str">
        <f>VLOOKUP(B655,辅助信息!E:K,7,FALSE)</f>
        <v>JWDDCD2024121000136</v>
      </c>
      <c r="E655" s="94" t="str">
        <f>VLOOKUP(F655,辅助信息!A:B,2,FALSE)</f>
        <v>盘螺</v>
      </c>
      <c r="F655" s="94" t="s">
        <v>49</v>
      </c>
      <c r="G655" s="94">
        <v>15</v>
      </c>
      <c r="H655" s="94" t="str">
        <f>_xlfn._xlws.FILTER('[1]2025年已发货'!$E:$E,'[1]2025年已发货'!$F:$F&amp;'[1]2025年已发货'!$C:$C&amp;'[1]2025年已发货'!$G:$G&amp;'[1]2025年已发货'!$H:$H=C655&amp;F655&amp;I655&amp;J655,"未发货")</f>
        <v>未发货</v>
      </c>
      <c r="I655" s="94" t="str">
        <f>VLOOKUP(B655,辅助信息!E:I,3,FALSE)</f>
        <v>（四川商建-射洪城乡一体化项目）遂宁市射洪市忠新幼儿园北侧约220米新溪小区</v>
      </c>
      <c r="J655" s="94" t="str">
        <f>VLOOKUP(B655,辅助信息!E:I,4,FALSE)</f>
        <v>柏子刚</v>
      </c>
      <c r="K655" s="94">
        <f>VLOOKUP(J655,辅助信息!H:I,2,FALSE)</f>
        <v>15692885305</v>
      </c>
      <c r="L655" s="111" t="str">
        <f>VLOOKUP(B655,辅助信息!E:J,6,FALSE)</f>
        <v>提前联系到场规格及数量</v>
      </c>
      <c r="M655" s="100">
        <v>45708</v>
      </c>
      <c r="O655" s="49">
        <f ca="1" t="shared" si="23"/>
        <v>0</v>
      </c>
      <c r="P655" s="91">
        <f ca="1" t="shared" si="25"/>
        <v>55</v>
      </c>
      <c r="Q655" s="49" t="str">
        <f>VLOOKUP(B655,辅助信息!E:M,9,FALSE)</f>
        <v>ZTWM-CDGS-XS-2024-0179-四川商投-射洪城乡一体化建设项目</v>
      </c>
    </row>
    <row r="656" s="49" customFormat="1" hidden="1" spans="2:17">
      <c r="B656" s="94" t="s">
        <v>31</v>
      </c>
      <c r="C656" s="95">
        <v>45709</v>
      </c>
      <c r="D656" s="94" t="str">
        <f>VLOOKUP(B656,辅助信息!E:K,7,FALSE)</f>
        <v>JWDDCD2024121000136</v>
      </c>
      <c r="E656" s="94" t="str">
        <f>VLOOKUP(F656,辅助信息!A:B,2,FALSE)</f>
        <v>螺纹钢</v>
      </c>
      <c r="F656" s="94" t="s">
        <v>22</v>
      </c>
      <c r="G656" s="94">
        <v>20</v>
      </c>
      <c r="H656" s="94" t="str">
        <f>_xlfn._xlws.FILTER('[1]2025年已发货'!$E:$E,'[1]2025年已发货'!$F:$F&amp;'[1]2025年已发货'!$C:$C&amp;'[1]2025年已发货'!$G:$G&amp;'[1]2025年已发货'!$H:$H=C656&amp;F656&amp;I656&amp;J656,"未发货")</f>
        <v>未发货</v>
      </c>
      <c r="I656" s="94" t="str">
        <f>VLOOKUP(B656,辅助信息!E:I,3,FALSE)</f>
        <v>（四川商建-射洪城乡一体化项目）遂宁市射洪市忠新幼儿园北侧约220米新溪小区</v>
      </c>
      <c r="J656" s="94" t="str">
        <f>VLOOKUP(B656,辅助信息!E:I,4,FALSE)</f>
        <v>柏子刚</v>
      </c>
      <c r="K656" s="94">
        <f>VLOOKUP(J656,辅助信息!H:I,2,FALSE)</f>
        <v>15692885305</v>
      </c>
      <c r="L656" s="113"/>
      <c r="M656" s="100">
        <v>45708</v>
      </c>
      <c r="O656" s="49">
        <f ca="1" t="shared" si="23"/>
        <v>0</v>
      </c>
      <c r="P656" s="91">
        <f ca="1" t="shared" si="25"/>
        <v>55</v>
      </c>
      <c r="Q656" s="49" t="str">
        <f>VLOOKUP(B656,辅助信息!E:M,9,FALSE)</f>
        <v>ZTWM-CDGS-XS-2024-0179-四川商投-射洪城乡一体化建设项目</v>
      </c>
    </row>
    <row r="657" s="47" customFormat="1" ht="36" hidden="1" spans="1:17">
      <c r="A657" s="91" t="s">
        <v>103</v>
      </c>
      <c r="B657" s="63" t="s">
        <v>81</v>
      </c>
      <c r="C657" s="95">
        <v>45709</v>
      </c>
      <c r="D657" s="63" t="str">
        <f>VLOOKUP(B657,辅助信息!E:K,7,FALSE)</f>
        <v>ZTWM-CDGS-YL-20240814-001</v>
      </c>
      <c r="E657" s="63" t="str">
        <f>VLOOKUP(F657,辅助信息!A:B,2,FALSE)</f>
        <v>螺纹钢</v>
      </c>
      <c r="F657" s="63" t="s">
        <v>18</v>
      </c>
      <c r="G657" s="65">
        <v>70</v>
      </c>
      <c r="H657" s="65">
        <f>_xlfn._xlws.FILTER('[1]2025年已发货'!$E:$E,'[1]2025年已发货'!$F:$F&amp;'[1]2025年已发货'!$C:$C&amp;'[1]2025年已发货'!$G:$G&amp;'[1]2025年已发货'!$H:$H=C657&amp;F657&amp;I657&amp;J657,"未发货")</f>
        <v>70</v>
      </c>
      <c r="I657" s="63" t="str">
        <f>VLOOKUP(B657,辅助信息!E:I,3,FALSE)</f>
        <v>（华西简阳西城嘉苑）四川省成都市简阳市简城街道高屋村</v>
      </c>
      <c r="J657" s="63" t="str">
        <f>VLOOKUP(B657,辅助信息!E:I,4,FALSE)</f>
        <v>张瀚镭</v>
      </c>
      <c r="K657" s="63">
        <f>VLOOKUP(J657,辅助信息!H:I,2,FALSE)</f>
        <v>15884666220</v>
      </c>
      <c r="L657" s="97" t="str">
        <f>VLOOKUP(B657,辅助信息!E:J,6,FALSE)</f>
        <v>优先威钢发货,我方卸车,新老国标钢厂不加价可直发</v>
      </c>
      <c r="M657" s="90">
        <v>45711</v>
      </c>
      <c r="N657" s="91"/>
      <c r="O657" s="49">
        <f ca="1" t="shared" ref="O657:O680" si="26">IF(OR(M657="",N657&lt;&gt;""),"",MAX(M657-TODAY(),0))</f>
        <v>0</v>
      </c>
      <c r="P657" s="91">
        <f ca="1" t="shared" ref="P657:P680" si="27">IF(M657="","",IF(N657&lt;&gt;"",MAX(N657-M657,0),IF(TODAY()&gt;M657,TODAY()-M657,0)))</f>
        <v>52</v>
      </c>
      <c r="Q657" s="31" t="str">
        <f>VLOOKUP(B657,辅助信息!E:M,9,FALSE)</f>
        <v>ZTWM-CDGS-XS-2024-0030-华西集采-简州大道</v>
      </c>
    </row>
    <row r="658" s="49" customFormat="1" ht="36" hidden="1" spans="2:17">
      <c r="B658" s="94" t="s">
        <v>69</v>
      </c>
      <c r="C658" s="95">
        <v>45710</v>
      </c>
      <c r="D658" s="94" t="str">
        <f>VLOOKUP(B658,辅助信息!E:K,7,FALSE)</f>
        <v>JWDDCD2025011400164</v>
      </c>
      <c r="E658" s="94" t="str">
        <f>VLOOKUP(F658,辅助信息!A:B,2,FALSE)</f>
        <v>螺纹钢</v>
      </c>
      <c r="F658" s="94" t="s">
        <v>21</v>
      </c>
      <c r="G658" s="94">
        <v>35</v>
      </c>
      <c r="H658" s="94">
        <f>_xlfn._xlws.FILTER('[1]2025年已发货'!$E:$E,'[1]2025年已发货'!$F:$F&amp;'[1]2025年已发货'!$C:$C&amp;'[1]2025年已发货'!$G:$G&amp;'[1]2025年已发货'!$H:$H=C658&amp;F658&amp;I658&amp;J658,"未发货")</f>
        <v>35</v>
      </c>
      <c r="I658" s="94" t="str">
        <f>VLOOKUP(B658,辅助信息!E:I,3,FALSE)</f>
        <v>（商投建工达州中医药科技园-4工区-2号楼）达州市通川区达州中医药职业学院犀牛大道北段</v>
      </c>
      <c r="J658" s="94" t="str">
        <f>VLOOKUP(B658,辅助信息!E:I,4,FALSE)</f>
        <v>张扬</v>
      </c>
      <c r="K658" s="94">
        <f>VLOOKUP(J658,辅助信息!H:I,2,FALSE)</f>
        <v>18381904567</v>
      </c>
      <c r="L658" s="108" t="str">
        <f>VLOOKUP(B658,辅助信息!E:J,6,FALSE)</f>
        <v>控制炉批号尽量少,优先安排达钢,提前联系到场规格及数量</v>
      </c>
      <c r="M658" s="100">
        <v>45704</v>
      </c>
      <c r="O658" s="49">
        <f ca="1" t="shared" si="26"/>
        <v>0</v>
      </c>
      <c r="P658" s="91">
        <f ca="1" t="shared" si="27"/>
        <v>59</v>
      </c>
      <c r="Q658" s="49" t="str">
        <f>VLOOKUP(B658,辅助信息!E:M,9,FALSE)</f>
        <v>ZTWM-CDGS-XS-2024-0134-商投建工达州中医药科技成果示范园项目</v>
      </c>
    </row>
    <row r="659" s="49" customFormat="1" hidden="1" spans="2:17">
      <c r="B659" s="94" t="s">
        <v>84</v>
      </c>
      <c r="C659" s="95">
        <v>45710</v>
      </c>
      <c r="D659" s="94" t="str">
        <f>VLOOKUP(B659,辅助信息!E:K,7,FALSE)</f>
        <v>JWDDCD2024102400111</v>
      </c>
      <c r="E659" s="94" t="str">
        <f>VLOOKUP(F659,辅助信息!A:B,2,FALSE)</f>
        <v>螺纹钢</v>
      </c>
      <c r="F659" s="94" t="s">
        <v>27</v>
      </c>
      <c r="G659" s="94">
        <v>20</v>
      </c>
      <c r="H659" s="94">
        <f>_xlfn._xlws.FILTER('[1]2025年已发货'!$E:$E,'[1]2025年已发货'!$F:$F&amp;'[1]2025年已发货'!$C:$C&amp;'[1]2025年已发货'!$G:$G&amp;'[1]2025年已发货'!$H:$H=C659&amp;F659&amp;I659&amp;J659,"未发货")</f>
        <v>11</v>
      </c>
      <c r="I659" s="94" t="str">
        <f>VLOOKUP(B659,辅助信息!E:I,3,FALSE)</f>
        <v>（五冶达州国道542项目-一工区路基一工段）四川省达州市达川区石梯火车站盖板加工点</v>
      </c>
      <c r="J659" s="94" t="str">
        <f>VLOOKUP(B659,辅助信息!E:I,4,FALSE)</f>
        <v>郑松</v>
      </c>
      <c r="K659" s="94">
        <f>VLOOKUP(J659,辅助信息!H:I,2,FALSE)</f>
        <v>13527304849</v>
      </c>
      <c r="L659" s="108" t="str">
        <f>VLOOKUP(B659,辅助信息!E:J,6,FALSE)</f>
        <v>五冶建设送货单,送货车型13米,装货前联系收货人核实到场规格,没提前告知进场规格现场不给予接收</v>
      </c>
      <c r="M659" s="100">
        <v>45705</v>
      </c>
      <c r="O659" s="49">
        <f ca="1" t="shared" si="26"/>
        <v>0</v>
      </c>
      <c r="P659" s="91">
        <f ca="1" t="shared" si="27"/>
        <v>58</v>
      </c>
      <c r="Q659" s="49" t="str">
        <f>VLOOKUP(B659,辅助信息!E:M,9,FALSE)</f>
        <v>ZTWM-CDGS-XS-2024-0181-五冶天府-国道542项目（二批次）</v>
      </c>
    </row>
    <row r="660" s="49" customFormat="1" hidden="1" spans="2:17">
      <c r="B660" s="94" t="s">
        <v>84</v>
      </c>
      <c r="C660" s="95">
        <v>45710</v>
      </c>
      <c r="D660" s="94" t="str">
        <f>VLOOKUP(B660,辅助信息!E:K,7,FALSE)</f>
        <v>JWDDCD2024102400111</v>
      </c>
      <c r="E660" s="94" t="str">
        <f>VLOOKUP(F660,辅助信息!A:B,2,FALSE)</f>
        <v>螺纹钢</v>
      </c>
      <c r="F660" s="94" t="s">
        <v>33</v>
      </c>
      <c r="G660" s="94">
        <v>8</v>
      </c>
      <c r="H660" s="94">
        <f>_xlfn._xlws.FILTER('[1]2025年已发货'!$E:$E,'[1]2025年已发货'!$F:$F&amp;'[1]2025年已发货'!$C:$C&amp;'[1]2025年已发货'!$G:$G&amp;'[1]2025年已发货'!$H:$H=C660&amp;F660&amp;I660&amp;J660,"未发货")</f>
        <v>8</v>
      </c>
      <c r="I660" s="94" t="str">
        <f>VLOOKUP(B660,辅助信息!E:I,3,FALSE)</f>
        <v>（五冶达州国道542项目-一工区路基一工段）四川省达州市达川区石梯火车站盖板加工点</v>
      </c>
      <c r="J660" s="94" t="str">
        <f>VLOOKUP(B660,辅助信息!E:I,4,FALSE)</f>
        <v>郑松</v>
      </c>
      <c r="K660" s="94">
        <f>VLOOKUP(J660,辅助信息!H:I,2,FALSE)</f>
        <v>13527304849</v>
      </c>
      <c r="L660" s="108"/>
      <c r="M660" s="100">
        <v>45705</v>
      </c>
      <c r="O660" s="49">
        <f ca="1" t="shared" si="26"/>
        <v>0</v>
      </c>
      <c r="P660" s="91">
        <f ca="1" t="shared" si="27"/>
        <v>58</v>
      </c>
      <c r="Q660" s="49" t="str">
        <f>VLOOKUP(B660,辅助信息!E:M,9,FALSE)</f>
        <v>ZTWM-CDGS-XS-2024-0181-五冶天府-国道542项目（二批次）</v>
      </c>
    </row>
    <row r="661" s="49" customFormat="1" hidden="1" spans="2:17">
      <c r="B661" s="94" t="s">
        <v>84</v>
      </c>
      <c r="C661" s="95">
        <v>45710</v>
      </c>
      <c r="D661" s="94" t="str">
        <f>VLOOKUP(B661,辅助信息!E:K,7,FALSE)</f>
        <v>JWDDCD2024102400111</v>
      </c>
      <c r="E661" s="94" t="str">
        <f>VLOOKUP(F661,辅助信息!A:B,2,FALSE)</f>
        <v>螺纹钢</v>
      </c>
      <c r="F661" s="94" t="s">
        <v>18</v>
      </c>
      <c r="G661" s="94">
        <v>12</v>
      </c>
      <c r="H661" s="94">
        <f>_xlfn._xlws.FILTER('[1]2025年已发货'!$E:$E,'[1]2025年已发货'!$F:$F&amp;'[1]2025年已发货'!$C:$C&amp;'[1]2025年已发货'!$G:$G&amp;'[1]2025年已发货'!$H:$H=C661&amp;F661&amp;I661&amp;J661,"未发货")</f>
        <v>11</v>
      </c>
      <c r="I661" s="94" t="str">
        <f>VLOOKUP(B661,辅助信息!E:I,3,FALSE)</f>
        <v>（五冶达州国道542项目-一工区路基一工段）四川省达州市达川区石梯火车站盖板加工点</v>
      </c>
      <c r="J661" s="94" t="str">
        <f>VLOOKUP(B661,辅助信息!E:I,4,FALSE)</f>
        <v>郑松</v>
      </c>
      <c r="K661" s="94">
        <f>VLOOKUP(J661,辅助信息!H:I,2,FALSE)</f>
        <v>13527304849</v>
      </c>
      <c r="L661" s="108"/>
      <c r="M661" s="100">
        <v>45705</v>
      </c>
      <c r="O661" s="49">
        <f ca="1" t="shared" si="26"/>
        <v>0</v>
      </c>
      <c r="P661" s="91">
        <f ca="1" t="shared" si="27"/>
        <v>58</v>
      </c>
      <c r="Q661" s="49" t="str">
        <f>VLOOKUP(B661,辅助信息!E:M,9,FALSE)</f>
        <v>ZTWM-CDGS-XS-2024-0181-五冶天府-国道542项目（二批次）</v>
      </c>
    </row>
    <row r="662" s="49" customFormat="1" hidden="1" spans="2:17">
      <c r="B662" s="94" t="s">
        <v>84</v>
      </c>
      <c r="C662" s="95">
        <v>45710</v>
      </c>
      <c r="D662" s="94" t="str">
        <f>VLOOKUP(B662,辅助信息!E:K,7,FALSE)</f>
        <v>JWDDCD2024102400111</v>
      </c>
      <c r="E662" s="94" t="str">
        <f>VLOOKUP(F662,辅助信息!A:B,2,FALSE)</f>
        <v>高线</v>
      </c>
      <c r="F662" s="94" t="s">
        <v>51</v>
      </c>
      <c r="G662" s="94">
        <v>5</v>
      </c>
      <c r="H662" s="94">
        <f>_xlfn._xlws.FILTER('[1]2025年已发货'!$E:$E,'[1]2025年已发货'!$F:$F&amp;'[1]2025年已发货'!$C:$C&amp;'[1]2025年已发货'!$G:$G&amp;'[1]2025年已发货'!$H:$H=C662&amp;F662&amp;I662&amp;J662,"未发货")</f>
        <v>4</v>
      </c>
      <c r="I662" s="94" t="str">
        <f>VLOOKUP(B662,辅助信息!E:I,3,FALSE)</f>
        <v>（五冶达州国道542项目-一工区路基一工段）四川省达州市达川区石梯火车站盖板加工点</v>
      </c>
      <c r="J662" s="94" t="str">
        <f>VLOOKUP(B662,辅助信息!E:I,4,FALSE)</f>
        <v>郑松</v>
      </c>
      <c r="K662" s="94">
        <f>VLOOKUP(J662,辅助信息!H:I,2,FALSE)</f>
        <v>13527304849</v>
      </c>
      <c r="L662" s="108"/>
      <c r="M662" s="100">
        <v>45705</v>
      </c>
      <c r="O662" s="49">
        <f ca="1" t="shared" si="26"/>
        <v>0</v>
      </c>
      <c r="P662" s="91">
        <f ca="1" t="shared" si="27"/>
        <v>58</v>
      </c>
      <c r="Q662" s="49" t="str">
        <f>VLOOKUP(B662,辅助信息!E:M,9,FALSE)</f>
        <v>ZTWM-CDGS-XS-2024-0181-五冶天府-国道542项目（二批次）</v>
      </c>
    </row>
    <row r="663" s="49" customFormat="1" hidden="1" spans="2:17">
      <c r="B663" s="94" t="s">
        <v>74</v>
      </c>
      <c r="C663" s="95">
        <v>45710</v>
      </c>
      <c r="D663" s="94" t="str">
        <f>VLOOKUP(B663,辅助信息!E:K,7,FALSE)</f>
        <v>JWDDCD2024102400111</v>
      </c>
      <c r="E663" s="94" t="str">
        <f>VLOOKUP(F663,辅助信息!A:B,2,FALSE)</f>
        <v>螺纹钢</v>
      </c>
      <c r="F663" s="94" t="s">
        <v>19</v>
      </c>
      <c r="G663" s="94">
        <v>12</v>
      </c>
      <c r="H663" s="94">
        <f>_xlfn._xlws.FILTER('[1]2025年已发货'!$E:$E,'[1]2025年已发货'!$F:$F&amp;'[1]2025年已发货'!$C:$C&amp;'[1]2025年已发货'!$G:$G&amp;'[1]2025年已发货'!$H:$H=C663&amp;F663&amp;I663&amp;J663,"未发货")</f>
        <v>12</v>
      </c>
      <c r="I663" s="94" t="str">
        <f>VLOOKUP(B663,辅助信息!E:I,3,FALSE)</f>
        <v>（五冶达州国道542项目-桥梁4标）四川省达州市达川区大堰镇双井村</v>
      </c>
      <c r="J663" s="94" t="str">
        <f>VLOOKUP(B663,辅助信息!E:I,4,FALSE)</f>
        <v>吴志强</v>
      </c>
      <c r="K663" s="94">
        <f>VLOOKUP(J663,辅助信息!H:I,2,FALSE)</f>
        <v>18820030907</v>
      </c>
      <c r="L663" s="108" t="str">
        <f>VLOOKUP(B663,辅助信息!E:J,6,FALSE)</f>
        <v>五冶建设送货单,送货车型13米,装货前联系收货人核实到场规格,没提前告知进场规格现场不给予接收</v>
      </c>
      <c r="M663" s="100">
        <v>45711</v>
      </c>
      <c r="O663" s="49">
        <f ca="1" t="shared" si="26"/>
        <v>0</v>
      </c>
      <c r="P663" s="91">
        <f ca="1" t="shared" si="27"/>
        <v>52</v>
      </c>
      <c r="Q663" s="49" t="str">
        <f>VLOOKUP(B663,辅助信息!E:M,9,FALSE)</f>
        <v>ZTWM-CDGS-XS-2024-0181-五冶天府-国道542项目（二批次）</v>
      </c>
    </row>
    <row r="664" s="49" customFormat="1" hidden="1" spans="2:17">
      <c r="B664" s="94" t="s">
        <v>74</v>
      </c>
      <c r="C664" s="95">
        <v>45710</v>
      </c>
      <c r="D664" s="94" t="str">
        <f>VLOOKUP(B664,辅助信息!E:K,7,FALSE)</f>
        <v>JWDDCD2024102400111</v>
      </c>
      <c r="E664" s="94" t="str">
        <f>VLOOKUP(F664,辅助信息!A:B,2,FALSE)</f>
        <v>螺纹钢</v>
      </c>
      <c r="F664" s="94" t="s">
        <v>33</v>
      </c>
      <c r="G664" s="94">
        <v>12</v>
      </c>
      <c r="H664" s="94">
        <f>_xlfn._xlws.FILTER('[1]2025年已发货'!$E:$E,'[1]2025年已发货'!$F:$F&amp;'[1]2025年已发货'!$C:$C&amp;'[1]2025年已发货'!$G:$G&amp;'[1]2025年已发货'!$H:$H=C664&amp;F664&amp;I664&amp;J664,"未发货")</f>
        <v>12</v>
      </c>
      <c r="I664" s="94" t="str">
        <f>VLOOKUP(B664,辅助信息!E:I,3,FALSE)</f>
        <v>（五冶达州国道542项目-桥梁4标）四川省达州市达川区大堰镇双井村</v>
      </c>
      <c r="J664" s="94" t="str">
        <f>VLOOKUP(B664,辅助信息!E:I,4,FALSE)</f>
        <v>吴志强</v>
      </c>
      <c r="K664" s="94">
        <f>VLOOKUP(J664,辅助信息!H:I,2,FALSE)</f>
        <v>18820030907</v>
      </c>
      <c r="L664" s="108"/>
      <c r="M664" s="100">
        <v>45711</v>
      </c>
      <c r="O664" s="49">
        <f ca="1" t="shared" si="26"/>
        <v>0</v>
      </c>
      <c r="P664" s="91">
        <f ca="1" t="shared" si="27"/>
        <v>52</v>
      </c>
      <c r="Q664" s="49" t="str">
        <f>VLOOKUP(B664,辅助信息!E:M,9,FALSE)</f>
        <v>ZTWM-CDGS-XS-2024-0181-五冶天府-国道542项目（二批次）</v>
      </c>
    </row>
    <row r="665" s="49" customFormat="1" hidden="1" spans="2:17">
      <c r="B665" s="94" t="s">
        <v>74</v>
      </c>
      <c r="C665" s="95">
        <v>45710</v>
      </c>
      <c r="D665" s="94" t="str">
        <f>VLOOKUP(B665,辅助信息!E:K,7,FALSE)</f>
        <v>JWDDCD2024102400111</v>
      </c>
      <c r="E665" s="94" t="str">
        <f>VLOOKUP(F665,辅助信息!A:B,2,FALSE)</f>
        <v>螺纹钢</v>
      </c>
      <c r="F665" s="94" t="s">
        <v>28</v>
      </c>
      <c r="G665" s="94">
        <v>12</v>
      </c>
      <c r="H665" s="94">
        <f>_xlfn._xlws.FILTER('[1]2025年已发货'!$E:$E,'[1]2025年已发货'!$F:$F&amp;'[1]2025年已发货'!$C:$C&amp;'[1]2025年已发货'!$G:$G&amp;'[1]2025年已发货'!$H:$H=C665&amp;F665&amp;I665&amp;J665,"未发货")</f>
        <v>12</v>
      </c>
      <c r="I665" s="94" t="str">
        <f>VLOOKUP(B665,辅助信息!E:I,3,FALSE)</f>
        <v>（五冶达州国道542项目-桥梁4标）四川省达州市达川区大堰镇双井村</v>
      </c>
      <c r="J665" s="94" t="str">
        <f>VLOOKUP(B665,辅助信息!E:I,4,FALSE)</f>
        <v>吴志强</v>
      </c>
      <c r="K665" s="94">
        <f>VLOOKUP(J665,辅助信息!H:I,2,FALSE)</f>
        <v>18820030907</v>
      </c>
      <c r="L665" s="108"/>
      <c r="M665" s="100">
        <v>45711</v>
      </c>
      <c r="O665" s="49">
        <f ca="1" t="shared" si="26"/>
        <v>0</v>
      </c>
      <c r="P665" s="91">
        <f ca="1" t="shared" si="27"/>
        <v>52</v>
      </c>
      <c r="Q665" s="49" t="str">
        <f>VLOOKUP(B665,辅助信息!E:M,9,FALSE)</f>
        <v>ZTWM-CDGS-XS-2024-0181-五冶天府-国道542项目（二批次）</v>
      </c>
    </row>
    <row r="666" s="49" customFormat="1" hidden="1" spans="2:17">
      <c r="B666" s="94" t="s">
        <v>74</v>
      </c>
      <c r="C666" s="95">
        <v>45710</v>
      </c>
      <c r="D666" s="94" t="str">
        <f>VLOOKUP(B666,辅助信息!E:K,7,FALSE)</f>
        <v>JWDDCD2024102400111</v>
      </c>
      <c r="E666" s="94" t="str">
        <f>VLOOKUP(F666,辅助信息!A:B,2,FALSE)</f>
        <v>螺纹钢</v>
      </c>
      <c r="F666" s="94" t="s">
        <v>18</v>
      </c>
      <c r="G666" s="94">
        <v>3</v>
      </c>
      <c r="H666" s="94">
        <f>_xlfn._xlws.FILTER('[1]2025年已发货'!$E:$E,'[1]2025年已发货'!$F:$F&amp;'[1]2025年已发货'!$C:$C&amp;'[1]2025年已发货'!$G:$G&amp;'[1]2025年已发货'!$H:$H=C666&amp;F666&amp;I666&amp;J666,"未发货")</f>
        <v>3</v>
      </c>
      <c r="I666" s="94" t="str">
        <f>VLOOKUP(B666,辅助信息!E:I,3,FALSE)</f>
        <v>（五冶达州国道542项目-桥梁4标）四川省达州市达川区大堰镇双井村</v>
      </c>
      <c r="J666" s="94" t="str">
        <f>VLOOKUP(B666,辅助信息!E:I,4,FALSE)</f>
        <v>吴志强</v>
      </c>
      <c r="K666" s="94">
        <f>VLOOKUP(J666,辅助信息!H:I,2,FALSE)</f>
        <v>18820030907</v>
      </c>
      <c r="L666" s="108"/>
      <c r="M666" s="100">
        <v>45711</v>
      </c>
      <c r="O666" s="49">
        <f ca="1" t="shared" si="26"/>
        <v>0</v>
      </c>
      <c r="P666" s="91">
        <f ca="1" t="shared" si="27"/>
        <v>52</v>
      </c>
      <c r="Q666" s="49" t="str">
        <f>VLOOKUP(B666,辅助信息!E:M,9,FALSE)</f>
        <v>ZTWM-CDGS-XS-2024-0181-五冶天府-国道542项目（二批次）</v>
      </c>
    </row>
    <row r="667" s="49" customFormat="1" hidden="1" spans="1:17">
      <c r="A667" s="49" t="s">
        <v>97</v>
      </c>
      <c r="B667" s="94" t="s">
        <v>98</v>
      </c>
      <c r="C667" s="95">
        <v>45710</v>
      </c>
      <c r="D667" s="94" t="str">
        <f>VLOOKUP(B667,辅助信息!E:K,7,FALSE)</f>
        <v>JWDDCD2025021900064</v>
      </c>
      <c r="E667" s="94" t="str">
        <f>VLOOKUP(F667,辅助信息!A:B,2,FALSE)</f>
        <v>高线</v>
      </c>
      <c r="F667" s="94" t="s">
        <v>51</v>
      </c>
      <c r="G667" s="94">
        <v>10</v>
      </c>
      <c r="H667" s="94" t="str">
        <f>_xlfn._xlws.FILTER('[1]2025年已发货'!$E:$E,'[1]2025年已发货'!$F:$F&amp;'[1]2025年已发货'!$C:$C&amp;'[1]2025年已发货'!$G:$G&amp;'[1]2025年已发货'!$H:$H=C667&amp;F667&amp;I667&amp;J667,"未发货")</f>
        <v>未发货</v>
      </c>
      <c r="I667" s="94" t="str">
        <f>VLOOKUP(B667,辅助信息!E:I,3,FALSE)</f>
        <v>(五冶钢构医学科学产业园建设项目房建一部-一标（2-6）)四川省南充市顺庆区搬罾街道学府大道二段</v>
      </c>
      <c r="J667" s="94" t="str">
        <f>VLOOKUP(B667,辅助信息!E:I,4,FALSE)</f>
        <v>胡泽宇</v>
      </c>
      <c r="K667" s="94">
        <f>VLOOKUP(J667,辅助信息!H:I,2,FALSE)</f>
        <v>18141337338</v>
      </c>
      <c r="L667" s="108"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49">
        <f ca="1" t="shared" si="26"/>
        <v>0</v>
      </c>
      <c r="P667" s="91">
        <f ca="1" t="shared" si="27"/>
        <v>54</v>
      </c>
      <c r="Q667" s="49" t="str">
        <f>VLOOKUP(B667,辅助信息!E:M,9,FALSE)</f>
        <v>ZTWM-CDGS-XS-2024-0248-五冶钢构-南充市医学院项目</v>
      </c>
    </row>
    <row r="668" s="49" customFormat="1" hidden="1" spans="2:17">
      <c r="B668" s="94" t="s">
        <v>99</v>
      </c>
      <c r="C668" s="95">
        <v>45710</v>
      </c>
      <c r="D668" s="94" t="str">
        <f>VLOOKUP(B668,辅助信息!E:K,7,FALSE)</f>
        <v>JWDDCD2025021900064</v>
      </c>
      <c r="E668" s="94" t="str">
        <f>VLOOKUP(F668,辅助信息!A:B,2,FALSE)</f>
        <v>高线</v>
      </c>
      <c r="F668" s="94" t="s">
        <v>53</v>
      </c>
      <c r="G668" s="94">
        <v>2.5</v>
      </c>
      <c r="H668" s="94" t="str">
        <f>_xlfn._xlws.FILTER('[1]2025年已发货'!$E:$E,'[1]2025年已发货'!$F:$F&amp;'[1]2025年已发货'!$C:$C&amp;'[1]2025年已发货'!$G:$G&amp;'[1]2025年已发货'!$H:$H=C668&amp;F668&amp;I668&amp;J668,"未发货")</f>
        <v>未发货</v>
      </c>
      <c r="I668" s="94" t="str">
        <f>VLOOKUP(B668,辅助信息!E:I,3,FALSE)</f>
        <v>(五冶钢构医学科学产业园建设项目房建连接线道路工程)四川省南充市顺庆区搬罾街道学府大道二段</v>
      </c>
      <c r="J668" s="94" t="str">
        <f>VLOOKUP(B668,辅助信息!E:I,4,FALSE)</f>
        <v>刘建中</v>
      </c>
      <c r="K668" s="94">
        <f>VLOOKUP(J668,辅助信息!H:I,2,FALSE)</f>
        <v>13908143055</v>
      </c>
      <c r="L668" s="108"/>
      <c r="M668" s="100">
        <v>45709</v>
      </c>
      <c r="O668" s="49">
        <f ca="1" t="shared" si="26"/>
        <v>0</v>
      </c>
      <c r="P668" s="91">
        <f ca="1" t="shared" si="27"/>
        <v>54</v>
      </c>
      <c r="Q668" s="49" t="str">
        <f>VLOOKUP(B668,辅助信息!E:M,9,FALSE)</f>
        <v>ZTWM-CDGS-XS-2024-0248-五冶钢构-南充市医学院项目</v>
      </c>
    </row>
    <row r="669" s="49" customFormat="1" hidden="1" spans="2:17">
      <c r="B669" s="94" t="s">
        <v>99</v>
      </c>
      <c r="C669" s="95">
        <v>45710</v>
      </c>
      <c r="D669" s="94" t="str">
        <f>VLOOKUP(B669,辅助信息!E:K,7,FALSE)</f>
        <v>JWDDCD2025021900064</v>
      </c>
      <c r="E669" s="94" t="str">
        <f>VLOOKUP(F669,辅助信息!A:B,2,FALSE)</f>
        <v>高线</v>
      </c>
      <c r="F669" s="94" t="s">
        <v>51</v>
      </c>
      <c r="G669" s="94">
        <v>2.5</v>
      </c>
      <c r="H669" s="94" t="str">
        <f>_xlfn._xlws.FILTER('[1]2025年已发货'!$E:$E,'[1]2025年已发货'!$F:$F&amp;'[1]2025年已发货'!$C:$C&amp;'[1]2025年已发货'!$G:$G&amp;'[1]2025年已发货'!$H:$H=C669&amp;F669&amp;I669&amp;J669,"未发货")</f>
        <v>未发货</v>
      </c>
      <c r="I669" s="94" t="str">
        <f>VLOOKUP(B669,辅助信息!E:I,3,FALSE)</f>
        <v>(五冶钢构医学科学产业园建设项目房建连接线道路工程)四川省南充市顺庆区搬罾街道学府大道二段</v>
      </c>
      <c r="J669" s="94" t="str">
        <f>VLOOKUP(B669,辅助信息!E:I,4,FALSE)</f>
        <v>刘建中</v>
      </c>
      <c r="K669" s="94">
        <f>VLOOKUP(J669,辅助信息!H:I,2,FALSE)</f>
        <v>13908143055</v>
      </c>
      <c r="L669" s="108"/>
      <c r="M669" s="100">
        <v>45709</v>
      </c>
      <c r="O669" s="49">
        <f ca="1" t="shared" si="26"/>
        <v>0</v>
      </c>
      <c r="P669" s="91">
        <f ca="1" t="shared" si="27"/>
        <v>54</v>
      </c>
      <c r="Q669" s="49" t="str">
        <f>VLOOKUP(B669,辅助信息!E:M,9,FALSE)</f>
        <v>ZTWM-CDGS-XS-2024-0248-五冶钢构-南充市医学院项目</v>
      </c>
    </row>
    <row r="670" s="49" customFormat="1" hidden="1" spans="2:17">
      <c r="B670" s="94" t="s">
        <v>99</v>
      </c>
      <c r="C670" s="95">
        <v>45710</v>
      </c>
      <c r="D670" s="94" t="str">
        <f>VLOOKUP(B670,辅助信息!E:K,7,FALSE)</f>
        <v>JWDDCD2025021900064</v>
      </c>
      <c r="E670" s="94" t="str">
        <f>VLOOKUP(F670,辅助信息!A:B,2,FALSE)</f>
        <v>螺纹钢</v>
      </c>
      <c r="F670" s="94" t="s">
        <v>27</v>
      </c>
      <c r="G670" s="94">
        <v>3</v>
      </c>
      <c r="H670" s="94" t="str">
        <f>_xlfn._xlws.FILTER('[1]2025年已发货'!$E:$E,'[1]2025年已发货'!$F:$F&amp;'[1]2025年已发货'!$C:$C&amp;'[1]2025年已发货'!$G:$G&amp;'[1]2025年已发货'!$H:$H=C670&amp;F670&amp;I670&amp;J670,"未发货")</f>
        <v>未发货</v>
      </c>
      <c r="I670" s="94" t="str">
        <f>VLOOKUP(B670,辅助信息!E:I,3,FALSE)</f>
        <v>(五冶钢构医学科学产业园建设项目房建连接线道路工程)四川省南充市顺庆区搬罾街道学府大道二段</v>
      </c>
      <c r="J670" s="94" t="str">
        <f>VLOOKUP(B670,辅助信息!E:I,4,FALSE)</f>
        <v>刘建中</v>
      </c>
      <c r="K670" s="94">
        <f>VLOOKUP(J670,辅助信息!H:I,2,FALSE)</f>
        <v>13908143055</v>
      </c>
      <c r="L670" s="108"/>
      <c r="M670" s="100">
        <v>45709</v>
      </c>
      <c r="O670" s="49">
        <f ca="1" t="shared" si="26"/>
        <v>0</v>
      </c>
      <c r="P670" s="91">
        <f ca="1" t="shared" si="27"/>
        <v>54</v>
      </c>
      <c r="Q670" s="49" t="str">
        <f>VLOOKUP(B670,辅助信息!E:M,9,FALSE)</f>
        <v>ZTWM-CDGS-XS-2024-0248-五冶钢构-南充市医学院项目</v>
      </c>
    </row>
    <row r="671" s="49" customFormat="1" hidden="1" spans="2:17">
      <c r="B671" s="94" t="s">
        <v>99</v>
      </c>
      <c r="C671" s="95">
        <v>45710</v>
      </c>
      <c r="D671" s="94" t="str">
        <f>VLOOKUP(B671,辅助信息!E:K,7,FALSE)</f>
        <v>JWDDCD2025021900064</v>
      </c>
      <c r="E671" s="94" t="str">
        <f>VLOOKUP(F671,辅助信息!A:B,2,FALSE)</f>
        <v>螺纹钢</v>
      </c>
      <c r="F671" s="94" t="s">
        <v>19</v>
      </c>
      <c r="G671" s="94">
        <v>3</v>
      </c>
      <c r="H671" s="94" t="str">
        <f>_xlfn._xlws.FILTER('[1]2025年已发货'!$E:$E,'[1]2025年已发货'!$F:$F&amp;'[1]2025年已发货'!$C:$C&amp;'[1]2025年已发货'!$G:$G&amp;'[1]2025年已发货'!$H:$H=C671&amp;F671&amp;I671&amp;J671,"未发货")</f>
        <v>未发货</v>
      </c>
      <c r="I671" s="94" t="str">
        <f>VLOOKUP(B671,辅助信息!E:I,3,FALSE)</f>
        <v>(五冶钢构医学科学产业园建设项目房建连接线道路工程)四川省南充市顺庆区搬罾街道学府大道二段</v>
      </c>
      <c r="J671" s="94" t="str">
        <f>VLOOKUP(B671,辅助信息!E:I,4,FALSE)</f>
        <v>刘建中</v>
      </c>
      <c r="K671" s="94">
        <f>VLOOKUP(J671,辅助信息!H:I,2,FALSE)</f>
        <v>13908143055</v>
      </c>
      <c r="L671" s="108"/>
      <c r="M671" s="100">
        <v>45709</v>
      </c>
      <c r="O671" s="49">
        <f ca="1" t="shared" si="26"/>
        <v>0</v>
      </c>
      <c r="P671" s="91">
        <f ca="1" t="shared" si="27"/>
        <v>54</v>
      </c>
      <c r="Q671" s="49" t="str">
        <f>VLOOKUP(B671,辅助信息!E:M,9,FALSE)</f>
        <v>ZTWM-CDGS-XS-2024-0248-五冶钢构-南充市医学院项目</v>
      </c>
    </row>
    <row r="672" s="49" customFormat="1" hidden="1" spans="2:17">
      <c r="B672" s="94" t="s">
        <v>99</v>
      </c>
      <c r="C672" s="95">
        <v>45710</v>
      </c>
      <c r="D672" s="94" t="str">
        <f>VLOOKUP(B672,辅助信息!E:K,7,FALSE)</f>
        <v>JWDDCD2025021900064</v>
      </c>
      <c r="E672" s="94" t="str">
        <f>VLOOKUP(F672,辅助信息!A:B,2,FALSE)</f>
        <v>螺纹钢</v>
      </c>
      <c r="F672" s="94" t="s">
        <v>32</v>
      </c>
      <c r="G672" s="94">
        <v>3</v>
      </c>
      <c r="H672" s="94" t="str">
        <f>_xlfn._xlws.FILTER('[1]2025年已发货'!$E:$E,'[1]2025年已发货'!$F:$F&amp;'[1]2025年已发货'!$C:$C&amp;'[1]2025年已发货'!$G:$G&amp;'[1]2025年已发货'!$H:$H=C672&amp;F672&amp;I672&amp;J672,"未发货")</f>
        <v>未发货</v>
      </c>
      <c r="I672" s="94" t="str">
        <f>VLOOKUP(B672,辅助信息!E:I,3,FALSE)</f>
        <v>(五冶钢构医学科学产业园建设项目房建连接线道路工程)四川省南充市顺庆区搬罾街道学府大道二段</v>
      </c>
      <c r="J672" s="94" t="str">
        <f>VLOOKUP(B672,辅助信息!E:I,4,FALSE)</f>
        <v>刘建中</v>
      </c>
      <c r="K672" s="94">
        <f>VLOOKUP(J672,辅助信息!H:I,2,FALSE)</f>
        <v>13908143055</v>
      </c>
      <c r="L672" s="108"/>
      <c r="M672" s="100">
        <v>45709</v>
      </c>
      <c r="O672" s="49">
        <f ca="1" t="shared" si="26"/>
        <v>0</v>
      </c>
      <c r="P672" s="91">
        <f ca="1" t="shared" si="27"/>
        <v>54</v>
      </c>
      <c r="Q672" s="49" t="str">
        <f>VLOOKUP(B672,辅助信息!E:M,9,FALSE)</f>
        <v>ZTWM-CDGS-XS-2024-0248-五冶钢构-南充市医学院项目</v>
      </c>
    </row>
    <row r="673" s="49" customFormat="1" hidden="1" spans="2:17">
      <c r="B673" s="94" t="s">
        <v>31</v>
      </c>
      <c r="C673" s="95">
        <v>45710</v>
      </c>
      <c r="D673" s="94" t="str">
        <f>VLOOKUP(B673,辅助信息!E:K,7,FALSE)</f>
        <v>JWDDCD2024121000136</v>
      </c>
      <c r="E673" s="94" t="str">
        <f>VLOOKUP(F673,辅助信息!A:B,2,FALSE)</f>
        <v>盘螺</v>
      </c>
      <c r="F673" s="94" t="s">
        <v>49</v>
      </c>
      <c r="G673" s="94">
        <v>15</v>
      </c>
      <c r="H673" s="94">
        <f>_xlfn._xlws.FILTER('[1]2025年已发货'!$E:$E,'[1]2025年已发货'!$F:$F&amp;'[1]2025年已发货'!$C:$C&amp;'[1]2025年已发货'!$G:$G&amp;'[1]2025年已发货'!$H:$H=C673&amp;F673&amp;I673&amp;J673,"未发货")</f>
        <v>35</v>
      </c>
      <c r="I673" s="94" t="str">
        <f>VLOOKUP(B673,辅助信息!E:I,3,FALSE)</f>
        <v>（四川商建-射洪城乡一体化项目）遂宁市射洪市忠新幼儿园北侧约220米新溪小区</v>
      </c>
      <c r="J673" s="94" t="str">
        <f>VLOOKUP(B673,辅助信息!E:I,4,FALSE)</f>
        <v>柏子刚</v>
      </c>
      <c r="K673" s="94">
        <f>VLOOKUP(J673,辅助信息!H:I,2,FALSE)</f>
        <v>15692885305</v>
      </c>
      <c r="L673" s="108" t="str">
        <f>VLOOKUP(B673,辅助信息!E:J,6,FALSE)</f>
        <v>提前联系到场规格及数量</v>
      </c>
      <c r="M673" s="100">
        <v>45708</v>
      </c>
      <c r="O673" s="49">
        <f ca="1" t="shared" si="26"/>
        <v>0</v>
      </c>
      <c r="P673" s="91">
        <f ca="1" t="shared" si="27"/>
        <v>55</v>
      </c>
      <c r="Q673" s="49" t="str">
        <f>VLOOKUP(B673,辅助信息!E:M,9,FALSE)</f>
        <v>ZTWM-CDGS-XS-2024-0179-四川商投-射洪城乡一体化建设项目</v>
      </c>
    </row>
    <row r="674" s="49" customFormat="1" hidden="1" spans="2:17">
      <c r="B674" s="94" t="s">
        <v>31</v>
      </c>
      <c r="C674" s="95">
        <v>45710</v>
      </c>
      <c r="D674" s="94" t="str">
        <f>VLOOKUP(B674,辅助信息!E:K,7,FALSE)</f>
        <v>JWDDCD2024121000136</v>
      </c>
      <c r="E674" s="94" t="str">
        <f>VLOOKUP(F674,辅助信息!A:B,2,FALSE)</f>
        <v>螺纹钢</v>
      </c>
      <c r="F674" s="94" t="s">
        <v>22</v>
      </c>
      <c r="G674" s="94">
        <v>20</v>
      </c>
      <c r="H674" s="94">
        <f>_xlfn._xlws.FILTER('[1]2025年已发货'!$E:$E,'[1]2025年已发货'!$F:$F&amp;'[1]2025年已发货'!$C:$C&amp;'[1]2025年已发货'!$G:$G&amp;'[1]2025年已发货'!$H:$H=C674&amp;F674&amp;I674&amp;J674,"未发货")</f>
        <v>35</v>
      </c>
      <c r="I674" s="94" t="str">
        <f>VLOOKUP(B674,辅助信息!E:I,3,FALSE)</f>
        <v>（四川商建-射洪城乡一体化项目）遂宁市射洪市忠新幼儿园北侧约220米新溪小区</v>
      </c>
      <c r="J674" s="94" t="str">
        <f>VLOOKUP(B674,辅助信息!E:I,4,FALSE)</f>
        <v>柏子刚</v>
      </c>
      <c r="K674" s="94">
        <f>VLOOKUP(J674,辅助信息!H:I,2,FALSE)</f>
        <v>15692885305</v>
      </c>
      <c r="L674" s="108"/>
      <c r="M674" s="100">
        <v>45708</v>
      </c>
      <c r="O674" s="49">
        <f ca="1" t="shared" si="26"/>
        <v>0</v>
      </c>
      <c r="P674" s="91">
        <f ca="1" t="shared" si="27"/>
        <v>55</v>
      </c>
      <c r="Q674" s="49" t="str">
        <f>VLOOKUP(B674,辅助信息!E:M,9,FALSE)</f>
        <v>ZTWM-CDGS-XS-2024-0179-四川商投-射洪城乡一体化建设项目</v>
      </c>
    </row>
    <row r="675" hidden="1" spans="2:17">
      <c r="B675" s="22" t="s">
        <v>25</v>
      </c>
      <c r="C675" s="95">
        <v>45711</v>
      </c>
      <c r="D675" s="94" t="str">
        <f>VLOOKUP(B675,辅助信息!E:K,7,FALSE)</f>
        <v>JWDDCD2024102400111</v>
      </c>
      <c r="E675" s="94" t="str">
        <f>VLOOKUP(F675,辅助信息!A:B,2,FALSE)</f>
        <v>螺纹钢</v>
      </c>
      <c r="F675" s="22" t="s">
        <v>27</v>
      </c>
      <c r="G675" s="18">
        <v>22</v>
      </c>
      <c r="H675" s="94">
        <f>_xlfn._xlws.FILTER('[1]2025年已发货'!$E:$E,'[1]2025年已发货'!$F:$F&amp;'[1]2025年已发货'!$C:$C&amp;'[1]2025年已发货'!$G:$G&amp;'[1]2025年已发货'!$H:$H=C675&amp;F675&amp;I675&amp;J675,"未发货")</f>
        <v>21</v>
      </c>
      <c r="I675" s="94" t="str">
        <f>VLOOKUP(B675,辅助信息!E:I,3,FALSE)</f>
        <v>（五冶达州国道542项目-二工区路基五工段）四川省达州市达川区赵固镇黄家坡</v>
      </c>
      <c r="J675" s="94" t="str">
        <f>VLOOKUP(B675,辅助信息!E:I,4,FALSE)</f>
        <v>潘远林</v>
      </c>
      <c r="K675" s="94">
        <f>VLOOKUP(J675,辅助信息!H:I,2,FALSE)</f>
        <v>18281865966</v>
      </c>
      <c r="L675" s="10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50"/>
      <c r="O675" s="49">
        <f ca="1" t="shared" ref="O675:O712" si="28">IF(OR(M675="",N675&lt;&gt;""),"",MAX(M675-TODAY(),0))</f>
        <v>0</v>
      </c>
      <c r="P675" s="91">
        <f ca="1" t="shared" ref="P675:P712" si="29">IF(M675="","",IF(N675&lt;&gt;"",MAX(N675-M675,0),IF(TODAY()&gt;M675,TODAY()-M675,0)))</f>
        <v>51</v>
      </c>
      <c r="Q675" s="49" t="str">
        <f>VLOOKUP(B675,辅助信息!E:M,9,FALSE)</f>
        <v>ZTWM-CDGS-XS-2024-0181-五冶天府-国道542项目（二批次）</v>
      </c>
    </row>
    <row r="676" hidden="1" spans="2:17">
      <c r="B676" s="22" t="s">
        <v>25</v>
      </c>
      <c r="C676" s="95">
        <v>45711</v>
      </c>
      <c r="D676" s="94" t="str">
        <f>VLOOKUP(B676,辅助信息!E:K,7,FALSE)</f>
        <v>JWDDCD2024102400111</v>
      </c>
      <c r="E676" s="94" t="str">
        <f>VLOOKUP(F676,辅助信息!A:B,2,FALSE)</f>
        <v>螺纹钢</v>
      </c>
      <c r="F676" s="22" t="s">
        <v>19</v>
      </c>
      <c r="G676" s="18">
        <v>10</v>
      </c>
      <c r="H676" s="94">
        <f>_xlfn._xlws.FILTER('[1]2025年已发货'!$E:$E,'[1]2025年已发货'!$F:$F&amp;'[1]2025年已发货'!$C:$C&amp;'[1]2025年已发货'!$G:$G&amp;'[1]2025年已发货'!$H:$H=C676&amp;F676&amp;I676&amp;J676,"未发货")</f>
        <v>9</v>
      </c>
      <c r="I676" s="94" t="str">
        <f>VLOOKUP(B676,辅助信息!E:I,3,FALSE)</f>
        <v>（五冶达州国道542项目-二工区路基五工段）四川省达州市达川区赵固镇黄家坡</v>
      </c>
      <c r="J676" s="94" t="str">
        <f>VLOOKUP(B676,辅助信息!E:I,4,FALSE)</f>
        <v>潘远林</v>
      </c>
      <c r="K676" s="94">
        <f>VLOOKUP(J676,辅助信息!H:I,2,FALSE)</f>
        <v>18281865966</v>
      </c>
      <c r="L676" s="108"/>
      <c r="M676" s="100">
        <v>45712</v>
      </c>
      <c r="N676" s="50"/>
      <c r="O676" s="49">
        <f ca="1" t="shared" si="28"/>
        <v>0</v>
      </c>
      <c r="P676" s="91">
        <f ca="1" t="shared" si="29"/>
        <v>51</v>
      </c>
      <c r="Q676" s="49" t="str">
        <f>VLOOKUP(B676,辅助信息!E:M,9,FALSE)</f>
        <v>ZTWM-CDGS-XS-2024-0181-五冶天府-国道542项目（二批次）</v>
      </c>
    </row>
    <row r="677" hidden="1" spans="2:17">
      <c r="B677" s="22" t="s">
        <v>25</v>
      </c>
      <c r="C677" s="95">
        <v>45711</v>
      </c>
      <c r="D677" s="94" t="str">
        <f>VLOOKUP(B677,辅助信息!E:K,7,FALSE)</f>
        <v>JWDDCD2024102400111</v>
      </c>
      <c r="E677" s="94" t="str">
        <f>VLOOKUP(F677,辅助信息!A:B,2,FALSE)</f>
        <v>螺纹钢</v>
      </c>
      <c r="F677" s="22" t="s">
        <v>32</v>
      </c>
      <c r="G677" s="18">
        <v>50</v>
      </c>
      <c r="H677" s="94">
        <f>_xlfn._xlws.FILTER('[1]2025年已发货'!$E:$E,'[1]2025年已发货'!$F:$F&amp;'[1]2025年已发货'!$C:$C&amp;'[1]2025年已发货'!$G:$G&amp;'[1]2025年已发货'!$H:$H=C677&amp;F677&amp;I677&amp;J677,"未发货")</f>
        <v>48</v>
      </c>
      <c r="I677" s="94" t="str">
        <f>VLOOKUP(B677,辅助信息!E:I,3,FALSE)</f>
        <v>（五冶达州国道542项目-二工区路基五工段）四川省达州市达川区赵固镇黄家坡</v>
      </c>
      <c r="J677" s="94" t="str">
        <f>VLOOKUP(B677,辅助信息!E:I,4,FALSE)</f>
        <v>潘远林</v>
      </c>
      <c r="K677" s="94">
        <f>VLOOKUP(J677,辅助信息!H:I,2,FALSE)</f>
        <v>18281865966</v>
      </c>
      <c r="L677" s="108"/>
      <c r="M677" s="100">
        <v>45712</v>
      </c>
      <c r="N677" s="50"/>
      <c r="O677" s="49">
        <f ca="1" t="shared" si="28"/>
        <v>0</v>
      </c>
      <c r="P677" s="91">
        <f ca="1" t="shared" si="29"/>
        <v>51</v>
      </c>
      <c r="Q677" s="49" t="str">
        <f>VLOOKUP(B677,辅助信息!E:M,9,FALSE)</f>
        <v>ZTWM-CDGS-XS-2024-0181-五冶天府-国道542项目（二批次）</v>
      </c>
    </row>
    <row r="678" hidden="1" spans="2:17">
      <c r="B678" s="22" t="s">
        <v>25</v>
      </c>
      <c r="C678" s="95">
        <v>45711</v>
      </c>
      <c r="D678" s="94" t="str">
        <f>VLOOKUP(B678,辅助信息!E:K,7,FALSE)</f>
        <v>JWDDCD2024102400111</v>
      </c>
      <c r="E678" s="94" t="str">
        <f>VLOOKUP(F678,辅助信息!A:B,2,FALSE)</f>
        <v>螺纹钢</v>
      </c>
      <c r="F678" s="22" t="s">
        <v>30</v>
      </c>
      <c r="G678" s="18">
        <v>4</v>
      </c>
      <c r="H678" s="94">
        <f>_xlfn._xlws.FILTER('[1]2025年已发货'!$E:$E,'[1]2025年已发货'!$F:$F&amp;'[1]2025年已发货'!$C:$C&amp;'[1]2025年已发货'!$G:$G&amp;'[1]2025年已发货'!$H:$H=C678&amp;F678&amp;I678&amp;J678,"未发货")</f>
        <v>3</v>
      </c>
      <c r="I678" s="94" t="str">
        <f>VLOOKUP(B678,辅助信息!E:I,3,FALSE)</f>
        <v>（五冶达州国道542项目-二工区路基五工段）四川省达州市达川区赵固镇黄家坡</v>
      </c>
      <c r="J678" s="94" t="str">
        <f>VLOOKUP(B678,辅助信息!E:I,4,FALSE)</f>
        <v>潘远林</v>
      </c>
      <c r="K678" s="94">
        <f>VLOOKUP(J678,辅助信息!H:I,2,FALSE)</f>
        <v>18281865966</v>
      </c>
      <c r="L678" s="108"/>
      <c r="M678" s="100">
        <v>45712</v>
      </c>
      <c r="N678" s="50"/>
      <c r="O678" s="49">
        <f ca="1" t="shared" si="28"/>
        <v>0</v>
      </c>
      <c r="P678" s="91">
        <f ca="1" t="shared" si="29"/>
        <v>51</v>
      </c>
      <c r="Q678" s="49" t="str">
        <f>VLOOKUP(B678,辅助信息!E:M,9,FALSE)</f>
        <v>ZTWM-CDGS-XS-2024-0181-五冶天府-国道542项目（二批次）</v>
      </c>
    </row>
    <row r="679" hidden="1" spans="2:17">
      <c r="B679" s="22" t="s">
        <v>25</v>
      </c>
      <c r="C679" s="95">
        <v>45711</v>
      </c>
      <c r="D679" s="94" t="str">
        <f>VLOOKUP(B679,辅助信息!E:K,7,FALSE)</f>
        <v>JWDDCD2024102400111</v>
      </c>
      <c r="E679" s="94" t="str">
        <f>VLOOKUP(F679,辅助信息!A:B,2,FALSE)</f>
        <v>螺纹钢</v>
      </c>
      <c r="F679" s="22" t="s">
        <v>65</v>
      </c>
      <c r="G679" s="18">
        <v>16</v>
      </c>
      <c r="H679" s="94" t="str">
        <f>_xlfn._xlws.FILTER('[1]2025年已发货'!$E:$E,'[1]2025年已发货'!$F:$F&amp;'[1]2025年已发货'!$C:$C&amp;'[1]2025年已发货'!$G:$G&amp;'[1]2025年已发货'!$H:$H=C679&amp;F679&amp;I679&amp;J679,"未发货")</f>
        <v>未发货</v>
      </c>
      <c r="I679" s="94" t="str">
        <f>VLOOKUP(B679,辅助信息!E:I,3,FALSE)</f>
        <v>（五冶达州国道542项目-二工区路基五工段）四川省达州市达川区赵固镇黄家坡</v>
      </c>
      <c r="J679" s="94" t="str">
        <f>VLOOKUP(B679,辅助信息!E:I,4,FALSE)</f>
        <v>潘远林</v>
      </c>
      <c r="K679" s="94">
        <f>VLOOKUP(J679,辅助信息!H:I,2,FALSE)</f>
        <v>18281865966</v>
      </c>
      <c r="L679" s="108"/>
      <c r="M679" s="100">
        <v>45712</v>
      </c>
      <c r="N679" s="50"/>
      <c r="O679" s="49">
        <f ca="1" t="shared" si="28"/>
        <v>0</v>
      </c>
      <c r="P679" s="91">
        <f ca="1" t="shared" si="29"/>
        <v>51</v>
      </c>
      <c r="Q679" s="49" t="str">
        <f>VLOOKUP(B679,辅助信息!E:M,9,FALSE)</f>
        <v>ZTWM-CDGS-XS-2024-0181-五冶天府-国道542项目（二批次）</v>
      </c>
    </row>
    <row r="680" hidden="1" spans="2:17">
      <c r="B680" s="22" t="s">
        <v>25</v>
      </c>
      <c r="C680" s="95">
        <v>45711</v>
      </c>
      <c r="D680" s="94" t="str">
        <f>VLOOKUP(B680,辅助信息!E:K,7,FALSE)</f>
        <v>JWDDCD2024102400111</v>
      </c>
      <c r="E680" s="94" t="str">
        <f>VLOOKUP(F680,辅助信息!A:B,2,FALSE)</f>
        <v>螺纹钢</v>
      </c>
      <c r="F680" s="22" t="s">
        <v>52</v>
      </c>
      <c r="G680" s="18">
        <v>6</v>
      </c>
      <c r="H680" s="94" t="str">
        <f>_xlfn._xlws.FILTER('[1]2025年已发货'!$E:$E,'[1]2025年已发货'!$F:$F&amp;'[1]2025年已发货'!$C:$C&amp;'[1]2025年已发货'!$G:$G&amp;'[1]2025年已发货'!$H:$H=C680&amp;F680&amp;I680&amp;J680,"未发货")</f>
        <v>未发货</v>
      </c>
      <c r="I680" s="94" t="str">
        <f>VLOOKUP(B680,辅助信息!E:I,3,FALSE)</f>
        <v>（五冶达州国道542项目-二工区路基五工段）四川省达州市达川区赵固镇黄家坡</v>
      </c>
      <c r="J680" s="94" t="str">
        <f>VLOOKUP(B680,辅助信息!E:I,4,FALSE)</f>
        <v>潘远林</v>
      </c>
      <c r="K680" s="94">
        <f>VLOOKUP(J680,辅助信息!H:I,2,FALSE)</f>
        <v>18281865966</v>
      </c>
      <c r="L680" s="108"/>
      <c r="M680" s="100">
        <v>45712</v>
      </c>
      <c r="N680" s="50"/>
      <c r="O680" s="49">
        <f ca="1" t="shared" si="28"/>
        <v>0</v>
      </c>
      <c r="P680" s="91">
        <f ca="1" t="shared" si="29"/>
        <v>51</v>
      </c>
      <c r="Q680" s="49" t="str">
        <f>VLOOKUP(B680,辅助信息!E:M,9,FALSE)</f>
        <v>ZTWM-CDGS-XS-2024-0181-五冶天府-国道542项目（二批次）</v>
      </c>
    </row>
    <row r="681" hidden="1" spans="2:17">
      <c r="B681" s="22" t="s">
        <v>74</v>
      </c>
      <c r="C681" s="95">
        <v>45711</v>
      </c>
      <c r="D681" s="94" t="str">
        <f>VLOOKUP(B681,辅助信息!E:K,7,FALSE)</f>
        <v>JWDDCD2024102400111</v>
      </c>
      <c r="E681" s="94" t="str">
        <f>VLOOKUP(F681,辅助信息!A:B,2,FALSE)</f>
        <v>螺纹钢</v>
      </c>
      <c r="F681" s="22" t="s">
        <v>19</v>
      </c>
      <c r="G681" s="18">
        <v>15</v>
      </c>
      <c r="H681" s="94">
        <f>_xlfn._xlws.FILTER('[1]2025年已发货'!$E:$E,'[1]2025年已发货'!$F:$F&amp;'[1]2025年已发货'!$C:$C&amp;'[1]2025年已发货'!$G:$G&amp;'[1]2025年已发货'!$H:$H=C681&amp;F681&amp;I681&amp;J681,"未发货")</f>
        <v>15</v>
      </c>
      <c r="I681" s="94" t="str">
        <f>VLOOKUP(B681,辅助信息!E:I,3,FALSE)</f>
        <v>（五冶达州国道542项目-桥梁4标）四川省达州市达川区大堰镇双井村</v>
      </c>
      <c r="J681" s="94" t="str">
        <f>VLOOKUP(B681,辅助信息!E:I,4,FALSE)</f>
        <v>吴志强</v>
      </c>
      <c r="K681" s="94">
        <f>VLOOKUP(J681,辅助信息!H:I,2,FALSE)</f>
        <v>18820030907</v>
      </c>
      <c r="L681" s="108" t="str">
        <f>VLOOKUP(B681,辅助信息!E:J,6,FALSE)</f>
        <v>五冶建设送货单,送货车型13米,装货前联系收货人核实到场规格,没提前告知进场规格现场不给予接收</v>
      </c>
      <c r="M681" s="100">
        <v>45718</v>
      </c>
      <c r="N681" s="50"/>
      <c r="O681" s="49">
        <f ca="1" t="shared" si="28"/>
        <v>0</v>
      </c>
      <c r="P681" s="91">
        <f ca="1" t="shared" si="29"/>
        <v>45</v>
      </c>
      <c r="Q681" s="49" t="str">
        <f>VLOOKUP(B681,辅助信息!E:M,9,FALSE)</f>
        <v>ZTWM-CDGS-XS-2024-0181-五冶天府-国道542项目（二批次）</v>
      </c>
    </row>
    <row r="682" hidden="1" spans="2:17">
      <c r="B682" s="22" t="s">
        <v>74</v>
      </c>
      <c r="C682" s="95">
        <v>45711</v>
      </c>
      <c r="D682" s="94" t="str">
        <f>VLOOKUP(B682,辅助信息!E:K,7,FALSE)</f>
        <v>JWDDCD2024102400111</v>
      </c>
      <c r="E682" s="94" t="str">
        <f>VLOOKUP(F682,辅助信息!A:B,2,FALSE)</f>
        <v>螺纹钢</v>
      </c>
      <c r="F682" s="22" t="s">
        <v>33</v>
      </c>
      <c r="G682" s="18">
        <v>15</v>
      </c>
      <c r="H682" s="94">
        <f>_xlfn._xlws.FILTER('[1]2025年已发货'!$E:$E,'[1]2025年已发货'!$F:$F&amp;'[1]2025年已发货'!$C:$C&amp;'[1]2025年已发货'!$G:$G&amp;'[1]2025年已发货'!$H:$H=C682&amp;F682&amp;I682&amp;J682,"未发货")</f>
        <v>15</v>
      </c>
      <c r="I682" s="94" t="str">
        <f>VLOOKUP(B682,辅助信息!E:I,3,FALSE)</f>
        <v>（五冶达州国道542项目-桥梁4标）四川省达州市达川区大堰镇双井村</v>
      </c>
      <c r="J682" s="94" t="str">
        <f>VLOOKUP(B682,辅助信息!E:I,4,FALSE)</f>
        <v>吴志强</v>
      </c>
      <c r="K682" s="94">
        <f>VLOOKUP(J682,辅助信息!H:I,2,FALSE)</f>
        <v>18820030907</v>
      </c>
      <c r="L682" s="108"/>
      <c r="M682" s="100">
        <v>45718</v>
      </c>
      <c r="N682" s="50"/>
      <c r="O682" s="49">
        <f ca="1" t="shared" si="28"/>
        <v>0</v>
      </c>
      <c r="P682" s="91">
        <f ca="1" t="shared" si="29"/>
        <v>45</v>
      </c>
      <c r="Q682" s="49" t="str">
        <f>VLOOKUP(B682,辅助信息!E:M,9,FALSE)</f>
        <v>ZTWM-CDGS-XS-2024-0181-五冶天府-国道542项目（二批次）</v>
      </c>
    </row>
    <row r="683" hidden="1" spans="2:17">
      <c r="B683" s="22" t="s">
        <v>74</v>
      </c>
      <c r="C683" s="95">
        <v>45711</v>
      </c>
      <c r="D683" s="94" t="str">
        <f>VLOOKUP(B683,辅助信息!E:K,7,FALSE)</f>
        <v>JWDDCD2024102400111</v>
      </c>
      <c r="E683" s="94" t="str">
        <f>VLOOKUP(F683,辅助信息!A:B,2,FALSE)</f>
        <v>螺纹钢</v>
      </c>
      <c r="F683" s="22" t="s">
        <v>28</v>
      </c>
      <c r="G683" s="18">
        <v>15</v>
      </c>
      <c r="H683" s="94">
        <f>_xlfn._xlws.FILTER('[1]2025年已发货'!$E:$E,'[1]2025年已发货'!$F:$F&amp;'[1]2025年已发货'!$C:$C&amp;'[1]2025年已发货'!$G:$G&amp;'[1]2025年已发货'!$H:$H=C683&amp;F683&amp;I683&amp;J683,"未发货")</f>
        <v>15</v>
      </c>
      <c r="I683" s="94" t="str">
        <f>VLOOKUP(B683,辅助信息!E:I,3,FALSE)</f>
        <v>（五冶达州国道542项目-桥梁4标）四川省达州市达川区大堰镇双井村</v>
      </c>
      <c r="J683" s="94" t="str">
        <f>VLOOKUP(B683,辅助信息!E:I,4,FALSE)</f>
        <v>吴志强</v>
      </c>
      <c r="K683" s="94">
        <f>VLOOKUP(J683,辅助信息!H:I,2,FALSE)</f>
        <v>18820030907</v>
      </c>
      <c r="L683" s="108"/>
      <c r="M683" s="100">
        <v>45718</v>
      </c>
      <c r="N683" s="50"/>
      <c r="O683" s="49">
        <f ca="1" t="shared" si="28"/>
        <v>0</v>
      </c>
      <c r="P683" s="91">
        <f ca="1" t="shared" si="29"/>
        <v>45</v>
      </c>
      <c r="Q683" s="49" t="str">
        <f>VLOOKUP(B683,辅助信息!E:M,9,FALSE)</f>
        <v>ZTWM-CDGS-XS-2024-0181-五冶天府-国道542项目（二批次）</v>
      </c>
    </row>
    <row r="684" hidden="1" spans="2:17">
      <c r="B684" s="22" t="s">
        <v>74</v>
      </c>
      <c r="C684" s="95">
        <v>45711</v>
      </c>
      <c r="D684" s="94" t="str">
        <f>VLOOKUP(B684,辅助信息!E:K,7,FALSE)</f>
        <v>JWDDCD2024102400111</v>
      </c>
      <c r="E684" s="94" t="str">
        <f>VLOOKUP(F684,辅助信息!A:B,2,FALSE)</f>
        <v>螺纹钢</v>
      </c>
      <c r="F684" s="22" t="s">
        <v>18</v>
      </c>
      <c r="G684" s="18">
        <v>6</v>
      </c>
      <c r="H684" s="94">
        <f>_xlfn._xlws.FILTER('[1]2025年已发货'!$E:$E,'[1]2025年已发货'!$F:$F&amp;'[1]2025年已发货'!$C:$C&amp;'[1]2025年已发货'!$G:$G&amp;'[1]2025年已发货'!$H:$H=C684&amp;F684&amp;I684&amp;J684,"未发货")</f>
        <v>6</v>
      </c>
      <c r="I684" s="94" t="str">
        <f>VLOOKUP(B684,辅助信息!E:I,3,FALSE)</f>
        <v>（五冶达州国道542项目-桥梁4标）四川省达州市达川区大堰镇双井村</v>
      </c>
      <c r="J684" s="94" t="str">
        <f>VLOOKUP(B684,辅助信息!E:I,4,FALSE)</f>
        <v>吴志强</v>
      </c>
      <c r="K684" s="94">
        <f>VLOOKUP(J684,辅助信息!H:I,2,FALSE)</f>
        <v>18820030907</v>
      </c>
      <c r="L684" s="108"/>
      <c r="M684" s="100">
        <v>45718</v>
      </c>
      <c r="N684" s="50"/>
      <c r="O684" s="49">
        <f ca="1" t="shared" si="28"/>
        <v>0</v>
      </c>
      <c r="P684" s="91">
        <f ca="1" t="shared" si="29"/>
        <v>45</v>
      </c>
      <c r="Q684" s="49" t="str">
        <f>VLOOKUP(B684,辅助信息!E:M,9,FALSE)</f>
        <v>ZTWM-CDGS-XS-2024-0181-五冶天府-国道542项目（二批次）</v>
      </c>
    </row>
    <row r="685" hidden="1" spans="2:17">
      <c r="B685" s="22" t="s">
        <v>74</v>
      </c>
      <c r="C685" s="95">
        <v>45711</v>
      </c>
      <c r="D685" s="94" t="str">
        <f>VLOOKUP(B685,辅助信息!E:K,7,FALSE)</f>
        <v>JWDDCD2024102400111</v>
      </c>
      <c r="E685" s="94" t="str">
        <f>VLOOKUP(F685,辅助信息!A:B,2,FALSE)</f>
        <v>螺纹钢</v>
      </c>
      <c r="F685" s="22" t="s">
        <v>65</v>
      </c>
      <c r="G685" s="18">
        <v>30</v>
      </c>
      <c r="H685" s="94">
        <f>_xlfn._xlws.FILTER('[1]2025年已发货'!$E:$E,'[1]2025年已发货'!$F:$F&amp;'[1]2025年已发货'!$C:$C&amp;'[1]2025年已发货'!$G:$G&amp;'[1]2025年已发货'!$H:$H=C685&amp;F685&amp;I685&amp;J685,"未发货")</f>
        <v>39</v>
      </c>
      <c r="I685" s="94" t="str">
        <f>VLOOKUP(B685,辅助信息!E:I,3,FALSE)</f>
        <v>（五冶达州国道542项目-桥梁4标）四川省达州市达川区大堰镇双井村</v>
      </c>
      <c r="J685" s="94" t="str">
        <f>VLOOKUP(B685,辅助信息!E:I,4,FALSE)</f>
        <v>吴志强</v>
      </c>
      <c r="K685" s="94">
        <f>VLOOKUP(J685,辅助信息!H:I,2,FALSE)</f>
        <v>18820030907</v>
      </c>
      <c r="L685" s="108"/>
      <c r="M685" s="100">
        <v>45718</v>
      </c>
      <c r="N685" s="50"/>
      <c r="O685" s="49">
        <f ca="1" t="shared" si="28"/>
        <v>0</v>
      </c>
      <c r="P685" s="91">
        <f ca="1" t="shared" si="29"/>
        <v>45</v>
      </c>
      <c r="Q685" s="49" t="str">
        <f>VLOOKUP(B685,辅助信息!E:M,9,FALSE)</f>
        <v>ZTWM-CDGS-XS-2024-0181-五冶天府-国道542项目（二批次）</v>
      </c>
    </row>
    <row r="686" hidden="1" spans="2:17">
      <c r="B686" s="22" t="s">
        <v>63</v>
      </c>
      <c r="C686" s="95">
        <v>45711</v>
      </c>
      <c r="D686" s="94" t="str">
        <f>VLOOKUP(B686,辅助信息!E:K,7,FALSE)</f>
        <v>JWDDCD2024102400111</v>
      </c>
      <c r="E686" s="94" t="str">
        <f>VLOOKUP(F686,辅助信息!A:B,2,FALSE)</f>
        <v>高线</v>
      </c>
      <c r="F686" s="22" t="s">
        <v>51</v>
      </c>
      <c r="G686" s="18">
        <v>7</v>
      </c>
      <c r="H686" s="94" t="str">
        <f>_xlfn._xlws.FILTER('[1]2025年已发货'!$E:$E,'[1]2025年已发货'!$F:$F&amp;'[1]2025年已发货'!$C:$C&amp;'[1]2025年已发货'!$G:$G&amp;'[1]2025年已发货'!$H:$H=C686&amp;F686&amp;I686&amp;J686,"未发货")</f>
        <v>未发货</v>
      </c>
      <c r="I686" s="94" t="str">
        <f>VLOOKUP(B686,辅助信息!E:I,3,FALSE)</f>
        <v>（五冶达州国道542项目-三工区路基六工段）四川省达州市达川区赵固镇水文村</v>
      </c>
      <c r="J686" s="94" t="str">
        <f>VLOOKUP(B686,辅助信息!E:I,4,FALSE)</f>
        <v>谭鹏程</v>
      </c>
      <c r="K686" s="94">
        <f>VLOOKUP(J686,辅助信息!H:I,2,FALSE)</f>
        <v>18280895666</v>
      </c>
      <c r="L686" s="108" t="str">
        <f>VLOOKUP(B686,辅助信息!E:J,6,FALSE)</f>
        <v>五冶建设送货单,送货车型9.6米,装货前联系收货人核实到场规格,没提前告知进场规格现场不给予接收</v>
      </c>
      <c r="M686" s="100">
        <v>45714</v>
      </c>
      <c r="N686" s="50"/>
      <c r="O686" s="49">
        <f ca="1" t="shared" si="28"/>
        <v>0</v>
      </c>
      <c r="P686" s="91">
        <f ca="1" t="shared" si="29"/>
        <v>49</v>
      </c>
      <c r="Q686" s="49" t="str">
        <f>VLOOKUP(B686,辅助信息!E:M,9,FALSE)</f>
        <v>ZTWM-CDGS-XS-2024-0181-五冶天府-国道542项目（二批次）</v>
      </c>
    </row>
    <row r="687" hidden="1" spans="2:17">
      <c r="B687" s="22" t="s">
        <v>63</v>
      </c>
      <c r="C687" s="95">
        <v>45711</v>
      </c>
      <c r="D687" s="94" t="str">
        <f>VLOOKUP(B687,辅助信息!E:K,7,FALSE)</f>
        <v>JWDDCD2024102400111</v>
      </c>
      <c r="E687" s="94" t="str">
        <f>VLOOKUP(F687,辅助信息!A:B,2,FALSE)</f>
        <v>螺纹钢</v>
      </c>
      <c r="F687" s="22" t="s">
        <v>52</v>
      </c>
      <c r="G687" s="18">
        <v>30</v>
      </c>
      <c r="H687" s="94" t="str">
        <f>_xlfn._xlws.FILTER('[1]2025年已发货'!$E:$E,'[1]2025年已发货'!$F:$F&amp;'[1]2025年已发货'!$C:$C&amp;'[1]2025年已发货'!$G:$G&amp;'[1]2025年已发货'!$H:$H=C687&amp;F687&amp;I687&amp;J687,"未发货")</f>
        <v>未发货</v>
      </c>
      <c r="I687" s="94" t="str">
        <f>VLOOKUP(B687,辅助信息!E:I,3,FALSE)</f>
        <v>（五冶达州国道542项目-三工区路基六工段）四川省达州市达川区赵固镇水文村</v>
      </c>
      <c r="J687" s="94" t="str">
        <f>VLOOKUP(B687,辅助信息!E:I,4,FALSE)</f>
        <v>谭鹏程</v>
      </c>
      <c r="K687" s="94">
        <f>VLOOKUP(J687,辅助信息!H:I,2,FALSE)</f>
        <v>18280895666</v>
      </c>
      <c r="L687" s="108"/>
      <c r="M687" s="100">
        <v>45714</v>
      </c>
      <c r="N687" s="50"/>
      <c r="O687" s="49">
        <f ca="1" t="shared" si="28"/>
        <v>0</v>
      </c>
      <c r="P687" s="91">
        <f ca="1" t="shared" si="29"/>
        <v>49</v>
      </c>
      <c r="Q687" s="49" t="str">
        <f>VLOOKUP(B687,辅助信息!E:M,9,FALSE)</f>
        <v>ZTWM-CDGS-XS-2024-0181-五冶天府-国道542项目（二批次）</v>
      </c>
    </row>
    <row r="688" hidden="1" spans="2:17">
      <c r="B688" s="22" t="s">
        <v>75</v>
      </c>
      <c r="C688" s="95">
        <v>45711</v>
      </c>
      <c r="D688" s="94" t="str">
        <f>VLOOKUP(B688,辅助信息!E:K,7,FALSE)</f>
        <v>JWDDCD2024102400111</v>
      </c>
      <c r="E688" s="94" t="str">
        <f>VLOOKUP(F688,辅助信息!A:B,2,FALSE)</f>
        <v>螺纹钢</v>
      </c>
      <c r="F688" s="22" t="s">
        <v>28</v>
      </c>
      <c r="G688" s="18">
        <v>15</v>
      </c>
      <c r="H688" s="94">
        <f>_xlfn._xlws.FILTER('[1]2025年已发货'!$E:$E,'[1]2025年已发货'!$F:$F&amp;'[1]2025年已发货'!$C:$C&amp;'[1]2025年已发货'!$G:$G&amp;'[1]2025年已发货'!$H:$H=C688&amp;F688&amp;I688&amp;J688,"未发货")</f>
        <v>15</v>
      </c>
      <c r="I688" s="94" t="str">
        <f>VLOOKUP(B688,辅助信息!E:I,3,FALSE)</f>
        <v>（五冶达州国道542项目-一工区桥梁一工段）四川省达州市四川省达州市达川区石桥镇武寨村</v>
      </c>
      <c r="J688" s="94" t="str">
        <f>VLOOKUP(B688,辅助信息!E:I,4,FALSE)</f>
        <v>杨勇</v>
      </c>
      <c r="K688" s="94">
        <f>VLOOKUP(J688,辅助信息!H:I,2,FALSE)</f>
        <v>18398563998</v>
      </c>
      <c r="L688" s="108" t="str">
        <f>VLOOKUP(B688,辅助信息!E:J,6,FALSE)</f>
        <v>五冶建设送货单,送货车型13米,装货前联系收货人核实到场规格,没提前告知进场规格现场不给予接收</v>
      </c>
      <c r="M688" s="100">
        <v>45716</v>
      </c>
      <c r="N688" s="50"/>
      <c r="O688" s="49">
        <f ca="1" t="shared" si="28"/>
        <v>0</v>
      </c>
      <c r="P688" s="91">
        <f ca="1" t="shared" si="29"/>
        <v>47</v>
      </c>
      <c r="Q688" s="49" t="str">
        <f>VLOOKUP(B688,辅助信息!E:M,9,FALSE)</f>
        <v>ZTWM-CDGS-XS-2024-0181-五冶天府-国道542项目（二批次）</v>
      </c>
    </row>
    <row r="689" hidden="1" spans="2:17">
      <c r="B689" s="22" t="s">
        <v>75</v>
      </c>
      <c r="C689" s="95">
        <v>45711</v>
      </c>
      <c r="D689" s="94" t="str">
        <f>VLOOKUP(B689,辅助信息!E:K,7,FALSE)</f>
        <v>JWDDCD2024102400111</v>
      </c>
      <c r="E689" s="94" t="str">
        <f>VLOOKUP(F689,辅助信息!A:B,2,FALSE)</f>
        <v>螺纹钢</v>
      </c>
      <c r="F689" s="22" t="s">
        <v>18</v>
      </c>
      <c r="G689" s="18">
        <v>15</v>
      </c>
      <c r="H689" s="94">
        <f>_xlfn._xlws.FILTER('[1]2025年已发货'!$E:$E,'[1]2025年已发货'!$F:$F&amp;'[1]2025年已发货'!$C:$C&amp;'[1]2025年已发货'!$G:$G&amp;'[1]2025年已发货'!$H:$H=C689&amp;F689&amp;I689&amp;J689,"未发货")</f>
        <v>15</v>
      </c>
      <c r="I689" s="94" t="str">
        <f>VLOOKUP(B689,辅助信息!E:I,3,FALSE)</f>
        <v>（五冶达州国道542项目-一工区桥梁一工段）四川省达州市四川省达州市达川区石桥镇武寨村</v>
      </c>
      <c r="J689" s="94" t="str">
        <f>VLOOKUP(B689,辅助信息!E:I,4,FALSE)</f>
        <v>杨勇</v>
      </c>
      <c r="K689" s="94">
        <f>VLOOKUP(J689,辅助信息!H:I,2,FALSE)</f>
        <v>18398563998</v>
      </c>
      <c r="L689" s="108"/>
      <c r="M689" s="100">
        <v>45716</v>
      </c>
      <c r="N689" s="50"/>
      <c r="O689" s="49">
        <f ca="1" t="shared" si="28"/>
        <v>0</v>
      </c>
      <c r="P689" s="91">
        <f ca="1" t="shared" si="29"/>
        <v>47</v>
      </c>
      <c r="Q689" s="49" t="str">
        <f>VLOOKUP(B689,辅助信息!E:M,9,FALSE)</f>
        <v>ZTWM-CDGS-XS-2024-0181-五冶天府-国道542项目（二批次）</v>
      </c>
    </row>
    <row r="690" hidden="1" spans="2:17">
      <c r="B690" s="22" t="s">
        <v>75</v>
      </c>
      <c r="C690" s="95">
        <v>45711</v>
      </c>
      <c r="D690" s="94" t="str">
        <f>VLOOKUP(B690,辅助信息!E:K,7,FALSE)</f>
        <v>JWDDCD2024102400111</v>
      </c>
      <c r="E690" s="94" t="str">
        <f>VLOOKUP(F690,辅助信息!A:B,2,FALSE)</f>
        <v>螺纹钢</v>
      </c>
      <c r="F690" s="22" t="s">
        <v>65</v>
      </c>
      <c r="G690" s="18">
        <v>45</v>
      </c>
      <c r="H690" s="94">
        <f>_xlfn._xlws.FILTER('[1]2025年已发货'!$E:$E,'[1]2025年已发货'!$F:$F&amp;'[1]2025年已发货'!$C:$C&amp;'[1]2025年已发货'!$G:$G&amp;'[1]2025年已发货'!$H:$H=C690&amp;F690&amp;I690&amp;J690,"未发货")</f>
        <v>15</v>
      </c>
      <c r="I690" s="94" t="str">
        <f>VLOOKUP(B690,辅助信息!E:I,3,FALSE)</f>
        <v>（五冶达州国道542项目-一工区桥梁一工段）四川省达州市四川省达州市达川区石桥镇武寨村</v>
      </c>
      <c r="J690" s="94" t="str">
        <f>VLOOKUP(B690,辅助信息!E:I,4,FALSE)</f>
        <v>杨勇</v>
      </c>
      <c r="K690" s="94">
        <f>VLOOKUP(J690,辅助信息!H:I,2,FALSE)</f>
        <v>18398563998</v>
      </c>
      <c r="L690" s="108"/>
      <c r="M690" s="100">
        <v>45716</v>
      </c>
      <c r="N690" s="50"/>
      <c r="O690" s="49">
        <f ca="1" t="shared" si="28"/>
        <v>0</v>
      </c>
      <c r="P690" s="91">
        <f ca="1" t="shared" si="29"/>
        <v>47</v>
      </c>
      <c r="Q690" s="49" t="str">
        <f>VLOOKUP(B690,辅助信息!E:M,9,FALSE)</f>
        <v>ZTWM-CDGS-XS-2024-0181-五冶天府-国道542项目（二批次）</v>
      </c>
    </row>
    <row r="691" hidden="1" spans="2:17">
      <c r="B691" s="22" t="s">
        <v>75</v>
      </c>
      <c r="C691" s="95">
        <v>45711</v>
      </c>
      <c r="D691" s="94" t="str">
        <f>VLOOKUP(B691,辅助信息!E:K,7,FALSE)</f>
        <v>JWDDCD2024102400111</v>
      </c>
      <c r="E691" s="94" t="str">
        <f>VLOOKUP(F691,辅助信息!A:B,2,FALSE)</f>
        <v>螺纹钢</v>
      </c>
      <c r="F691" s="22" t="s">
        <v>52</v>
      </c>
      <c r="G691" s="18">
        <v>30</v>
      </c>
      <c r="H691" s="94" t="str">
        <f>_xlfn._xlws.FILTER('[1]2025年已发货'!$E:$E,'[1]2025年已发货'!$F:$F&amp;'[1]2025年已发货'!$C:$C&amp;'[1]2025年已发货'!$G:$G&amp;'[1]2025年已发货'!$H:$H=C691&amp;F691&amp;I691&amp;J691,"未发货")</f>
        <v>未发货</v>
      </c>
      <c r="I691" s="94" t="str">
        <f>VLOOKUP(B691,辅助信息!E:I,3,FALSE)</f>
        <v>（五冶达州国道542项目-一工区桥梁一工段）四川省达州市四川省达州市达川区石桥镇武寨村</v>
      </c>
      <c r="J691" s="94" t="str">
        <f>VLOOKUP(B691,辅助信息!E:I,4,FALSE)</f>
        <v>杨勇</v>
      </c>
      <c r="K691" s="94">
        <f>VLOOKUP(J691,辅助信息!H:I,2,FALSE)</f>
        <v>18398563998</v>
      </c>
      <c r="L691" s="108"/>
      <c r="M691" s="100">
        <v>45716</v>
      </c>
      <c r="N691" s="50"/>
      <c r="O691" s="49">
        <f ca="1" t="shared" si="28"/>
        <v>0</v>
      </c>
      <c r="P691" s="91">
        <f ca="1" t="shared" si="29"/>
        <v>47</v>
      </c>
      <c r="Q691" s="49" t="str">
        <f>VLOOKUP(B691,辅助信息!E:M,9,FALSE)</f>
        <v>ZTWM-CDGS-XS-2024-0181-五冶天府-国道542项目（二批次）</v>
      </c>
    </row>
    <row r="692" hidden="1" spans="2:17">
      <c r="B692" s="22" t="s">
        <v>75</v>
      </c>
      <c r="C692" s="95">
        <v>45711</v>
      </c>
      <c r="D692" s="94" t="str">
        <f>VLOOKUP(B692,辅助信息!E:K,7,FALSE)</f>
        <v>JWDDCD2024102400111</v>
      </c>
      <c r="E692" s="94" t="str">
        <f>VLOOKUP(F692,辅助信息!A:B,2,FALSE)</f>
        <v>螺纹钢</v>
      </c>
      <c r="F692" s="22" t="s">
        <v>86</v>
      </c>
      <c r="G692" s="18">
        <v>30</v>
      </c>
      <c r="H692" s="94" t="str">
        <f>_xlfn._xlws.FILTER('[1]2025年已发货'!$E:$E,'[1]2025年已发货'!$F:$F&amp;'[1]2025年已发货'!$C:$C&amp;'[1]2025年已发货'!$G:$G&amp;'[1]2025年已发货'!$H:$H=C692&amp;F692&amp;I692&amp;J692,"未发货")</f>
        <v>未发货</v>
      </c>
      <c r="I692" s="94" t="str">
        <f>VLOOKUP(B692,辅助信息!E:I,3,FALSE)</f>
        <v>（五冶达州国道542项目-一工区桥梁一工段）四川省达州市四川省达州市达川区石桥镇武寨村</v>
      </c>
      <c r="J692" s="94" t="str">
        <f>VLOOKUP(B692,辅助信息!E:I,4,FALSE)</f>
        <v>杨勇</v>
      </c>
      <c r="K692" s="94">
        <f>VLOOKUP(J692,辅助信息!H:I,2,FALSE)</f>
        <v>18398563998</v>
      </c>
      <c r="L692" s="108"/>
      <c r="M692" s="100">
        <v>45716</v>
      </c>
      <c r="N692" s="50"/>
      <c r="O692" s="49">
        <f ca="1" t="shared" si="28"/>
        <v>0</v>
      </c>
      <c r="P692" s="91">
        <f ca="1" t="shared" si="29"/>
        <v>47</v>
      </c>
      <c r="Q692" s="49" t="str">
        <f>VLOOKUP(B692,辅助信息!E:M,9,FALSE)</f>
        <v>ZTWM-CDGS-XS-2024-0181-五冶天府-国道542项目（二批次）</v>
      </c>
    </row>
    <row r="693" hidden="1" spans="2:17">
      <c r="B693" s="63" t="s">
        <v>25</v>
      </c>
      <c r="C693" s="64">
        <v>45713</v>
      </c>
      <c r="D693" s="63" t="str">
        <f>VLOOKUP(B693,辅助信息!E:K,7,FALSE)</f>
        <v>JWDDCD2024102400111</v>
      </c>
      <c r="E693" s="63" t="str">
        <f>VLOOKUP(F693,辅助信息!A:B,2,FALSE)</f>
        <v>螺纹钢</v>
      </c>
      <c r="F693" s="63" t="s">
        <v>19</v>
      </c>
      <c r="G693" s="18">
        <v>8</v>
      </c>
      <c r="H693" s="65">
        <f>_xlfn._xlws.FILTER('[1]2025年已发货'!$E:$E,'[1]2025年已发货'!$F:$F&amp;'[1]2025年已发货'!$C:$C&amp;'[1]2025年已发货'!$G:$G&amp;'[1]2025年已发货'!$H:$H=C693&amp;F693&amp;I693&amp;J693,"未发货")</f>
        <v>8</v>
      </c>
      <c r="I693" s="63" t="str">
        <f>VLOOKUP(B693,辅助信息!E:I,3,FALSE)</f>
        <v>（五冶达州国道542项目-二工区路基五工段）四川省达州市达川区赵固镇黄家坡</v>
      </c>
      <c r="J693" s="63" t="str">
        <f>VLOOKUP(B693,辅助信息!E:I,4,FALSE)</f>
        <v>潘远林</v>
      </c>
      <c r="K693" s="63">
        <f>VLOOKUP(J693,辅助信息!H:I,2,FALSE)</f>
        <v>18281865966</v>
      </c>
      <c r="L693" s="7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0">
        <v>45712</v>
      </c>
      <c r="O693" s="91">
        <f ca="1" t="shared" si="28"/>
        <v>0</v>
      </c>
      <c r="P693" s="91">
        <f ca="1" t="shared" si="29"/>
        <v>51</v>
      </c>
      <c r="Q693" s="49"/>
    </row>
    <row r="694" hidden="1" spans="2:17">
      <c r="B694" s="63" t="s">
        <v>25</v>
      </c>
      <c r="C694" s="64">
        <v>45713</v>
      </c>
      <c r="D694" s="63" t="str">
        <f>VLOOKUP(B694,辅助信息!E:K,7,FALSE)</f>
        <v>JWDDCD2024102400111</v>
      </c>
      <c r="E694" s="63" t="str">
        <f>VLOOKUP(F694,辅助信息!A:B,2,FALSE)</f>
        <v>螺纹钢</v>
      </c>
      <c r="F694" s="63" t="s">
        <v>32</v>
      </c>
      <c r="G694" s="65">
        <v>8</v>
      </c>
      <c r="H694" s="65">
        <f>_xlfn._xlws.FILTER('[1]2025年已发货'!$E:$E,'[1]2025年已发货'!$F:$F&amp;'[1]2025年已发货'!$C:$C&amp;'[1]2025年已发货'!$G:$G&amp;'[1]2025年已发货'!$H:$H=C694&amp;F694&amp;I694&amp;J694,"未发货")</f>
        <v>8</v>
      </c>
      <c r="I694" s="63" t="str">
        <f>VLOOKUP(B694,辅助信息!E:I,3,FALSE)</f>
        <v>（五冶达州国道542项目-二工区路基五工段）四川省达州市达川区赵固镇黄家坡</v>
      </c>
      <c r="J694" s="63" t="str">
        <f>VLOOKUP(B694,辅助信息!E:I,4,FALSE)</f>
        <v>潘远林</v>
      </c>
      <c r="K694" s="63">
        <f>VLOOKUP(J694,辅助信息!H:I,2,FALSE)</f>
        <v>18281865966</v>
      </c>
      <c r="L694" s="75"/>
      <c r="M694" s="90">
        <v>45712</v>
      </c>
      <c r="O694" s="91">
        <f ca="1" t="shared" si="28"/>
        <v>0</v>
      </c>
      <c r="P694" s="91">
        <f ca="1" t="shared" si="29"/>
        <v>51</v>
      </c>
      <c r="Q694" s="31" t="str">
        <f>VLOOKUP(B694,辅助信息!E:M,9,FALSE)</f>
        <v>ZTWM-CDGS-XS-2024-0181-五冶天府-国道542项目（二批次）</v>
      </c>
    </row>
    <row r="695" hidden="1" spans="2:17">
      <c r="B695" s="63" t="s">
        <v>25</v>
      </c>
      <c r="C695" s="64">
        <v>45713</v>
      </c>
      <c r="D695" s="63" t="str">
        <f>VLOOKUP(B695,辅助信息!E:K,7,FALSE)</f>
        <v>JWDDCD2024102400111</v>
      </c>
      <c r="E695" s="63" t="str">
        <f>VLOOKUP(F695,辅助信息!A:B,2,FALSE)</f>
        <v>螺纹钢</v>
      </c>
      <c r="F695" s="63" t="s">
        <v>65</v>
      </c>
      <c r="G695" s="65">
        <v>18</v>
      </c>
      <c r="H695" s="65">
        <f>_xlfn._xlws.FILTER('[1]2025年已发货'!$E:$E,'[1]2025年已发货'!$F:$F&amp;'[1]2025年已发货'!$C:$C&amp;'[1]2025年已发货'!$G:$G&amp;'[1]2025年已发货'!$H:$H=C695&amp;F695&amp;I695&amp;J695,"未发货")</f>
        <v>18</v>
      </c>
      <c r="I695" s="63" t="str">
        <f>VLOOKUP(B695,辅助信息!E:I,3,FALSE)</f>
        <v>（五冶达州国道542项目-二工区路基五工段）四川省达州市达川区赵固镇黄家坡</v>
      </c>
      <c r="J695" s="63" t="str">
        <f>VLOOKUP(B695,辅助信息!E:I,4,FALSE)</f>
        <v>潘远林</v>
      </c>
      <c r="K695" s="63">
        <f>VLOOKUP(J695,辅助信息!H:I,2,FALSE)</f>
        <v>18281865966</v>
      </c>
      <c r="L695" s="75"/>
      <c r="M695" s="90">
        <v>45712</v>
      </c>
      <c r="O695" s="91">
        <f ca="1" t="shared" si="28"/>
        <v>0</v>
      </c>
      <c r="P695" s="91">
        <f ca="1" t="shared" si="29"/>
        <v>51</v>
      </c>
      <c r="Q695" s="31" t="str">
        <f>VLOOKUP(B695,辅助信息!E:M,9,FALSE)</f>
        <v>ZTWM-CDGS-XS-2024-0181-五冶天府-国道542项目（二批次）</v>
      </c>
    </row>
    <row r="696" hidden="1" spans="2:17">
      <c r="B696" s="63" t="s">
        <v>25</v>
      </c>
      <c r="C696" s="64">
        <v>45713</v>
      </c>
      <c r="D696" s="63" t="str">
        <f>VLOOKUP(B696,辅助信息!E:K,7,FALSE)</f>
        <v>JWDDCD2024102400111</v>
      </c>
      <c r="E696" s="63" t="str">
        <f>VLOOKUP(F696,辅助信息!A:B,2,FALSE)</f>
        <v>螺纹钢</v>
      </c>
      <c r="F696" s="63" t="s">
        <v>52</v>
      </c>
      <c r="G696" s="65">
        <v>2</v>
      </c>
      <c r="H696" s="65">
        <f>_xlfn._xlws.FILTER('[1]2025年已发货'!$E:$E,'[1]2025年已发货'!$F:$F&amp;'[1]2025年已发货'!$C:$C&amp;'[1]2025年已发货'!$G:$G&amp;'[1]2025年已发货'!$H:$H=C696&amp;F696&amp;I696&amp;J696,"未发货")</f>
        <v>2</v>
      </c>
      <c r="I696" s="63" t="str">
        <f>VLOOKUP(B696,辅助信息!E:I,3,FALSE)</f>
        <v>（五冶达州国道542项目-二工区路基五工段）四川省达州市达川区赵固镇黄家坡</v>
      </c>
      <c r="J696" s="63" t="str">
        <f>VLOOKUP(B696,辅助信息!E:I,4,FALSE)</f>
        <v>潘远林</v>
      </c>
      <c r="K696" s="63">
        <f>VLOOKUP(J696,辅助信息!H:I,2,FALSE)</f>
        <v>18281865966</v>
      </c>
      <c r="L696" s="75"/>
      <c r="M696" s="90">
        <v>45712</v>
      </c>
      <c r="O696" s="91">
        <f ca="1" t="shared" si="28"/>
        <v>0</v>
      </c>
      <c r="P696" s="91">
        <f ca="1" t="shared" si="29"/>
        <v>51</v>
      </c>
      <c r="Q696" s="31" t="str">
        <f>VLOOKUP(B696,辅助信息!E:M,9,FALSE)</f>
        <v>ZTWM-CDGS-XS-2024-0181-五冶天府-国道542项目（二批次）</v>
      </c>
    </row>
    <row r="697" hidden="1" spans="2:17">
      <c r="B697" s="63" t="s">
        <v>63</v>
      </c>
      <c r="C697" s="64">
        <v>45713</v>
      </c>
      <c r="D697" s="63" t="str">
        <f>VLOOKUP(B697,辅助信息!E:K,7,FALSE)</f>
        <v>JWDDCD2024102400111</v>
      </c>
      <c r="E697" s="63" t="str">
        <f>VLOOKUP(F697,辅助信息!A:B,2,FALSE)</f>
        <v>高线</v>
      </c>
      <c r="F697" s="63" t="s">
        <v>51</v>
      </c>
      <c r="G697" s="65">
        <v>7</v>
      </c>
      <c r="H697" s="65">
        <f>_xlfn._xlws.FILTER('[1]2025年已发货'!$E:$E,'[1]2025年已发货'!$F:$F&amp;'[1]2025年已发货'!$C:$C&amp;'[1]2025年已发货'!$G:$G&amp;'[1]2025年已发货'!$H:$H=C697&amp;F697&amp;I697&amp;J697,"未发货")</f>
        <v>7</v>
      </c>
      <c r="I697" s="63" t="str">
        <f>VLOOKUP(B697,辅助信息!E:I,3,FALSE)</f>
        <v>（五冶达州国道542项目-三工区路基六工段）四川省达州市达川区赵固镇水文村</v>
      </c>
      <c r="J697" s="63" t="str">
        <f>VLOOKUP(B697,辅助信息!E:I,4,FALSE)</f>
        <v>谭鹏程</v>
      </c>
      <c r="K697" s="63">
        <f>VLOOKUP(J697,辅助信息!H:I,2,FALSE)</f>
        <v>18280895666</v>
      </c>
      <c r="L697" s="75" t="str">
        <f>VLOOKUP(B697,辅助信息!E:J,6,FALSE)</f>
        <v>五冶建设送货单,送货车型9.6米,装货前联系收货人核实到场规格,没提前告知进场规格现场不给予接收</v>
      </c>
      <c r="M697" s="90">
        <v>45714</v>
      </c>
      <c r="O697" s="91">
        <f ca="1" t="shared" si="28"/>
        <v>0</v>
      </c>
      <c r="P697" s="91">
        <f ca="1" t="shared" si="29"/>
        <v>49</v>
      </c>
      <c r="Q697" s="31" t="str">
        <f>VLOOKUP(B697,辅助信息!E:M,9,FALSE)</f>
        <v>ZTWM-CDGS-XS-2024-0181-五冶天府-国道542项目（二批次）</v>
      </c>
    </row>
    <row r="698" hidden="1" spans="2:17">
      <c r="B698" s="63" t="s">
        <v>63</v>
      </c>
      <c r="C698" s="64">
        <v>45713</v>
      </c>
      <c r="D698" s="63" t="str">
        <f>VLOOKUP(B698,辅助信息!E:K,7,FALSE)</f>
        <v>JWDDCD2024102400111</v>
      </c>
      <c r="E698" s="63" t="str">
        <f>VLOOKUP(F698,辅助信息!A:B,2,FALSE)</f>
        <v>螺纹钢</v>
      </c>
      <c r="F698" s="63" t="s">
        <v>52</v>
      </c>
      <c r="G698" s="65">
        <v>30</v>
      </c>
      <c r="H698" s="65">
        <f>_xlfn._xlws.FILTER('[1]2025年已发货'!$E:$E,'[1]2025年已发货'!$F:$F&amp;'[1]2025年已发货'!$C:$C&amp;'[1]2025年已发货'!$G:$G&amp;'[1]2025年已发货'!$H:$H=C698&amp;F698&amp;I698&amp;J698,"未发货")</f>
        <v>30</v>
      </c>
      <c r="I698" s="63" t="str">
        <f>VLOOKUP(B698,辅助信息!E:I,3,FALSE)</f>
        <v>（五冶达州国道542项目-三工区路基六工段）四川省达州市达川区赵固镇水文村</v>
      </c>
      <c r="J698" s="63" t="str">
        <f>VLOOKUP(B698,辅助信息!E:I,4,FALSE)</f>
        <v>谭鹏程</v>
      </c>
      <c r="K698" s="63">
        <f>VLOOKUP(J698,辅助信息!H:I,2,FALSE)</f>
        <v>18280895666</v>
      </c>
      <c r="L698" s="75"/>
      <c r="M698" s="90">
        <v>45714</v>
      </c>
      <c r="O698" s="91">
        <f ca="1" t="shared" si="28"/>
        <v>0</v>
      </c>
      <c r="P698" s="91">
        <f ca="1" t="shared" si="29"/>
        <v>49</v>
      </c>
      <c r="Q698" s="31" t="str">
        <f>VLOOKUP(B698,辅助信息!E:M,9,FALSE)</f>
        <v>ZTWM-CDGS-XS-2024-0181-五冶天府-国道542项目（二批次）</v>
      </c>
    </row>
    <row r="699" hidden="1" spans="2:17">
      <c r="B699" s="63" t="s">
        <v>75</v>
      </c>
      <c r="C699" s="64">
        <v>45713</v>
      </c>
      <c r="D699" s="63" t="str">
        <f>VLOOKUP(B699,辅助信息!E:K,7,FALSE)</f>
        <v>JWDDCD2024102400111</v>
      </c>
      <c r="E699" s="63" t="str">
        <f>VLOOKUP(F699,辅助信息!A:B,2,FALSE)</f>
        <v>螺纹钢</v>
      </c>
      <c r="F699" s="63" t="s">
        <v>65</v>
      </c>
      <c r="G699" s="65">
        <v>30</v>
      </c>
      <c r="H699" s="65">
        <f>_xlfn._xlws.FILTER('[1]2025年已发货'!$E:$E,'[1]2025年已发货'!$F:$F&amp;'[1]2025年已发货'!$C:$C&amp;'[1]2025年已发货'!$G:$G&amp;'[1]2025年已发货'!$H:$H=C699&amp;F699&amp;I699&amp;J699,"未发货")</f>
        <v>30</v>
      </c>
      <c r="I699" s="63" t="str">
        <f>VLOOKUP(B699,辅助信息!E:I,3,FALSE)</f>
        <v>（五冶达州国道542项目-一工区桥梁一工段）四川省达州市四川省达州市达川区石桥镇武寨村</v>
      </c>
      <c r="J699" s="63" t="str">
        <f>VLOOKUP(B699,辅助信息!E:I,4,FALSE)</f>
        <v>杨勇</v>
      </c>
      <c r="K699" s="63">
        <f>VLOOKUP(J699,辅助信息!H:I,2,FALSE)</f>
        <v>18398563998</v>
      </c>
      <c r="L699" s="75" t="str">
        <f>VLOOKUP(B699,辅助信息!E:J,6,FALSE)</f>
        <v>五冶建设送货单,送货车型13米,装货前联系收货人核实到场规格,没提前告知进场规格现场不给予接收</v>
      </c>
      <c r="M699" s="90">
        <v>45716</v>
      </c>
      <c r="O699" s="91">
        <f ca="1" t="shared" si="28"/>
        <v>0</v>
      </c>
      <c r="P699" s="91">
        <f ca="1" t="shared" si="29"/>
        <v>47</v>
      </c>
      <c r="Q699" s="31" t="str">
        <f>VLOOKUP(B699,辅助信息!E:M,9,FALSE)</f>
        <v>ZTWM-CDGS-XS-2024-0181-五冶天府-国道542项目（二批次）</v>
      </c>
    </row>
    <row r="700" hidden="1" spans="2:17">
      <c r="B700" s="63" t="s">
        <v>75</v>
      </c>
      <c r="C700" s="64">
        <v>45713</v>
      </c>
      <c r="D700" s="63" t="str">
        <f>VLOOKUP(B700,辅助信息!E:K,7,FALSE)</f>
        <v>JWDDCD2024102400111</v>
      </c>
      <c r="E700" s="63" t="str">
        <f>VLOOKUP(F700,辅助信息!A:B,2,FALSE)</f>
        <v>螺纹钢</v>
      </c>
      <c r="F700" s="63" t="s">
        <v>52</v>
      </c>
      <c r="G700" s="65">
        <v>30</v>
      </c>
      <c r="H700" s="65" t="str">
        <f>_xlfn._xlws.FILTER('[1]2025年已发货'!$E:$E,'[1]2025年已发货'!$F:$F&amp;'[1]2025年已发货'!$C:$C&amp;'[1]2025年已发货'!$G:$G&amp;'[1]2025年已发货'!$H:$H=C700&amp;F700&amp;I700&amp;J700,"未发货")</f>
        <v>未发货</v>
      </c>
      <c r="I700" s="63" t="str">
        <f>VLOOKUP(B700,辅助信息!E:I,3,FALSE)</f>
        <v>（五冶达州国道542项目-一工区桥梁一工段）四川省达州市四川省达州市达川区石桥镇武寨村</v>
      </c>
      <c r="J700" s="63" t="str">
        <f>VLOOKUP(B700,辅助信息!E:I,4,FALSE)</f>
        <v>杨勇</v>
      </c>
      <c r="K700" s="63">
        <f>VLOOKUP(J700,辅助信息!H:I,2,FALSE)</f>
        <v>18398563998</v>
      </c>
      <c r="L700" s="75"/>
      <c r="M700" s="90">
        <v>45716</v>
      </c>
      <c r="O700" s="91">
        <f ca="1" t="shared" si="28"/>
        <v>0</v>
      </c>
      <c r="P700" s="91">
        <f ca="1" t="shared" si="29"/>
        <v>47</v>
      </c>
      <c r="Q700" s="31" t="str">
        <f>VLOOKUP(B700,辅助信息!E:M,9,FALSE)</f>
        <v>ZTWM-CDGS-XS-2024-0181-五冶天府-国道542项目（二批次）</v>
      </c>
    </row>
    <row r="701" hidden="1" spans="2:17">
      <c r="B701" s="80" t="s">
        <v>75</v>
      </c>
      <c r="C701" s="64">
        <v>45713</v>
      </c>
      <c r="D701" s="80" t="str">
        <f>VLOOKUP(B701,辅助信息!E:K,7,FALSE)</f>
        <v>JWDDCD2024102400111</v>
      </c>
      <c r="E701" s="80" t="str">
        <f>VLOOKUP(F701,辅助信息!A:B,2,FALSE)</f>
        <v>螺纹钢</v>
      </c>
      <c r="F701" s="80" t="s">
        <v>86</v>
      </c>
      <c r="G701" s="82">
        <v>30</v>
      </c>
      <c r="H701" s="82">
        <f>_xlfn._xlws.FILTER('[1]2025年已发货'!$E:$E,'[1]2025年已发货'!$F:$F&amp;'[1]2025年已发货'!$C:$C&amp;'[1]2025年已发货'!$G:$G&amp;'[1]2025年已发货'!$H:$H=C701&amp;F701&amp;I701&amp;J701,"未发货")</f>
        <v>30</v>
      </c>
      <c r="I701" s="80" t="str">
        <f>VLOOKUP(B701,辅助信息!E:I,3,FALSE)</f>
        <v>（五冶达州国道542项目-一工区桥梁一工段）四川省达州市四川省达州市达川区石桥镇武寨村</v>
      </c>
      <c r="J701" s="80" t="str">
        <f>VLOOKUP(B701,辅助信息!E:I,4,FALSE)</f>
        <v>杨勇</v>
      </c>
      <c r="K701" s="80">
        <f>VLOOKUP(J701,辅助信息!H:I,2,FALSE)</f>
        <v>18398563998</v>
      </c>
      <c r="L701" s="75"/>
      <c r="M701" s="90">
        <v>45716</v>
      </c>
      <c r="O701" s="91">
        <f ca="1" t="shared" si="28"/>
        <v>0</v>
      </c>
      <c r="P701" s="91">
        <f ca="1" t="shared" si="29"/>
        <v>47</v>
      </c>
      <c r="Q701" s="31" t="str">
        <f>VLOOKUP(B701,辅助信息!E:M,9,FALSE)</f>
        <v>ZTWM-CDGS-XS-2024-0181-五冶天府-国道542项目（二批次）</v>
      </c>
    </row>
    <row r="702" hidden="1" spans="1:16">
      <c r="A702" s="77" t="s">
        <v>96</v>
      </c>
      <c r="B702" s="22" t="s">
        <v>43</v>
      </c>
      <c r="C702" s="64">
        <v>45713</v>
      </c>
      <c r="D702" s="63" t="str">
        <f>VLOOKUP(B702,辅助信息!E:K,7,FALSE)</f>
        <v>JWDDCD2024101600090</v>
      </c>
      <c r="E702" s="63" t="str">
        <f>VLOOKUP(F702,辅助信息!A:B,2,FALSE)</f>
        <v>盘螺</v>
      </c>
      <c r="F702" s="22" t="s">
        <v>49</v>
      </c>
      <c r="G702" s="18">
        <v>12</v>
      </c>
      <c r="H702" s="65">
        <f>_xlfn._xlws.FILTER('[1]2025年已发货'!$E:$E,'[1]2025年已发货'!$F:$F&amp;'[1]2025年已发货'!$C:$C&amp;'[1]2025年已发货'!$G:$G&amp;'[1]2025年已发货'!$H:$H=C702&amp;F702&amp;I702&amp;J702,"未发货")</f>
        <v>12</v>
      </c>
      <c r="I702" s="63" t="str">
        <f>VLOOKUP(B702,辅助信息!E:I,3,FALSE)</f>
        <v>（达州市公共卫生医疗中心项目-二标-3号楼）达州市通川区西外复兴镇公共卫生临床医疗中心项目</v>
      </c>
      <c r="J702" s="63" t="str">
        <f>VLOOKUP(B702,辅助信息!E:I,4,FALSE)</f>
        <v>黄永林</v>
      </c>
      <c r="K702" s="63">
        <f>VLOOKUP(J702,辅助信息!H:I,2,FALSE)</f>
        <v>15982487227</v>
      </c>
      <c r="L702" s="72" t="str">
        <f>VLOOKUP(B702,辅助信息!E:J,6,FALSE)</f>
        <v>提前联系到场规格,一天到场车辆不低于2车</v>
      </c>
      <c r="M702" s="90">
        <v>45714</v>
      </c>
      <c r="O702" s="91">
        <f ca="1" t="shared" si="28"/>
        <v>0</v>
      </c>
      <c r="P702" s="91">
        <f ca="1" t="shared" si="29"/>
        <v>49</v>
      </c>
    </row>
    <row r="703" hidden="1" spans="1:16">
      <c r="A703" s="77"/>
      <c r="B703" s="22" t="s">
        <v>43</v>
      </c>
      <c r="C703" s="64">
        <v>45713</v>
      </c>
      <c r="D703" s="63" t="str">
        <f>VLOOKUP(B703,辅助信息!E:K,7,FALSE)</f>
        <v>JWDDCD2024101600090</v>
      </c>
      <c r="E703" s="63" t="str">
        <f>VLOOKUP(F703,辅助信息!A:B,2,FALSE)</f>
        <v>盘螺</v>
      </c>
      <c r="F703" s="22" t="s">
        <v>40</v>
      </c>
      <c r="G703" s="18">
        <v>9</v>
      </c>
      <c r="H703" s="65">
        <f>_xlfn._xlws.FILTER('[1]2025年已发货'!$E:$E,'[1]2025年已发货'!$F:$F&amp;'[1]2025年已发货'!$C:$C&amp;'[1]2025年已发货'!$G:$G&amp;'[1]2025年已发货'!$H:$H=C703&amp;F703&amp;I703&amp;J703,"未发货")</f>
        <v>9</v>
      </c>
      <c r="I703" s="63" t="str">
        <f>VLOOKUP(B703,辅助信息!E:I,3,FALSE)</f>
        <v>（达州市公共卫生医疗中心项目-二标-3号楼）达州市通川区西外复兴镇公共卫生临床医疗中心项目</v>
      </c>
      <c r="J703" s="63" t="str">
        <f>VLOOKUP(B703,辅助信息!E:I,4,FALSE)</f>
        <v>黄永林</v>
      </c>
      <c r="K703" s="63">
        <f>VLOOKUP(J703,辅助信息!H:I,2,FALSE)</f>
        <v>15982487227</v>
      </c>
      <c r="L703" s="72"/>
      <c r="M703" s="90">
        <v>45714</v>
      </c>
      <c r="O703" s="91">
        <f ca="1" t="shared" si="28"/>
        <v>0</v>
      </c>
      <c r="P703" s="91">
        <f ca="1" t="shared" si="29"/>
        <v>49</v>
      </c>
    </row>
    <row r="704" hidden="1" spans="1:16">
      <c r="A704" s="77"/>
      <c r="B704" s="22" t="s">
        <v>43</v>
      </c>
      <c r="C704" s="64">
        <v>45713</v>
      </c>
      <c r="D704" s="63" t="str">
        <f>VLOOKUP(B704,辅助信息!E:K,7,FALSE)</f>
        <v>JWDDCD2024101600090</v>
      </c>
      <c r="E704" s="63" t="str">
        <f>VLOOKUP(F704,辅助信息!A:B,2,FALSE)</f>
        <v>螺纹钢</v>
      </c>
      <c r="F704" s="22" t="s">
        <v>27</v>
      </c>
      <c r="G704" s="18">
        <v>25</v>
      </c>
      <c r="H704" s="65">
        <f>_xlfn._xlws.FILTER('[1]2025年已发货'!$E:$E,'[1]2025年已发货'!$F:$F&amp;'[1]2025年已发货'!$C:$C&amp;'[1]2025年已发货'!$G:$G&amp;'[1]2025年已发货'!$H:$H=C704&amp;F704&amp;I704&amp;J704,"未发货")</f>
        <v>25</v>
      </c>
      <c r="I704" s="63" t="str">
        <f>VLOOKUP(B704,辅助信息!E:I,3,FALSE)</f>
        <v>（达州市公共卫生医疗中心项目-二标-3号楼）达州市通川区西外复兴镇公共卫生临床医疗中心项目</v>
      </c>
      <c r="J704" s="63" t="str">
        <f>VLOOKUP(B704,辅助信息!E:I,4,FALSE)</f>
        <v>黄永林</v>
      </c>
      <c r="K704" s="63">
        <f>VLOOKUP(J704,辅助信息!H:I,2,FALSE)</f>
        <v>15982487227</v>
      </c>
      <c r="L704" s="72"/>
      <c r="M704" s="90">
        <v>45714</v>
      </c>
      <c r="O704" s="91">
        <f ca="1" t="shared" si="28"/>
        <v>0</v>
      </c>
      <c r="P704" s="91">
        <f ca="1" t="shared" si="29"/>
        <v>49</v>
      </c>
    </row>
    <row r="705" hidden="1" spans="1:16">
      <c r="A705" s="77"/>
      <c r="B705" s="22" t="s">
        <v>104</v>
      </c>
      <c r="C705" s="64">
        <v>45713</v>
      </c>
      <c r="D705" s="63" t="str">
        <f>VLOOKUP(B705,辅助信息!E:K,7,FALSE)</f>
        <v>JWDDCD2024101600090</v>
      </c>
      <c r="E705" s="63" t="str">
        <f>VLOOKUP(F705,辅助信息!A:B,2,FALSE)</f>
        <v>盘螺</v>
      </c>
      <c r="F705" s="22" t="s">
        <v>40</v>
      </c>
      <c r="G705" s="18">
        <v>7</v>
      </c>
      <c r="H705" s="65">
        <f>_xlfn._xlws.FILTER('[1]2025年已发货'!$E:$E,'[1]2025年已发货'!$F:$F&amp;'[1]2025年已发货'!$C:$C&amp;'[1]2025年已发货'!$G:$G&amp;'[1]2025年已发货'!$H:$H=C705&amp;F705&amp;I705&amp;J705,"未发货")</f>
        <v>7</v>
      </c>
      <c r="I705" s="63" t="str">
        <f>VLOOKUP(B705,辅助信息!E:I,3,FALSE)</f>
        <v>（达州市公共卫生医疗中心项目-二标-78号楼）达州市通川区西外复兴镇公共卫生临床医疗中心项目</v>
      </c>
      <c r="J705" s="63" t="str">
        <f>VLOOKUP(B705,辅助信息!E:I,4,FALSE)</f>
        <v>黄永林</v>
      </c>
      <c r="K705" s="63">
        <f>VLOOKUP(J705,辅助信息!H:I,2,FALSE)</f>
        <v>15982487227</v>
      </c>
      <c r="L705" s="72"/>
      <c r="M705" s="90">
        <v>45714</v>
      </c>
      <c r="O705" s="91">
        <f ca="1" t="shared" si="28"/>
        <v>0</v>
      </c>
      <c r="P705" s="91">
        <f ca="1" t="shared" si="29"/>
        <v>49</v>
      </c>
    </row>
    <row r="706" hidden="1" spans="1:16">
      <c r="A706" s="77"/>
      <c r="B706" s="22" t="s">
        <v>104</v>
      </c>
      <c r="C706" s="64">
        <v>45713</v>
      </c>
      <c r="D706" s="63" t="str">
        <f>VLOOKUP(B706,辅助信息!E:K,7,FALSE)</f>
        <v>JWDDCD2024101600090</v>
      </c>
      <c r="E706" s="63" t="str">
        <f>VLOOKUP(F706,辅助信息!A:B,2,FALSE)</f>
        <v>盘螺</v>
      </c>
      <c r="F706" s="22" t="s">
        <v>41</v>
      </c>
      <c r="G706" s="18">
        <v>4</v>
      </c>
      <c r="H706" s="65">
        <f>_xlfn._xlws.FILTER('[1]2025年已发货'!$E:$E,'[1]2025年已发货'!$F:$F&amp;'[1]2025年已发货'!$C:$C&amp;'[1]2025年已发货'!$G:$G&amp;'[1]2025年已发货'!$H:$H=C706&amp;F706&amp;I706&amp;J706,"未发货")</f>
        <v>4</v>
      </c>
      <c r="I706" s="63" t="str">
        <f>VLOOKUP(B706,辅助信息!E:I,3,FALSE)</f>
        <v>（达州市公共卫生医疗中心项目-二标-78号楼）达州市通川区西外复兴镇公共卫生临床医疗中心项目</v>
      </c>
      <c r="J706" s="63" t="str">
        <f>VLOOKUP(B706,辅助信息!E:I,4,FALSE)</f>
        <v>黄永林</v>
      </c>
      <c r="K706" s="63">
        <f>VLOOKUP(J706,辅助信息!H:I,2,FALSE)</f>
        <v>15982487227</v>
      </c>
      <c r="L706" s="72"/>
      <c r="M706" s="90">
        <v>45714</v>
      </c>
      <c r="O706" s="91">
        <f ca="1" t="shared" si="28"/>
        <v>0</v>
      </c>
      <c r="P706" s="91">
        <f ca="1" t="shared" si="29"/>
        <v>49</v>
      </c>
    </row>
    <row r="707" hidden="1" spans="1:16">
      <c r="A707" s="77"/>
      <c r="B707" s="22" t="s">
        <v>104</v>
      </c>
      <c r="C707" s="64">
        <v>45713</v>
      </c>
      <c r="D707" s="63" t="str">
        <f>VLOOKUP(B707,辅助信息!E:K,7,FALSE)</f>
        <v>JWDDCD2024101600090</v>
      </c>
      <c r="E707" s="63" t="str">
        <f>VLOOKUP(F707,辅助信息!A:B,2,FALSE)</f>
        <v>螺纹钢</v>
      </c>
      <c r="F707" s="22" t="s">
        <v>27</v>
      </c>
      <c r="G707" s="18">
        <v>18</v>
      </c>
      <c r="H707" s="65">
        <f>_xlfn._xlws.FILTER('[1]2025年已发货'!$E:$E,'[1]2025年已发货'!$F:$F&amp;'[1]2025年已发货'!$C:$C&amp;'[1]2025年已发货'!$G:$G&amp;'[1]2025年已发货'!$H:$H=C707&amp;F707&amp;I707&amp;J707,"未发货")</f>
        <v>18</v>
      </c>
      <c r="I707" s="63" t="str">
        <f>VLOOKUP(B707,辅助信息!E:I,3,FALSE)</f>
        <v>（达州市公共卫生医疗中心项目-二标-78号楼）达州市通川区西外复兴镇公共卫生临床医疗中心项目</v>
      </c>
      <c r="J707" s="63" t="str">
        <f>VLOOKUP(B707,辅助信息!E:I,4,FALSE)</f>
        <v>黄永林</v>
      </c>
      <c r="K707" s="63">
        <f>VLOOKUP(J707,辅助信息!H:I,2,FALSE)</f>
        <v>15982487227</v>
      </c>
      <c r="L707" s="72"/>
      <c r="M707" s="90">
        <v>45714</v>
      </c>
      <c r="O707" s="91">
        <f ca="1" t="shared" si="28"/>
        <v>0</v>
      </c>
      <c r="P707" s="91">
        <f ca="1" t="shared" si="29"/>
        <v>49</v>
      </c>
    </row>
    <row r="708" s="49" customFormat="1" hidden="1" spans="1:17">
      <c r="A708" s="114" t="s">
        <v>105</v>
      </c>
      <c r="B708" s="94" t="s">
        <v>99</v>
      </c>
      <c r="C708" s="64">
        <v>45713</v>
      </c>
      <c r="D708" s="94" t="str">
        <f>VLOOKUP(B708,辅助信息!E:K,7,FALSE)</f>
        <v>JWDDCD2025021900064</v>
      </c>
      <c r="E708" s="94" t="str">
        <f>VLOOKUP(F708,辅助信息!A:B,2,FALSE)</f>
        <v>高线</v>
      </c>
      <c r="F708" s="94" t="s">
        <v>53</v>
      </c>
      <c r="G708" s="94">
        <v>2.5</v>
      </c>
      <c r="H708" s="94">
        <f>_xlfn._xlws.FILTER('[1]2025年已发货'!$E:$E,'[1]2025年已发货'!$F:$F&amp;'[1]2025年已发货'!$C:$C&amp;'[1]2025年已发货'!$G:$G&amp;'[1]2025年已发货'!$H:$H=C708&amp;F708&amp;I708&amp;J708,"未发货")</f>
        <v>2.5</v>
      </c>
      <c r="I708" s="94" t="str">
        <f>VLOOKUP(B708,辅助信息!E:I,3,FALSE)</f>
        <v>(五冶钢构医学科学产业园建设项目房建连接线道路工程)四川省南充市顺庆区搬罾街道学府大道二段</v>
      </c>
      <c r="J708" s="94" t="str">
        <f>VLOOKUP(B708,辅助信息!E:I,4,FALSE)</f>
        <v>刘建中</v>
      </c>
      <c r="K708" s="94">
        <f>VLOOKUP(J708,辅助信息!H:I,2,FALSE)</f>
        <v>13908143055</v>
      </c>
      <c r="L708" s="115" t="s">
        <v>34</v>
      </c>
      <c r="M708" s="100">
        <v>45709</v>
      </c>
      <c r="O708" s="49">
        <f ca="1" t="shared" si="28"/>
        <v>0</v>
      </c>
      <c r="P708" s="49">
        <f ca="1" t="shared" si="29"/>
        <v>54</v>
      </c>
      <c r="Q708" s="49" t="str">
        <f>VLOOKUP(B708,辅助信息!E:M,9,FALSE)</f>
        <v>ZTWM-CDGS-XS-2024-0248-五冶钢构-南充市医学院项目</v>
      </c>
    </row>
    <row r="709" s="49" customFormat="1" hidden="1" spans="1:17">
      <c r="A709" s="114"/>
      <c r="B709" s="94" t="s">
        <v>99</v>
      </c>
      <c r="C709" s="64">
        <v>45713</v>
      </c>
      <c r="D709" s="94" t="str">
        <f>VLOOKUP(B709,辅助信息!E:K,7,FALSE)</f>
        <v>JWDDCD2025021900064</v>
      </c>
      <c r="E709" s="94" t="str">
        <f>VLOOKUP(F709,辅助信息!A:B,2,FALSE)</f>
        <v>高线</v>
      </c>
      <c r="F709" s="94" t="s">
        <v>51</v>
      </c>
      <c r="G709" s="94">
        <v>2.5</v>
      </c>
      <c r="H709" s="94">
        <f>_xlfn._xlws.FILTER('[1]2025年已发货'!$E:$E,'[1]2025年已发货'!$F:$F&amp;'[1]2025年已发货'!$C:$C&amp;'[1]2025年已发货'!$G:$G&amp;'[1]2025年已发货'!$H:$H=C709&amp;F709&amp;I709&amp;J709,"未发货")</f>
        <v>2.5</v>
      </c>
      <c r="I709" s="94" t="str">
        <f>VLOOKUP(B709,辅助信息!E:I,3,FALSE)</f>
        <v>(五冶钢构医学科学产业园建设项目房建连接线道路工程)四川省南充市顺庆区搬罾街道学府大道二段</v>
      </c>
      <c r="J709" s="94" t="str">
        <f>VLOOKUP(B709,辅助信息!E:I,4,FALSE)</f>
        <v>刘建中</v>
      </c>
      <c r="K709" s="94">
        <f>VLOOKUP(J709,辅助信息!H:I,2,FALSE)</f>
        <v>13908143055</v>
      </c>
      <c r="L709" s="115"/>
      <c r="M709" s="100">
        <v>45709</v>
      </c>
      <c r="O709" s="49">
        <f ca="1" t="shared" si="28"/>
        <v>0</v>
      </c>
      <c r="P709" s="49">
        <f ca="1" t="shared" si="29"/>
        <v>54</v>
      </c>
      <c r="Q709" s="49" t="str">
        <f>VLOOKUP(B709,辅助信息!E:M,9,FALSE)</f>
        <v>ZTWM-CDGS-XS-2024-0248-五冶钢构-南充市医学院项目</v>
      </c>
    </row>
    <row r="710" s="49" customFormat="1" hidden="1" spans="1:17">
      <c r="A710" s="114"/>
      <c r="B710" s="94" t="s">
        <v>99</v>
      </c>
      <c r="C710" s="64">
        <v>45713</v>
      </c>
      <c r="D710" s="94" t="str">
        <f>VLOOKUP(B710,辅助信息!E:K,7,FALSE)</f>
        <v>JWDDCD2025021900064</v>
      </c>
      <c r="E710" s="94" t="str">
        <f>VLOOKUP(F710,辅助信息!A:B,2,FALSE)</f>
        <v>螺纹钢</v>
      </c>
      <c r="F710" s="94" t="s">
        <v>27</v>
      </c>
      <c r="G710" s="94">
        <v>17</v>
      </c>
      <c r="H710" s="94">
        <f>_xlfn._xlws.FILTER('[1]2025年已发货'!$E:$E,'[1]2025年已发货'!$F:$F&amp;'[1]2025年已发货'!$C:$C&amp;'[1]2025年已发货'!$G:$G&amp;'[1]2025年已发货'!$H:$H=C710&amp;F710&amp;I710&amp;J710,"未发货")</f>
        <v>18</v>
      </c>
      <c r="I710" s="94" t="str">
        <f>VLOOKUP(B710,辅助信息!E:I,3,FALSE)</f>
        <v>(五冶钢构医学科学产业园建设项目房建连接线道路工程)四川省南充市顺庆区搬罾街道学府大道二段</v>
      </c>
      <c r="J710" s="94" t="str">
        <f>VLOOKUP(B710,辅助信息!E:I,4,FALSE)</f>
        <v>刘建中</v>
      </c>
      <c r="K710" s="94">
        <f>VLOOKUP(J710,辅助信息!H:I,2,FALSE)</f>
        <v>13908143055</v>
      </c>
      <c r="L710" s="115"/>
      <c r="M710" s="100">
        <v>45709</v>
      </c>
      <c r="O710" s="49">
        <f ca="1" t="shared" si="28"/>
        <v>0</v>
      </c>
      <c r="P710" s="49">
        <f ca="1" t="shared" si="29"/>
        <v>54</v>
      </c>
      <c r="Q710" s="49" t="str">
        <f>VLOOKUP(B710,辅助信息!E:M,9,FALSE)</f>
        <v>ZTWM-CDGS-XS-2024-0248-五冶钢构-南充市医学院项目</v>
      </c>
    </row>
    <row r="711" s="49" customFormat="1" hidden="1" spans="1:17">
      <c r="A711" s="114"/>
      <c r="B711" s="94" t="s">
        <v>99</v>
      </c>
      <c r="C711" s="64">
        <v>45713</v>
      </c>
      <c r="D711" s="94" t="str">
        <f>VLOOKUP(B711,辅助信息!E:K,7,FALSE)</f>
        <v>JWDDCD2025021900064</v>
      </c>
      <c r="E711" s="94" t="str">
        <f>VLOOKUP(F711,辅助信息!A:B,2,FALSE)</f>
        <v>螺纹钢</v>
      </c>
      <c r="F711" s="94" t="s">
        <v>19</v>
      </c>
      <c r="G711" s="94">
        <v>10</v>
      </c>
      <c r="H711" s="94">
        <f>_xlfn._xlws.FILTER('[1]2025年已发货'!$E:$E,'[1]2025年已发货'!$F:$F&amp;'[1]2025年已发货'!$C:$C&amp;'[1]2025年已发货'!$G:$G&amp;'[1]2025年已发货'!$H:$H=C711&amp;F711&amp;I711&amp;J711,"未发货")</f>
        <v>9</v>
      </c>
      <c r="I711" s="94" t="str">
        <f>VLOOKUP(B711,辅助信息!E:I,3,FALSE)</f>
        <v>(五冶钢构医学科学产业园建设项目房建连接线道路工程)四川省南充市顺庆区搬罾街道学府大道二段</v>
      </c>
      <c r="J711" s="94" t="str">
        <f>VLOOKUP(B711,辅助信息!E:I,4,FALSE)</f>
        <v>刘建中</v>
      </c>
      <c r="K711" s="94">
        <f>VLOOKUP(J711,辅助信息!H:I,2,FALSE)</f>
        <v>13908143055</v>
      </c>
      <c r="L711" s="115"/>
      <c r="M711" s="100">
        <v>45709</v>
      </c>
      <c r="O711" s="49">
        <f ca="1" t="shared" si="28"/>
        <v>0</v>
      </c>
      <c r="P711" s="49">
        <f ca="1" t="shared" si="29"/>
        <v>54</v>
      </c>
      <c r="Q711" s="49" t="str">
        <f>VLOOKUP(B711,辅助信息!E:M,9,FALSE)</f>
        <v>ZTWM-CDGS-XS-2024-0248-五冶钢构-南充市医学院项目</v>
      </c>
    </row>
    <row r="712" s="49" customFormat="1" hidden="1" spans="1:17">
      <c r="A712" s="114"/>
      <c r="B712" s="94" t="s">
        <v>99</v>
      </c>
      <c r="C712" s="64">
        <v>45713</v>
      </c>
      <c r="D712" s="94" t="str">
        <f>VLOOKUP(B712,辅助信息!E:K,7,FALSE)</f>
        <v>JWDDCD2025021900064</v>
      </c>
      <c r="E712" s="94" t="str">
        <f>VLOOKUP(F712,辅助信息!A:B,2,FALSE)</f>
        <v>螺纹钢</v>
      </c>
      <c r="F712" s="94" t="s">
        <v>32</v>
      </c>
      <c r="G712" s="94">
        <v>3</v>
      </c>
      <c r="H712" s="94">
        <f>_xlfn._xlws.FILTER('[1]2025年已发货'!$E:$E,'[1]2025年已发货'!$F:$F&amp;'[1]2025年已发货'!$C:$C&amp;'[1]2025年已发货'!$G:$G&amp;'[1]2025年已发货'!$H:$H=C712&amp;F712&amp;I712&amp;J712,"未发货")</f>
        <v>3</v>
      </c>
      <c r="I712" s="94" t="str">
        <f>VLOOKUP(B712,辅助信息!E:I,3,FALSE)</f>
        <v>(五冶钢构医学科学产业园建设项目房建连接线道路工程)四川省南充市顺庆区搬罾街道学府大道二段</v>
      </c>
      <c r="J712" s="94" t="str">
        <f>VLOOKUP(B712,辅助信息!E:I,4,FALSE)</f>
        <v>刘建中</v>
      </c>
      <c r="K712" s="94">
        <f>VLOOKUP(J712,辅助信息!H:I,2,FALSE)</f>
        <v>13908143055</v>
      </c>
      <c r="L712" s="115"/>
      <c r="M712" s="100">
        <v>45709</v>
      </c>
      <c r="O712" s="49">
        <f ca="1" t="shared" si="28"/>
        <v>0</v>
      </c>
      <c r="P712" s="49">
        <f ca="1" t="shared" si="29"/>
        <v>54</v>
      </c>
      <c r="Q712" s="49" t="str">
        <f>VLOOKUP(B712,辅助信息!E:M,9,FALSE)</f>
        <v>ZTWM-CDGS-XS-2024-0248-五冶钢构-南充市医学院项目</v>
      </c>
    </row>
    <row r="713" hidden="1" spans="2:16">
      <c r="B713" s="22" t="s">
        <v>79</v>
      </c>
      <c r="C713" s="64">
        <v>45713</v>
      </c>
      <c r="D713" s="94" t="str">
        <f>VLOOKUP(B713,辅助信息!E:K,7,FALSE)</f>
        <v>JWDDCD2024102400111</v>
      </c>
      <c r="E713" s="94" t="str">
        <f>VLOOKUP(F713,辅助信息!A:B,2,FALSE)</f>
        <v>盘螺</v>
      </c>
      <c r="F713" s="22" t="s">
        <v>40</v>
      </c>
      <c r="G713" s="18">
        <v>2</v>
      </c>
      <c r="H713" s="94">
        <f>_xlfn._xlws.FILTER('[1]2025年已发货'!$E:$E,'[1]2025年已发货'!$F:$F&amp;'[1]2025年已发货'!$C:$C&amp;'[1]2025年已发货'!$G:$G&amp;'[1]2025年已发货'!$H:$H=C713&amp;F713&amp;I713&amp;J713,"未发货")</f>
        <v>2.5</v>
      </c>
      <c r="I713" s="94" t="str">
        <f>VLOOKUP(B713,辅助信息!E:I,3,FALSE)</f>
        <v>（五冶达州国道542项目-养护工区）四川省达州市达川区管村镇油房村</v>
      </c>
      <c r="J713" s="94" t="str">
        <f>VLOOKUP(B713,辅助信息!E:I,4,FALSE)</f>
        <v>侯自强</v>
      </c>
      <c r="K713" s="94">
        <f>VLOOKUP(J713,辅助信息!H:I,2,FALSE)</f>
        <v>13281725223</v>
      </c>
      <c r="L713" s="75" t="str">
        <f>VLOOKUP(B713,辅助信息!E:J,6,FALSE)</f>
        <v>五冶建设送货单,送货车型9.6米,装货前联系收货人核实到场规格,没提前告知进场规格现场不给予接收</v>
      </c>
      <c r="M713" s="50"/>
      <c r="N713" s="50"/>
      <c r="O713" s="50"/>
      <c r="P713" s="50"/>
    </row>
    <row r="714" hidden="1" spans="2:16">
      <c r="B714" s="22" t="s">
        <v>79</v>
      </c>
      <c r="C714" s="64">
        <v>45713</v>
      </c>
      <c r="D714" s="94" t="str">
        <f>VLOOKUP(B714,辅助信息!E:K,7,FALSE)</f>
        <v>JWDDCD2024102400111</v>
      </c>
      <c r="E714" s="94" t="str">
        <f>VLOOKUP(F714,辅助信息!A:B,2,FALSE)</f>
        <v>螺纹钢</v>
      </c>
      <c r="F714" s="22" t="s">
        <v>27</v>
      </c>
      <c r="G714" s="18">
        <v>3</v>
      </c>
      <c r="H714" s="94">
        <f>_xlfn._xlws.FILTER('[1]2025年已发货'!$E:$E,'[1]2025年已发货'!$F:$F&amp;'[1]2025年已发货'!$C:$C&amp;'[1]2025年已发货'!$G:$G&amp;'[1]2025年已发货'!$H:$H=C714&amp;F714&amp;I714&amp;J714,"未发货")</f>
        <v>3</v>
      </c>
      <c r="I714" s="94" t="str">
        <f>VLOOKUP(B714,辅助信息!E:I,3,FALSE)</f>
        <v>（五冶达州国道542项目-养护工区）四川省达州市达川区管村镇油房村</v>
      </c>
      <c r="J714" s="94" t="str">
        <f>VLOOKUP(B714,辅助信息!E:I,4,FALSE)</f>
        <v>侯自强</v>
      </c>
      <c r="K714" s="94">
        <f>VLOOKUP(J714,辅助信息!H:I,2,FALSE)</f>
        <v>13281725223</v>
      </c>
      <c r="L714" s="75"/>
      <c r="M714" s="50"/>
      <c r="N714" s="50"/>
      <c r="O714" s="50"/>
      <c r="P714" s="50"/>
    </row>
    <row r="715" hidden="1" spans="2:16">
      <c r="B715" s="22" t="s">
        <v>79</v>
      </c>
      <c r="C715" s="64">
        <v>45713</v>
      </c>
      <c r="D715" s="94" t="str">
        <f>VLOOKUP(B715,辅助信息!E:K,7,FALSE)</f>
        <v>JWDDCD2024102400111</v>
      </c>
      <c r="E715" s="94" t="str">
        <f>VLOOKUP(F715,辅助信息!A:B,2,FALSE)</f>
        <v>螺纹钢</v>
      </c>
      <c r="F715" s="22" t="s">
        <v>32</v>
      </c>
      <c r="G715" s="18">
        <v>91</v>
      </c>
      <c r="H715" s="94">
        <f>_xlfn._xlws.FILTER('[1]2025年已发货'!$E:$E,'[1]2025年已发货'!$F:$F&amp;'[1]2025年已发货'!$C:$C&amp;'[1]2025年已发货'!$G:$G&amp;'[1]2025年已发货'!$H:$H=C715&amp;F715&amp;I715&amp;J715,"未发货")</f>
        <v>90</v>
      </c>
      <c r="I715" s="94" t="str">
        <f>VLOOKUP(B715,辅助信息!E:I,3,FALSE)</f>
        <v>（五冶达州国道542项目-养护工区）四川省达州市达川区管村镇油房村</v>
      </c>
      <c r="J715" s="94" t="str">
        <f>VLOOKUP(B715,辅助信息!E:I,4,FALSE)</f>
        <v>侯自强</v>
      </c>
      <c r="K715" s="94">
        <f>VLOOKUP(J715,辅助信息!H:I,2,FALSE)</f>
        <v>13281725223</v>
      </c>
      <c r="L715" s="75"/>
      <c r="M715" s="50"/>
      <c r="N715" s="50"/>
      <c r="O715" s="50"/>
      <c r="P715" s="50"/>
    </row>
    <row r="716" hidden="1" spans="2:16">
      <c r="B716" s="22" t="s">
        <v>79</v>
      </c>
      <c r="C716" s="64">
        <v>45713</v>
      </c>
      <c r="D716" s="94" t="str">
        <f>VLOOKUP(B716,辅助信息!E:K,7,FALSE)</f>
        <v>JWDDCD2024102400111</v>
      </c>
      <c r="E716" s="94" t="str">
        <f>VLOOKUP(F716,辅助信息!A:B,2,FALSE)</f>
        <v>螺纹钢</v>
      </c>
      <c r="F716" s="22" t="s">
        <v>33</v>
      </c>
      <c r="G716" s="18">
        <v>22</v>
      </c>
      <c r="H716" s="94">
        <f>_xlfn._xlws.FILTER('[1]2025年已发货'!$E:$E,'[1]2025年已发货'!$F:$F&amp;'[1]2025年已发货'!$C:$C&amp;'[1]2025年已发货'!$G:$G&amp;'[1]2025年已发货'!$H:$H=C716&amp;F716&amp;I716&amp;J716,"未发货")</f>
        <v>21</v>
      </c>
      <c r="I716" s="94" t="str">
        <f>VLOOKUP(B716,辅助信息!E:I,3,FALSE)</f>
        <v>（五冶达州国道542项目-养护工区）四川省达州市达川区管村镇油房村</v>
      </c>
      <c r="J716" s="94" t="str">
        <f>VLOOKUP(B716,辅助信息!E:I,4,FALSE)</f>
        <v>侯自强</v>
      </c>
      <c r="K716" s="94">
        <f>VLOOKUP(J716,辅助信息!H:I,2,FALSE)</f>
        <v>13281725223</v>
      </c>
      <c r="L716" s="75"/>
      <c r="M716" s="50"/>
      <c r="N716" s="50"/>
      <c r="O716" s="50"/>
      <c r="P716" s="50"/>
    </row>
    <row r="717" hidden="1" spans="2:16">
      <c r="B717" s="78" t="s">
        <v>79</v>
      </c>
      <c r="C717" s="79">
        <v>45713</v>
      </c>
      <c r="D717" s="105" t="str">
        <f>VLOOKUP(B717,辅助信息!E:K,7,FALSE)</f>
        <v>JWDDCD2024102400111</v>
      </c>
      <c r="E717" s="105" t="str">
        <f>VLOOKUP(F717,辅助信息!A:B,2,FALSE)</f>
        <v>螺纹钢</v>
      </c>
      <c r="F717" s="78" t="s">
        <v>18</v>
      </c>
      <c r="G717" s="81">
        <v>45</v>
      </c>
      <c r="H717" s="105">
        <f>_xlfn._xlws.FILTER('[1]2025年已发货'!$E:$E,'[1]2025年已发货'!$F:$F&amp;'[1]2025年已发货'!$C:$C&amp;'[1]2025年已发货'!$G:$G&amp;'[1]2025年已发货'!$H:$H=C717&amp;F717&amp;I717&amp;J717,"未发货")</f>
        <v>45</v>
      </c>
      <c r="I717" s="105" t="str">
        <f>VLOOKUP(B717,辅助信息!E:I,3,FALSE)</f>
        <v>（五冶达州国道542项目-养护工区）四川省达州市达川区管村镇油房村</v>
      </c>
      <c r="J717" s="105" t="str">
        <f>VLOOKUP(B717,辅助信息!E:I,4,FALSE)</f>
        <v>侯自强</v>
      </c>
      <c r="K717" s="105">
        <f>VLOOKUP(J717,辅助信息!H:I,2,FALSE)</f>
        <v>13281725223</v>
      </c>
      <c r="L717" s="75"/>
      <c r="M717" s="50"/>
      <c r="N717" s="50"/>
      <c r="O717" s="50"/>
      <c r="P717" s="50"/>
    </row>
    <row r="718" hidden="1" spans="2:17">
      <c r="B718" s="63" t="s">
        <v>75</v>
      </c>
      <c r="C718" s="64">
        <v>45714</v>
      </c>
      <c r="D718" s="63" t="str">
        <f>VLOOKUP(B718,辅助信息!E:K,7,FALSE)</f>
        <v>JWDDCD2024102400111</v>
      </c>
      <c r="E718" s="63" t="str">
        <f>VLOOKUP(F718,辅助信息!A:B,2,FALSE)</f>
        <v>螺纹钢</v>
      </c>
      <c r="F718" s="63" t="s">
        <v>52</v>
      </c>
      <c r="G718" s="65">
        <v>35</v>
      </c>
      <c r="H718" s="65" t="str">
        <f>_xlfn._xlws.FILTER('[1]2025年已发货'!$E:$E,'[1]2025年已发货'!$F:$F&amp;'[1]2025年已发货'!$C:$C&amp;'[1]2025年已发货'!$G:$G&amp;'[1]2025年已发货'!$H:$H=C718&amp;F718&amp;I718&amp;J718,"未发货")</f>
        <v>未发货</v>
      </c>
      <c r="I718" s="63" t="str">
        <f>VLOOKUP(B718,辅助信息!E:I,3,FALSE)</f>
        <v>（五冶达州国道542项目-一工区桥梁一工段）四川省达州市四川省达州市达川区石桥镇武寨村</v>
      </c>
      <c r="J718" s="63" t="str">
        <f>VLOOKUP(B718,辅助信息!E:I,4,FALSE)</f>
        <v>杨勇</v>
      </c>
      <c r="K718" s="63">
        <f>VLOOKUP(J718,辅助信息!H:I,2,FALSE)</f>
        <v>18398563998</v>
      </c>
      <c r="L718" s="72"/>
      <c r="M718" s="116">
        <v>45716</v>
      </c>
      <c r="N718" s="66"/>
      <c r="O718" s="66">
        <f ca="1" t="shared" ref="O718:O758" si="30">IF(OR(M718="",N718&lt;&gt;""),"",MAX(M718-TODAY(),0))</f>
        <v>0</v>
      </c>
      <c r="P718" s="66">
        <f ca="1" t="shared" ref="P718:P773" si="31">IF(M718="","",IF(N718&lt;&gt;"",MAX(N718-M718,0),IF(TODAY()&gt;M718,TODAY()-M718,0)))</f>
        <v>47</v>
      </c>
      <c r="Q718" s="31" t="str">
        <f>VLOOKUP(B718,辅助信息!E:M,9,FALSE)</f>
        <v>ZTWM-CDGS-XS-2024-0181-五冶天府-国道542项目（二批次）</v>
      </c>
    </row>
    <row r="719" hidden="1" spans="2:17">
      <c r="B719" s="22" t="s">
        <v>106</v>
      </c>
      <c r="C719" s="64">
        <v>45714</v>
      </c>
      <c r="D719" s="63" t="str">
        <f>VLOOKUP(B719,辅助信息!E:K,7,FALSE)</f>
        <v>JWDDCD2024101600133</v>
      </c>
      <c r="E719" s="63" t="str">
        <f>VLOOKUP(F719,辅助信息!A:B,2,FALSE)</f>
        <v>螺纹钢</v>
      </c>
      <c r="F719" s="22" t="s">
        <v>27</v>
      </c>
      <c r="G719" s="18">
        <v>3</v>
      </c>
      <c r="H719" s="65">
        <f>_xlfn._xlws.FILTER('[1]2025年已发货'!$E:$E,'[1]2025年已发货'!$F:$F&amp;'[1]2025年已发货'!$C:$C&amp;'[1]2025年已发货'!$G:$G&amp;'[1]2025年已发货'!$H:$H=C719&amp;F719&amp;I719&amp;J719,"未发货")</f>
        <v>3</v>
      </c>
      <c r="I719" s="63" t="str">
        <f>VLOOKUP(B719,辅助信息!E:I,3,FALSE)</f>
        <v>（五冶钢构宜宾高县月江镇建设项目）  四川省宜宾市高县月江镇刚记超市斜对面(还阳组团沪碳二期项目)</v>
      </c>
      <c r="J719" s="63" t="str">
        <f>VLOOKUP(B719,辅助信息!E:I,4,FALSE)</f>
        <v>张朝亮</v>
      </c>
      <c r="K719" s="63">
        <f>VLOOKUP(J719,辅助信息!H:I,2,FALSE)</f>
        <v>15228205853</v>
      </c>
      <c r="L719" s="72" t="str">
        <f>VLOOKUP(B719,辅助信息!E:J,6,FALSE)</f>
        <v>提前联系到场规格</v>
      </c>
      <c r="M719" s="116">
        <v>45716</v>
      </c>
      <c r="N719" s="66"/>
      <c r="O719" s="66">
        <f ca="1" t="shared" si="30"/>
        <v>0</v>
      </c>
      <c r="P719" s="66">
        <f ca="1" t="shared" si="31"/>
        <v>47</v>
      </c>
      <c r="Q719" s="31" t="str">
        <f>VLOOKUP(B719,辅助信息!E:M,9,FALSE)</f>
        <v>ZTWM-CDGS-XS-2024-0169-中冶西部钢构-宜宾市南溪区幸福路东路,高县月江镇建设项目</v>
      </c>
    </row>
    <row r="720" hidden="1" spans="2:17">
      <c r="B720" s="22" t="s">
        <v>106</v>
      </c>
      <c r="C720" s="64">
        <v>45714</v>
      </c>
      <c r="D720" s="63" t="str">
        <f>VLOOKUP(B720,辅助信息!E:K,7,FALSE)</f>
        <v>JWDDCD2024101600133</v>
      </c>
      <c r="E720" s="63" t="str">
        <f>VLOOKUP(F720,辅助信息!A:B,2,FALSE)</f>
        <v>螺纹钢</v>
      </c>
      <c r="F720" s="22" t="s">
        <v>19</v>
      </c>
      <c r="G720" s="18">
        <v>3</v>
      </c>
      <c r="H720" s="65">
        <f>_xlfn._xlws.FILTER('[1]2025年已发货'!$E:$E,'[1]2025年已发货'!$F:$F&amp;'[1]2025年已发货'!$C:$C&amp;'[1]2025年已发货'!$G:$G&amp;'[1]2025年已发货'!$H:$H=C720&amp;F720&amp;I720&amp;J720,"未发货")</f>
        <v>3</v>
      </c>
      <c r="I720" s="63" t="str">
        <f>VLOOKUP(B720,辅助信息!E:I,3,FALSE)</f>
        <v>（五冶钢构宜宾高县月江镇建设项目）  四川省宜宾市高县月江镇刚记超市斜对面(还阳组团沪碳二期项目)</v>
      </c>
      <c r="J720" s="63" t="str">
        <f>VLOOKUP(B720,辅助信息!E:I,4,FALSE)</f>
        <v>张朝亮</v>
      </c>
      <c r="K720" s="63">
        <f>VLOOKUP(J720,辅助信息!H:I,2,FALSE)</f>
        <v>15228205853</v>
      </c>
      <c r="L720" s="72"/>
      <c r="M720" s="116">
        <v>45716</v>
      </c>
      <c r="N720" s="66"/>
      <c r="O720" s="66">
        <f ca="1" t="shared" si="30"/>
        <v>0</v>
      </c>
      <c r="P720" s="66">
        <f ca="1" t="shared" si="31"/>
        <v>47</v>
      </c>
      <c r="Q720" s="31" t="str">
        <f>VLOOKUP(B720,辅助信息!E:M,9,FALSE)</f>
        <v>ZTWM-CDGS-XS-2024-0169-中冶西部钢构-宜宾市南溪区幸福路东路,高县月江镇建设项目</v>
      </c>
    </row>
    <row r="721" hidden="1" spans="2:17">
      <c r="B721" s="22" t="s">
        <v>106</v>
      </c>
      <c r="C721" s="64">
        <v>45714</v>
      </c>
      <c r="D721" s="63" t="str">
        <f>VLOOKUP(B721,辅助信息!E:K,7,FALSE)</f>
        <v>JWDDCD2024101600133</v>
      </c>
      <c r="E721" s="63" t="str">
        <f>VLOOKUP(F721,辅助信息!A:B,2,FALSE)</f>
        <v>螺纹钢</v>
      </c>
      <c r="F721" s="22" t="s">
        <v>32</v>
      </c>
      <c r="G721" s="18">
        <v>3</v>
      </c>
      <c r="H721" s="65">
        <f>_xlfn._xlws.FILTER('[1]2025年已发货'!$E:$E,'[1]2025年已发货'!$F:$F&amp;'[1]2025年已发货'!$C:$C&amp;'[1]2025年已发货'!$G:$G&amp;'[1]2025年已发货'!$H:$H=C721&amp;F721&amp;I721&amp;J721,"未发货")</f>
        <v>3</v>
      </c>
      <c r="I721" s="63" t="str">
        <f>VLOOKUP(B721,辅助信息!E:I,3,FALSE)</f>
        <v>（五冶钢构宜宾高县月江镇建设项目）  四川省宜宾市高县月江镇刚记超市斜对面(还阳组团沪碳二期项目)</v>
      </c>
      <c r="J721" s="63" t="str">
        <f>VLOOKUP(B721,辅助信息!E:I,4,FALSE)</f>
        <v>张朝亮</v>
      </c>
      <c r="K721" s="63">
        <f>VLOOKUP(J721,辅助信息!H:I,2,FALSE)</f>
        <v>15228205853</v>
      </c>
      <c r="L721" s="72"/>
      <c r="M721" s="116">
        <v>45716</v>
      </c>
      <c r="N721" s="66"/>
      <c r="O721" s="66">
        <f ca="1" t="shared" si="30"/>
        <v>0</v>
      </c>
      <c r="P721" s="66">
        <f ca="1" t="shared" si="31"/>
        <v>47</v>
      </c>
      <c r="Q721" s="31" t="str">
        <f>VLOOKUP(B721,辅助信息!E:M,9,FALSE)</f>
        <v>ZTWM-CDGS-XS-2024-0169-中冶西部钢构-宜宾市南溪区幸福路东路,高县月江镇建设项目</v>
      </c>
    </row>
    <row r="722" hidden="1" spans="2:17">
      <c r="B722" s="22" t="s">
        <v>106</v>
      </c>
      <c r="C722" s="64">
        <v>45714</v>
      </c>
      <c r="D722" s="63" t="str">
        <f>VLOOKUP(B722,辅助信息!E:K,7,FALSE)</f>
        <v>JWDDCD2024101600133</v>
      </c>
      <c r="E722" s="63" t="str">
        <f>VLOOKUP(F722,辅助信息!A:B,2,FALSE)</f>
        <v>螺纹钢</v>
      </c>
      <c r="F722" s="22" t="s">
        <v>30</v>
      </c>
      <c r="G722" s="18">
        <v>3</v>
      </c>
      <c r="H722" s="65">
        <f>_xlfn._xlws.FILTER('[1]2025年已发货'!$E:$E,'[1]2025年已发货'!$F:$F&amp;'[1]2025年已发货'!$C:$C&amp;'[1]2025年已发货'!$G:$G&amp;'[1]2025年已发货'!$H:$H=C722&amp;F722&amp;I722&amp;J722,"未发货")</f>
        <v>3</v>
      </c>
      <c r="I722" s="63" t="str">
        <f>VLOOKUP(B722,辅助信息!E:I,3,FALSE)</f>
        <v>（五冶钢构宜宾高县月江镇建设项目）  四川省宜宾市高县月江镇刚记超市斜对面(还阳组团沪碳二期项目)</v>
      </c>
      <c r="J722" s="63" t="str">
        <f>VLOOKUP(B722,辅助信息!E:I,4,FALSE)</f>
        <v>张朝亮</v>
      </c>
      <c r="K722" s="63">
        <f>VLOOKUP(J722,辅助信息!H:I,2,FALSE)</f>
        <v>15228205853</v>
      </c>
      <c r="L722" s="72"/>
      <c r="M722" s="116">
        <v>45716</v>
      </c>
      <c r="N722" s="66"/>
      <c r="O722" s="66">
        <f ca="1" t="shared" si="30"/>
        <v>0</v>
      </c>
      <c r="P722" s="66">
        <f ca="1" t="shared" si="31"/>
        <v>47</v>
      </c>
      <c r="Q722" s="31" t="str">
        <f>VLOOKUP(B722,辅助信息!E:M,9,FALSE)</f>
        <v>ZTWM-CDGS-XS-2024-0169-中冶西部钢构-宜宾市南溪区幸福路东路,高县月江镇建设项目</v>
      </c>
    </row>
    <row r="723" hidden="1" spans="2:17">
      <c r="B723" s="22" t="s">
        <v>106</v>
      </c>
      <c r="C723" s="64">
        <v>45714</v>
      </c>
      <c r="D723" s="63" t="str">
        <f>VLOOKUP(B723,辅助信息!E:K,7,FALSE)</f>
        <v>JWDDCD2024101600133</v>
      </c>
      <c r="E723" s="63" t="str">
        <f>VLOOKUP(F723,辅助信息!A:B,2,FALSE)</f>
        <v>螺纹钢</v>
      </c>
      <c r="F723" s="22" t="s">
        <v>33</v>
      </c>
      <c r="G723" s="18">
        <v>12</v>
      </c>
      <c r="H723" s="65">
        <f>_xlfn._xlws.FILTER('[1]2025年已发货'!$E:$E,'[1]2025年已发货'!$F:$F&amp;'[1]2025年已发货'!$C:$C&amp;'[1]2025年已发货'!$G:$G&amp;'[1]2025年已发货'!$H:$H=C723&amp;F723&amp;I723&amp;J723,"未发货")</f>
        <v>12</v>
      </c>
      <c r="I723" s="63" t="str">
        <f>VLOOKUP(B723,辅助信息!E:I,3,FALSE)</f>
        <v>（五冶钢构宜宾高县月江镇建设项目）  四川省宜宾市高县月江镇刚记超市斜对面(还阳组团沪碳二期项目)</v>
      </c>
      <c r="J723" s="63" t="str">
        <f>VLOOKUP(B723,辅助信息!E:I,4,FALSE)</f>
        <v>张朝亮</v>
      </c>
      <c r="K723" s="63">
        <f>VLOOKUP(J723,辅助信息!H:I,2,FALSE)</f>
        <v>15228205853</v>
      </c>
      <c r="L723" s="72"/>
      <c r="M723" s="116">
        <v>45716</v>
      </c>
      <c r="N723" s="66"/>
      <c r="O723" s="66">
        <f ca="1" t="shared" si="30"/>
        <v>0</v>
      </c>
      <c r="P723" s="66">
        <f ca="1" t="shared" si="31"/>
        <v>47</v>
      </c>
      <c r="Q723" s="31" t="str">
        <f>VLOOKUP(B723,辅助信息!E:M,9,FALSE)</f>
        <v>ZTWM-CDGS-XS-2024-0169-中冶西部钢构-宜宾市南溪区幸福路东路,高县月江镇建设项目</v>
      </c>
    </row>
    <row r="724" hidden="1" spans="2:17">
      <c r="B724" s="22" t="s">
        <v>106</v>
      </c>
      <c r="C724" s="64">
        <v>45714</v>
      </c>
      <c r="D724" s="63" t="str">
        <f>VLOOKUP(B724,辅助信息!E:K,7,FALSE)</f>
        <v>JWDDCD2024101600133</v>
      </c>
      <c r="E724" s="63" t="str">
        <f>VLOOKUP(F724,辅助信息!A:B,2,FALSE)</f>
        <v>螺纹钢</v>
      </c>
      <c r="F724" s="22" t="s">
        <v>28</v>
      </c>
      <c r="G724" s="18">
        <v>6</v>
      </c>
      <c r="H724" s="65">
        <f>_xlfn._xlws.FILTER('[1]2025年已发货'!$E:$E,'[1]2025年已发货'!$F:$F&amp;'[1]2025年已发货'!$C:$C&amp;'[1]2025年已发货'!$G:$G&amp;'[1]2025年已发货'!$H:$H=C724&amp;F724&amp;I724&amp;J724,"未发货")</f>
        <v>6</v>
      </c>
      <c r="I724" s="63" t="str">
        <f>VLOOKUP(B724,辅助信息!E:I,3,FALSE)</f>
        <v>（五冶钢构宜宾高县月江镇建设项目）  四川省宜宾市高县月江镇刚记超市斜对面(还阳组团沪碳二期项目)</v>
      </c>
      <c r="J724" s="63" t="str">
        <f>VLOOKUP(B724,辅助信息!E:I,4,FALSE)</f>
        <v>张朝亮</v>
      </c>
      <c r="K724" s="63">
        <f>VLOOKUP(J724,辅助信息!H:I,2,FALSE)</f>
        <v>15228205853</v>
      </c>
      <c r="L724" s="72"/>
      <c r="M724" s="116">
        <v>45716</v>
      </c>
      <c r="N724" s="66"/>
      <c r="O724" s="66">
        <f ca="1" t="shared" si="30"/>
        <v>0</v>
      </c>
      <c r="P724" s="66">
        <f ca="1" t="shared" si="31"/>
        <v>47</v>
      </c>
      <c r="Q724" s="31" t="str">
        <f>VLOOKUP(B724,辅助信息!E:M,9,FALSE)</f>
        <v>ZTWM-CDGS-XS-2024-0169-中冶西部钢构-宜宾市南溪区幸福路东路,高县月江镇建设项目</v>
      </c>
    </row>
    <row r="725" hidden="1" spans="2:17">
      <c r="B725" s="22" t="s">
        <v>106</v>
      </c>
      <c r="C725" s="64">
        <v>45714</v>
      </c>
      <c r="D725" s="63" t="str">
        <f>VLOOKUP(B725,辅助信息!E:K,7,FALSE)</f>
        <v>JWDDCD2024101600133</v>
      </c>
      <c r="E725" s="63" t="str">
        <f>VLOOKUP(F725,辅助信息!A:B,2,FALSE)</f>
        <v>螺纹钢</v>
      </c>
      <c r="F725" s="22" t="s">
        <v>18</v>
      </c>
      <c r="G725" s="18">
        <v>6</v>
      </c>
      <c r="H725" s="65">
        <f>_xlfn._xlws.FILTER('[1]2025年已发货'!$E:$E,'[1]2025年已发货'!$F:$F&amp;'[1]2025年已发货'!$C:$C&amp;'[1]2025年已发货'!$G:$G&amp;'[1]2025年已发货'!$H:$H=C725&amp;F725&amp;I725&amp;J725,"未发货")</f>
        <v>6</v>
      </c>
      <c r="I725" s="63" t="str">
        <f>VLOOKUP(B725,辅助信息!E:I,3,FALSE)</f>
        <v>（五冶钢构宜宾高县月江镇建设项目）  四川省宜宾市高县月江镇刚记超市斜对面(还阳组团沪碳二期项目)</v>
      </c>
      <c r="J725" s="63" t="str">
        <f>VLOOKUP(B725,辅助信息!E:I,4,FALSE)</f>
        <v>张朝亮</v>
      </c>
      <c r="K725" s="63">
        <f>VLOOKUP(J725,辅助信息!H:I,2,FALSE)</f>
        <v>15228205853</v>
      </c>
      <c r="L725" s="72"/>
      <c r="M725" s="116">
        <v>45716</v>
      </c>
      <c r="N725" s="66"/>
      <c r="O725" s="66">
        <f ca="1" t="shared" si="30"/>
        <v>0</v>
      </c>
      <c r="P725" s="66">
        <f ca="1" t="shared" si="31"/>
        <v>47</v>
      </c>
      <c r="Q725" s="31" t="str">
        <f>VLOOKUP(B725,辅助信息!E:M,9,FALSE)</f>
        <v>ZTWM-CDGS-XS-2024-0169-中冶西部钢构-宜宾市南溪区幸福路东路,高县月江镇建设项目</v>
      </c>
    </row>
    <row r="726" hidden="1" spans="2:17">
      <c r="B726" s="22" t="s">
        <v>107</v>
      </c>
      <c r="C726" s="64">
        <v>45714</v>
      </c>
      <c r="D726" s="63" t="str">
        <f>VLOOKUP(B726,辅助信息!E:K,7,FALSE)</f>
        <v>JWDDCD2024101600133</v>
      </c>
      <c r="E726" s="63" t="str">
        <f>VLOOKUP(F726,辅助信息!A:B,2,FALSE)</f>
        <v>螺纹钢</v>
      </c>
      <c r="F726" s="22" t="s">
        <v>27</v>
      </c>
      <c r="G726" s="18">
        <v>6</v>
      </c>
      <c r="H726" s="65">
        <f>_xlfn._xlws.FILTER('[1]2025年已发货'!$E:$E,'[1]2025年已发货'!$F:$F&amp;'[1]2025年已发货'!$C:$C&amp;'[1]2025年已发货'!$G:$G&amp;'[1]2025年已发货'!$H:$H=C726&amp;F726&amp;I726&amp;J726,"未发货")</f>
        <v>6</v>
      </c>
      <c r="I726" s="63" t="str">
        <f>VLOOKUP(B726,辅助信息!E:I,3,FALSE)</f>
        <v>(五冶钢构宜宾高县月江镇建设项目-2)四川省宜宾市高县月江镇高县宜宾保润汽车维修服务有限公司西南(S436西)(污水管网项目)</v>
      </c>
      <c r="J726" s="63" t="str">
        <f>VLOOKUP(B726,辅助信息!E:I,4,FALSE)</f>
        <v>张朝亮</v>
      </c>
      <c r="K726" s="63">
        <f>VLOOKUP(J726,辅助信息!H:I,2,FALSE)</f>
        <v>15228205853</v>
      </c>
      <c r="L726" s="72" t="str">
        <f>VLOOKUP(B726,辅助信息!E:J,6,FALSE)</f>
        <v>送货单要求：送货单位：宜宾罗投资产管理有限公司,收货单位：中国五冶集团有限公司,装货前联系收货人核实到场规格</v>
      </c>
      <c r="M726" s="116">
        <v>45716</v>
      </c>
      <c r="N726" s="66"/>
      <c r="O726" s="66">
        <f ca="1" t="shared" si="30"/>
        <v>0</v>
      </c>
      <c r="P726" s="66">
        <f ca="1" t="shared" si="31"/>
        <v>47</v>
      </c>
      <c r="Q726" s="31" t="str">
        <f>VLOOKUP(B726,辅助信息!E:M,9,FALSE)</f>
        <v>ZTWM-CDGS-XS-2024-0169-中冶西部钢构-宜宾市南溪区幸福路东路,高县月江镇建设项目</v>
      </c>
    </row>
    <row r="727" hidden="1" spans="2:17">
      <c r="B727" s="22" t="s">
        <v>107</v>
      </c>
      <c r="C727" s="64">
        <v>45714</v>
      </c>
      <c r="D727" s="63" t="str">
        <f>VLOOKUP(B727,辅助信息!E:K,7,FALSE)</f>
        <v>JWDDCD2024101600133</v>
      </c>
      <c r="E727" s="63" t="str">
        <f>VLOOKUP(F727,辅助信息!A:B,2,FALSE)</f>
        <v>螺纹钢</v>
      </c>
      <c r="F727" s="22" t="s">
        <v>19</v>
      </c>
      <c r="G727" s="18">
        <v>6</v>
      </c>
      <c r="H727" s="65">
        <f>_xlfn._xlws.FILTER('[1]2025年已发货'!$E:$E,'[1]2025年已发货'!$F:$F&amp;'[1]2025年已发货'!$C:$C&amp;'[1]2025年已发货'!$G:$G&amp;'[1]2025年已发货'!$H:$H=C727&amp;F727&amp;I727&amp;J727,"未发货")</f>
        <v>6</v>
      </c>
      <c r="I727" s="63" t="str">
        <f>VLOOKUP(B727,辅助信息!E:I,3,FALSE)</f>
        <v>(五冶钢构宜宾高县月江镇建设项目-2)四川省宜宾市高县月江镇高县宜宾保润汽车维修服务有限公司西南(S436西)(污水管网项目)</v>
      </c>
      <c r="J727" s="63" t="str">
        <f>VLOOKUP(B727,辅助信息!E:I,4,FALSE)</f>
        <v>张朝亮</v>
      </c>
      <c r="K727" s="63">
        <f>VLOOKUP(J727,辅助信息!H:I,2,FALSE)</f>
        <v>15228205853</v>
      </c>
      <c r="L727" s="72"/>
      <c r="M727" s="116">
        <v>45716</v>
      </c>
      <c r="N727" s="66"/>
      <c r="O727" s="66">
        <f ca="1" t="shared" si="30"/>
        <v>0</v>
      </c>
      <c r="P727" s="66">
        <f ca="1" t="shared" si="31"/>
        <v>47</v>
      </c>
      <c r="Q727" s="31" t="str">
        <f>VLOOKUP(B727,辅助信息!E:M,9,FALSE)</f>
        <v>ZTWM-CDGS-XS-2024-0169-中冶西部钢构-宜宾市南溪区幸福路东路,高县月江镇建设项目</v>
      </c>
    </row>
    <row r="728" hidden="1" spans="2:17">
      <c r="B728" s="22" t="s">
        <v>107</v>
      </c>
      <c r="C728" s="64">
        <v>45714</v>
      </c>
      <c r="D728" s="63" t="str">
        <f>VLOOKUP(B728,辅助信息!E:K,7,FALSE)</f>
        <v>JWDDCD2024101600133</v>
      </c>
      <c r="E728" s="63" t="str">
        <f>VLOOKUP(F728,辅助信息!A:B,2,FALSE)</f>
        <v>螺纹钢</v>
      </c>
      <c r="F728" s="22" t="s">
        <v>32</v>
      </c>
      <c r="G728" s="18">
        <v>6</v>
      </c>
      <c r="H728" s="65">
        <f>_xlfn._xlws.FILTER('[1]2025年已发货'!$E:$E,'[1]2025年已发货'!$F:$F&amp;'[1]2025年已发货'!$C:$C&amp;'[1]2025年已发货'!$G:$G&amp;'[1]2025年已发货'!$H:$H=C728&amp;F728&amp;I728&amp;J728,"未发货")</f>
        <v>6</v>
      </c>
      <c r="I728" s="63" t="str">
        <f>VLOOKUP(B728,辅助信息!E:I,3,FALSE)</f>
        <v>(五冶钢构宜宾高县月江镇建设项目-2)四川省宜宾市高县月江镇高县宜宾保润汽车维修服务有限公司西南(S436西)(污水管网项目)</v>
      </c>
      <c r="J728" s="63" t="str">
        <f>VLOOKUP(B728,辅助信息!E:I,4,FALSE)</f>
        <v>张朝亮</v>
      </c>
      <c r="K728" s="63">
        <f>VLOOKUP(J728,辅助信息!H:I,2,FALSE)</f>
        <v>15228205853</v>
      </c>
      <c r="L728" s="72"/>
      <c r="M728" s="116">
        <v>45716</v>
      </c>
      <c r="N728" s="66"/>
      <c r="O728" s="66">
        <f ca="1" t="shared" si="30"/>
        <v>0</v>
      </c>
      <c r="P728" s="66">
        <f ca="1" t="shared" si="31"/>
        <v>47</v>
      </c>
      <c r="Q728" s="31" t="str">
        <f>VLOOKUP(B728,辅助信息!E:M,9,FALSE)</f>
        <v>ZTWM-CDGS-XS-2024-0169-中冶西部钢构-宜宾市南溪区幸福路东路,高县月江镇建设项目</v>
      </c>
    </row>
    <row r="729" hidden="1" spans="2:17">
      <c r="B729" s="22" t="s">
        <v>107</v>
      </c>
      <c r="C729" s="64">
        <v>45714</v>
      </c>
      <c r="D729" s="63" t="str">
        <f>VLOOKUP(B729,辅助信息!E:K,7,FALSE)</f>
        <v>JWDDCD2024101600133</v>
      </c>
      <c r="E729" s="63" t="str">
        <f>VLOOKUP(F729,辅助信息!A:B,2,FALSE)</f>
        <v>螺纹钢</v>
      </c>
      <c r="F729" s="22" t="s">
        <v>30</v>
      </c>
      <c r="G729" s="18">
        <v>9</v>
      </c>
      <c r="H729" s="65">
        <f>_xlfn._xlws.FILTER('[1]2025年已发货'!$E:$E,'[1]2025年已发货'!$F:$F&amp;'[1]2025年已发货'!$C:$C&amp;'[1]2025年已发货'!$G:$G&amp;'[1]2025年已发货'!$H:$H=C729&amp;F729&amp;I729&amp;J729,"未发货")</f>
        <v>9</v>
      </c>
      <c r="I729" s="63" t="str">
        <f>VLOOKUP(B729,辅助信息!E:I,3,FALSE)</f>
        <v>(五冶钢构宜宾高县月江镇建设项目-2)四川省宜宾市高县月江镇高县宜宾保润汽车维修服务有限公司西南(S436西)(污水管网项目)</v>
      </c>
      <c r="J729" s="63" t="str">
        <f>VLOOKUP(B729,辅助信息!E:I,4,FALSE)</f>
        <v>张朝亮</v>
      </c>
      <c r="K729" s="63">
        <f>VLOOKUP(J729,辅助信息!H:I,2,FALSE)</f>
        <v>15228205853</v>
      </c>
      <c r="L729" s="72"/>
      <c r="M729" s="116">
        <v>45716</v>
      </c>
      <c r="N729" s="66"/>
      <c r="O729" s="66">
        <f ca="1" t="shared" si="30"/>
        <v>0</v>
      </c>
      <c r="P729" s="66">
        <f ca="1" t="shared" si="31"/>
        <v>47</v>
      </c>
      <c r="Q729" s="31" t="str">
        <f>VLOOKUP(B729,辅助信息!E:M,9,FALSE)</f>
        <v>ZTWM-CDGS-XS-2024-0169-中冶西部钢构-宜宾市南溪区幸福路东路,高县月江镇建设项目</v>
      </c>
    </row>
    <row r="730" hidden="1" spans="2:17">
      <c r="B730" s="22" t="s">
        <v>107</v>
      </c>
      <c r="C730" s="64">
        <v>45714</v>
      </c>
      <c r="D730" s="63" t="str">
        <f>VLOOKUP(B730,辅助信息!E:K,7,FALSE)</f>
        <v>JWDDCD2024101600133</v>
      </c>
      <c r="E730" s="63" t="str">
        <f>VLOOKUP(F730,辅助信息!A:B,2,FALSE)</f>
        <v>螺纹钢</v>
      </c>
      <c r="F730" s="22" t="s">
        <v>33</v>
      </c>
      <c r="G730" s="18">
        <v>12</v>
      </c>
      <c r="H730" s="65">
        <f>_xlfn._xlws.FILTER('[1]2025年已发货'!$E:$E,'[1]2025年已发货'!$F:$F&amp;'[1]2025年已发货'!$C:$C&amp;'[1]2025年已发货'!$G:$G&amp;'[1]2025年已发货'!$H:$H=C730&amp;F730&amp;I730&amp;J730,"未发货")</f>
        <v>12</v>
      </c>
      <c r="I730" s="63" t="str">
        <f>VLOOKUP(B730,辅助信息!E:I,3,FALSE)</f>
        <v>(五冶钢构宜宾高县月江镇建设项目-2)四川省宜宾市高县月江镇高县宜宾保润汽车维修服务有限公司西南(S436西)(污水管网项目)</v>
      </c>
      <c r="J730" s="63" t="str">
        <f>VLOOKUP(B730,辅助信息!E:I,4,FALSE)</f>
        <v>张朝亮</v>
      </c>
      <c r="K730" s="63">
        <f>VLOOKUP(J730,辅助信息!H:I,2,FALSE)</f>
        <v>15228205853</v>
      </c>
      <c r="L730" s="72"/>
      <c r="M730" s="116">
        <v>45716</v>
      </c>
      <c r="N730" s="66"/>
      <c r="O730" s="66">
        <f ca="1" t="shared" si="30"/>
        <v>0</v>
      </c>
      <c r="P730" s="66">
        <f ca="1" t="shared" si="31"/>
        <v>47</v>
      </c>
      <c r="Q730" s="31" t="str">
        <f>VLOOKUP(B730,辅助信息!E:M,9,FALSE)</f>
        <v>ZTWM-CDGS-XS-2024-0169-中冶西部钢构-宜宾市南溪区幸福路东路,高县月江镇建设项目</v>
      </c>
    </row>
    <row r="731" hidden="1" spans="2:17">
      <c r="B731" s="22" t="s">
        <v>107</v>
      </c>
      <c r="C731" s="64">
        <v>45714</v>
      </c>
      <c r="D731" s="63" t="str">
        <f>VLOOKUP(B731,辅助信息!E:K,7,FALSE)</f>
        <v>JWDDCD2024101600133</v>
      </c>
      <c r="E731" s="63" t="str">
        <f>VLOOKUP(F731,辅助信息!A:B,2,FALSE)</f>
        <v>螺纹钢</v>
      </c>
      <c r="F731" s="22" t="s">
        <v>28</v>
      </c>
      <c r="G731" s="18">
        <v>12</v>
      </c>
      <c r="H731" s="65">
        <f>_xlfn._xlws.FILTER('[1]2025年已发货'!$E:$E,'[1]2025年已发货'!$F:$F&amp;'[1]2025年已发货'!$C:$C&amp;'[1]2025年已发货'!$G:$G&amp;'[1]2025年已发货'!$H:$H=C731&amp;F731&amp;I731&amp;J731,"未发货")</f>
        <v>12</v>
      </c>
      <c r="I731" s="63" t="str">
        <f>VLOOKUP(B731,辅助信息!E:I,3,FALSE)</f>
        <v>(五冶钢构宜宾高县月江镇建设项目-2)四川省宜宾市高县月江镇高县宜宾保润汽车维修服务有限公司西南(S436西)(污水管网项目)</v>
      </c>
      <c r="J731" s="63" t="str">
        <f>VLOOKUP(B731,辅助信息!E:I,4,FALSE)</f>
        <v>张朝亮</v>
      </c>
      <c r="K731" s="63">
        <f>VLOOKUP(J731,辅助信息!H:I,2,FALSE)</f>
        <v>15228205853</v>
      </c>
      <c r="L731" s="72"/>
      <c r="M731" s="116">
        <v>45716</v>
      </c>
      <c r="N731" s="66"/>
      <c r="O731" s="66">
        <f ca="1" t="shared" si="30"/>
        <v>0</v>
      </c>
      <c r="P731" s="66">
        <f ca="1" t="shared" si="31"/>
        <v>47</v>
      </c>
      <c r="Q731" s="31" t="str">
        <f>VLOOKUP(B731,辅助信息!E:M,9,FALSE)</f>
        <v>ZTWM-CDGS-XS-2024-0169-中冶西部钢构-宜宾市南溪区幸福路东路,高县月江镇建设项目</v>
      </c>
    </row>
    <row r="732" hidden="1" spans="2:17">
      <c r="B732" s="22" t="s">
        <v>107</v>
      </c>
      <c r="C732" s="64">
        <v>45714</v>
      </c>
      <c r="D732" s="63" t="str">
        <f>VLOOKUP(B732,辅助信息!E:K,7,FALSE)</f>
        <v>JWDDCD2024101600133</v>
      </c>
      <c r="E732" s="63" t="str">
        <f>VLOOKUP(F732,辅助信息!A:B,2,FALSE)</f>
        <v>螺纹钢</v>
      </c>
      <c r="F732" s="22" t="s">
        <v>18</v>
      </c>
      <c r="G732" s="18">
        <v>18</v>
      </c>
      <c r="H732" s="65">
        <f>_xlfn._xlws.FILTER('[1]2025年已发货'!$E:$E,'[1]2025年已发货'!$F:$F&amp;'[1]2025年已发货'!$C:$C&amp;'[1]2025年已发货'!$G:$G&amp;'[1]2025年已发货'!$H:$H=C732&amp;F732&amp;I732&amp;J732,"未发货")</f>
        <v>18</v>
      </c>
      <c r="I732" s="63" t="str">
        <f>VLOOKUP(B732,辅助信息!E:I,3,FALSE)</f>
        <v>(五冶钢构宜宾高县月江镇建设项目-2)四川省宜宾市高县月江镇高县宜宾保润汽车维修服务有限公司西南(S436西)(污水管网项目)</v>
      </c>
      <c r="J732" s="63" t="str">
        <f>VLOOKUP(B732,辅助信息!E:I,4,FALSE)</f>
        <v>张朝亮</v>
      </c>
      <c r="K732" s="63">
        <f>VLOOKUP(J732,辅助信息!H:I,2,FALSE)</f>
        <v>15228205853</v>
      </c>
      <c r="L732" s="72"/>
      <c r="M732" s="116">
        <v>45716</v>
      </c>
      <c r="N732" s="66"/>
      <c r="O732" s="66">
        <f ca="1" t="shared" si="30"/>
        <v>0</v>
      </c>
      <c r="P732" s="66">
        <f ca="1" t="shared" si="31"/>
        <v>47</v>
      </c>
      <c r="Q732" s="31" t="str">
        <f>VLOOKUP(B732,辅助信息!E:M,9,FALSE)</f>
        <v>ZTWM-CDGS-XS-2024-0169-中冶西部钢构-宜宾市南溪区幸福路东路,高县月江镇建设项目</v>
      </c>
    </row>
    <row r="733" hidden="1" spans="2:17">
      <c r="B733" s="22" t="s">
        <v>108</v>
      </c>
      <c r="C733" s="64">
        <v>45714</v>
      </c>
      <c r="D733" s="63" t="str">
        <f>VLOOKUP(B733,辅助信息!E:K,7,FALSE)</f>
        <v>JWDDCD2024102400111</v>
      </c>
      <c r="E733" s="63" t="str">
        <f>VLOOKUP(F733,辅助信息!A:B,2,FALSE)</f>
        <v>高线</v>
      </c>
      <c r="F733" s="22" t="s">
        <v>53</v>
      </c>
      <c r="G733" s="18">
        <v>8</v>
      </c>
      <c r="H733" s="65" t="str">
        <f>_xlfn._xlws.FILTER('[1]2025年已发货'!$E:$E,'[1]2025年已发货'!$F:$F&amp;'[1]2025年已发货'!$C:$C&amp;'[1]2025年已发货'!$G:$G&amp;'[1]2025年已发货'!$H:$H=C733&amp;F733&amp;I733&amp;J733,"未发货")</f>
        <v>未发货</v>
      </c>
      <c r="I733" s="63" t="str">
        <f>VLOOKUP(B733,辅助信息!E:I,3,FALSE)</f>
        <v>（五冶达州国道542项目-三工区路基八工段(连接线)）四川省达州市达川区大堰镇梨子沟</v>
      </c>
      <c r="J733" s="63" t="str">
        <f>VLOOKUP(B733,辅助信息!E:I,4,FALSE)</f>
        <v>谭鹏程</v>
      </c>
      <c r="K733" s="63">
        <f>VLOOKUP(J733,辅助信息!H:I,2,FALSE)</f>
        <v>18280895666</v>
      </c>
      <c r="L733" s="72" t="str">
        <f>VLOOKUP(B733,辅助信息!E:J,6,FALSE)</f>
        <v>五冶建设送货单,送货车型9.6米,装货前联系收货人核实到场规格,没提前告知进场规格现场不给予接收</v>
      </c>
      <c r="M733" s="116">
        <v>45717</v>
      </c>
      <c r="N733" s="50"/>
      <c r="O733" s="66">
        <f ca="1" t="shared" si="30"/>
        <v>0</v>
      </c>
      <c r="P733" s="66">
        <f ca="1" t="shared" si="31"/>
        <v>46</v>
      </c>
      <c r="Q733" s="31" t="str">
        <f>VLOOKUP(B733,辅助信息!E:M,9,FALSE)</f>
        <v>ZTWM-CDGS-XS-2024-0181-五冶天府-国道542项目（二批次）</v>
      </c>
    </row>
    <row r="734" hidden="1" spans="2:17">
      <c r="B734" s="22" t="s">
        <v>108</v>
      </c>
      <c r="C734" s="64">
        <v>45714</v>
      </c>
      <c r="D734" s="63" t="str">
        <f>VLOOKUP(B734,辅助信息!E:K,7,FALSE)</f>
        <v>JWDDCD2024102400111</v>
      </c>
      <c r="E734" s="63" t="str">
        <f>VLOOKUP(F734,辅助信息!A:B,2,FALSE)</f>
        <v>螺纹钢</v>
      </c>
      <c r="F734" s="22" t="s">
        <v>27</v>
      </c>
      <c r="G734" s="18">
        <v>36</v>
      </c>
      <c r="H734" s="65" t="str">
        <f>_xlfn._xlws.FILTER('[1]2025年已发货'!$E:$E,'[1]2025年已发货'!$F:$F&amp;'[1]2025年已发货'!$C:$C&amp;'[1]2025年已发货'!$G:$G&amp;'[1]2025年已发货'!$H:$H=C734&amp;F734&amp;I734&amp;J734,"未发货")</f>
        <v>未发货</v>
      </c>
      <c r="I734" s="63" t="str">
        <f>VLOOKUP(B734,辅助信息!E:I,3,FALSE)</f>
        <v>（五冶达州国道542项目-三工区路基八工段(连接线)）四川省达州市达川区大堰镇梨子沟</v>
      </c>
      <c r="J734" s="63" t="str">
        <f>VLOOKUP(B734,辅助信息!E:I,4,FALSE)</f>
        <v>谭鹏程</v>
      </c>
      <c r="K734" s="63">
        <f>VLOOKUP(J734,辅助信息!H:I,2,FALSE)</f>
        <v>18280895666</v>
      </c>
      <c r="L734" s="72"/>
      <c r="M734" s="116">
        <v>45717</v>
      </c>
      <c r="N734" s="50"/>
      <c r="O734" s="66">
        <f ca="1" t="shared" si="30"/>
        <v>0</v>
      </c>
      <c r="P734" s="66">
        <f ca="1" t="shared" si="31"/>
        <v>46</v>
      </c>
      <c r="Q734" s="31" t="str">
        <f>VLOOKUP(B734,辅助信息!E:M,9,FALSE)</f>
        <v>ZTWM-CDGS-XS-2024-0181-五冶天府-国道542项目（二批次）</v>
      </c>
    </row>
    <row r="735" hidden="1" spans="2:17">
      <c r="B735" s="22" t="s">
        <v>108</v>
      </c>
      <c r="C735" s="64">
        <v>45714</v>
      </c>
      <c r="D735" s="63" t="str">
        <f>VLOOKUP(B735,辅助信息!E:K,7,FALSE)</f>
        <v>JWDDCD2024102400111</v>
      </c>
      <c r="E735" s="63" t="str">
        <f>VLOOKUP(F735,辅助信息!A:B,2,FALSE)</f>
        <v>螺纹钢</v>
      </c>
      <c r="F735" s="22" t="s">
        <v>32</v>
      </c>
      <c r="G735" s="18">
        <v>27</v>
      </c>
      <c r="H735" s="65" t="str">
        <f>_xlfn._xlws.FILTER('[1]2025年已发货'!$E:$E,'[1]2025年已发货'!$F:$F&amp;'[1]2025年已发货'!$C:$C&amp;'[1]2025年已发货'!$G:$G&amp;'[1]2025年已发货'!$H:$H=C735&amp;F735&amp;I735&amp;J735,"未发货")</f>
        <v>未发货</v>
      </c>
      <c r="I735" s="63" t="str">
        <f>VLOOKUP(B735,辅助信息!E:I,3,FALSE)</f>
        <v>（五冶达州国道542项目-三工区路基八工段(连接线)）四川省达州市达川区大堰镇梨子沟</v>
      </c>
      <c r="J735" s="63" t="str">
        <f>VLOOKUP(B735,辅助信息!E:I,4,FALSE)</f>
        <v>谭鹏程</v>
      </c>
      <c r="K735" s="63">
        <f>VLOOKUP(J735,辅助信息!H:I,2,FALSE)</f>
        <v>18280895666</v>
      </c>
      <c r="L735" s="72"/>
      <c r="M735" s="116">
        <v>45717</v>
      </c>
      <c r="N735" s="50"/>
      <c r="O735" s="66">
        <f ca="1" t="shared" si="30"/>
        <v>0</v>
      </c>
      <c r="P735" s="66">
        <f ca="1" t="shared" si="31"/>
        <v>46</v>
      </c>
      <c r="Q735" s="31" t="str">
        <f>VLOOKUP(B735,辅助信息!E:M,9,FALSE)</f>
        <v>ZTWM-CDGS-XS-2024-0181-五冶天府-国道542项目（二批次）</v>
      </c>
    </row>
    <row r="736" hidden="1" spans="2:17">
      <c r="B736" s="22" t="s">
        <v>108</v>
      </c>
      <c r="C736" s="64">
        <v>45714</v>
      </c>
      <c r="D736" s="63" t="str">
        <f>VLOOKUP(B736,辅助信息!E:K,7,FALSE)</f>
        <v>JWDDCD2024102400111</v>
      </c>
      <c r="E736" s="63" t="str">
        <f>VLOOKUP(F736,辅助信息!A:B,2,FALSE)</f>
        <v>螺纹钢</v>
      </c>
      <c r="F736" s="22" t="s">
        <v>30</v>
      </c>
      <c r="G736" s="18">
        <v>60</v>
      </c>
      <c r="H736" s="65" t="str">
        <f>_xlfn._xlws.FILTER('[1]2025年已发货'!$E:$E,'[1]2025年已发货'!$F:$F&amp;'[1]2025年已发货'!$C:$C&amp;'[1]2025年已发货'!$G:$G&amp;'[1]2025年已发货'!$H:$H=C736&amp;F736&amp;I736&amp;J736,"未发货")</f>
        <v>未发货</v>
      </c>
      <c r="I736" s="63" t="str">
        <f>VLOOKUP(B736,辅助信息!E:I,3,FALSE)</f>
        <v>（五冶达州国道542项目-三工区路基八工段(连接线)）四川省达州市达川区大堰镇梨子沟</v>
      </c>
      <c r="J736" s="63" t="str">
        <f>VLOOKUP(B736,辅助信息!E:I,4,FALSE)</f>
        <v>谭鹏程</v>
      </c>
      <c r="K736" s="63">
        <f>VLOOKUP(J736,辅助信息!H:I,2,FALSE)</f>
        <v>18280895666</v>
      </c>
      <c r="L736" s="72"/>
      <c r="M736" s="116">
        <v>45717</v>
      </c>
      <c r="N736" s="50"/>
      <c r="O736" s="66">
        <f ca="1" t="shared" si="30"/>
        <v>0</v>
      </c>
      <c r="P736" s="66">
        <f ca="1" t="shared" si="31"/>
        <v>46</v>
      </c>
      <c r="Q736" s="31" t="str">
        <f>VLOOKUP(B736,辅助信息!E:M,9,FALSE)</f>
        <v>ZTWM-CDGS-XS-2024-0181-五冶天府-国道542项目（二批次）</v>
      </c>
    </row>
    <row r="737" hidden="1" spans="2:17">
      <c r="B737" s="22" t="s">
        <v>108</v>
      </c>
      <c r="C737" s="64">
        <v>45714</v>
      </c>
      <c r="D737" s="63" t="str">
        <f>VLOOKUP(B737,辅助信息!E:K,7,FALSE)</f>
        <v>JWDDCD2024102400111</v>
      </c>
      <c r="E737" s="63" t="str">
        <f>VLOOKUP(F737,辅助信息!A:B,2,FALSE)</f>
        <v>螺纹钢</v>
      </c>
      <c r="F737" s="22" t="s">
        <v>52</v>
      </c>
      <c r="G737" s="18">
        <v>10</v>
      </c>
      <c r="H737" s="65" t="str">
        <f>_xlfn._xlws.FILTER('[1]2025年已发货'!$E:$E,'[1]2025年已发货'!$F:$F&amp;'[1]2025年已发货'!$C:$C&amp;'[1]2025年已发货'!$G:$G&amp;'[1]2025年已发货'!$H:$H=C737&amp;F737&amp;I737&amp;J737,"未发货")</f>
        <v>未发货</v>
      </c>
      <c r="I737" s="63" t="str">
        <f>VLOOKUP(B737,辅助信息!E:I,3,FALSE)</f>
        <v>（五冶达州国道542项目-三工区路基八工段(连接线)）四川省达州市达川区大堰镇梨子沟</v>
      </c>
      <c r="J737" s="63" t="str">
        <f>VLOOKUP(B737,辅助信息!E:I,4,FALSE)</f>
        <v>谭鹏程</v>
      </c>
      <c r="K737" s="63">
        <f>VLOOKUP(J737,辅助信息!H:I,2,FALSE)</f>
        <v>18280895666</v>
      </c>
      <c r="L737" s="72"/>
      <c r="M737" s="116">
        <v>45717</v>
      </c>
      <c r="N737" s="50"/>
      <c r="O737" s="66">
        <f ca="1" t="shared" si="30"/>
        <v>0</v>
      </c>
      <c r="P737" s="66">
        <f ca="1" t="shared" si="31"/>
        <v>46</v>
      </c>
      <c r="Q737" s="31" t="str">
        <f>VLOOKUP(B737,辅助信息!E:M,9,FALSE)</f>
        <v>ZTWM-CDGS-XS-2024-0181-五冶天府-国道542项目（二批次）</v>
      </c>
    </row>
    <row r="738" hidden="1" spans="2:17">
      <c r="B738" s="22" t="s">
        <v>69</v>
      </c>
      <c r="C738" s="64">
        <v>45714</v>
      </c>
      <c r="D738" s="63" t="str">
        <f>VLOOKUP(B738,辅助信息!E:K,7,FALSE)</f>
        <v>JWDDCD2025011400164</v>
      </c>
      <c r="E738" s="63" t="str">
        <f>VLOOKUP(F738,辅助信息!A:B,2,FALSE)</f>
        <v>盘螺</v>
      </c>
      <c r="F738" s="22" t="s">
        <v>40</v>
      </c>
      <c r="G738" s="18">
        <f>20*2.5</f>
        <v>50</v>
      </c>
      <c r="H738" s="65">
        <f>_xlfn._xlws.FILTER('[1]2025年已发货'!$E:$E,'[1]2025年已发货'!$F:$F&amp;'[1]2025年已发货'!$C:$C&amp;'[1]2025年已发货'!$G:$G&amp;'[1]2025年已发货'!$H:$H=C738&amp;F738&amp;I738&amp;J738,"未发货")</f>
        <v>35</v>
      </c>
      <c r="I738" s="63" t="str">
        <f>VLOOKUP(B738,辅助信息!E:I,3,FALSE)</f>
        <v>（商投建工达州中医药科技园-4工区-2号楼）达州市通川区达州中医药职业学院犀牛大道北段</v>
      </c>
      <c r="J738" s="63" t="str">
        <f>VLOOKUP(B738,辅助信息!E:I,4,FALSE)</f>
        <v>张扬</v>
      </c>
      <c r="K738" s="63">
        <f>VLOOKUP(J738,辅助信息!H:I,2,FALSE)</f>
        <v>18381904567</v>
      </c>
      <c r="L738" s="72" t="str">
        <f>VLOOKUP(B738,辅助信息!E:J,6,FALSE)</f>
        <v>控制炉批号尽量少,优先安排达钢,提前联系到场规格及数量</v>
      </c>
      <c r="M738" s="116">
        <v>45716</v>
      </c>
      <c r="N738" s="66"/>
      <c r="O738" s="66">
        <f ca="1" t="shared" si="30"/>
        <v>0</v>
      </c>
      <c r="P738" s="66">
        <f ca="1" t="shared" si="31"/>
        <v>47</v>
      </c>
      <c r="Q738" s="31" t="str">
        <f>VLOOKUP(B738,辅助信息!E:M,9,FALSE)</f>
        <v>ZTWM-CDGS-XS-2024-0134-商投建工达州中医药科技成果示范园项目</v>
      </c>
    </row>
    <row r="739" hidden="1" spans="2:17">
      <c r="B739" s="22" t="s">
        <v>69</v>
      </c>
      <c r="C739" s="64">
        <v>45714</v>
      </c>
      <c r="D739" s="63" t="str">
        <f>VLOOKUP(B739,辅助信息!E:K,7,FALSE)</f>
        <v>JWDDCD2025011400164</v>
      </c>
      <c r="E739" s="63" t="str">
        <f>VLOOKUP(F739,辅助信息!A:B,2,FALSE)</f>
        <v>盘螺</v>
      </c>
      <c r="F739" s="22" t="s">
        <v>41</v>
      </c>
      <c r="G739" s="18">
        <f>10*2.5</f>
        <v>25</v>
      </c>
      <c r="H739" s="65" t="str">
        <f>_xlfn._xlws.FILTER('[1]2025年已发货'!$E:$E,'[1]2025年已发货'!$F:$F&amp;'[1]2025年已发货'!$C:$C&amp;'[1]2025年已发货'!$G:$G&amp;'[1]2025年已发货'!$H:$H=C739&amp;F739&amp;I739&amp;J739,"未发货")</f>
        <v>未发货</v>
      </c>
      <c r="I739" s="63" t="str">
        <f>VLOOKUP(B739,辅助信息!E:I,3,FALSE)</f>
        <v>（商投建工达州中医药科技园-4工区-2号楼）达州市通川区达州中医药职业学院犀牛大道北段</v>
      </c>
      <c r="J739" s="63" t="str">
        <f>VLOOKUP(B739,辅助信息!E:I,4,FALSE)</f>
        <v>张扬</v>
      </c>
      <c r="K739" s="63">
        <f>VLOOKUP(J739,辅助信息!H:I,2,FALSE)</f>
        <v>18381904567</v>
      </c>
      <c r="L739" s="72"/>
      <c r="M739" s="116">
        <v>45716</v>
      </c>
      <c r="N739" s="66"/>
      <c r="O739" s="66">
        <f ca="1" t="shared" si="30"/>
        <v>0</v>
      </c>
      <c r="P739" s="66">
        <f ca="1" t="shared" si="31"/>
        <v>47</v>
      </c>
      <c r="Q739" s="31" t="str">
        <f>VLOOKUP(B739,辅助信息!E:M,9,FALSE)</f>
        <v>ZTWM-CDGS-XS-2024-0134-商投建工达州中医药科技成果示范园项目</v>
      </c>
    </row>
    <row r="740" hidden="1" spans="2:17">
      <c r="B740" s="22" t="s">
        <v>56</v>
      </c>
      <c r="C740" s="64">
        <v>45714</v>
      </c>
      <c r="D740" s="63" t="str">
        <f>VLOOKUP(B740,辅助信息!E:K,7,FALSE)</f>
        <v>JWDDCD2025011400164</v>
      </c>
      <c r="E740" s="63" t="str">
        <f>VLOOKUP(F740,辅助信息!A:B,2,FALSE)</f>
        <v>螺纹钢</v>
      </c>
      <c r="F740" s="22" t="s">
        <v>27</v>
      </c>
      <c r="G740" s="18">
        <v>12</v>
      </c>
      <c r="H740" s="65">
        <f>_xlfn._xlws.FILTER('[1]2025年已发货'!$E:$E,'[1]2025年已发货'!$F:$F&amp;'[1]2025年已发货'!$C:$C&amp;'[1]2025年已发货'!$G:$G&amp;'[1]2025年已发货'!$H:$H=C740&amp;F740&amp;I740&amp;J740,"未发货")</f>
        <v>12</v>
      </c>
      <c r="I740" s="63" t="str">
        <f>VLOOKUP(B740,辅助信息!E:I,3,FALSE)</f>
        <v>（商投建工达州中医药科技园-4工区-7号楼）达州市通川区达州中医药职业学院犀牛大道北段</v>
      </c>
      <c r="J740" s="63" t="str">
        <f>VLOOKUP(B740,辅助信息!E:I,4,FALSE)</f>
        <v>张扬</v>
      </c>
      <c r="K740" s="63">
        <f>VLOOKUP(J740,辅助信息!H:I,2,FALSE)</f>
        <v>18381904567</v>
      </c>
      <c r="L740" s="72" t="str">
        <f>VLOOKUP(B740,辅助信息!E:J,6,FALSE)</f>
        <v>控制炉批号尽量少,优先安排达钢,提前联系到场规格及数量</v>
      </c>
      <c r="M740" s="116">
        <v>45716</v>
      </c>
      <c r="N740" s="66"/>
      <c r="O740" s="66">
        <f ca="1" t="shared" si="30"/>
        <v>0</v>
      </c>
      <c r="P740" s="66">
        <f ca="1" t="shared" si="31"/>
        <v>47</v>
      </c>
      <c r="Q740" s="31" t="str">
        <f>VLOOKUP(B740,辅助信息!E:M,9,FALSE)</f>
        <v>ZTWM-CDGS-XS-2024-0134-商投建工达州中医药科技成果示范园项目</v>
      </c>
    </row>
    <row r="741" hidden="1" spans="2:17">
      <c r="B741" s="22" t="s">
        <v>56</v>
      </c>
      <c r="C741" s="64">
        <v>45714</v>
      </c>
      <c r="D741" s="63" t="str">
        <f>VLOOKUP(B741,辅助信息!E:K,7,FALSE)</f>
        <v>JWDDCD2025011400164</v>
      </c>
      <c r="E741" s="63" t="str">
        <f>VLOOKUP(F741,辅助信息!A:B,2,FALSE)</f>
        <v>螺纹钢</v>
      </c>
      <c r="F741" s="22" t="s">
        <v>32</v>
      </c>
      <c r="G741" s="18">
        <v>12</v>
      </c>
      <c r="H741" s="65">
        <f>_xlfn._xlws.FILTER('[1]2025年已发货'!$E:$E,'[1]2025年已发货'!$F:$F&amp;'[1]2025年已发货'!$C:$C&amp;'[1]2025年已发货'!$G:$G&amp;'[1]2025年已发货'!$H:$H=C741&amp;F741&amp;I741&amp;J741,"未发货")</f>
        <v>12</v>
      </c>
      <c r="I741" s="63" t="str">
        <f>VLOOKUP(B741,辅助信息!E:I,3,FALSE)</f>
        <v>（商投建工达州中医药科技园-4工区-7号楼）达州市通川区达州中医药职业学院犀牛大道北段</v>
      </c>
      <c r="J741" s="63" t="str">
        <f>VLOOKUP(B741,辅助信息!E:I,4,FALSE)</f>
        <v>张扬</v>
      </c>
      <c r="K741" s="63">
        <f>VLOOKUP(J741,辅助信息!H:I,2,FALSE)</f>
        <v>18381904567</v>
      </c>
      <c r="L741" s="72"/>
      <c r="M741" s="116">
        <v>45716</v>
      </c>
      <c r="N741" s="66"/>
      <c r="O741" s="66">
        <f ca="1" t="shared" si="30"/>
        <v>0</v>
      </c>
      <c r="P741" s="66">
        <f ca="1" t="shared" si="31"/>
        <v>47</v>
      </c>
      <c r="Q741" s="31" t="str">
        <f>VLOOKUP(B741,辅助信息!E:M,9,FALSE)</f>
        <v>ZTWM-CDGS-XS-2024-0134-商投建工达州中医药科技成果示范园项目</v>
      </c>
    </row>
    <row r="742" hidden="1" spans="2:17">
      <c r="B742" s="22" t="s">
        <v>56</v>
      </c>
      <c r="C742" s="64">
        <v>45714</v>
      </c>
      <c r="D742" s="63" t="str">
        <f>VLOOKUP(B742,辅助信息!E:K,7,FALSE)</f>
        <v>JWDDCD2025011400164</v>
      </c>
      <c r="E742" s="63" t="str">
        <f>VLOOKUP(F742,辅助信息!A:B,2,FALSE)</f>
        <v>螺纹钢</v>
      </c>
      <c r="F742" s="22" t="s">
        <v>30</v>
      </c>
      <c r="G742" s="18">
        <v>15</v>
      </c>
      <c r="H742" s="65" t="str">
        <f>_xlfn._xlws.FILTER('[1]2025年已发货'!$E:$E,'[1]2025年已发货'!$F:$F&amp;'[1]2025年已发货'!$C:$C&amp;'[1]2025年已发货'!$G:$G&amp;'[1]2025年已发货'!$H:$H=C742&amp;F742&amp;I742&amp;J742,"未发货")</f>
        <v>未发货</v>
      </c>
      <c r="I742" s="63" t="str">
        <f>VLOOKUP(B742,辅助信息!E:I,3,FALSE)</f>
        <v>（商投建工达州中医药科技园-4工区-7号楼）达州市通川区达州中医药职业学院犀牛大道北段</v>
      </c>
      <c r="J742" s="63" t="str">
        <f>VLOOKUP(B742,辅助信息!E:I,4,FALSE)</f>
        <v>张扬</v>
      </c>
      <c r="K742" s="63">
        <f>VLOOKUP(J742,辅助信息!H:I,2,FALSE)</f>
        <v>18381904567</v>
      </c>
      <c r="L742" s="72"/>
      <c r="M742" s="116">
        <v>45716</v>
      </c>
      <c r="N742" s="66"/>
      <c r="O742" s="66">
        <f ca="1" t="shared" si="30"/>
        <v>0</v>
      </c>
      <c r="P742" s="66">
        <f ca="1" t="shared" si="31"/>
        <v>47</v>
      </c>
      <c r="Q742" s="31" t="str">
        <f>VLOOKUP(B742,辅助信息!E:M,9,FALSE)</f>
        <v>ZTWM-CDGS-XS-2024-0134-商投建工达州中医药科技成果示范园项目</v>
      </c>
    </row>
    <row r="743" hidden="1" spans="2:17">
      <c r="B743" s="22" t="s">
        <v>56</v>
      </c>
      <c r="C743" s="64">
        <v>45714</v>
      </c>
      <c r="D743" s="63" t="str">
        <f>VLOOKUP(B743,辅助信息!E:K,7,FALSE)</f>
        <v>JWDDCD2025011400164</v>
      </c>
      <c r="E743" s="63" t="str">
        <f>VLOOKUP(F743,辅助信息!A:B,2,FALSE)</f>
        <v>螺纹钢</v>
      </c>
      <c r="F743" s="22" t="s">
        <v>33</v>
      </c>
      <c r="G743" s="18">
        <v>12</v>
      </c>
      <c r="H743" s="65" t="str">
        <f>_xlfn._xlws.FILTER('[1]2025年已发货'!$E:$E,'[1]2025年已发货'!$F:$F&amp;'[1]2025年已发货'!$C:$C&amp;'[1]2025年已发货'!$G:$G&amp;'[1]2025年已发货'!$H:$H=C743&amp;F743&amp;I743&amp;J743,"未发货")</f>
        <v>未发货</v>
      </c>
      <c r="I743" s="63" t="str">
        <f>VLOOKUP(B743,辅助信息!E:I,3,FALSE)</f>
        <v>（商投建工达州中医药科技园-4工区-7号楼）达州市通川区达州中医药职业学院犀牛大道北段</v>
      </c>
      <c r="J743" s="63" t="str">
        <f>VLOOKUP(B743,辅助信息!E:I,4,FALSE)</f>
        <v>张扬</v>
      </c>
      <c r="K743" s="63">
        <f>VLOOKUP(J743,辅助信息!H:I,2,FALSE)</f>
        <v>18381904567</v>
      </c>
      <c r="L743" s="72"/>
      <c r="M743" s="116">
        <v>45716</v>
      </c>
      <c r="N743" s="66"/>
      <c r="O743" s="66">
        <f ca="1" t="shared" si="30"/>
        <v>0</v>
      </c>
      <c r="P743" s="66">
        <f ca="1" t="shared" si="31"/>
        <v>47</v>
      </c>
      <c r="Q743" s="31" t="str">
        <f>VLOOKUP(B743,辅助信息!E:M,9,FALSE)</f>
        <v>ZTWM-CDGS-XS-2024-0134-商投建工达州中医药科技成果示范园项目</v>
      </c>
    </row>
    <row r="744" hidden="1" spans="2:17">
      <c r="B744" s="22" t="s">
        <v>56</v>
      </c>
      <c r="C744" s="64">
        <v>45714</v>
      </c>
      <c r="D744" s="63" t="str">
        <f>VLOOKUP(B744,辅助信息!E:K,7,FALSE)</f>
        <v>JWDDCD2025011400164</v>
      </c>
      <c r="E744" s="63" t="str">
        <f>VLOOKUP(F744,辅助信息!A:B,2,FALSE)</f>
        <v>螺纹钢</v>
      </c>
      <c r="F744" s="22" t="s">
        <v>28</v>
      </c>
      <c r="G744" s="18">
        <v>15</v>
      </c>
      <c r="H744" s="65">
        <f>_xlfn._xlws.FILTER('[1]2025年已发货'!$E:$E,'[1]2025年已发货'!$F:$F&amp;'[1]2025年已发货'!$C:$C&amp;'[1]2025年已发货'!$G:$G&amp;'[1]2025年已发货'!$H:$H=C744&amp;F744&amp;I744&amp;J744,"未发货")</f>
        <v>8</v>
      </c>
      <c r="I744" s="63" t="str">
        <f>VLOOKUP(B744,辅助信息!E:I,3,FALSE)</f>
        <v>（商投建工达州中医药科技园-4工区-7号楼）达州市通川区达州中医药职业学院犀牛大道北段</v>
      </c>
      <c r="J744" s="63" t="str">
        <f>VLOOKUP(B744,辅助信息!E:I,4,FALSE)</f>
        <v>张扬</v>
      </c>
      <c r="K744" s="63">
        <f>VLOOKUP(J744,辅助信息!H:I,2,FALSE)</f>
        <v>18381904567</v>
      </c>
      <c r="L744" s="72"/>
      <c r="M744" s="116">
        <v>45716</v>
      </c>
      <c r="N744" s="66"/>
      <c r="O744" s="66">
        <f ca="1" t="shared" si="30"/>
        <v>0</v>
      </c>
      <c r="P744" s="66">
        <f ca="1" t="shared" si="31"/>
        <v>47</v>
      </c>
      <c r="Q744" s="31" t="str">
        <f>VLOOKUP(B744,辅助信息!E:M,9,FALSE)</f>
        <v>ZTWM-CDGS-XS-2024-0134-商投建工达州中医药科技成果示范园项目</v>
      </c>
    </row>
    <row r="745" hidden="1" spans="2:17">
      <c r="B745" s="22" t="s">
        <v>56</v>
      </c>
      <c r="C745" s="64">
        <v>45714</v>
      </c>
      <c r="D745" s="63" t="str">
        <f>VLOOKUP(B745,辅助信息!E:K,7,FALSE)</f>
        <v>JWDDCD2025011400164</v>
      </c>
      <c r="E745" s="63" t="str">
        <f>VLOOKUP(F745,辅助信息!A:B,2,FALSE)</f>
        <v>螺纹钢</v>
      </c>
      <c r="F745" s="22" t="s">
        <v>18</v>
      </c>
      <c r="G745" s="18">
        <v>12</v>
      </c>
      <c r="H745" s="65">
        <f>_xlfn._xlws.FILTER('[1]2025年已发货'!$E:$E,'[1]2025年已发货'!$F:$F&amp;'[1]2025年已发货'!$C:$C&amp;'[1]2025年已发货'!$G:$G&amp;'[1]2025年已发货'!$H:$H=C745&amp;F745&amp;I745&amp;J745,"未发货")</f>
        <v>5</v>
      </c>
      <c r="I745" s="63" t="str">
        <f>VLOOKUP(B745,辅助信息!E:I,3,FALSE)</f>
        <v>（商投建工达州中医药科技园-4工区-7号楼）达州市通川区达州中医药职业学院犀牛大道北段</v>
      </c>
      <c r="J745" s="63" t="str">
        <f>VLOOKUP(B745,辅助信息!E:I,4,FALSE)</f>
        <v>张扬</v>
      </c>
      <c r="K745" s="63">
        <f>VLOOKUP(J745,辅助信息!H:I,2,FALSE)</f>
        <v>18381904567</v>
      </c>
      <c r="L745" s="72"/>
      <c r="M745" s="116">
        <v>45716</v>
      </c>
      <c r="N745" s="66"/>
      <c r="O745" s="66">
        <f ca="1" t="shared" si="30"/>
        <v>0</v>
      </c>
      <c r="P745" s="66">
        <f ca="1" t="shared" si="31"/>
        <v>47</v>
      </c>
      <c r="Q745" s="31" t="str">
        <f>VLOOKUP(B745,辅助信息!E:M,9,FALSE)</f>
        <v>ZTWM-CDGS-XS-2024-0134-商投建工达州中医药科技成果示范园项目</v>
      </c>
    </row>
    <row r="746" hidden="1" spans="2:17">
      <c r="B746" s="22" t="s">
        <v>20</v>
      </c>
      <c r="C746" s="64">
        <v>45714</v>
      </c>
      <c r="D746" s="63" t="str">
        <f>VLOOKUP(B746,辅助信息!E:K,7,FALSE)</f>
        <v>JWDDCD2025021900064</v>
      </c>
      <c r="E746" s="63" t="str">
        <f>VLOOKUP(F746,辅助信息!A:B,2,FALSE)</f>
        <v>盘螺</v>
      </c>
      <c r="F746" s="22" t="s">
        <v>49</v>
      </c>
      <c r="G746" s="18">
        <v>11</v>
      </c>
      <c r="H746" s="65">
        <f>_xlfn._xlws.FILTER('[1]2025年已发货'!$E:$E,'[1]2025年已发货'!$F:$F&amp;'[1]2025年已发货'!$C:$C&amp;'[1]2025年已发货'!$G:$G&amp;'[1]2025年已发货'!$H:$H=C746&amp;F746&amp;I746&amp;J746,"未发货")</f>
        <v>11</v>
      </c>
      <c r="I746" s="63" t="str">
        <f>VLOOKUP(B746,辅助信息!E:I,3,FALSE)</f>
        <v>(五冶钢构医学科学产业园建设项目房建三部-一标（7-2）)四川省南充市顺庆区搬罾街道学府大道二段</v>
      </c>
      <c r="J746" s="63" t="str">
        <f>VLOOKUP(B746,辅助信息!E:I,4,FALSE)</f>
        <v>郑林</v>
      </c>
      <c r="K746" s="63">
        <f>VLOOKUP(J746,辅助信息!H:I,2,FALSE)</f>
        <v>18349955455</v>
      </c>
      <c r="L746" s="72" t="str">
        <f>VLOOKUP(B746,辅助信息!E:J,6,FALSE)</f>
        <v>送货单：送货单位：南充思临新材料科技有限公司,收货单位：五冶集团川北(南充)建设有限公司,项目名称：南充医学科学产业园,送货车型13米,装货前联系收货人核实到场规格</v>
      </c>
      <c r="M746" s="116">
        <v>45716</v>
      </c>
      <c r="N746" s="66"/>
      <c r="O746" s="66">
        <f ca="1" t="shared" si="30"/>
        <v>0</v>
      </c>
      <c r="P746" s="66">
        <f ca="1" t="shared" si="31"/>
        <v>47</v>
      </c>
      <c r="Q746" s="31" t="str">
        <f>VLOOKUP(B746,辅助信息!E:M,9,FALSE)</f>
        <v>ZTWM-CDGS-XS-2024-0248-五冶钢构-南充市医学院项目</v>
      </c>
    </row>
    <row r="747" hidden="1" spans="2:17">
      <c r="B747" s="22" t="s">
        <v>20</v>
      </c>
      <c r="C747" s="64">
        <v>45714</v>
      </c>
      <c r="D747" s="63" t="str">
        <f>VLOOKUP(B747,辅助信息!E:K,7,FALSE)</f>
        <v>JWDDCD2025021900064</v>
      </c>
      <c r="E747" s="63" t="str">
        <f>VLOOKUP(F747,辅助信息!A:B,2,FALSE)</f>
        <v>盘螺</v>
      </c>
      <c r="F747" s="22" t="s">
        <v>40</v>
      </c>
      <c r="G747" s="18">
        <v>18</v>
      </c>
      <c r="H747" s="65">
        <f>_xlfn._xlws.FILTER('[1]2025年已发货'!$E:$E,'[1]2025年已发货'!$F:$F&amp;'[1]2025年已发货'!$C:$C&amp;'[1]2025年已发货'!$G:$G&amp;'[1]2025年已发货'!$H:$H=C747&amp;F747&amp;I747&amp;J747,"未发货")</f>
        <v>18</v>
      </c>
      <c r="I747" s="63" t="str">
        <f>VLOOKUP(B747,辅助信息!E:I,3,FALSE)</f>
        <v>(五冶钢构医学科学产业园建设项目房建三部-一标（7-2）)四川省南充市顺庆区搬罾街道学府大道二段</v>
      </c>
      <c r="J747" s="63" t="str">
        <f>VLOOKUP(B747,辅助信息!E:I,4,FALSE)</f>
        <v>郑林</v>
      </c>
      <c r="K747" s="63">
        <f>VLOOKUP(J747,辅助信息!H:I,2,FALSE)</f>
        <v>18349955455</v>
      </c>
      <c r="L747" s="72"/>
      <c r="M747" s="116">
        <v>45716</v>
      </c>
      <c r="N747" s="66"/>
      <c r="O747" s="66">
        <f ca="1" t="shared" si="30"/>
        <v>0</v>
      </c>
      <c r="P747" s="66">
        <f ca="1" t="shared" si="31"/>
        <v>47</v>
      </c>
      <c r="Q747" s="31" t="str">
        <f>VLOOKUP(B747,辅助信息!E:M,9,FALSE)</f>
        <v>ZTWM-CDGS-XS-2024-0248-五冶钢构-南充市医学院项目</v>
      </c>
    </row>
    <row r="748" hidden="1" spans="2:17">
      <c r="B748" s="22" t="s">
        <v>20</v>
      </c>
      <c r="C748" s="64">
        <v>45714</v>
      </c>
      <c r="D748" s="63" t="str">
        <f>VLOOKUP(B748,辅助信息!E:K,7,FALSE)</f>
        <v>JWDDCD2025021900064</v>
      </c>
      <c r="E748" s="63" t="str">
        <f>VLOOKUP(F748,辅助信息!A:B,2,FALSE)</f>
        <v>盘螺</v>
      </c>
      <c r="F748" s="22" t="s">
        <v>41</v>
      </c>
      <c r="G748" s="18">
        <v>9</v>
      </c>
      <c r="H748" s="65">
        <f>_xlfn._xlws.FILTER('[1]2025年已发货'!$E:$E,'[1]2025年已发货'!$F:$F&amp;'[1]2025年已发货'!$C:$C&amp;'[1]2025年已发货'!$G:$G&amp;'[1]2025年已发货'!$H:$H=C748&amp;F748&amp;I748&amp;J748,"未发货")</f>
        <v>9</v>
      </c>
      <c r="I748" s="63" t="str">
        <f>VLOOKUP(B748,辅助信息!E:I,3,FALSE)</f>
        <v>(五冶钢构医学科学产业园建设项目房建三部-一标（7-2）)四川省南充市顺庆区搬罾街道学府大道二段</v>
      </c>
      <c r="J748" s="63" t="str">
        <f>VLOOKUP(B748,辅助信息!E:I,4,FALSE)</f>
        <v>郑林</v>
      </c>
      <c r="K748" s="63">
        <f>VLOOKUP(J748,辅助信息!H:I,2,FALSE)</f>
        <v>18349955455</v>
      </c>
      <c r="L748" s="72"/>
      <c r="M748" s="116">
        <v>45716</v>
      </c>
      <c r="N748" s="66"/>
      <c r="O748" s="66">
        <f ca="1" t="shared" si="30"/>
        <v>0</v>
      </c>
      <c r="P748" s="66">
        <f ca="1" t="shared" si="31"/>
        <v>47</v>
      </c>
      <c r="Q748" s="31" t="str">
        <f>VLOOKUP(B748,辅助信息!E:M,9,FALSE)</f>
        <v>ZTWM-CDGS-XS-2024-0248-五冶钢构-南充市医学院项目</v>
      </c>
    </row>
    <row r="749" hidden="1" spans="2:17">
      <c r="B749" s="22" t="s">
        <v>20</v>
      </c>
      <c r="C749" s="64">
        <v>45714</v>
      </c>
      <c r="D749" s="63" t="str">
        <f>VLOOKUP(B749,辅助信息!E:K,7,FALSE)</f>
        <v>JWDDCD2025021900064</v>
      </c>
      <c r="E749" s="63" t="str">
        <f>VLOOKUP(F749,辅助信息!A:B,2,FALSE)</f>
        <v>螺纹钢</v>
      </c>
      <c r="F749" s="22" t="s">
        <v>27</v>
      </c>
      <c r="G749" s="18">
        <v>10</v>
      </c>
      <c r="H749" s="65">
        <f>_xlfn._xlws.FILTER('[1]2025年已发货'!$E:$E,'[1]2025年已发货'!$F:$F&amp;'[1]2025年已发货'!$C:$C&amp;'[1]2025年已发货'!$G:$G&amp;'[1]2025年已发货'!$H:$H=C749&amp;F749&amp;I749&amp;J749,"未发货")</f>
        <v>10</v>
      </c>
      <c r="I749" s="63" t="str">
        <f>VLOOKUP(B749,辅助信息!E:I,3,FALSE)</f>
        <v>(五冶钢构医学科学产业园建设项目房建三部-一标（7-2）)四川省南充市顺庆区搬罾街道学府大道二段</v>
      </c>
      <c r="J749" s="63" t="str">
        <f>VLOOKUP(B749,辅助信息!E:I,4,FALSE)</f>
        <v>郑林</v>
      </c>
      <c r="K749" s="63">
        <f>VLOOKUP(J749,辅助信息!H:I,2,FALSE)</f>
        <v>18349955455</v>
      </c>
      <c r="L749" s="72"/>
      <c r="M749" s="116">
        <v>45716</v>
      </c>
      <c r="N749" s="66"/>
      <c r="O749" s="66">
        <f ca="1" t="shared" si="30"/>
        <v>0</v>
      </c>
      <c r="P749" s="66">
        <f ca="1" t="shared" si="31"/>
        <v>47</v>
      </c>
      <c r="Q749" s="31" t="str">
        <f>VLOOKUP(B749,辅助信息!E:M,9,FALSE)</f>
        <v>ZTWM-CDGS-XS-2024-0248-五冶钢构-南充市医学院项目</v>
      </c>
    </row>
    <row r="750" hidden="1" spans="2:17">
      <c r="B750" s="22" t="s">
        <v>20</v>
      </c>
      <c r="C750" s="64">
        <v>45714</v>
      </c>
      <c r="D750" s="63" t="str">
        <f>VLOOKUP(B750,辅助信息!E:K,7,FALSE)</f>
        <v>JWDDCD2025021900064</v>
      </c>
      <c r="E750" s="63" t="str">
        <f>VLOOKUP(F750,辅助信息!A:B,2,FALSE)</f>
        <v>螺纹钢</v>
      </c>
      <c r="F750" s="22" t="s">
        <v>19</v>
      </c>
      <c r="G750" s="18">
        <v>24</v>
      </c>
      <c r="H750" s="65">
        <f>_xlfn._xlws.FILTER('[1]2025年已发货'!$E:$E,'[1]2025年已发货'!$F:$F&amp;'[1]2025年已发货'!$C:$C&amp;'[1]2025年已发货'!$G:$G&amp;'[1]2025年已发货'!$H:$H=C750&amp;F750&amp;I750&amp;J750,"未发货")</f>
        <v>24</v>
      </c>
      <c r="I750" s="63" t="str">
        <f>VLOOKUP(B750,辅助信息!E:I,3,FALSE)</f>
        <v>(五冶钢构医学科学产业园建设项目房建三部-一标（7-2）)四川省南充市顺庆区搬罾街道学府大道二段</v>
      </c>
      <c r="J750" s="63" t="str">
        <f>VLOOKUP(B750,辅助信息!E:I,4,FALSE)</f>
        <v>郑林</v>
      </c>
      <c r="K750" s="63">
        <f>VLOOKUP(J750,辅助信息!H:I,2,FALSE)</f>
        <v>18349955455</v>
      </c>
      <c r="L750" s="72"/>
      <c r="M750" s="116">
        <v>45716</v>
      </c>
      <c r="N750" s="66"/>
      <c r="O750" s="66">
        <f ca="1" t="shared" si="30"/>
        <v>0</v>
      </c>
      <c r="P750" s="66">
        <f ca="1" t="shared" si="31"/>
        <v>47</v>
      </c>
      <c r="Q750" s="31" t="str">
        <f>VLOOKUP(B750,辅助信息!E:M,9,FALSE)</f>
        <v>ZTWM-CDGS-XS-2024-0248-五冶钢构-南充市医学院项目</v>
      </c>
    </row>
    <row r="751" hidden="1" spans="2:17">
      <c r="B751" s="22" t="s">
        <v>20</v>
      </c>
      <c r="C751" s="64">
        <v>45714</v>
      </c>
      <c r="D751" s="63" t="str">
        <f>VLOOKUP(B751,辅助信息!E:K,7,FALSE)</f>
        <v>JWDDCD2025021900064</v>
      </c>
      <c r="E751" s="63" t="str">
        <f>VLOOKUP(F751,辅助信息!A:B,2,FALSE)</f>
        <v>螺纹钢</v>
      </c>
      <c r="F751" s="22" t="s">
        <v>30</v>
      </c>
      <c r="G751" s="18">
        <v>30</v>
      </c>
      <c r="H751" s="65">
        <f>_xlfn._xlws.FILTER('[1]2025年已发货'!$E:$E,'[1]2025年已发货'!$F:$F&amp;'[1]2025年已发货'!$C:$C&amp;'[1]2025年已发货'!$G:$G&amp;'[1]2025年已发货'!$H:$H=C751&amp;F751&amp;I751&amp;J751,"未发货")</f>
        <v>30</v>
      </c>
      <c r="I751" s="63" t="str">
        <f>VLOOKUP(B751,辅助信息!E:I,3,FALSE)</f>
        <v>(五冶钢构医学科学产业园建设项目房建三部-一标（7-2）)四川省南充市顺庆区搬罾街道学府大道二段</v>
      </c>
      <c r="J751" s="63" t="str">
        <f>VLOOKUP(B751,辅助信息!E:I,4,FALSE)</f>
        <v>郑林</v>
      </c>
      <c r="K751" s="63">
        <f>VLOOKUP(J751,辅助信息!H:I,2,FALSE)</f>
        <v>18349955455</v>
      </c>
      <c r="L751" s="72"/>
      <c r="M751" s="116">
        <v>45716</v>
      </c>
      <c r="N751" s="66"/>
      <c r="O751" s="66">
        <f ca="1" t="shared" si="30"/>
        <v>0</v>
      </c>
      <c r="P751" s="91">
        <f ca="1" t="shared" si="31"/>
        <v>47</v>
      </c>
      <c r="Q751" s="31" t="str">
        <f>VLOOKUP(B751,辅助信息!E:M,9,FALSE)</f>
        <v>ZTWM-CDGS-XS-2024-0248-五冶钢构-南充市医学院项目</v>
      </c>
    </row>
    <row r="752" hidden="1" spans="2:17">
      <c r="B752" s="22" t="s">
        <v>98</v>
      </c>
      <c r="C752" s="64">
        <v>45714</v>
      </c>
      <c r="D752" s="63" t="str">
        <f>VLOOKUP(B752,辅助信息!E:K,7,FALSE)</f>
        <v>JWDDCD2025021900064</v>
      </c>
      <c r="E752" s="63" t="str">
        <f>VLOOKUP(F752,辅助信息!A:B,2,FALSE)</f>
        <v>盘螺</v>
      </c>
      <c r="F752" s="22" t="s">
        <v>41</v>
      </c>
      <c r="G752" s="18">
        <v>8</v>
      </c>
      <c r="H752" s="65">
        <f>_xlfn._xlws.FILTER('[1]2025年已发货'!$E:$E,'[1]2025年已发货'!$F:$F&amp;'[1]2025年已发货'!$C:$C&amp;'[1]2025年已发货'!$G:$G&amp;'[1]2025年已发货'!$H:$H=C752&amp;F752&amp;I752&amp;J752,"未发货")</f>
        <v>8</v>
      </c>
      <c r="I752" s="63" t="str">
        <f>VLOOKUP(B752,辅助信息!E:I,3,FALSE)</f>
        <v>(五冶钢构医学科学产业园建设项目房建一部-一标（2-6）)四川省南充市顺庆区搬罾街道学府大道二段</v>
      </c>
      <c r="J752" s="63" t="str">
        <f>VLOOKUP(B752,辅助信息!E:I,4,FALSE)</f>
        <v>胡泽宇</v>
      </c>
      <c r="K752" s="63">
        <f>VLOOKUP(J752,辅助信息!H:I,2,FALSE)</f>
        <v>18141337338</v>
      </c>
      <c r="L752" s="72" t="str">
        <f>VLOOKUP(B752,辅助信息!E:J,6,FALSE)</f>
        <v>送货单：送货单位：南充思临新材料科技有限公司,收货单位：五冶集团川北(南充)建设有限公司,项目名称：南充医学科学产业园,送货车型13米,装货前联系收货人核实到场规格</v>
      </c>
      <c r="M752" s="116">
        <v>45716</v>
      </c>
      <c r="N752" s="66"/>
      <c r="O752" s="66">
        <f ca="1" t="shared" si="30"/>
        <v>0</v>
      </c>
      <c r="P752" s="91">
        <f ca="1" t="shared" si="31"/>
        <v>47</v>
      </c>
      <c r="Q752" s="31" t="str">
        <f>VLOOKUP(B752,辅助信息!E:M,9,FALSE)</f>
        <v>ZTWM-CDGS-XS-2024-0248-五冶钢构-南充市医学院项目</v>
      </c>
    </row>
    <row r="753" hidden="1" spans="2:17">
      <c r="B753" s="22" t="s">
        <v>98</v>
      </c>
      <c r="C753" s="64">
        <v>45714</v>
      </c>
      <c r="D753" s="63" t="str">
        <f>VLOOKUP(B753,辅助信息!E:K,7,FALSE)</f>
        <v>JWDDCD2025021900064</v>
      </c>
      <c r="E753" s="63" t="str">
        <f>VLOOKUP(F753,辅助信息!A:B,2,FALSE)</f>
        <v>螺纹钢</v>
      </c>
      <c r="F753" s="22" t="s">
        <v>27</v>
      </c>
      <c r="G753" s="18">
        <v>8</v>
      </c>
      <c r="H753" s="65">
        <f>_xlfn._xlws.FILTER('[1]2025年已发货'!$E:$E,'[1]2025年已发货'!$F:$F&amp;'[1]2025年已发货'!$C:$C&amp;'[1]2025年已发货'!$G:$G&amp;'[1]2025年已发货'!$H:$H=C753&amp;F753&amp;I753&amp;J753,"未发货")</f>
        <v>8</v>
      </c>
      <c r="I753" s="63" t="str">
        <f>VLOOKUP(B753,辅助信息!E:I,3,FALSE)</f>
        <v>(五冶钢构医学科学产业园建设项目房建一部-一标（2-6）)四川省南充市顺庆区搬罾街道学府大道二段</v>
      </c>
      <c r="J753" s="63" t="str">
        <f>VLOOKUP(B753,辅助信息!E:I,4,FALSE)</f>
        <v>胡泽宇</v>
      </c>
      <c r="K753" s="63">
        <f>VLOOKUP(J753,辅助信息!H:I,2,FALSE)</f>
        <v>18141337338</v>
      </c>
      <c r="L753" s="72"/>
      <c r="M753" s="116">
        <v>45716</v>
      </c>
      <c r="N753" s="66"/>
      <c r="O753" s="66">
        <f ca="1" t="shared" si="30"/>
        <v>0</v>
      </c>
      <c r="P753" s="91">
        <f ca="1" t="shared" si="31"/>
        <v>47</v>
      </c>
      <c r="Q753" s="31" t="str">
        <f>VLOOKUP(B753,辅助信息!E:M,9,FALSE)</f>
        <v>ZTWM-CDGS-XS-2024-0248-五冶钢构-南充市医学院项目</v>
      </c>
    </row>
    <row r="754" hidden="1" spans="2:17">
      <c r="B754" s="22" t="s">
        <v>98</v>
      </c>
      <c r="C754" s="64">
        <v>45714</v>
      </c>
      <c r="D754" s="63" t="str">
        <f>VLOOKUP(B754,辅助信息!E:K,7,FALSE)</f>
        <v>JWDDCD2025021900064</v>
      </c>
      <c r="E754" s="63" t="str">
        <f>VLOOKUP(F754,辅助信息!A:B,2,FALSE)</f>
        <v>螺纹钢</v>
      </c>
      <c r="F754" s="22" t="s">
        <v>19</v>
      </c>
      <c r="G754" s="18">
        <v>20</v>
      </c>
      <c r="H754" s="65">
        <f>_xlfn._xlws.FILTER('[1]2025年已发货'!$E:$E,'[1]2025年已发货'!$F:$F&amp;'[1]2025年已发货'!$C:$C&amp;'[1]2025年已发货'!$G:$G&amp;'[1]2025年已发货'!$H:$H=C754&amp;F754&amp;I754&amp;J754,"未发货")</f>
        <v>20</v>
      </c>
      <c r="I754" s="63" t="str">
        <f>VLOOKUP(B754,辅助信息!E:I,3,FALSE)</f>
        <v>(五冶钢构医学科学产业园建设项目房建一部-一标（2-6）)四川省南充市顺庆区搬罾街道学府大道二段</v>
      </c>
      <c r="J754" s="63" t="str">
        <f>VLOOKUP(B754,辅助信息!E:I,4,FALSE)</f>
        <v>胡泽宇</v>
      </c>
      <c r="K754" s="63">
        <f>VLOOKUP(J754,辅助信息!H:I,2,FALSE)</f>
        <v>18141337338</v>
      </c>
      <c r="L754" s="72"/>
      <c r="M754" s="116">
        <v>45716</v>
      </c>
      <c r="N754" s="66"/>
      <c r="O754" s="66">
        <f ca="1" t="shared" si="30"/>
        <v>0</v>
      </c>
      <c r="P754" s="91">
        <f ca="1" t="shared" si="31"/>
        <v>47</v>
      </c>
      <c r="Q754" s="31" t="str">
        <f>VLOOKUP(B754,辅助信息!E:M,9,FALSE)</f>
        <v>ZTWM-CDGS-XS-2024-0248-五冶钢构-南充市医学院项目</v>
      </c>
    </row>
    <row r="755" hidden="1" spans="2:17">
      <c r="B755" s="22" t="s">
        <v>31</v>
      </c>
      <c r="C755" s="64">
        <v>45715</v>
      </c>
      <c r="D755" s="63" t="str">
        <f>VLOOKUP(B755,辅助信息!E:K,7,FALSE)</f>
        <v>JWDDCD2024121000136</v>
      </c>
      <c r="E755" s="63" t="str">
        <f>VLOOKUP(F755,辅助信息!A:B,2,FALSE)</f>
        <v>盘螺</v>
      </c>
      <c r="F755" s="22" t="s">
        <v>40</v>
      </c>
      <c r="G755" s="18">
        <v>51</v>
      </c>
      <c r="H755" s="65">
        <f>_xlfn._xlws.FILTER('[1]2025年已发货'!$E:$E,'[1]2025年已发货'!$F:$F&amp;'[1]2025年已发货'!$C:$C&amp;'[1]2025年已发货'!$G:$G&amp;'[1]2025年已发货'!$H:$H=C755&amp;F755&amp;I755&amp;J755,"未发货")</f>
        <v>51</v>
      </c>
      <c r="I755" s="63" t="str">
        <f>VLOOKUP(B755,辅助信息!E:I,3,FALSE)</f>
        <v>（四川商建-射洪城乡一体化项目）遂宁市射洪市忠新幼儿园北侧约220米新溪小区</v>
      </c>
      <c r="J755" s="63" t="str">
        <f>VLOOKUP(B755,辅助信息!E:I,4,FALSE)</f>
        <v>柏子刚</v>
      </c>
      <c r="K755" s="63">
        <f>VLOOKUP(J755,辅助信息!H:I,2,FALSE)</f>
        <v>15692885305</v>
      </c>
      <c r="L755" s="74" t="str">
        <f>VLOOKUP(B755,辅助信息!E:J,6,FALSE)</f>
        <v>提前联系到场规格及数量</v>
      </c>
      <c r="M755" s="116">
        <v>45716</v>
      </c>
      <c r="N755" s="66"/>
      <c r="O755" s="66">
        <f ca="1" t="shared" si="30"/>
        <v>0</v>
      </c>
      <c r="P755" s="91">
        <f ca="1" t="shared" si="31"/>
        <v>47</v>
      </c>
      <c r="Q755" s="31" t="str">
        <f>VLOOKUP(B755,辅助信息!E:M,9,FALSE)</f>
        <v>ZTWM-CDGS-XS-2024-0179-四川商投-射洪城乡一体化建设项目</v>
      </c>
    </row>
    <row r="756" hidden="1" spans="2:17">
      <c r="B756" s="22" t="s">
        <v>31</v>
      </c>
      <c r="C756" s="64">
        <v>45715</v>
      </c>
      <c r="D756" s="63" t="str">
        <f>VLOOKUP(B756,辅助信息!E:K,7,FALSE)</f>
        <v>JWDDCD2024121000136</v>
      </c>
      <c r="E756" s="63" t="str">
        <f>VLOOKUP(F756,辅助信息!A:B,2,FALSE)</f>
        <v>螺纹钢</v>
      </c>
      <c r="F756" s="22" t="s">
        <v>27</v>
      </c>
      <c r="G756" s="18">
        <v>27</v>
      </c>
      <c r="H756" s="65">
        <v>26</v>
      </c>
      <c r="I756" s="63" t="str">
        <f>VLOOKUP(B756,辅助信息!E:I,3,FALSE)</f>
        <v>（四川商建-射洪城乡一体化项目）遂宁市射洪市忠新幼儿园北侧约220米新溪小区</v>
      </c>
      <c r="J756" s="63" t="str">
        <f>VLOOKUP(B756,辅助信息!E:I,4,FALSE)</f>
        <v>柏子刚</v>
      </c>
      <c r="K756" s="63">
        <f>VLOOKUP(J756,辅助信息!H:I,2,FALSE)</f>
        <v>15692885305</v>
      </c>
      <c r="L756" s="75"/>
      <c r="M756" s="116">
        <v>45716</v>
      </c>
      <c r="N756" s="66"/>
      <c r="O756" s="66">
        <f ca="1" t="shared" si="30"/>
        <v>0</v>
      </c>
      <c r="P756" s="91">
        <f ca="1" t="shared" si="31"/>
        <v>47</v>
      </c>
      <c r="Q756" s="31" t="str">
        <f>VLOOKUP(B756,辅助信息!E:M,9,FALSE)</f>
        <v>ZTWM-CDGS-XS-2024-0179-四川商投-射洪城乡一体化建设项目</v>
      </c>
    </row>
    <row r="757" hidden="1" spans="2:17">
      <c r="B757" s="22" t="s">
        <v>31</v>
      </c>
      <c r="C757" s="64">
        <v>45715</v>
      </c>
      <c r="D757" s="63" t="str">
        <f>VLOOKUP(B757,辅助信息!E:K,7,FALSE)</f>
        <v>JWDDCD2024121000136</v>
      </c>
      <c r="E757" s="63" t="str">
        <f>VLOOKUP(F757,辅助信息!A:B,2,FALSE)</f>
        <v>螺纹钢</v>
      </c>
      <c r="F757" s="22" t="s">
        <v>30</v>
      </c>
      <c r="G757" s="18">
        <v>24</v>
      </c>
      <c r="H757" s="65">
        <f>_xlfn._xlws.FILTER('[1]2025年已发货'!$E:$E,'[1]2025年已发货'!$F:$F&amp;'[1]2025年已发货'!$C:$C&amp;'[1]2025年已发货'!$G:$G&amp;'[1]2025年已发货'!$H:$H=C757&amp;F757&amp;I757&amp;J757,"未发货")</f>
        <v>24</v>
      </c>
      <c r="I757" s="63" t="str">
        <f>VLOOKUP(B757,辅助信息!E:I,3,FALSE)</f>
        <v>（四川商建-射洪城乡一体化项目）遂宁市射洪市忠新幼儿园北侧约220米新溪小区</v>
      </c>
      <c r="J757" s="63" t="str">
        <f>VLOOKUP(B757,辅助信息!E:I,4,FALSE)</f>
        <v>柏子刚</v>
      </c>
      <c r="K757" s="63">
        <f>VLOOKUP(J757,辅助信息!H:I,2,FALSE)</f>
        <v>15692885305</v>
      </c>
      <c r="L757" s="75"/>
      <c r="M757" s="116">
        <v>45716</v>
      </c>
      <c r="N757" s="66"/>
      <c r="O757" s="66">
        <f ca="1" t="shared" si="30"/>
        <v>0</v>
      </c>
      <c r="P757" s="91">
        <f ca="1" t="shared" si="31"/>
        <v>47</v>
      </c>
      <c r="Q757" s="31" t="str">
        <f>VLOOKUP(B757,辅助信息!E:M,9,FALSE)</f>
        <v>ZTWM-CDGS-XS-2024-0179-四川商投-射洪城乡一体化建设项目</v>
      </c>
    </row>
    <row r="758" hidden="1" spans="2:17">
      <c r="B758" s="22" t="s">
        <v>31</v>
      </c>
      <c r="C758" s="64">
        <v>45715</v>
      </c>
      <c r="D758" s="63" t="str">
        <f>VLOOKUP(B758,辅助信息!E:K,7,FALSE)</f>
        <v>JWDDCD2024121000136</v>
      </c>
      <c r="E758" s="63" t="str">
        <f>VLOOKUP(F758,辅助信息!A:B,2,FALSE)</f>
        <v>螺纹钢</v>
      </c>
      <c r="F758" s="22" t="s">
        <v>18</v>
      </c>
      <c r="G758" s="18">
        <v>6</v>
      </c>
      <c r="H758" s="65">
        <f>_xlfn._xlws.FILTER('[1]2025年已发货'!$E:$E,'[1]2025年已发货'!$F:$F&amp;'[1]2025年已发货'!$C:$C&amp;'[1]2025年已发货'!$G:$G&amp;'[1]2025年已发货'!$H:$H=C758&amp;F758&amp;I758&amp;J758,"未发货")</f>
        <v>6</v>
      </c>
      <c r="I758" s="63" t="str">
        <f>VLOOKUP(B758,辅助信息!E:I,3,FALSE)</f>
        <v>（四川商建-射洪城乡一体化项目）遂宁市射洪市忠新幼儿园北侧约220米新溪小区</v>
      </c>
      <c r="J758" s="63" t="str">
        <f>VLOOKUP(B758,辅助信息!E:I,4,FALSE)</f>
        <v>柏子刚</v>
      </c>
      <c r="K758" s="63">
        <f>VLOOKUP(J758,辅助信息!H:I,2,FALSE)</f>
        <v>15692885305</v>
      </c>
      <c r="L758" s="75"/>
      <c r="M758" s="116">
        <v>45716</v>
      </c>
      <c r="N758" s="66"/>
      <c r="O758" s="66">
        <f ca="1" t="shared" si="30"/>
        <v>0</v>
      </c>
      <c r="P758" s="91">
        <f ca="1" t="shared" si="31"/>
        <v>47</v>
      </c>
      <c r="Q758" s="31" t="str">
        <f>VLOOKUP(B758,辅助信息!E:M,9,FALSE)</f>
        <v>ZTWM-CDGS-XS-2024-0179-四川商投-射洪城乡一体化建设项目</v>
      </c>
    </row>
    <row r="759" ht="45" hidden="1" spans="2:17">
      <c r="B759" s="63" t="s">
        <v>75</v>
      </c>
      <c r="C759" s="64">
        <v>45715</v>
      </c>
      <c r="D759" s="63" t="str">
        <f>VLOOKUP(B759,辅助信息!E:K,7,FALSE)</f>
        <v>JWDDCD2024102400111</v>
      </c>
      <c r="E759" s="63" t="str">
        <f>VLOOKUP(F759,辅助信息!A:B,2,FALSE)</f>
        <v>螺纹钢</v>
      </c>
      <c r="F759" s="63" t="s">
        <v>52</v>
      </c>
      <c r="G759" s="65">
        <v>35</v>
      </c>
      <c r="H759" s="65" t="str">
        <f>_xlfn._xlws.FILTER('[1]2025年已发货'!$E:$E,'[1]2025年已发货'!$F:$F&amp;'[1]2025年已发货'!$C:$C&amp;'[1]2025年已发货'!$G:$G&amp;'[1]2025年已发货'!$H:$H=C759&amp;F759&amp;I759&amp;J759,"未发货")</f>
        <v>未发货</v>
      </c>
      <c r="I759" s="63" t="str">
        <f>VLOOKUP(B759,辅助信息!E:I,3,FALSE)</f>
        <v>（五冶达州国道542项目-一工区桥梁一工段）四川省达州市四川省达州市达川区石桥镇武寨村</v>
      </c>
      <c r="J759" s="63" t="str">
        <f>VLOOKUP(B759,辅助信息!E:I,4,FALSE)</f>
        <v>杨勇</v>
      </c>
      <c r="K759" s="63">
        <f>VLOOKUP(J759,辅助信息!H:I,2,FALSE)</f>
        <v>18398563998</v>
      </c>
      <c r="L759" s="66" t="str">
        <f>VLOOKUP(B759,辅助信息!E:J,6,FALSE)</f>
        <v>五冶建设送货单,送货车型13米,装货前联系收货人核实到场规格,没提前告知进场规格现场不给予接收</v>
      </c>
      <c r="M759" s="116">
        <v>45716</v>
      </c>
      <c r="N759" s="66"/>
      <c r="O759" s="66">
        <f ca="1" t="shared" ref="O759:O770" si="32">IF(OR(M759="",N759&lt;&gt;""),"",MAX(M759-TODAY(),0))</f>
        <v>0</v>
      </c>
      <c r="P759" s="91">
        <f ca="1" t="shared" si="31"/>
        <v>47</v>
      </c>
      <c r="Q759" s="31" t="str">
        <f>VLOOKUP(B759,辅助信息!E:M,9,FALSE)</f>
        <v>ZTWM-CDGS-XS-2024-0181-五冶天府-国道542项目（二批次）</v>
      </c>
    </row>
    <row r="760" hidden="1" spans="2:17">
      <c r="B760" s="63" t="s">
        <v>108</v>
      </c>
      <c r="C760" s="64">
        <v>45715</v>
      </c>
      <c r="D760" s="63" t="str">
        <f>VLOOKUP(B760,辅助信息!E:K,7,FALSE)</f>
        <v>JWDDCD2024102400111</v>
      </c>
      <c r="E760" s="63" t="str">
        <f>VLOOKUP(F760,辅助信息!A:B,2,FALSE)</f>
        <v>高线</v>
      </c>
      <c r="F760" s="63" t="s">
        <v>53</v>
      </c>
      <c r="G760" s="65">
        <v>8</v>
      </c>
      <c r="H760" s="65" t="str">
        <f>_xlfn._xlws.FILTER('[1]2025年已发货'!$E:$E,'[1]2025年已发货'!$F:$F&amp;'[1]2025年已发货'!$C:$C&amp;'[1]2025年已发货'!$G:$G&amp;'[1]2025年已发货'!$H:$H=C760&amp;F760&amp;I760&amp;J760,"未发货")</f>
        <v>未发货</v>
      </c>
      <c r="I760" s="63" t="str">
        <f>VLOOKUP(B760,辅助信息!E:I,3,FALSE)</f>
        <v>（五冶达州国道542项目-三工区路基八工段(连接线)）四川省达州市达川区大堰镇梨子沟</v>
      </c>
      <c r="J760" s="63" t="str">
        <f>VLOOKUP(B760,辅助信息!E:I,4,FALSE)</f>
        <v>谭鹏程</v>
      </c>
      <c r="K760" s="63">
        <f>VLOOKUP(J760,辅助信息!H:I,2,FALSE)</f>
        <v>18280895666</v>
      </c>
      <c r="L760" s="75" t="str">
        <f>VLOOKUP(B760,辅助信息!E:J,6,FALSE)</f>
        <v>五冶建设送货单,送货车型9.6米,装货前联系收货人核实到场规格,没提前告知进场规格现场不给予接收</v>
      </c>
      <c r="M760" s="116">
        <v>45717</v>
      </c>
      <c r="N760" s="50"/>
      <c r="O760" s="66">
        <f ca="1" t="shared" si="32"/>
        <v>0</v>
      </c>
      <c r="P760" s="91">
        <f ca="1" t="shared" si="31"/>
        <v>46</v>
      </c>
      <c r="Q760" s="31" t="str">
        <f>VLOOKUP(B760,辅助信息!E:M,9,FALSE)</f>
        <v>ZTWM-CDGS-XS-2024-0181-五冶天府-国道542项目（二批次）</v>
      </c>
    </row>
    <row r="761" hidden="1" spans="2:17">
      <c r="B761" s="63" t="s">
        <v>108</v>
      </c>
      <c r="C761" s="64">
        <v>45715</v>
      </c>
      <c r="D761" s="63" t="str">
        <f>VLOOKUP(B761,辅助信息!E:K,7,FALSE)</f>
        <v>JWDDCD2024102400111</v>
      </c>
      <c r="E761" s="63" t="str">
        <f>VLOOKUP(F761,辅助信息!A:B,2,FALSE)</f>
        <v>螺纹钢</v>
      </c>
      <c r="F761" s="63" t="s">
        <v>27</v>
      </c>
      <c r="G761" s="65">
        <v>36</v>
      </c>
      <c r="H761" s="65" t="str">
        <f>_xlfn._xlws.FILTER('[1]2025年已发货'!$E:$E,'[1]2025年已发货'!$F:$F&amp;'[1]2025年已发货'!$C:$C&amp;'[1]2025年已发货'!$G:$G&amp;'[1]2025年已发货'!$H:$H=C761&amp;F761&amp;I761&amp;J761,"未发货")</f>
        <v>未发货</v>
      </c>
      <c r="I761" s="63" t="str">
        <f>VLOOKUP(B761,辅助信息!E:I,3,FALSE)</f>
        <v>（五冶达州国道542项目-三工区路基八工段(连接线)）四川省达州市达川区大堰镇梨子沟</v>
      </c>
      <c r="J761" s="63" t="str">
        <f>VLOOKUP(B761,辅助信息!E:I,4,FALSE)</f>
        <v>谭鹏程</v>
      </c>
      <c r="K761" s="63">
        <f>VLOOKUP(J761,辅助信息!H:I,2,FALSE)</f>
        <v>18280895666</v>
      </c>
      <c r="L761" s="75"/>
      <c r="M761" s="116">
        <v>45717</v>
      </c>
      <c r="N761" s="50"/>
      <c r="O761" s="66">
        <f ca="1" t="shared" si="32"/>
        <v>0</v>
      </c>
      <c r="P761" s="91">
        <f ca="1" t="shared" si="31"/>
        <v>46</v>
      </c>
      <c r="Q761" s="31" t="str">
        <f>VLOOKUP(B761,辅助信息!E:M,9,FALSE)</f>
        <v>ZTWM-CDGS-XS-2024-0181-五冶天府-国道542项目（二批次）</v>
      </c>
    </row>
    <row r="762" hidden="1" spans="2:17">
      <c r="B762" s="63" t="s">
        <v>108</v>
      </c>
      <c r="C762" s="64">
        <v>45715</v>
      </c>
      <c r="D762" s="63" t="str">
        <f>VLOOKUP(B762,辅助信息!E:K,7,FALSE)</f>
        <v>JWDDCD2024102400111</v>
      </c>
      <c r="E762" s="63" t="str">
        <f>VLOOKUP(F762,辅助信息!A:B,2,FALSE)</f>
        <v>螺纹钢</v>
      </c>
      <c r="F762" s="63" t="s">
        <v>32</v>
      </c>
      <c r="G762" s="65">
        <v>27</v>
      </c>
      <c r="H762" s="65" t="str">
        <f>_xlfn._xlws.FILTER('[1]2025年已发货'!$E:$E,'[1]2025年已发货'!$F:$F&amp;'[1]2025年已发货'!$C:$C&amp;'[1]2025年已发货'!$G:$G&amp;'[1]2025年已发货'!$H:$H=C762&amp;F762&amp;I762&amp;J762,"未发货")</f>
        <v>未发货</v>
      </c>
      <c r="I762" s="63" t="str">
        <f>VLOOKUP(B762,辅助信息!E:I,3,FALSE)</f>
        <v>（五冶达州国道542项目-三工区路基八工段(连接线)）四川省达州市达川区大堰镇梨子沟</v>
      </c>
      <c r="J762" s="63" t="str">
        <f>VLOOKUP(B762,辅助信息!E:I,4,FALSE)</f>
        <v>谭鹏程</v>
      </c>
      <c r="K762" s="63">
        <f>VLOOKUP(J762,辅助信息!H:I,2,FALSE)</f>
        <v>18280895666</v>
      </c>
      <c r="L762" s="75"/>
      <c r="M762" s="116">
        <v>45717</v>
      </c>
      <c r="N762" s="50"/>
      <c r="O762" s="66">
        <f ca="1" t="shared" si="32"/>
        <v>0</v>
      </c>
      <c r="P762" s="91">
        <f ca="1" t="shared" si="31"/>
        <v>46</v>
      </c>
      <c r="Q762" s="31" t="str">
        <f>VLOOKUP(B762,辅助信息!E:M,9,FALSE)</f>
        <v>ZTWM-CDGS-XS-2024-0181-五冶天府-国道542项目（二批次）</v>
      </c>
    </row>
    <row r="763" hidden="1" spans="2:17">
      <c r="B763" s="63" t="s">
        <v>108</v>
      </c>
      <c r="C763" s="64">
        <v>45715</v>
      </c>
      <c r="D763" s="63" t="str">
        <f>VLOOKUP(B763,辅助信息!E:K,7,FALSE)</f>
        <v>JWDDCD2024102400111</v>
      </c>
      <c r="E763" s="63" t="str">
        <f>VLOOKUP(F763,辅助信息!A:B,2,FALSE)</f>
        <v>螺纹钢</v>
      </c>
      <c r="F763" s="63" t="s">
        <v>30</v>
      </c>
      <c r="G763" s="65">
        <v>60</v>
      </c>
      <c r="H763" s="65" t="str">
        <f>_xlfn._xlws.FILTER('[1]2025年已发货'!$E:$E,'[1]2025年已发货'!$F:$F&amp;'[1]2025年已发货'!$C:$C&amp;'[1]2025年已发货'!$G:$G&amp;'[1]2025年已发货'!$H:$H=C763&amp;F763&amp;I763&amp;J763,"未发货")</f>
        <v>未发货</v>
      </c>
      <c r="I763" s="63" t="str">
        <f>VLOOKUP(B763,辅助信息!E:I,3,FALSE)</f>
        <v>（五冶达州国道542项目-三工区路基八工段(连接线)）四川省达州市达川区大堰镇梨子沟</v>
      </c>
      <c r="J763" s="63" t="str">
        <f>VLOOKUP(B763,辅助信息!E:I,4,FALSE)</f>
        <v>谭鹏程</v>
      </c>
      <c r="K763" s="63">
        <f>VLOOKUP(J763,辅助信息!H:I,2,FALSE)</f>
        <v>18280895666</v>
      </c>
      <c r="L763" s="75"/>
      <c r="M763" s="116">
        <v>45717</v>
      </c>
      <c r="N763" s="50"/>
      <c r="O763" s="66">
        <f ca="1" t="shared" si="32"/>
        <v>0</v>
      </c>
      <c r="P763" s="91">
        <f ca="1" t="shared" si="31"/>
        <v>46</v>
      </c>
      <c r="Q763" s="31" t="str">
        <f>VLOOKUP(B763,辅助信息!E:M,9,FALSE)</f>
        <v>ZTWM-CDGS-XS-2024-0181-五冶天府-国道542项目（二批次）</v>
      </c>
    </row>
    <row r="764" hidden="1" spans="2:17">
      <c r="B764" s="63" t="s">
        <v>108</v>
      </c>
      <c r="C764" s="64">
        <v>45715</v>
      </c>
      <c r="D764" s="63" t="str">
        <f>VLOOKUP(B764,辅助信息!E:K,7,FALSE)</f>
        <v>JWDDCD2024102400111</v>
      </c>
      <c r="E764" s="63" t="str">
        <f>VLOOKUP(F764,辅助信息!A:B,2,FALSE)</f>
        <v>螺纹钢</v>
      </c>
      <c r="F764" s="63" t="s">
        <v>52</v>
      </c>
      <c r="G764" s="65">
        <v>10</v>
      </c>
      <c r="H764" s="65" t="str">
        <f>_xlfn._xlws.FILTER('[1]2025年已发货'!$E:$E,'[1]2025年已发货'!$F:$F&amp;'[1]2025年已发货'!$C:$C&amp;'[1]2025年已发货'!$G:$G&amp;'[1]2025年已发货'!$H:$H=C764&amp;F764&amp;I764&amp;J764,"未发货")</f>
        <v>未发货</v>
      </c>
      <c r="I764" s="63" t="str">
        <f>VLOOKUP(B764,辅助信息!E:I,3,FALSE)</f>
        <v>（五冶达州国道542项目-三工区路基八工段(连接线)）四川省达州市达川区大堰镇梨子沟</v>
      </c>
      <c r="J764" s="63" t="str">
        <f>VLOOKUP(B764,辅助信息!E:I,4,FALSE)</f>
        <v>谭鹏程</v>
      </c>
      <c r="K764" s="63">
        <f>VLOOKUP(J764,辅助信息!H:I,2,FALSE)</f>
        <v>18280895666</v>
      </c>
      <c r="L764" s="75"/>
      <c r="M764" s="116">
        <v>45717</v>
      </c>
      <c r="N764" s="50"/>
      <c r="O764" s="66">
        <f ca="1" t="shared" si="32"/>
        <v>0</v>
      </c>
      <c r="P764" s="91">
        <f ca="1" t="shared" si="31"/>
        <v>46</v>
      </c>
      <c r="Q764" s="31" t="str">
        <f>VLOOKUP(B764,辅助信息!E:M,9,FALSE)</f>
        <v>ZTWM-CDGS-XS-2024-0181-五冶天府-国道542项目（二批次）</v>
      </c>
    </row>
    <row r="765" hidden="1" spans="2:17">
      <c r="B765" s="102" t="s">
        <v>69</v>
      </c>
      <c r="C765" s="64">
        <v>45715</v>
      </c>
      <c r="D765" s="63" t="str">
        <f>VLOOKUP(B765,辅助信息!E:K,7,FALSE)</f>
        <v>JWDDCD2025011400164</v>
      </c>
      <c r="E765" s="63" t="str">
        <f>VLOOKUP(F765,辅助信息!A:B,2,FALSE)</f>
        <v>盘螺</v>
      </c>
      <c r="F765" s="63" t="s">
        <v>40</v>
      </c>
      <c r="G765" s="65">
        <v>15</v>
      </c>
      <c r="H765" s="65">
        <f>_xlfn._xlws.FILTER('[1]2025年已发货'!$E:$E,'[1]2025年已发货'!$F:$F&amp;'[1]2025年已发货'!$C:$C&amp;'[1]2025年已发货'!$G:$G&amp;'[1]2025年已发货'!$H:$H=C765&amp;F765&amp;I765&amp;J765,"未发货")</f>
        <v>15</v>
      </c>
      <c r="I765" s="63" t="str">
        <f>VLOOKUP(B765,辅助信息!E:I,3,FALSE)</f>
        <v>（商投建工达州中医药科技园-4工区-2号楼）达州市通川区达州中医药职业学院犀牛大道北段</v>
      </c>
      <c r="J765" s="63" t="str">
        <f>VLOOKUP(B765,辅助信息!E:I,4,FALSE)</f>
        <v>张扬</v>
      </c>
      <c r="K765" s="63">
        <f>VLOOKUP(J765,辅助信息!H:I,2,FALSE)</f>
        <v>18381904567</v>
      </c>
      <c r="L765" s="75" t="str">
        <f>VLOOKUP(B765,辅助信息!E:J,6,FALSE)</f>
        <v>控制炉批号尽量少,优先安排达钢,提前联系到场规格及数量</v>
      </c>
      <c r="M765" s="116">
        <v>45716</v>
      </c>
      <c r="N765" s="66"/>
      <c r="O765" s="66">
        <f ca="1" t="shared" si="32"/>
        <v>0</v>
      </c>
      <c r="P765" s="91">
        <f ca="1" t="shared" si="31"/>
        <v>47</v>
      </c>
      <c r="Q765" s="31" t="str">
        <f>VLOOKUP(B765,辅助信息!E:M,9,FALSE)</f>
        <v>ZTWM-CDGS-XS-2024-0134-商投建工达州中医药科技成果示范园项目</v>
      </c>
    </row>
    <row r="766" hidden="1" spans="2:17">
      <c r="B766" s="102" t="s">
        <v>69</v>
      </c>
      <c r="C766" s="64">
        <v>45715</v>
      </c>
      <c r="D766" s="63" t="str">
        <f>VLOOKUP(B766,辅助信息!E:K,7,FALSE)</f>
        <v>JWDDCD2025011400164</v>
      </c>
      <c r="E766" s="63" t="str">
        <f>VLOOKUP(F766,辅助信息!A:B,2,FALSE)</f>
        <v>盘螺</v>
      </c>
      <c r="F766" s="63" t="s">
        <v>41</v>
      </c>
      <c r="G766" s="65">
        <f>10*2.5</f>
        <v>25</v>
      </c>
      <c r="H766" s="65">
        <f>_xlfn._xlws.FILTER('[1]2025年已发货'!$E:$E,'[1]2025年已发货'!$F:$F&amp;'[1]2025年已发货'!$C:$C&amp;'[1]2025年已发货'!$G:$G&amp;'[1]2025年已发货'!$H:$H=C766&amp;F766&amp;I766&amp;J766,"未发货")</f>
        <v>25</v>
      </c>
      <c r="I766" s="63" t="str">
        <f>VLOOKUP(B766,辅助信息!E:I,3,FALSE)</f>
        <v>（商投建工达州中医药科技园-4工区-2号楼）达州市通川区达州中医药职业学院犀牛大道北段</v>
      </c>
      <c r="J766" s="63" t="str">
        <f>VLOOKUP(B766,辅助信息!E:I,4,FALSE)</f>
        <v>张扬</v>
      </c>
      <c r="K766" s="63">
        <f>VLOOKUP(J766,辅助信息!H:I,2,FALSE)</f>
        <v>18381904567</v>
      </c>
      <c r="L766" s="75"/>
      <c r="M766" s="116">
        <v>45716</v>
      </c>
      <c r="N766" s="66"/>
      <c r="O766" s="66">
        <f ca="1" t="shared" si="32"/>
        <v>0</v>
      </c>
      <c r="P766" s="91">
        <f ca="1" t="shared" si="31"/>
        <v>47</v>
      </c>
      <c r="Q766" s="31" t="str">
        <f>VLOOKUP(B766,辅助信息!E:M,9,FALSE)</f>
        <v>ZTWM-CDGS-XS-2024-0134-商投建工达州中医药科技成果示范园项目</v>
      </c>
    </row>
    <row r="767" hidden="1" spans="2:17">
      <c r="B767" s="22" t="s">
        <v>56</v>
      </c>
      <c r="C767" s="64">
        <v>45715</v>
      </c>
      <c r="D767" s="63" t="str">
        <f>VLOOKUP(B767,辅助信息!E:K,7,FALSE)</f>
        <v>JWDDCD2025011400164</v>
      </c>
      <c r="E767" s="63" t="str">
        <f>VLOOKUP(F767,辅助信息!A:B,2,FALSE)</f>
        <v>螺纹钢</v>
      </c>
      <c r="F767" s="22" t="s">
        <v>66</v>
      </c>
      <c r="G767" s="18">
        <v>12</v>
      </c>
      <c r="H767" s="65" t="str">
        <f>_xlfn._xlws.FILTER('[1]2025年已发货'!$E:$E,'[1]2025年已发货'!$F:$F&amp;'[1]2025年已发货'!$C:$C&amp;'[1]2025年已发货'!$G:$G&amp;'[1]2025年已发货'!$H:$H=C767&amp;F767&amp;I767&amp;J767,"未发货")</f>
        <v>未发货</v>
      </c>
      <c r="I767" s="63" t="str">
        <f>VLOOKUP(B767,辅助信息!E:I,3,FALSE)</f>
        <v>（商投建工达州中医药科技园-4工区-7号楼）达州市通川区达州中医药职业学院犀牛大道北段</v>
      </c>
      <c r="J767" s="63" t="str">
        <f>VLOOKUP(B767,辅助信息!E:I,4,FALSE)</f>
        <v>张扬</v>
      </c>
      <c r="K767" s="63">
        <f>VLOOKUP(J767,辅助信息!H:I,2,FALSE)</f>
        <v>18381904567</v>
      </c>
      <c r="L767" s="75" t="str">
        <f>VLOOKUP(B767,辅助信息!E:J,6,FALSE)</f>
        <v>控制炉批号尽量少,优先安排达钢,提前联系到场规格及数量</v>
      </c>
      <c r="M767" s="116">
        <v>45716</v>
      </c>
      <c r="N767" s="66"/>
      <c r="O767" s="66">
        <f ca="1" t="shared" ref="O767:O796" si="33">IF(OR(M767="",N767&lt;&gt;""),"",MAX(M767-TODAY(),0))</f>
        <v>0</v>
      </c>
      <c r="P767" s="91">
        <f ca="1" t="shared" si="31"/>
        <v>47</v>
      </c>
      <c r="Q767" s="31" t="str">
        <f>VLOOKUP(B767,辅助信息!E:M,9,FALSE)</f>
        <v>ZTWM-CDGS-XS-2024-0134-商投建工达州中医药科技成果示范园项目</v>
      </c>
    </row>
    <row r="768" hidden="1" spans="2:17">
      <c r="B768" s="22" t="s">
        <v>56</v>
      </c>
      <c r="C768" s="64">
        <v>45715</v>
      </c>
      <c r="D768" s="63" t="str">
        <f>VLOOKUP(B768,辅助信息!E:K,7,FALSE)</f>
        <v>JWDDCD2025011400164</v>
      </c>
      <c r="E768" s="63" t="str">
        <f>VLOOKUP(F768,辅助信息!A:B,2,FALSE)</f>
        <v>螺纹钢</v>
      </c>
      <c r="F768" s="22" t="s">
        <v>45</v>
      </c>
      <c r="G768" s="18">
        <v>12</v>
      </c>
      <c r="H768" s="65" t="str">
        <f>_xlfn._xlws.FILTER('[1]2025年已发货'!$E:$E,'[1]2025年已发货'!$F:$F&amp;'[1]2025年已发货'!$C:$C&amp;'[1]2025年已发货'!$G:$G&amp;'[1]2025年已发货'!$H:$H=C768&amp;F768&amp;I768&amp;J768,"未发货")</f>
        <v>未发货</v>
      </c>
      <c r="I768" s="63" t="str">
        <f>VLOOKUP(B768,辅助信息!E:I,3,FALSE)</f>
        <v>（商投建工达州中医药科技园-4工区-7号楼）达州市通川区达州中医药职业学院犀牛大道北段</v>
      </c>
      <c r="J768" s="63" t="str">
        <f>VLOOKUP(B768,辅助信息!E:I,4,FALSE)</f>
        <v>张扬</v>
      </c>
      <c r="K768" s="63">
        <f>VLOOKUP(J768,辅助信息!H:I,2,FALSE)</f>
        <v>18381904567</v>
      </c>
      <c r="L768" s="75"/>
      <c r="M768" s="116">
        <v>45716</v>
      </c>
      <c r="N768" s="66"/>
      <c r="O768" s="66">
        <f ca="1" t="shared" si="33"/>
        <v>0</v>
      </c>
      <c r="P768" s="91">
        <f ca="1" t="shared" si="31"/>
        <v>47</v>
      </c>
      <c r="Q768" s="31" t="str">
        <f>VLOOKUP(B768,辅助信息!E:M,9,FALSE)</f>
        <v>ZTWM-CDGS-XS-2024-0134-商投建工达州中医药科技成果示范园项目</v>
      </c>
    </row>
    <row r="769" hidden="1" spans="2:17">
      <c r="B769" s="22" t="s">
        <v>56</v>
      </c>
      <c r="C769" s="64">
        <v>45715</v>
      </c>
      <c r="D769" s="63" t="str">
        <f>VLOOKUP(B769,辅助信息!E:K,7,FALSE)</f>
        <v>JWDDCD2025011400164</v>
      </c>
      <c r="E769" s="63" t="str">
        <f>VLOOKUP(F769,辅助信息!A:B,2,FALSE)</f>
        <v>螺纹钢</v>
      </c>
      <c r="F769" s="22" t="s">
        <v>21</v>
      </c>
      <c r="G769" s="18">
        <v>15</v>
      </c>
      <c r="H769" s="65" t="str">
        <f>_xlfn._xlws.FILTER('[1]2025年已发货'!$E:$E,'[1]2025年已发货'!$F:$F&amp;'[1]2025年已发货'!$C:$C&amp;'[1]2025年已发货'!$G:$G&amp;'[1]2025年已发货'!$H:$H=C769&amp;F769&amp;I769&amp;J769,"未发货")</f>
        <v>未发货</v>
      </c>
      <c r="I769" s="63" t="str">
        <f>VLOOKUP(B769,辅助信息!E:I,3,FALSE)</f>
        <v>（商投建工达州中医药科技园-4工区-7号楼）达州市通川区达州中医药职业学院犀牛大道北段</v>
      </c>
      <c r="J769" s="63" t="str">
        <f>VLOOKUP(B769,辅助信息!E:I,4,FALSE)</f>
        <v>张扬</v>
      </c>
      <c r="K769" s="63">
        <f>VLOOKUP(J769,辅助信息!H:I,2,FALSE)</f>
        <v>18381904567</v>
      </c>
      <c r="L769" s="75"/>
      <c r="M769" s="116">
        <v>45716</v>
      </c>
      <c r="N769" s="66"/>
      <c r="O769" s="66">
        <f ca="1" t="shared" si="33"/>
        <v>0</v>
      </c>
      <c r="P769" s="91">
        <f ca="1" t="shared" si="31"/>
        <v>47</v>
      </c>
      <c r="Q769" s="31" t="str">
        <f>VLOOKUP(B769,辅助信息!E:M,9,FALSE)</f>
        <v>ZTWM-CDGS-XS-2024-0134-商投建工达州中医药科技成果示范园项目</v>
      </c>
    </row>
    <row r="770" hidden="1" spans="2:17">
      <c r="B770" s="22" t="s">
        <v>56</v>
      </c>
      <c r="C770" s="64">
        <v>45715</v>
      </c>
      <c r="D770" s="63" t="str">
        <f>VLOOKUP(B770,辅助信息!E:K,7,FALSE)</f>
        <v>JWDDCD2025011400164</v>
      </c>
      <c r="E770" s="63" t="str">
        <f>VLOOKUP(F770,辅助信息!A:B,2,FALSE)</f>
        <v>螺纹钢</v>
      </c>
      <c r="F770" s="22" t="s">
        <v>58</v>
      </c>
      <c r="G770" s="18">
        <v>12</v>
      </c>
      <c r="H770" s="65" t="str">
        <f>_xlfn._xlws.FILTER('[1]2025年已发货'!$E:$E,'[1]2025年已发货'!$F:$F&amp;'[1]2025年已发货'!$C:$C&amp;'[1]2025年已发货'!$G:$G&amp;'[1]2025年已发货'!$H:$H=C770&amp;F770&amp;I770&amp;J770,"未发货")</f>
        <v>未发货</v>
      </c>
      <c r="I770" s="63" t="str">
        <f>VLOOKUP(B770,辅助信息!E:I,3,FALSE)</f>
        <v>（商投建工达州中医药科技园-4工区-7号楼）达州市通川区达州中医药职业学院犀牛大道北段</v>
      </c>
      <c r="J770" s="63" t="str">
        <f>VLOOKUP(B770,辅助信息!E:I,4,FALSE)</f>
        <v>张扬</v>
      </c>
      <c r="K770" s="63">
        <f>VLOOKUP(J770,辅助信息!H:I,2,FALSE)</f>
        <v>18381904567</v>
      </c>
      <c r="L770" s="75"/>
      <c r="M770" s="116">
        <v>45716</v>
      </c>
      <c r="N770" s="66"/>
      <c r="O770" s="66">
        <f ca="1" t="shared" si="33"/>
        <v>0</v>
      </c>
      <c r="P770" s="91">
        <f ca="1" t="shared" si="31"/>
        <v>47</v>
      </c>
      <c r="Q770" s="31" t="str">
        <f>VLOOKUP(B770,辅助信息!E:M,9,FALSE)</f>
        <v>ZTWM-CDGS-XS-2024-0134-商投建工达州中医药科技成果示范园项目</v>
      </c>
    </row>
    <row r="771" hidden="1" spans="2:17">
      <c r="B771" s="22" t="s">
        <v>56</v>
      </c>
      <c r="C771" s="64">
        <v>45715</v>
      </c>
      <c r="D771" s="63" t="str">
        <f>VLOOKUP(B771,辅助信息!E:K,7,FALSE)</f>
        <v>JWDDCD2025011400164</v>
      </c>
      <c r="E771" s="63" t="str">
        <f>VLOOKUP(F771,辅助信息!A:B,2,FALSE)</f>
        <v>螺纹钢</v>
      </c>
      <c r="F771" s="22" t="s">
        <v>46</v>
      </c>
      <c r="G771" s="18">
        <v>15</v>
      </c>
      <c r="H771" s="65" t="str">
        <f>_xlfn._xlws.FILTER('[1]2025年已发货'!$E:$E,'[1]2025年已发货'!$F:$F&amp;'[1]2025年已发货'!$C:$C&amp;'[1]2025年已发货'!$G:$G&amp;'[1]2025年已发货'!$H:$H=C771&amp;F771&amp;I771&amp;J771,"未发货")</f>
        <v>未发货</v>
      </c>
      <c r="I771" s="63" t="str">
        <f>VLOOKUP(B771,辅助信息!E:I,3,FALSE)</f>
        <v>（商投建工达州中医药科技园-4工区-7号楼）达州市通川区达州中医药职业学院犀牛大道北段</v>
      </c>
      <c r="J771" s="63" t="str">
        <f>VLOOKUP(B771,辅助信息!E:I,4,FALSE)</f>
        <v>张扬</v>
      </c>
      <c r="K771" s="63">
        <f>VLOOKUP(J771,辅助信息!H:I,2,FALSE)</f>
        <v>18381904567</v>
      </c>
      <c r="L771" s="75"/>
      <c r="M771" s="116">
        <v>45716</v>
      </c>
      <c r="N771" s="66"/>
      <c r="O771" s="66">
        <f ca="1" t="shared" si="33"/>
        <v>0</v>
      </c>
      <c r="P771" s="91">
        <f ca="1" t="shared" si="31"/>
        <v>47</v>
      </c>
      <c r="Q771" s="31" t="str">
        <f>VLOOKUP(B771,辅助信息!E:M,9,FALSE)</f>
        <v>ZTWM-CDGS-XS-2024-0134-商投建工达州中医药科技成果示范园项目</v>
      </c>
    </row>
    <row r="772" hidden="1" spans="2:17">
      <c r="B772" s="78" t="s">
        <v>56</v>
      </c>
      <c r="C772" s="79">
        <v>45715</v>
      </c>
      <c r="D772" s="80" t="str">
        <f>VLOOKUP(B772,辅助信息!E:K,7,FALSE)</f>
        <v>JWDDCD2025011400164</v>
      </c>
      <c r="E772" s="80" t="str">
        <f>VLOOKUP(F772,辅助信息!A:B,2,FALSE)</f>
        <v>螺纹钢</v>
      </c>
      <c r="F772" s="78" t="s">
        <v>22</v>
      </c>
      <c r="G772" s="81">
        <v>12</v>
      </c>
      <c r="H772" s="82" t="str">
        <f>_xlfn._xlws.FILTER('[1]2025年已发货'!$E:$E,'[1]2025年已发货'!$F:$F&amp;'[1]2025年已发货'!$C:$C&amp;'[1]2025年已发货'!$G:$G&amp;'[1]2025年已发货'!$H:$H=C772&amp;F772&amp;I772&amp;J772,"未发货")</f>
        <v>未发货</v>
      </c>
      <c r="I772" s="80" t="str">
        <f>VLOOKUP(B772,辅助信息!E:I,3,FALSE)</f>
        <v>（商投建工达州中医药科技园-4工区-7号楼）达州市通川区达州中医药职业学院犀牛大道北段</v>
      </c>
      <c r="J772" s="80" t="str">
        <f>VLOOKUP(B772,辅助信息!E:I,4,FALSE)</f>
        <v>张扬</v>
      </c>
      <c r="K772" s="80">
        <f>VLOOKUP(J772,辅助信息!H:I,2,FALSE)</f>
        <v>18381904567</v>
      </c>
      <c r="L772" s="75"/>
      <c r="M772" s="116">
        <v>45716</v>
      </c>
      <c r="N772" s="66"/>
      <c r="O772" s="66">
        <f ca="1" t="shared" si="33"/>
        <v>0</v>
      </c>
      <c r="P772" s="91">
        <f ca="1" t="shared" si="31"/>
        <v>47</v>
      </c>
      <c r="Q772" s="31" t="str">
        <f>VLOOKUP(B772,辅助信息!E:M,9,FALSE)</f>
        <v>ZTWM-CDGS-XS-2024-0134-商投建工达州中医药科技成果示范园项目</v>
      </c>
    </row>
    <row r="773" ht="45" hidden="1" spans="2:17">
      <c r="B773" s="63" t="s">
        <v>75</v>
      </c>
      <c r="C773" s="64">
        <v>45716</v>
      </c>
      <c r="D773" s="63" t="str">
        <f>VLOOKUP(B773,辅助信息!E:K,7,FALSE)</f>
        <v>JWDDCD2024102400111</v>
      </c>
      <c r="E773" s="63" t="str">
        <f>VLOOKUP(F773,辅助信息!A:B,2,FALSE)</f>
        <v>螺纹钢</v>
      </c>
      <c r="F773" s="63" t="s">
        <v>52</v>
      </c>
      <c r="G773" s="65">
        <v>35</v>
      </c>
      <c r="H773" s="65">
        <f>_xlfn._xlws.FILTER('[1]2025年已发货'!$E:$E,'[1]2025年已发货'!$F:$F&amp;'[1]2025年已发货'!$C:$C&amp;'[1]2025年已发货'!$G:$G&amp;'[1]2025年已发货'!$H:$H=C773&amp;F773&amp;I773&amp;J773,"未发货")</f>
        <v>45</v>
      </c>
      <c r="I773" s="63" t="str">
        <f>VLOOKUP(B773,辅助信息!E:I,3,FALSE)</f>
        <v>（五冶达州国道542项目-一工区桥梁一工段）四川省达州市四川省达州市达川区石桥镇武寨村</v>
      </c>
      <c r="J773" s="63" t="str">
        <f>VLOOKUP(B773,辅助信息!E:I,4,FALSE)</f>
        <v>杨勇</v>
      </c>
      <c r="K773" s="63">
        <f>VLOOKUP(J773,辅助信息!H:I,2,FALSE)</f>
        <v>18398563998</v>
      </c>
      <c r="L773" s="72" t="str">
        <f>VLOOKUP(B773,辅助信息!E:J,6,FALSE)</f>
        <v>五冶建设送货单,送货车型13米,装货前联系收货人核实到场规格,没提前告知进场规格现场不给予接收</v>
      </c>
      <c r="M773" s="116">
        <v>45716</v>
      </c>
      <c r="N773" s="66"/>
      <c r="O773" s="66">
        <f ca="1" t="shared" si="33"/>
        <v>0</v>
      </c>
      <c r="P773" s="91">
        <f ca="1" t="shared" si="31"/>
        <v>47</v>
      </c>
      <c r="Q773" s="31" t="str">
        <f>VLOOKUP(B773,辅助信息!E:M,9,FALSE)</f>
        <v>ZTWM-CDGS-XS-2024-0181-五冶天府-国道542项目（二批次）</v>
      </c>
    </row>
    <row r="774" hidden="1" spans="2:17">
      <c r="B774" s="63" t="s">
        <v>108</v>
      </c>
      <c r="C774" s="64">
        <v>45719</v>
      </c>
      <c r="D774" s="63" t="str">
        <f>VLOOKUP(B774,辅助信息!E:K,7,FALSE)</f>
        <v>JWDDCD2024102400111</v>
      </c>
      <c r="E774" s="63" t="str">
        <f>VLOOKUP(F774,辅助信息!A:B,2,FALSE)</f>
        <v>高线</v>
      </c>
      <c r="F774" s="63" t="s">
        <v>53</v>
      </c>
      <c r="G774" s="65">
        <v>8</v>
      </c>
      <c r="H774" s="65">
        <f>_xlfn._xlws.FILTER('[1]2025年已发货'!$E:$E,'[1]2025年已发货'!$F:$F&amp;'[1]2025年已发货'!$C:$C&amp;'[1]2025年已发货'!$G:$G&amp;'[1]2025年已发货'!$H:$H=C774&amp;F774&amp;I774&amp;J774,"未发货")</f>
        <v>8</v>
      </c>
      <c r="I774" s="63" t="str">
        <f>VLOOKUP(B774,辅助信息!E:I,3,FALSE)</f>
        <v>（五冶达州国道542项目-三工区路基八工段(连接线)）四川省达州市达川区大堰镇梨子沟</v>
      </c>
      <c r="J774" s="63" t="str">
        <f>VLOOKUP(B774,辅助信息!E:I,4,FALSE)</f>
        <v>谭鹏程</v>
      </c>
      <c r="K774" s="63">
        <f>VLOOKUP(J774,辅助信息!H:I,2,FALSE)</f>
        <v>18280895666</v>
      </c>
      <c r="L774" s="72" t="str">
        <f>VLOOKUP(B774,辅助信息!E:J,6,FALSE)</f>
        <v>五冶建设送货单,送货车型9.6米,装货前联系收货人核实到场规格,没提前告知进场规格现场不给予接收</v>
      </c>
      <c r="M774" s="90">
        <v>45717</v>
      </c>
      <c r="O774" s="91">
        <f ca="1" t="shared" si="33"/>
        <v>0</v>
      </c>
      <c r="P774" s="91">
        <f ca="1" t="shared" ref="P767:P796" si="34">IF(M774="","",IF(N774&lt;&gt;"",MAX(N774-M774,0),IF(TODAY()&gt;M774,TODAY()-M774,0)))</f>
        <v>46</v>
      </c>
      <c r="Q774" s="31" t="str">
        <f>VLOOKUP(B774,辅助信息!E:M,9,FALSE)</f>
        <v>ZTWM-CDGS-XS-2024-0181-五冶天府-国道542项目（二批次）</v>
      </c>
    </row>
    <row r="775" hidden="1" spans="2:17">
      <c r="B775" s="63" t="s">
        <v>108</v>
      </c>
      <c r="C775" s="64">
        <v>45719</v>
      </c>
      <c r="D775" s="63" t="str">
        <f>VLOOKUP(B775,辅助信息!E:K,7,FALSE)</f>
        <v>JWDDCD2024102400111</v>
      </c>
      <c r="E775" s="63" t="str">
        <f>VLOOKUP(F775,辅助信息!A:B,2,FALSE)</f>
        <v>螺纹钢</v>
      </c>
      <c r="F775" s="63" t="s">
        <v>27</v>
      </c>
      <c r="G775" s="65">
        <v>36</v>
      </c>
      <c r="H775" s="65">
        <f>_xlfn._xlws.FILTER('[1]2025年已发货'!$E:$E,'[1]2025年已发货'!$F:$F&amp;'[1]2025年已发货'!$C:$C&amp;'[1]2025年已发货'!$G:$G&amp;'[1]2025年已发货'!$H:$H=C775&amp;F775&amp;I775&amp;J775,"未发货")</f>
        <v>36</v>
      </c>
      <c r="I775" s="63" t="str">
        <f>VLOOKUP(B775,辅助信息!E:I,3,FALSE)</f>
        <v>（五冶达州国道542项目-三工区路基八工段(连接线)）四川省达州市达川区大堰镇梨子沟</v>
      </c>
      <c r="J775" s="63" t="str">
        <f>VLOOKUP(B775,辅助信息!E:I,4,FALSE)</f>
        <v>谭鹏程</v>
      </c>
      <c r="K775" s="63">
        <f>VLOOKUP(J775,辅助信息!H:I,2,FALSE)</f>
        <v>18280895666</v>
      </c>
      <c r="L775" s="72"/>
      <c r="M775" s="90">
        <v>45717</v>
      </c>
      <c r="O775" s="91">
        <f ca="1" t="shared" si="33"/>
        <v>0</v>
      </c>
      <c r="P775" s="91">
        <f ca="1" t="shared" si="34"/>
        <v>46</v>
      </c>
      <c r="Q775" s="31" t="str">
        <f>VLOOKUP(B775,辅助信息!E:M,9,FALSE)</f>
        <v>ZTWM-CDGS-XS-2024-0181-五冶天府-国道542项目（二批次）</v>
      </c>
    </row>
    <row r="776" hidden="1" spans="2:17">
      <c r="B776" s="63" t="s">
        <v>108</v>
      </c>
      <c r="C776" s="64">
        <v>45719</v>
      </c>
      <c r="D776" s="63" t="str">
        <f>VLOOKUP(B776,辅助信息!E:K,7,FALSE)</f>
        <v>JWDDCD2024102400111</v>
      </c>
      <c r="E776" s="63" t="str">
        <f>VLOOKUP(F776,辅助信息!A:B,2,FALSE)</f>
        <v>螺纹钢</v>
      </c>
      <c r="F776" s="63" t="s">
        <v>32</v>
      </c>
      <c r="G776" s="65">
        <v>27</v>
      </c>
      <c r="H776" s="65" t="str">
        <f>_xlfn._xlws.FILTER('[1]2025年已发货'!$E:$E,'[1]2025年已发货'!$F:$F&amp;'[1]2025年已发货'!$C:$C&amp;'[1]2025年已发货'!$G:$G&amp;'[1]2025年已发货'!$H:$H=C776&amp;F776&amp;I776&amp;J776,"未发货")</f>
        <v>未发货</v>
      </c>
      <c r="I776" s="63" t="str">
        <f>VLOOKUP(B776,辅助信息!E:I,3,FALSE)</f>
        <v>（五冶达州国道542项目-三工区路基八工段(连接线)）四川省达州市达川区大堰镇梨子沟</v>
      </c>
      <c r="J776" s="63" t="str">
        <f>VLOOKUP(B776,辅助信息!E:I,4,FALSE)</f>
        <v>谭鹏程</v>
      </c>
      <c r="K776" s="63">
        <f>VLOOKUP(J776,辅助信息!H:I,2,FALSE)</f>
        <v>18280895666</v>
      </c>
      <c r="L776" s="72"/>
      <c r="M776" s="90">
        <v>45717</v>
      </c>
      <c r="O776" s="91">
        <f ca="1" t="shared" si="33"/>
        <v>0</v>
      </c>
      <c r="P776" s="91">
        <f ca="1" t="shared" si="34"/>
        <v>46</v>
      </c>
      <c r="Q776" s="31" t="str">
        <f>VLOOKUP(B776,辅助信息!E:M,9,FALSE)</f>
        <v>ZTWM-CDGS-XS-2024-0181-五冶天府-国道542项目（二批次）</v>
      </c>
    </row>
    <row r="777" hidden="1" spans="2:17">
      <c r="B777" s="63" t="s">
        <v>108</v>
      </c>
      <c r="C777" s="64">
        <v>45719</v>
      </c>
      <c r="D777" s="63" t="str">
        <f>VLOOKUP(B777,辅助信息!E:K,7,FALSE)</f>
        <v>JWDDCD2024102400111</v>
      </c>
      <c r="E777" s="63" t="str">
        <f>VLOOKUP(F777,辅助信息!A:B,2,FALSE)</f>
        <v>螺纹钢</v>
      </c>
      <c r="F777" s="63" t="s">
        <v>30</v>
      </c>
      <c r="G777" s="65">
        <v>60</v>
      </c>
      <c r="H777" s="65" t="str">
        <f>_xlfn._xlws.FILTER('[1]2025年已发货'!$E:$E,'[1]2025年已发货'!$F:$F&amp;'[1]2025年已发货'!$C:$C&amp;'[1]2025年已发货'!$G:$G&amp;'[1]2025年已发货'!$H:$H=C777&amp;F777&amp;I777&amp;J777,"未发货")</f>
        <v>未发货</v>
      </c>
      <c r="I777" s="63" t="str">
        <f>VLOOKUP(B777,辅助信息!E:I,3,FALSE)</f>
        <v>（五冶达州国道542项目-三工区路基八工段(连接线)）四川省达州市达川区大堰镇梨子沟</v>
      </c>
      <c r="J777" s="63" t="str">
        <f>VLOOKUP(B777,辅助信息!E:I,4,FALSE)</f>
        <v>谭鹏程</v>
      </c>
      <c r="K777" s="63">
        <f>VLOOKUP(J777,辅助信息!H:I,2,FALSE)</f>
        <v>18280895666</v>
      </c>
      <c r="L777" s="72"/>
      <c r="M777" s="90">
        <v>45717</v>
      </c>
      <c r="O777" s="91">
        <f ca="1" t="shared" si="33"/>
        <v>0</v>
      </c>
      <c r="P777" s="91">
        <f ca="1" t="shared" si="34"/>
        <v>46</v>
      </c>
      <c r="Q777" s="31" t="str">
        <f>VLOOKUP(B777,辅助信息!E:M,9,FALSE)</f>
        <v>ZTWM-CDGS-XS-2024-0181-五冶天府-国道542项目（二批次）</v>
      </c>
    </row>
    <row r="778" hidden="1" spans="2:17">
      <c r="B778" s="63" t="s">
        <v>108</v>
      </c>
      <c r="C778" s="64">
        <v>45719</v>
      </c>
      <c r="D778" s="63" t="str">
        <f>VLOOKUP(B778,辅助信息!E:K,7,FALSE)</f>
        <v>JWDDCD2024102400111</v>
      </c>
      <c r="E778" s="63" t="str">
        <f>VLOOKUP(F778,辅助信息!A:B,2,FALSE)</f>
        <v>螺纹钢</v>
      </c>
      <c r="F778" s="63" t="s">
        <v>52</v>
      </c>
      <c r="G778" s="65">
        <v>10</v>
      </c>
      <c r="H778" s="65" t="str">
        <f>_xlfn._xlws.FILTER('[1]2025年已发货'!$E:$E,'[1]2025年已发货'!$F:$F&amp;'[1]2025年已发货'!$C:$C&amp;'[1]2025年已发货'!$G:$G&amp;'[1]2025年已发货'!$H:$H=C778&amp;F778&amp;I778&amp;J778,"未发货")</f>
        <v>未发货</v>
      </c>
      <c r="I778" s="63" t="str">
        <f>VLOOKUP(B778,辅助信息!E:I,3,FALSE)</f>
        <v>（五冶达州国道542项目-三工区路基八工段(连接线)）四川省达州市达川区大堰镇梨子沟</v>
      </c>
      <c r="J778" s="63" t="str">
        <f>VLOOKUP(B778,辅助信息!E:I,4,FALSE)</f>
        <v>谭鹏程</v>
      </c>
      <c r="K778" s="63">
        <f>VLOOKUP(J778,辅助信息!H:I,2,FALSE)</f>
        <v>18280895666</v>
      </c>
      <c r="L778" s="72"/>
      <c r="M778" s="90">
        <v>45717</v>
      </c>
      <c r="O778" s="91">
        <f ca="1" t="shared" si="33"/>
        <v>0</v>
      </c>
      <c r="P778" s="91">
        <f ca="1" t="shared" si="34"/>
        <v>46</v>
      </c>
      <c r="Q778" s="31" t="str">
        <f>VLOOKUP(B778,辅助信息!E:M,9,FALSE)</f>
        <v>ZTWM-CDGS-XS-2024-0181-五冶天府-国道542项目（二批次）</v>
      </c>
    </row>
    <row r="779" hidden="1" spans="2:17">
      <c r="B779" s="63" t="s">
        <v>56</v>
      </c>
      <c r="C779" s="64">
        <v>45719</v>
      </c>
      <c r="D779" s="63" t="str">
        <f>VLOOKUP(B779,辅助信息!E:K,7,FALSE)</f>
        <v>JWDDCD2025011400164</v>
      </c>
      <c r="E779" s="63" t="str">
        <f>VLOOKUP(F779,辅助信息!A:B,2,FALSE)</f>
        <v>螺纹钢</v>
      </c>
      <c r="F779" s="63" t="s">
        <v>66</v>
      </c>
      <c r="G779" s="65">
        <v>12</v>
      </c>
      <c r="H779" s="65">
        <f>_xlfn._xlws.FILTER('[1]2025年已发货'!$E:$E,'[1]2025年已发货'!$F:$F&amp;'[1]2025年已发货'!$C:$C&amp;'[1]2025年已发货'!$G:$G&amp;'[1]2025年已发货'!$H:$H=C779&amp;F779&amp;I779&amp;J779,"未发货")</f>
        <v>12</v>
      </c>
      <c r="I779" s="63" t="str">
        <f>VLOOKUP(B779,辅助信息!E:I,3,FALSE)</f>
        <v>（商投建工达州中医药科技园-4工区-7号楼）达州市通川区达州中医药职业学院犀牛大道北段</v>
      </c>
      <c r="J779" s="63" t="str">
        <f>VLOOKUP(B779,辅助信息!E:I,4,FALSE)</f>
        <v>张扬</v>
      </c>
      <c r="K779" s="63">
        <f>VLOOKUP(J779,辅助信息!H:I,2,FALSE)</f>
        <v>18381904567</v>
      </c>
      <c r="L779" s="72" t="str">
        <f>VLOOKUP(B779,辅助信息!E:J,6,FALSE)</f>
        <v>控制炉批号尽量少,优先安排达钢,提前联系到场规格及数量</v>
      </c>
      <c r="M779" s="90">
        <v>45716</v>
      </c>
      <c r="N779" s="91"/>
      <c r="O779" s="91">
        <f ca="1" t="shared" si="33"/>
        <v>0</v>
      </c>
      <c r="P779" s="91">
        <f ca="1" t="shared" si="34"/>
        <v>47</v>
      </c>
      <c r="Q779" s="31" t="str">
        <f>VLOOKUP(B779,辅助信息!E:M,9,FALSE)</f>
        <v>ZTWM-CDGS-XS-2024-0134-商投建工达州中医药科技成果示范园项目</v>
      </c>
    </row>
    <row r="780" hidden="1" spans="2:17">
      <c r="B780" s="63" t="s">
        <v>56</v>
      </c>
      <c r="C780" s="64">
        <v>45719</v>
      </c>
      <c r="D780" s="63" t="str">
        <f>VLOOKUP(B780,辅助信息!E:K,7,FALSE)</f>
        <v>JWDDCD2025011400164</v>
      </c>
      <c r="E780" s="63" t="str">
        <f>VLOOKUP(F780,辅助信息!A:B,2,FALSE)</f>
        <v>螺纹钢</v>
      </c>
      <c r="F780" s="63" t="s">
        <v>45</v>
      </c>
      <c r="G780" s="65">
        <v>12</v>
      </c>
      <c r="H780" s="65" t="str">
        <f>_xlfn._xlws.FILTER('[1]2025年已发货'!$E:$E,'[1]2025年已发货'!$F:$F&amp;'[1]2025年已发货'!$C:$C&amp;'[1]2025年已发货'!$G:$G&amp;'[1]2025年已发货'!$H:$H=C780&amp;F780&amp;I780&amp;J780,"未发货")</f>
        <v>未发货</v>
      </c>
      <c r="I780" s="63" t="str">
        <f>VLOOKUP(B780,辅助信息!E:I,3,FALSE)</f>
        <v>（商投建工达州中医药科技园-4工区-7号楼）达州市通川区达州中医药职业学院犀牛大道北段</v>
      </c>
      <c r="J780" s="63" t="str">
        <f>VLOOKUP(B780,辅助信息!E:I,4,FALSE)</f>
        <v>张扬</v>
      </c>
      <c r="K780" s="63">
        <f>VLOOKUP(J780,辅助信息!H:I,2,FALSE)</f>
        <v>18381904567</v>
      </c>
      <c r="L780" s="72"/>
      <c r="M780" s="90">
        <v>45716</v>
      </c>
      <c r="N780" s="91"/>
      <c r="O780" s="91">
        <f ca="1" t="shared" si="33"/>
        <v>0</v>
      </c>
      <c r="P780" s="91">
        <f ca="1" t="shared" si="34"/>
        <v>47</v>
      </c>
      <c r="Q780" s="31" t="str">
        <f>VLOOKUP(B780,辅助信息!E:M,9,FALSE)</f>
        <v>ZTWM-CDGS-XS-2024-0134-商投建工达州中医药科技成果示范园项目</v>
      </c>
    </row>
    <row r="781" hidden="1" spans="2:17">
      <c r="B781" s="63" t="s">
        <v>56</v>
      </c>
      <c r="C781" s="64">
        <v>45719</v>
      </c>
      <c r="D781" s="63" t="str">
        <f>VLOOKUP(B781,辅助信息!E:K,7,FALSE)</f>
        <v>JWDDCD2025011400164</v>
      </c>
      <c r="E781" s="63" t="str">
        <f>VLOOKUP(F781,辅助信息!A:B,2,FALSE)</f>
        <v>螺纹钢</v>
      </c>
      <c r="F781" s="63" t="s">
        <v>21</v>
      </c>
      <c r="G781" s="65">
        <v>15</v>
      </c>
      <c r="H781" s="65" t="str">
        <f>_xlfn._xlws.FILTER('[1]2025年已发货'!$E:$E,'[1]2025年已发货'!$F:$F&amp;'[1]2025年已发货'!$C:$C&amp;'[1]2025年已发货'!$G:$G&amp;'[1]2025年已发货'!$H:$H=C781&amp;F781&amp;I781&amp;J781,"未发货")</f>
        <v>未发货</v>
      </c>
      <c r="I781" s="63" t="str">
        <f>VLOOKUP(B781,辅助信息!E:I,3,FALSE)</f>
        <v>（商投建工达州中医药科技园-4工区-7号楼）达州市通川区达州中医药职业学院犀牛大道北段</v>
      </c>
      <c r="J781" s="63" t="str">
        <f>VLOOKUP(B781,辅助信息!E:I,4,FALSE)</f>
        <v>张扬</v>
      </c>
      <c r="K781" s="63">
        <f>VLOOKUP(J781,辅助信息!H:I,2,FALSE)</f>
        <v>18381904567</v>
      </c>
      <c r="L781" s="72"/>
      <c r="M781" s="90">
        <v>45716</v>
      </c>
      <c r="N781" s="91"/>
      <c r="O781" s="91">
        <f ca="1" t="shared" si="33"/>
        <v>0</v>
      </c>
      <c r="P781" s="91">
        <f ca="1" t="shared" si="34"/>
        <v>47</v>
      </c>
      <c r="Q781" s="31" t="str">
        <f>VLOOKUP(B781,辅助信息!E:M,9,FALSE)</f>
        <v>ZTWM-CDGS-XS-2024-0134-商投建工达州中医药科技成果示范园项目</v>
      </c>
    </row>
    <row r="782" hidden="1" spans="2:17">
      <c r="B782" s="63" t="s">
        <v>56</v>
      </c>
      <c r="C782" s="64">
        <v>45719</v>
      </c>
      <c r="D782" s="63" t="str">
        <f>VLOOKUP(B782,辅助信息!E:K,7,FALSE)</f>
        <v>JWDDCD2025011400164</v>
      </c>
      <c r="E782" s="63" t="str">
        <f>VLOOKUP(F782,辅助信息!A:B,2,FALSE)</f>
        <v>螺纹钢</v>
      </c>
      <c r="F782" s="63" t="s">
        <v>58</v>
      </c>
      <c r="G782" s="65">
        <v>12</v>
      </c>
      <c r="H782" s="65">
        <f>_xlfn._xlws.FILTER('[1]2025年已发货'!$E:$E,'[1]2025年已发货'!$F:$F&amp;'[1]2025年已发货'!$C:$C&amp;'[1]2025年已发货'!$G:$G&amp;'[1]2025年已发货'!$H:$H=C782&amp;F782&amp;I782&amp;J782,"未发货")</f>
        <v>12</v>
      </c>
      <c r="I782" s="63" t="str">
        <f>VLOOKUP(B782,辅助信息!E:I,3,FALSE)</f>
        <v>（商投建工达州中医药科技园-4工区-7号楼）达州市通川区达州中医药职业学院犀牛大道北段</v>
      </c>
      <c r="J782" s="63" t="str">
        <f>VLOOKUP(B782,辅助信息!E:I,4,FALSE)</f>
        <v>张扬</v>
      </c>
      <c r="K782" s="63">
        <f>VLOOKUP(J782,辅助信息!H:I,2,FALSE)</f>
        <v>18381904567</v>
      </c>
      <c r="L782" s="72"/>
      <c r="M782" s="90">
        <v>45716</v>
      </c>
      <c r="N782" s="91"/>
      <c r="O782" s="91">
        <f ca="1" t="shared" si="33"/>
        <v>0</v>
      </c>
      <c r="P782" s="91">
        <f ca="1" t="shared" si="34"/>
        <v>47</v>
      </c>
      <c r="Q782" s="31" t="str">
        <f>VLOOKUP(B782,辅助信息!E:M,9,FALSE)</f>
        <v>ZTWM-CDGS-XS-2024-0134-商投建工达州中医药科技成果示范园项目</v>
      </c>
    </row>
    <row r="783" hidden="1" spans="2:17">
      <c r="B783" s="63" t="s">
        <v>56</v>
      </c>
      <c r="C783" s="64">
        <v>45719</v>
      </c>
      <c r="D783" s="63" t="str">
        <f>VLOOKUP(B783,辅助信息!E:K,7,FALSE)</f>
        <v>JWDDCD2025011400164</v>
      </c>
      <c r="E783" s="63" t="str">
        <f>VLOOKUP(F783,辅助信息!A:B,2,FALSE)</f>
        <v>螺纹钢</v>
      </c>
      <c r="F783" s="63" t="s">
        <v>46</v>
      </c>
      <c r="G783" s="65">
        <v>15</v>
      </c>
      <c r="H783" s="65">
        <f>_xlfn._xlws.FILTER('[1]2025年已发货'!$E:$E,'[1]2025年已发货'!$F:$F&amp;'[1]2025年已发货'!$C:$C&amp;'[1]2025年已发货'!$G:$G&amp;'[1]2025年已发货'!$H:$H=C783&amp;F783&amp;I783&amp;J783,"未发货")</f>
        <v>15</v>
      </c>
      <c r="I783" s="63" t="str">
        <f>VLOOKUP(B783,辅助信息!E:I,3,FALSE)</f>
        <v>（商投建工达州中医药科技园-4工区-7号楼）达州市通川区达州中医药职业学院犀牛大道北段</v>
      </c>
      <c r="J783" s="63" t="str">
        <f>VLOOKUP(B783,辅助信息!E:I,4,FALSE)</f>
        <v>张扬</v>
      </c>
      <c r="K783" s="63">
        <f>VLOOKUP(J783,辅助信息!H:I,2,FALSE)</f>
        <v>18381904567</v>
      </c>
      <c r="L783" s="72"/>
      <c r="M783" s="90">
        <v>45716</v>
      </c>
      <c r="N783" s="91"/>
      <c r="O783" s="91">
        <f ca="1" t="shared" si="33"/>
        <v>0</v>
      </c>
      <c r="P783" s="91">
        <f ca="1" t="shared" si="34"/>
        <v>47</v>
      </c>
      <c r="Q783" s="31" t="str">
        <f>VLOOKUP(B783,辅助信息!E:M,9,FALSE)</f>
        <v>ZTWM-CDGS-XS-2024-0134-商投建工达州中医药科技成果示范园项目</v>
      </c>
    </row>
    <row r="784" hidden="1" spans="2:17">
      <c r="B784" s="63" t="s">
        <v>56</v>
      </c>
      <c r="C784" s="64">
        <v>45719</v>
      </c>
      <c r="D784" s="63" t="str">
        <f>VLOOKUP(B784,辅助信息!E:K,7,FALSE)</f>
        <v>JWDDCD2025011400164</v>
      </c>
      <c r="E784" s="63" t="str">
        <f>VLOOKUP(F784,辅助信息!A:B,2,FALSE)</f>
        <v>螺纹钢</v>
      </c>
      <c r="F784" s="63" t="s">
        <v>22</v>
      </c>
      <c r="G784" s="65">
        <v>12</v>
      </c>
      <c r="H784" s="65">
        <f>_xlfn._xlws.FILTER('[1]2025年已发货'!$E:$E,'[1]2025年已发货'!$F:$F&amp;'[1]2025年已发货'!$C:$C&amp;'[1]2025年已发货'!$G:$G&amp;'[1]2025年已发货'!$H:$H=C784&amp;F784&amp;I784&amp;J784,"未发货")</f>
        <v>12</v>
      </c>
      <c r="I784" s="63" t="str">
        <f>VLOOKUP(B784,辅助信息!E:I,3,FALSE)</f>
        <v>（商投建工达州中医药科技园-4工区-7号楼）达州市通川区达州中医药职业学院犀牛大道北段</v>
      </c>
      <c r="J784" s="63" t="str">
        <f>VLOOKUP(B784,辅助信息!E:I,4,FALSE)</f>
        <v>张扬</v>
      </c>
      <c r="K784" s="63">
        <f>VLOOKUP(J784,辅助信息!H:I,2,FALSE)</f>
        <v>18381904567</v>
      </c>
      <c r="L784" s="72"/>
      <c r="M784" s="90">
        <v>45716</v>
      </c>
      <c r="N784" s="91"/>
      <c r="O784" s="91">
        <f ca="1" t="shared" si="33"/>
        <v>0</v>
      </c>
      <c r="P784" s="91">
        <f ca="1" t="shared" si="34"/>
        <v>47</v>
      </c>
      <c r="Q784" s="31" t="str">
        <f>VLOOKUP(B784,辅助信息!E:M,9,FALSE)</f>
        <v>ZTWM-CDGS-XS-2024-0134-商投建工达州中医药科技成果示范园项目</v>
      </c>
    </row>
    <row r="785" ht="45" hidden="1" spans="2:17">
      <c r="B785" s="22" t="s">
        <v>63</v>
      </c>
      <c r="C785" s="64">
        <v>45719</v>
      </c>
      <c r="D785" s="63" t="str">
        <f>VLOOKUP(B785,辅助信息!E:K,7,FALSE)</f>
        <v>JWDDCD2024102400111</v>
      </c>
      <c r="E785" s="63" t="str">
        <f>VLOOKUP(F785,辅助信息!A:B,2,FALSE)</f>
        <v>螺纹钢</v>
      </c>
      <c r="F785" s="22" t="s">
        <v>18</v>
      </c>
      <c r="G785" s="18">
        <v>30</v>
      </c>
      <c r="H785" s="65">
        <f>_xlfn._xlws.FILTER('[1]2025年已发货'!$E:$E,'[1]2025年已发货'!$F:$F&amp;'[1]2025年已发货'!$C:$C&amp;'[1]2025年已发货'!$G:$G&amp;'[1]2025年已发货'!$H:$H=C785&amp;F785&amp;I785&amp;J785,"未发货")</f>
        <v>30</v>
      </c>
      <c r="I785" s="63" t="str">
        <f>VLOOKUP(B785,辅助信息!E:I,3,FALSE)</f>
        <v>（五冶达州国道542项目-三工区路基六工段）四川省达州市达川区赵固镇水文村</v>
      </c>
      <c r="J785" s="63" t="str">
        <f>VLOOKUP(B785,辅助信息!E:I,4,FALSE)</f>
        <v>谭鹏程</v>
      </c>
      <c r="K785" s="63">
        <f>VLOOKUP(J785,辅助信息!H:I,2,FALSE)</f>
        <v>18280895666</v>
      </c>
      <c r="L785" s="72" t="str">
        <f>VLOOKUP(B785,辅助信息!E:J,6,FALSE)</f>
        <v>五冶建设送货单,送货车型9.6米,装货前联系收货人核实到场规格,没提前告知进场规格现场不给予接收</v>
      </c>
      <c r="M785" s="90">
        <v>45717</v>
      </c>
      <c r="O785" s="91">
        <f ca="1" t="shared" si="33"/>
        <v>0</v>
      </c>
      <c r="P785" s="91">
        <f ca="1" t="shared" si="34"/>
        <v>46</v>
      </c>
      <c r="Q785" s="31" t="str">
        <f>VLOOKUP(B785,辅助信息!E:M,9,FALSE)</f>
        <v>ZTWM-CDGS-XS-2024-0181-五冶天府-国道542项目（二批次）</v>
      </c>
    </row>
    <row r="786" hidden="1" spans="2:17">
      <c r="B786" s="22" t="s">
        <v>20</v>
      </c>
      <c r="C786" s="64">
        <v>45719</v>
      </c>
      <c r="D786" s="63" t="str">
        <f>VLOOKUP(B786,辅助信息!E:K,7,FALSE)</f>
        <v>JWDDCD2025021900064</v>
      </c>
      <c r="E786" s="63" t="str">
        <f>VLOOKUP(F786,辅助信息!A:B,2,FALSE)</f>
        <v>盘螺</v>
      </c>
      <c r="F786" s="22" t="s">
        <v>49</v>
      </c>
      <c r="G786" s="18">
        <v>12</v>
      </c>
      <c r="H786" s="65" t="str">
        <f>_xlfn._xlws.FILTER('[1]2025年已发货'!$E:$E,'[1]2025年已发货'!$F:$F&amp;'[1]2025年已发货'!$C:$C&amp;'[1]2025年已发货'!$G:$G&amp;'[1]2025年已发货'!$H:$H=C786&amp;F786&amp;I786&amp;J786,"未发货")</f>
        <v>未发货</v>
      </c>
      <c r="I786" s="63" t="str">
        <f>VLOOKUP(B786,辅助信息!E:I,3,FALSE)</f>
        <v>(五冶钢构医学科学产业园建设项目房建三部-一标（7-2）)四川省南充市顺庆区搬罾街道学府大道二段</v>
      </c>
      <c r="J786" s="63" t="str">
        <f>VLOOKUP(B786,辅助信息!E:I,4,FALSE)</f>
        <v>郑林</v>
      </c>
      <c r="K786" s="63">
        <f>VLOOKUP(J786,辅助信息!H:I,2,FALSE)</f>
        <v>18349955455</v>
      </c>
      <c r="L786" s="72" t="str">
        <f>VLOOKUP(B786,辅助信息!E:J,6,FALSE)</f>
        <v>送货单：送货单位：南充思临新材料科技有限公司,收货单位：五冶集团川北(南充)建设有限公司,项目名称：南充医学科学产业园,送货车型13米,装货前联系收货人核实到场规格</v>
      </c>
      <c r="M786" s="90">
        <v>45718</v>
      </c>
      <c r="O786" s="91">
        <f ca="1" t="shared" si="33"/>
        <v>0</v>
      </c>
      <c r="P786" s="91">
        <f ca="1" t="shared" si="34"/>
        <v>45</v>
      </c>
      <c r="Q786" s="31" t="str">
        <f>VLOOKUP(B786,辅助信息!E:M,9,FALSE)</f>
        <v>ZTWM-CDGS-XS-2024-0248-五冶钢构-南充市医学院项目</v>
      </c>
    </row>
    <row r="787" hidden="1" spans="2:17">
      <c r="B787" s="22" t="s">
        <v>20</v>
      </c>
      <c r="C787" s="64">
        <v>45719</v>
      </c>
      <c r="D787" s="63" t="str">
        <f>VLOOKUP(B787,辅助信息!E:K,7,FALSE)</f>
        <v>JWDDCD2025021900064</v>
      </c>
      <c r="E787" s="63" t="str">
        <f>VLOOKUP(F787,辅助信息!A:B,2,FALSE)</f>
        <v>盘螺</v>
      </c>
      <c r="F787" s="22" t="s">
        <v>26</v>
      </c>
      <c r="G787" s="18">
        <v>5</v>
      </c>
      <c r="H787" s="65" t="str">
        <f>_xlfn._xlws.FILTER('[1]2025年已发货'!$E:$E,'[1]2025年已发货'!$F:$F&amp;'[1]2025年已发货'!$C:$C&amp;'[1]2025年已发货'!$G:$G&amp;'[1]2025年已发货'!$H:$H=C787&amp;F787&amp;I787&amp;J787,"未发货")</f>
        <v>未发货</v>
      </c>
      <c r="I787" s="63" t="str">
        <f>VLOOKUP(B787,辅助信息!E:I,3,FALSE)</f>
        <v>(五冶钢构医学科学产业园建设项目房建三部-一标（7-2）)四川省南充市顺庆区搬罾街道学府大道二段</v>
      </c>
      <c r="J787" s="63" t="str">
        <f>VLOOKUP(B787,辅助信息!E:I,4,FALSE)</f>
        <v>郑林</v>
      </c>
      <c r="K787" s="63">
        <f>VLOOKUP(J787,辅助信息!H:I,2,FALSE)</f>
        <v>18349955455</v>
      </c>
      <c r="L787" s="72"/>
      <c r="M787" s="90">
        <v>45718</v>
      </c>
      <c r="O787" s="91">
        <f ca="1" t="shared" si="33"/>
        <v>0</v>
      </c>
      <c r="P787" s="91">
        <f ca="1" t="shared" si="34"/>
        <v>45</v>
      </c>
      <c r="Q787" s="31" t="str">
        <f>VLOOKUP(B787,辅助信息!E:M,9,FALSE)</f>
        <v>ZTWM-CDGS-XS-2024-0248-五冶钢构-南充市医学院项目</v>
      </c>
    </row>
    <row r="788" hidden="1" spans="2:17">
      <c r="B788" s="22" t="s">
        <v>20</v>
      </c>
      <c r="C788" s="64">
        <v>45719</v>
      </c>
      <c r="D788" s="63" t="str">
        <f>VLOOKUP(B788,辅助信息!E:K,7,FALSE)</f>
        <v>JWDDCD2025021900064</v>
      </c>
      <c r="E788" s="63" t="str">
        <f>VLOOKUP(F788,辅助信息!A:B,2,FALSE)</f>
        <v>螺纹钢</v>
      </c>
      <c r="F788" s="22" t="s">
        <v>46</v>
      </c>
      <c r="G788" s="18">
        <v>7</v>
      </c>
      <c r="H788" s="65">
        <f>_xlfn._xlws.FILTER('[1]2025年已发货'!$E:$E,'[1]2025年已发货'!$F:$F&amp;'[1]2025年已发货'!$C:$C&amp;'[1]2025年已发货'!$G:$G&amp;'[1]2025年已发货'!$H:$H=C788&amp;F788&amp;I788&amp;J788,"未发货")</f>
        <v>7</v>
      </c>
      <c r="I788" s="63" t="str">
        <f>VLOOKUP(B788,辅助信息!E:I,3,FALSE)</f>
        <v>(五冶钢构医学科学产业园建设项目房建三部-一标（7-2）)四川省南充市顺庆区搬罾街道学府大道二段</v>
      </c>
      <c r="J788" s="63" t="str">
        <f>VLOOKUP(B788,辅助信息!E:I,4,FALSE)</f>
        <v>郑林</v>
      </c>
      <c r="K788" s="63">
        <f>VLOOKUP(J788,辅助信息!H:I,2,FALSE)</f>
        <v>18349955455</v>
      </c>
      <c r="L788" s="72"/>
      <c r="M788" s="90">
        <v>45718</v>
      </c>
      <c r="O788" s="91">
        <f ca="1" t="shared" si="33"/>
        <v>0</v>
      </c>
      <c r="P788" s="91">
        <f ca="1" t="shared" si="34"/>
        <v>45</v>
      </c>
      <c r="Q788" s="31" t="str">
        <f>VLOOKUP(B788,辅助信息!E:M,9,FALSE)</f>
        <v>ZTWM-CDGS-XS-2024-0248-五冶钢构-南充市医学院项目</v>
      </c>
    </row>
    <row r="789" hidden="1" spans="2:17">
      <c r="B789" s="22" t="s">
        <v>89</v>
      </c>
      <c r="C789" s="64">
        <v>45719</v>
      </c>
      <c r="D789" s="63" t="str">
        <f>VLOOKUP(B789,辅助信息!E:K,7,FALSE)</f>
        <v>JWDDCD2025021900064</v>
      </c>
      <c r="E789" s="63" t="str">
        <f>VLOOKUP(F789,辅助信息!A:B,2,FALSE)</f>
        <v>螺纹钢</v>
      </c>
      <c r="F789" s="22" t="s">
        <v>91</v>
      </c>
      <c r="G789" s="18">
        <v>16</v>
      </c>
      <c r="H789" s="65">
        <f>_xlfn._xlws.FILTER('[1]2025年已发货'!$E:$E,'[1]2025年已发货'!$F:$F&amp;'[1]2025年已发货'!$C:$C&amp;'[1]2025年已发货'!$G:$G&amp;'[1]2025年已发货'!$H:$H=C789&amp;F789&amp;I789&amp;J789,"未发货")</f>
        <v>9</v>
      </c>
      <c r="I789" s="63" t="str">
        <f>VLOOKUP(B789,辅助信息!E:I,3,FALSE)</f>
        <v>(五冶钢构医学科学产业园建设项目房建三部-排洪渠)四川省南充市顺庆区搬罾街道学府大道二段</v>
      </c>
      <c r="J789" s="63" t="str">
        <f>VLOOKUP(B789,辅助信息!E:I,4,FALSE)</f>
        <v>郑林</v>
      </c>
      <c r="K789" s="63">
        <f>VLOOKUP(J789,辅助信息!H:I,2,FALSE)</f>
        <v>18349955455</v>
      </c>
      <c r="L789" s="72"/>
      <c r="M789" s="90">
        <v>45718</v>
      </c>
      <c r="O789" s="91">
        <f ca="1" t="shared" si="33"/>
        <v>0</v>
      </c>
      <c r="P789" s="91">
        <f ca="1" t="shared" si="34"/>
        <v>45</v>
      </c>
      <c r="Q789" s="31" t="str">
        <f>VLOOKUP(B789,辅助信息!E:M,9,FALSE)</f>
        <v>ZTWM-CDGS-XS-2024-0248-五冶钢构-南充市医学院项目</v>
      </c>
    </row>
    <row r="790" hidden="1" spans="2:17">
      <c r="B790" s="22" t="s">
        <v>20</v>
      </c>
      <c r="C790" s="64">
        <v>45719</v>
      </c>
      <c r="D790" s="63" t="str">
        <f>VLOOKUP(B790,辅助信息!E:K,7,FALSE)</f>
        <v>JWDDCD2025021900064</v>
      </c>
      <c r="E790" s="63" t="str">
        <f>VLOOKUP(F790,辅助信息!A:B,2,FALSE)</f>
        <v>螺纹钢</v>
      </c>
      <c r="F790" s="22" t="s">
        <v>30</v>
      </c>
      <c r="G790" s="18">
        <v>30</v>
      </c>
      <c r="H790" s="65">
        <f>_xlfn._xlws.FILTER('[1]2025年已发货'!$E:$E,'[1]2025年已发货'!$F:$F&amp;'[1]2025年已发货'!$C:$C&amp;'[1]2025年已发货'!$G:$G&amp;'[1]2025年已发货'!$H:$H=C790&amp;F790&amp;I790&amp;J790,"未发货")</f>
        <v>20</v>
      </c>
      <c r="I790" s="63" t="str">
        <f>VLOOKUP(B790,辅助信息!E:I,3,FALSE)</f>
        <v>(五冶钢构医学科学产业园建设项目房建三部-一标（7-2）)四川省南充市顺庆区搬罾街道学府大道二段</v>
      </c>
      <c r="J790" s="63" t="str">
        <f>VLOOKUP(B790,辅助信息!E:I,4,FALSE)</f>
        <v>郑林</v>
      </c>
      <c r="K790" s="63">
        <f>VLOOKUP(J790,辅助信息!H:I,2,FALSE)</f>
        <v>18349955455</v>
      </c>
      <c r="L790" s="72"/>
      <c r="M790" s="90"/>
      <c r="O790" s="91"/>
      <c r="P790" s="91"/>
      <c r="Q790" s="31"/>
    </row>
    <row r="791" hidden="1" spans="1:17">
      <c r="A791" s="117" t="s">
        <v>109</v>
      </c>
      <c r="B791" s="22" t="s">
        <v>47</v>
      </c>
      <c r="C791" s="64">
        <v>45719</v>
      </c>
      <c r="D791" s="63" t="str">
        <f>VLOOKUP(B791,辅助信息!E:K,7,FALSE)</f>
        <v>JWDDCD2025011400164</v>
      </c>
      <c r="E791" s="63" t="str">
        <f>VLOOKUP(F791,辅助信息!A:B,2,FALSE)</f>
        <v>盘螺</v>
      </c>
      <c r="F791" s="22" t="s">
        <v>26</v>
      </c>
      <c r="G791" s="18">
        <v>14</v>
      </c>
      <c r="H791" s="65" t="str">
        <f>_xlfn._xlws.FILTER('[1]2025年已发货'!$E:$E,'[1]2025年已发货'!$F:$F&amp;'[1]2025年已发货'!$C:$C&amp;'[1]2025年已发货'!$G:$G&amp;'[1]2025年已发货'!$H:$H=C791&amp;F791&amp;I791&amp;J791,"未发货")</f>
        <v>未发货</v>
      </c>
      <c r="I791" s="63" t="str">
        <f>VLOOKUP(B791,辅助信息!E:I,3,FALSE)</f>
        <v>（商投建工达州中医药科技园-1工区）达州市通川区达州中医药职业学院犀牛大道北段</v>
      </c>
      <c r="J791" s="63" t="str">
        <f>VLOOKUP(B791,辅助信息!E:I,4,FALSE)</f>
        <v>程黄刚</v>
      </c>
      <c r="K791" s="63">
        <f>VLOOKUP(J791,辅助信息!H:I,2,FALSE)</f>
        <v>15108211617</v>
      </c>
      <c r="L791" s="72" t="str">
        <f>VLOOKUP(B791,辅助信息!E:J,6,FALSE)</f>
        <v>控制炉批号尽量少,优先安排达钢,提前联系到场规格及数量</v>
      </c>
      <c r="M791" s="90">
        <v>45718</v>
      </c>
      <c r="O791" s="91">
        <f ca="1" t="shared" ref="O791:O797" si="35">IF(OR(M791="",N791&lt;&gt;""),"",MAX(M791-TODAY(),0))</f>
        <v>0</v>
      </c>
      <c r="P791" s="91">
        <f ca="1" t="shared" ref="P791:P797" si="36">IF(M791="","",IF(N791&lt;&gt;"",MAX(N791-M791,0),IF(TODAY()&gt;M791,TODAY()-M791,0)))</f>
        <v>45</v>
      </c>
      <c r="Q791" s="31" t="str">
        <f>VLOOKUP(B791,辅助信息!E:M,9,FALSE)</f>
        <v>ZTWM-CDGS-XS-2024-0134-商投建工达州中医药科技成果示范园项目</v>
      </c>
    </row>
    <row r="792" hidden="1" spans="1:17">
      <c r="A792" s="117"/>
      <c r="B792" s="22" t="s">
        <v>47</v>
      </c>
      <c r="C792" s="64">
        <v>45719</v>
      </c>
      <c r="D792" s="63" t="str">
        <f>VLOOKUP(B792,辅助信息!E:K,7,FALSE)</f>
        <v>JWDDCD2025011400164</v>
      </c>
      <c r="E792" s="63" t="str">
        <f>VLOOKUP(F792,辅助信息!A:B,2,FALSE)</f>
        <v>螺纹钢</v>
      </c>
      <c r="F792" s="22" t="s">
        <v>18</v>
      </c>
      <c r="G792" s="18">
        <v>21</v>
      </c>
      <c r="H792" s="65" t="str">
        <f>_xlfn._xlws.FILTER('[1]2025年已发货'!$E:$E,'[1]2025年已发货'!$F:$F&amp;'[1]2025年已发货'!$C:$C&amp;'[1]2025年已发货'!$G:$G&amp;'[1]2025年已发货'!$H:$H=C792&amp;F792&amp;I792&amp;J792,"未发货")</f>
        <v>未发货</v>
      </c>
      <c r="I792" s="63" t="str">
        <f>VLOOKUP(B792,辅助信息!E:I,3,FALSE)</f>
        <v>（商投建工达州中医药科技园-1工区）达州市通川区达州中医药职业学院犀牛大道北段</v>
      </c>
      <c r="J792" s="63" t="str">
        <f>VLOOKUP(B792,辅助信息!E:I,4,FALSE)</f>
        <v>程黄刚</v>
      </c>
      <c r="K792" s="63">
        <f>VLOOKUP(J792,辅助信息!H:I,2,FALSE)</f>
        <v>15108211617</v>
      </c>
      <c r="L792" s="72"/>
      <c r="M792" s="90">
        <v>45718</v>
      </c>
      <c r="O792" s="91">
        <f ca="1" t="shared" si="35"/>
        <v>0</v>
      </c>
      <c r="P792" s="91">
        <f ca="1" t="shared" si="36"/>
        <v>45</v>
      </c>
      <c r="Q792" s="31" t="str">
        <f>VLOOKUP(B792,辅助信息!E:M,9,FALSE)</f>
        <v>ZTWM-CDGS-XS-2024-0134-商投建工达州中医药科技成果示范园项目</v>
      </c>
    </row>
    <row r="793" hidden="1" spans="2:17">
      <c r="B793" s="22" t="s">
        <v>68</v>
      </c>
      <c r="C793" s="64">
        <v>45719</v>
      </c>
      <c r="D793" s="63" t="str">
        <f>VLOOKUP(B793,辅助信息!E:K,7,FALSE)</f>
        <v>JWDDCD2025011400164</v>
      </c>
      <c r="E793" s="63" t="str">
        <f>VLOOKUP(F793,辅助信息!A:B,2,FALSE)</f>
        <v>螺纹钢</v>
      </c>
      <c r="F793" s="22" t="s">
        <v>65</v>
      </c>
      <c r="G793" s="18">
        <v>57</v>
      </c>
      <c r="H793" s="65">
        <f>_xlfn._xlws.FILTER('[1]2025年已发货'!$E:$E,'[1]2025年已发货'!$F:$F&amp;'[1]2025年已发货'!$C:$C&amp;'[1]2025年已发货'!$G:$G&amp;'[1]2025年已发货'!$H:$H=C793&amp;F793&amp;I793&amp;J793,"未发货")</f>
        <v>57</v>
      </c>
      <c r="I793" s="63" t="str">
        <f>VLOOKUP(B793,辅助信息!E:I,3,FALSE)</f>
        <v>（商投建工达州中医药科技园-2工区-景观桥）达州市通川区达州中医药职业学院犀牛大道北段</v>
      </c>
      <c r="J793" s="63" t="str">
        <f>VLOOKUP(B793,辅助信息!E:I,4,FALSE)</f>
        <v>李波</v>
      </c>
      <c r="K793" s="63">
        <f>VLOOKUP(J793,辅助信息!H:I,2,FALSE)</f>
        <v>18381899787</v>
      </c>
      <c r="L793" s="72" t="str">
        <f>VLOOKUP(B793,辅助信息!E:J,6,FALSE)</f>
        <v>控制炉批号尽量少,优先安排达钢,提前联系到场规格及数量</v>
      </c>
      <c r="M793" s="90">
        <v>45720</v>
      </c>
      <c r="O793" s="91">
        <f ca="1" t="shared" si="35"/>
        <v>0</v>
      </c>
      <c r="P793" s="91">
        <f ca="1" t="shared" si="36"/>
        <v>43</v>
      </c>
      <c r="Q793" s="31" t="str">
        <f>VLOOKUP(B793,辅助信息!E:M,9,FALSE)</f>
        <v>ZTWM-CDGS-XS-2024-0134-商投建工达州中医药科技成果示范园项目</v>
      </c>
    </row>
    <row r="794" hidden="1" spans="2:17">
      <c r="B794" s="22" t="s">
        <v>68</v>
      </c>
      <c r="C794" s="64">
        <v>45719</v>
      </c>
      <c r="D794" s="63" t="str">
        <f>VLOOKUP(B794,辅助信息!E:K,7,FALSE)</f>
        <v>JWDDCD2025011400164</v>
      </c>
      <c r="E794" s="63" t="str">
        <f>VLOOKUP(F794,辅助信息!A:B,2,FALSE)</f>
        <v>螺纹钢</v>
      </c>
      <c r="F794" s="22" t="s">
        <v>52</v>
      </c>
      <c r="G794" s="18">
        <v>45</v>
      </c>
      <c r="H794" s="65">
        <f>_xlfn._xlws.FILTER('[1]2025年已发货'!$E:$E,'[1]2025年已发货'!$F:$F&amp;'[1]2025年已发货'!$C:$C&amp;'[1]2025年已发货'!$G:$G&amp;'[1]2025年已发货'!$H:$H=C794&amp;F794&amp;I794&amp;J794,"未发货")</f>
        <v>15</v>
      </c>
      <c r="I794" s="63" t="str">
        <f>VLOOKUP(B794,辅助信息!E:I,3,FALSE)</f>
        <v>（商投建工达州中医药科技园-2工区-景观桥）达州市通川区达州中医药职业学院犀牛大道北段</v>
      </c>
      <c r="J794" s="63" t="str">
        <f>VLOOKUP(B794,辅助信息!E:I,4,FALSE)</f>
        <v>李波</v>
      </c>
      <c r="K794" s="63">
        <f>VLOOKUP(J794,辅助信息!H:I,2,FALSE)</f>
        <v>18381899787</v>
      </c>
      <c r="L794" s="72"/>
      <c r="M794" s="90">
        <v>45720</v>
      </c>
      <c r="O794" s="91">
        <f ca="1" t="shared" si="35"/>
        <v>0</v>
      </c>
      <c r="P794" s="91">
        <f ca="1" t="shared" si="36"/>
        <v>43</v>
      </c>
      <c r="Q794" s="31" t="str">
        <f>VLOOKUP(B794,辅助信息!E:M,9,FALSE)</f>
        <v>ZTWM-CDGS-XS-2024-0134-商投建工达州中医药科技成果示范园项目</v>
      </c>
    </row>
    <row r="795" hidden="1" spans="2:17">
      <c r="B795" s="22" t="s">
        <v>44</v>
      </c>
      <c r="C795" s="64">
        <v>45719</v>
      </c>
      <c r="D795" s="63" t="str">
        <f>VLOOKUP(B795,辅助信息!E:K,7,FALSE)</f>
        <v>ZTWM-CDGS-YL-20240911-005</v>
      </c>
      <c r="E795" s="63" t="str">
        <f>VLOOKUP(F795,辅助信息!A:B,2,FALSE)</f>
        <v>盘螺</v>
      </c>
      <c r="F795" s="22" t="s">
        <v>40</v>
      </c>
      <c r="G795" s="18">
        <v>5</v>
      </c>
      <c r="H795" s="65">
        <f>_xlfn._xlws.FILTER('[1]2025年已发货'!$E:$E,'[1]2025年已发货'!$F:$F&amp;'[1]2025年已发货'!$C:$C&amp;'[1]2025年已发货'!$G:$G&amp;'[1]2025年已发货'!$H:$H=C795&amp;F795&amp;I795&amp;J795,"未发货")</f>
        <v>5</v>
      </c>
      <c r="I795" s="63" t="str">
        <f>VLOOKUP(B795,辅助信息!E:I,3,FALSE)</f>
        <v>（华西酒城南）成都市武侯区火车南站西路8号酒城南项目</v>
      </c>
      <c r="J795" s="63" t="str">
        <f>VLOOKUP(B795,辅助信息!E:I,4,FALSE)</f>
        <v>龙耀宇</v>
      </c>
      <c r="K795" s="63">
        <f>VLOOKUP(J795,辅助信息!H:I,2,FALSE)</f>
        <v>18384145895</v>
      </c>
      <c r="L795" s="72" t="str">
        <f>VLOOKUP(B795,辅助信息!E:J,6,FALSE)</f>
        <v>对方卸车</v>
      </c>
      <c r="M795" s="90">
        <v>45718</v>
      </c>
      <c r="O795" s="91">
        <f ca="1" t="shared" si="35"/>
        <v>0</v>
      </c>
      <c r="P795" s="91">
        <f ca="1" t="shared" si="36"/>
        <v>45</v>
      </c>
      <c r="Q795" s="31" t="str">
        <f>VLOOKUP(B795,辅助信息!E:M,9,FALSE)</f>
        <v>ZTWM-CDGS-XS-2024-0189-华西集采-酒城南项目</v>
      </c>
    </row>
    <row r="796" hidden="1" spans="2:17">
      <c r="B796" s="22" t="s">
        <v>44</v>
      </c>
      <c r="C796" s="64">
        <v>45719</v>
      </c>
      <c r="D796" s="63" t="str">
        <f>VLOOKUP(B796,辅助信息!E:K,7,FALSE)</f>
        <v>ZTWM-CDGS-YL-20240911-005</v>
      </c>
      <c r="E796" s="63" t="str">
        <f>VLOOKUP(F796,辅助信息!A:B,2,FALSE)</f>
        <v>盘螺</v>
      </c>
      <c r="F796" s="22" t="s">
        <v>41</v>
      </c>
      <c r="G796" s="18">
        <v>2.5</v>
      </c>
      <c r="H796" s="65">
        <f>_xlfn._xlws.FILTER('[1]2025年已发货'!$E:$E,'[1]2025年已发货'!$F:$F&amp;'[1]2025年已发货'!$C:$C&amp;'[1]2025年已发货'!$G:$G&amp;'[1]2025年已发货'!$H:$H=C796&amp;F796&amp;I796&amp;J796,"未发货")</f>
        <v>2.5</v>
      </c>
      <c r="I796" s="63" t="str">
        <f>VLOOKUP(B796,辅助信息!E:I,3,FALSE)</f>
        <v>（华西酒城南）成都市武侯区火车南站西路8号酒城南项目</v>
      </c>
      <c r="J796" s="63" t="str">
        <f>VLOOKUP(B796,辅助信息!E:I,4,FALSE)</f>
        <v>龙耀宇</v>
      </c>
      <c r="K796" s="63">
        <f>VLOOKUP(J796,辅助信息!H:I,2,FALSE)</f>
        <v>18384145895</v>
      </c>
      <c r="L796" s="72"/>
      <c r="M796" s="90">
        <v>45718</v>
      </c>
      <c r="O796" s="91">
        <f ca="1" t="shared" si="35"/>
        <v>0</v>
      </c>
      <c r="P796" s="91">
        <f ca="1" t="shared" si="36"/>
        <v>45</v>
      </c>
      <c r="Q796" s="31" t="str">
        <f>VLOOKUP(B796,辅助信息!E:M,9,FALSE)</f>
        <v>ZTWM-CDGS-XS-2024-0189-华西集采-酒城南项目</v>
      </c>
    </row>
    <row r="797" hidden="1" spans="2:17">
      <c r="B797" s="22" t="s">
        <v>44</v>
      </c>
      <c r="C797" s="64">
        <v>45719</v>
      </c>
      <c r="D797" s="63" t="str">
        <f>VLOOKUP(B797,辅助信息!E:K,7,FALSE)</f>
        <v>ZTWM-CDGS-YL-20240911-005</v>
      </c>
      <c r="E797" s="63" t="str">
        <f>VLOOKUP(F797,辅助信息!A:B,2,FALSE)</f>
        <v>盘螺</v>
      </c>
      <c r="F797" s="22" t="s">
        <v>26</v>
      </c>
      <c r="G797" s="18">
        <v>27.5</v>
      </c>
      <c r="H797" s="65">
        <f>_xlfn._xlws.FILTER('[1]2025年已发货'!$E:$E,'[1]2025年已发货'!$F:$F&amp;'[1]2025年已发货'!$C:$C&amp;'[1]2025年已发货'!$G:$G&amp;'[1]2025年已发货'!$H:$H=C797&amp;F797&amp;I797&amp;J797,"未发货")</f>
        <v>12.5</v>
      </c>
      <c r="I797" s="63" t="str">
        <f>VLOOKUP(B797,辅助信息!E:I,3,FALSE)</f>
        <v>（华西酒城南）成都市武侯区火车南站西路8号酒城南项目</v>
      </c>
      <c r="J797" s="63" t="str">
        <f>VLOOKUP(B797,辅助信息!E:I,4,FALSE)</f>
        <v>龙耀宇</v>
      </c>
      <c r="K797" s="63">
        <f>VLOOKUP(J797,辅助信息!H:I,2,FALSE)</f>
        <v>18384145895</v>
      </c>
      <c r="L797" s="72"/>
      <c r="M797" s="90">
        <v>45718</v>
      </c>
      <c r="O797" s="91">
        <f ca="1" t="shared" si="35"/>
        <v>0</v>
      </c>
      <c r="P797" s="91">
        <f ca="1" t="shared" si="36"/>
        <v>45</v>
      </c>
      <c r="Q797" s="31" t="str">
        <f>VLOOKUP(B797,辅助信息!E:M,9,FALSE)</f>
        <v>ZTWM-CDGS-XS-2024-0189-华西集采-酒城南项目</v>
      </c>
    </row>
    <row r="798" hidden="1" spans="2:17">
      <c r="B798" s="22" t="s">
        <v>44</v>
      </c>
      <c r="C798" s="64">
        <v>45719</v>
      </c>
      <c r="D798" s="63" t="str">
        <f>VLOOKUP(B798,辅助信息!E:K,7,FALSE)</f>
        <v>ZTWM-CDGS-YL-20240911-005</v>
      </c>
      <c r="E798" s="63" t="str">
        <f>VLOOKUP(F798,辅助信息!A:B,2,FALSE)</f>
        <v>螺纹钢</v>
      </c>
      <c r="F798" s="22" t="s">
        <v>27</v>
      </c>
      <c r="G798" s="18">
        <v>15</v>
      </c>
      <c r="H798" s="65">
        <f>_xlfn._xlws.FILTER('[1]2025年已发货'!$E:$E,'[1]2025年已发货'!$F:$F&amp;'[1]2025年已发货'!$C:$C&amp;'[1]2025年已发货'!$G:$G&amp;'[1]2025年已发货'!$H:$H=C798&amp;F798&amp;I798&amp;J798,"未发货")</f>
        <v>15</v>
      </c>
      <c r="I798" s="63" t="str">
        <f>VLOOKUP(B798,辅助信息!E:I,3,FALSE)</f>
        <v>（华西酒城南）成都市武侯区火车南站西路8号酒城南项目</v>
      </c>
      <c r="J798" s="63" t="str">
        <f>VLOOKUP(B798,辅助信息!E:I,4,FALSE)</f>
        <v>龙耀宇</v>
      </c>
      <c r="K798" s="63">
        <f>VLOOKUP(J798,辅助信息!H:I,2,FALSE)</f>
        <v>18384145895</v>
      </c>
      <c r="L798" s="72"/>
      <c r="M798" s="90"/>
      <c r="O798" s="91"/>
      <c r="P798" s="91"/>
      <c r="Q798" s="31"/>
    </row>
    <row r="799" hidden="1" spans="2:17">
      <c r="B799" s="22" t="s">
        <v>87</v>
      </c>
      <c r="C799" s="64">
        <v>45719</v>
      </c>
      <c r="D799" s="63" t="str">
        <f>VLOOKUP(B799,辅助信息!E:K,7,FALSE)</f>
        <v>JWDDCD2024102400111</v>
      </c>
      <c r="E799" s="63" t="str">
        <f>VLOOKUP(F799,辅助信息!A:B,2,FALSE)</f>
        <v>盘螺</v>
      </c>
      <c r="F799" s="22" t="s">
        <v>26</v>
      </c>
      <c r="G799" s="18">
        <v>10</v>
      </c>
      <c r="H799" s="65">
        <f>_xlfn._xlws.FILTER('[1]2025年已发货'!$E:$E,'[1]2025年已发货'!$F:$F&amp;'[1]2025年已发货'!$C:$C&amp;'[1]2025年已发货'!$G:$G&amp;'[1]2025年已发货'!$H:$H=C799&amp;F799&amp;I799&amp;J799,"未发货")</f>
        <v>10</v>
      </c>
      <c r="I799" s="63" t="str">
        <f>VLOOKUP(B799,辅助信息!E:I,3,FALSE)</f>
        <v>（五冶达州国道542项目-一工区桥梁二工段）四川省达州市达川区达川区石梯镇石成村</v>
      </c>
      <c r="J799" s="63" t="str">
        <f>VLOOKUP(B799,辅助信息!E:I,4,FALSE)</f>
        <v>夏树彬</v>
      </c>
      <c r="K799" s="63">
        <f>VLOOKUP(J799,辅助信息!H:I,2,FALSE)</f>
        <v>13518183653</v>
      </c>
      <c r="L799" s="72" t="str">
        <f>VLOOKUP(B799,辅助信息!E:J,6,FALSE)</f>
        <v>五冶建设送货单,送货车型9.6米,装货前联系收货人核实到场规格,没提前告知进场规格现场不给予接收</v>
      </c>
      <c r="M799" s="90">
        <v>45719</v>
      </c>
      <c r="O799" s="91">
        <f ca="1" t="shared" ref="O799:O820" si="37">IF(OR(M799="",N799&lt;&gt;""),"",MAX(M799-TODAY(),0))</f>
        <v>0</v>
      </c>
      <c r="P799" s="91">
        <f ca="1" t="shared" ref="P799:P806" si="38">IF(M799="","",IF(N799&lt;&gt;"",MAX(N799-M799,0),IF(TODAY()&gt;M799,TODAY()-M799,0)))</f>
        <v>44</v>
      </c>
      <c r="Q799" s="31" t="str">
        <f>VLOOKUP(B799,辅助信息!E:M,9,FALSE)</f>
        <v>ZTWM-CDGS-XS-2024-0181-五冶天府-国道542项目（二批次）</v>
      </c>
    </row>
    <row r="800" hidden="1" spans="2:17">
      <c r="B800" s="22" t="s">
        <v>87</v>
      </c>
      <c r="C800" s="64">
        <v>45719</v>
      </c>
      <c r="D800" s="63" t="str">
        <f>VLOOKUP(B800,辅助信息!E:K,7,FALSE)</f>
        <v>JWDDCD2024102400111</v>
      </c>
      <c r="E800" s="63" t="str">
        <f>VLOOKUP(F800,辅助信息!A:B,2,FALSE)</f>
        <v>螺纹钢</v>
      </c>
      <c r="F800" s="22" t="s">
        <v>65</v>
      </c>
      <c r="G800" s="18">
        <v>35</v>
      </c>
      <c r="H800" s="65">
        <f>_xlfn._xlws.FILTER('[1]2025年已发货'!$E:$E,'[1]2025年已发货'!$F:$F&amp;'[1]2025年已发货'!$C:$C&amp;'[1]2025年已发货'!$G:$G&amp;'[1]2025年已发货'!$H:$H=C800&amp;F800&amp;I800&amp;J800,"未发货")</f>
        <v>35</v>
      </c>
      <c r="I800" s="63" t="str">
        <f>VLOOKUP(B800,辅助信息!E:I,3,FALSE)</f>
        <v>（五冶达州国道542项目-一工区桥梁二工段）四川省达州市达川区达川区石梯镇石成村</v>
      </c>
      <c r="J800" s="63" t="str">
        <f>VLOOKUP(B800,辅助信息!E:I,4,FALSE)</f>
        <v>夏树彬</v>
      </c>
      <c r="K800" s="63">
        <f>VLOOKUP(J800,辅助信息!H:I,2,FALSE)</f>
        <v>13518183653</v>
      </c>
      <c r="L800" s="72"/>
      <c r="M800" s="90">
        <v>45719</v>
      </c>
      <c r="O800" s="91">
        <f ca="1" t="shared" si="37"/>
        <v>0</v>
      </c>
      <c r="P800" s="91">
        <f ca="1" t="shared" si="38"/>
        <v>44</v>
      </c>
      <c r="Q800" s="31" t="str">
        <f>VLOOKUP(B800,辅助信息!E:M,9,FALSE)</f>
        <v>ZTWM-CDGS-XS-2024-0181-五冶天府-国道542项目（二批次）</v>
      </c>
    </row>
    <row r="801" hidden="1" spans="2:17">
      <c r="B801" s="22" t="s">
        <v>74</v>
      </c>
      <c r="C801" s="64">
        <v>45719</v>
      </c>
      <c r="D801" s="63" t="str">
        <f>VLOOKUP(B801,辅助信息!E:K,7,FALSE)</f>
        <v>JWDDCD2024102400111</v>
      </c>
      <c r="E801" s="63" t="str">
        <f>VLOOKUP(F801,辅助信息!A:B,2,FALSE)</f>
        <v>螺纹钢</v>
      </c>
      <c r="F801" s="22" t="s">
        <v>19</v>
      </c>
      <c r="G801" s="18">
        <v>15</v>
      </c>
      <c r="H801" s="65">
        <f>_xlfn._xlws.FILTER('[1]2025年已发货'!$E:$E,'[1]2025年已发货'!$F:$F&amp;'[1]2025年已发货'!$C:$C&amp;'[1]2025年已发货'!$G:$G&amp;'[1]2025年已发货'!$H:$H=C801&amp;F801&amp;I801&amp;J801,"未发货")</f>
        <v>15</v>
      </c>
      <c r="I801" s="63" t="str">
        <f>VLOOKUP(B801,辅助信息!E:I,3,FALSE)</f>
        <v>（五冶达州国道542项目-桥梁4标）四川省达州市达川区大堰镇双井村</v>
      </c>
      <c r="J801" s="63" t="str">
        <f>VLOOKUP(B801,辅助信息!E:I,4,FALSE)</f>
        <v>吴志强</v>
      </c>
      <c r="K801" s="63">
        <f>VLOOKUP(J801,辅助信息!H:I,2,FALSE)</f>
        <v>18820030907</v>
      </c>
      <c r="L801" s="72" t="str">
        <f>VLOOKUP(B801,辅助信息!E:J,6,FALSE)</f>
        <v>五冶建设送货单,送货车型13米,装货前联系收货人核实到场规格,没提前告知进场规格现场不给予接收</v>
      </c>
      <c r="M801" s="90">
        <v>45724</v>
      </c>
      <c r="O801" s="91">
        <f ca="1" t="shared" si="37"/>
        <v>0</v>
      </c>
      <c r="P801" s="91">
        <f ca="1" t="shared" si="38"/>
        <v>39</v>
      </c>
      <c r="Q801" s="31" t="str">
        <f>VLOOKUP(B801,辅助信息!E:M,9,FALSE)</f>
        <v>ZTWM-CDGS-XS-2024-0181-五冶天府-国道542项目（二批次）</v>
      </c>
    </row>
    <row r="802" hidden="1" spans="2:17">
      <c r="B802" s="22" t="s">
        <v>74</v>
      </c>
      <c r="C802" s="64">
        <v>45719</v>
      </c>
      <c r="D802" s="63" t="str">
        <f>VLOOKUP(B802,辅助信息!E:K,7,FALSE)</f>
        <v>JWDDCD2024102400111</v>
      </c>
      <c r="E802" s="63" t="str">
        <f>VLOOKUP(F802,辅助信息!A:B,2,FALSE)</f>
        <v>螺纹钢</v>
      </c>
      <c r="F802" s="22" t="s">
        <v>65</v>
      </c>
      <c r="G802" s="18">
        <v>30</v>
      </c>
      <c r="H802" s="65">
        <f>_xlfn._xlws.FILTER('[1]2025年已发货'!$E:$E,'[1]2025年已发货'!$F:$F&amp;'[1]2025年已发货'!$C:$C&amp;'[1]2025年已发货'!$G:$G&amp;'[1]2025年已发货'!$H:$H=C802&amp;F802&amp;I802&amp;J802,"未发货")</f>
        <v>30</v>
      </c>
      <c r="I802" s="63" t="str">
        <f>VLOOKUP(B802,辅助信息!E:I,3,FALSE)</f>
        <v>（五冶达州国道542项目-桥梁4标）四川省达州市达川区大堰镇双井村</v>
      </c>
      <c r="J802" s="63" t="str">
        <f>VLOOKUP(B802,辅助信息!E:I,4,FALSE)</f>
        <v>吴志强</v>
      </c>
      <c r="K802" s="63">
        <f>VLOOKUP(J802,辅助信息!H:I,2,FALSE)</f>
        <v>18820030907</v>
      </c>
      <c r="L802" s="72"/>
      <c r="M802" s="90">
        <v>45724</v>
      </c>
      <c r="O802" s="91">
        <f ca="1" t="shared" si="37"/>
        <v>0</v>
      </c>
      <c r="P802" s="91">
        <f ca="1" t="shared" si="38"/>
        <v>39</v>
      </c>
      <c r="Q802" s="31" t="str">
        <f>VLOOKUP(B802,辅助信息!E:M,9,FALSE)</f>
        <v>ZTWM-CDGS-XS-2024-0181-五冶天府-国道542项目（二批次）</v>
      </c>
    </row>
    <row r="803" hidden="1" spans="2:17">
      <c r="B803" s="22" t="s">
        <v>64</v>
      </c>
      <c r="C803" s="64">
        <v>45719</v>
      </c>
      <c r="D803" s="63" t="str">
        <f>VLOOKUP(B803,辅助信息!E:K,7,FALSE)</f>
        <v>JWDDCD2024102400111</v>
      </c>
      <c r="E803" s="63" t="str">
        <f>VLOOKUP(F803,辅助信息!A:B,2,FALSE)</f>
        <v>螺纹钢</v>
      </c>
      <c r="F803" s="22" t="s">
        <v>65</v>
      </c>
      <c r="G803" s="18">
        <v>54</v>
      </c>
      <c r="H803" s="65">
        <f>_xlfn._xlws.FILTER('[1]2025年已发货'!$E:$E,'[1]2025年已发货'!$F:$F&amp;'[1]2025年已发货'!$C:$C&amp;'[1]2025年已发货'!$G:$G&amp;'[1]2025年已发货'!$H:$H=C803&amp;F803&amp;I803&amp;J803,"未发货")</f>
        <v>42</v>
      </c>
      <c r="I803" s="63" t="str">
        <f>VLOOKUP(B803,辅助信息!E:I,3,FALSE)</f>
        <v>（五冶达州国道542项目-三工区桥梁3工段）四川省达州市达川区赵固镇水文村原村委会下300米</v>
      </c>
      <c r="J803" s="63" t="str">
        <f>VLOOKUP(B803,辅助信息!E:I,4,FALSE)</f>
        <v>李代茂</v>
      </c>
      <c r="K803" s="63">
        <f>VLOOKUP(J803,辅助信息!H:I,2,FALSE)</f>
        <v>18302833536</v>
      </c>
      <c r="L803" s="72" t="str">
        <f>VLOOKUP(B803,辅助信息!E:J,6,FALSE)</f>
        <v>五冶建设送货单,送货车型9.6米,装货前联系收货人核实到场规格,没提前告知进场规格现场不给予接收</v>
      </c>
      <c r="M803" s="90">
        <v>45718</v>
      </c>
      <c r="O803" s="91">
        <f ca="1" t="shared" si="37"/>
        <v>0</v>
      </c>
      <c r="P803" s="91">
        <f ca="1" t="shared" si="38"/>
        <v>45</v>
      </c>
      <c r="Q803" s="31" t="str">
        <f>VLOOKUP(B803,辅助信息!E:M,9,FALSE)</f>
        <v>ZTWM-CDGS-XS-2024-0181-五冶天府-国道542项目（二批次）</v>
      </c>
    </row>
    <row r="804" hidden="1" spans="2:17">
      <c r="B804" s="22" t="s">
        <v>64</v>
      </c>
      <c r="C804" s="64">
        <v>45719</v>
      </c>
      <c r="D804" s="63" t="str">
        <f>VLOOKUP(B804,辅助信息!E:K,7,FALSE)</f>
        <v>JWDDCD2024102400111</v>
      </c>
      <c r="E804" s="63" t="str">
        <f>VLOOKUP(F804,辅助信息!A:B,2,FALSE)</f>
        <v>螺纹钢</v>
      </c>
      <c r="F804" s="22" t="s">
        <v>52</v>
      </c>
      <c r="G804" s="18">
        <v>51</v>
      </c>
      <c r="H804" s="65" t="str">
        <f>_xlfn._xlws.FILTER('[1]2025年已发货'!$E:$E,'[1]2025年已发货'!$F:$F&amp;'[1]2025年已发货'!$C:$C&amp;'[1]2025年已发货'!$G:$G&amp;'[1]2025年已发货'!$H:$H=C804&amp;F804&amp;I804&amp;J804,"未发货")</f>
        <v>未发货</v>
      </c>
      <c r="I804" s="63" t="str">
        <f>VLOOKUP(B804,辅助信息!E:I,3,FALSE)</f>
        <v>（五冶达州国道542项目-三工区桥梁3工段）四川省达州市达川区赵固镇水文村原村委会下300米</v>
      </c>
      <c r="J804" s="63" t="str">
        <f>VLOOKUP(B804,辅助信息!E:I,4,FALSE)</f>
        <v>李代茂</v>
      </c>
      <c r="K804" s="63">
        <f>VLOOKUP(J804,辅助信息!H:I,2,FALSE)</f>
        <v>18302833536</v>
      </c>
      <c r="L804" s="72"/>
      <c r="M804" s="90">
        <v>45718</v>
      </c>
      <c r="O804" s="91">
        <f ca="1" t="shared" si="37"/>
        <v>0</v>
      </c>
      <c r="P804" s="91">
        <f ca="1" t="shared" si="38"/>
        <v>45</v>
      </c>
      <c r="Q804" s="31" t="str">
        <f>VLOOKUP(B804,辅助信息!E:M,9,FALSE)</f>
        <v>ZTWM-CDGS-XS-2024-0181-五冶天府-国道542项目（二批次）</v>
      </c>
    </row>
    <row r="805" hidden="1" spans="2:17">
      <c r="B805" s="22" t="s">
        <v>106</v>
      </c>
      <c r="C805" s="64">
        <v>45719</v>
      </c>
      <c r="D805" s="63" t="str">
        <f>VLOOKUP(B805,辅助信息!E:K,7,FALSE)</f>
        <v>JWDDCD2024101600133</v>
      </c>
      <c r="E805" s="63" t="str">
        <f>VLOOKUP(F805,辅助信息!A:B,2,FALSE)</f>
        <v>盘螺</v>
      </c>
      <c r="F805" s="22" t="s">
        <v>40</v>
      </c>
      <c r="G805" s="18">
        <v>25</v>
      </c>
      <c r="H805" s="65">
        <f>_xlfn._xlws.FILTER('[1]2025年已发货'!$E:$E,'[1]2025年已发货'!$F:$F&amp;'[1]2025年已发货'!$C:$C&amp;'[1]2025年已发货'!$G:$G&amp;'[1]2025年已发货'!$H:$H=C805&amp;F805&amp;I805&amp;J805,"未发货")</f>
        <v>25</v>
      </c>
      <c r="I805" s="63" t="str">
        <f>VLOOKUP(B805,辅助信息!E:I,3,FALSE)</f>
        <v>（五冶钢构宜宾高县月江镇建设项目）  四川省宜宾市高县月江镇刚记超市斜对面(还阳组团沪碳二期项目)</v>
      </c>
      <c r="J805" s="63" t="str">
        <f>VLOOKUP(B805,辅助信息!E:I,4,FALSE)</f>
        <v>张朝亮</v>
      </c>
      <c r="K805" s="73">
        <f>VLOOKUP(J805,辅助信息!H:I,2,FALSE)</f>
        <v>15228205853</v>
      </c>
      <c r="L805" s="74" t="str">
        <f>VLOOKUP(B805,辅助信息!E:J,6,FALSE)</f>
        <v>提前联系到场规格</v>
      </c>
      <c r="M805" s="90">
        <v>45719</v>
      </c>
      <c r="O805" s="91">
        <f ca="1" t="shared" si="37"/>
        <v>0</v>
      </c>
      <c r="P805" s="91">
        <f ca="1" t="shared" si="38"/>
        <v>44</v>
      </c>
      <c r="Q805" s="31" t="str">
        <f>VLOOKUP(B805,辅助信息!E:M,9,FALSE)</f>
        <v>ZTWM-CDGS-XS-2024-0169-中冶西部钢构-宜宾市南溪区幸福路东路,高县月江镇建设项目</v>
      </c>
    </row>
    <row r="806" hidden="1" spans="2:17">
      <c r="B806" s="22" t="s">
        <v>106</v>
      </c>
      <c r="C806" s="64">
        <v>45719</v>
      </c>
      <c r="D806" s="63" t="str">
        <f>VLOOKUP(B806,辅助信息!E:K,7,FALSE)</f>
        <v>JWDDCD2024101600133</v>
      </c>
      <c r="E806" s="63" t="str">
        <f>VLOOKUP(F806,辅助信息!A:B,2,FALSE)</f>
        <v>螺纹钢</v>
      </c>
      <c r="F806" s="22" t="s">
        <v>19</v>
      </c>
      <c r="G806" s="18">
        <v>6</v>
      </c>
      <c r="H806" s="65">
        <f>_xlfn._xlws.FILTER('[1]2025年已发货'!$E:$E,'[1]2025年已发货'!$F:$F&amp;'[1]2025年已发货'!$C:$C&amp;'[1]2025年已发货'!$G:$G&amp;'[1]2025年已发货'!$H:$H=C806&amp;F806&amp;I806&amp;J806,"未发货")</f>
        <v>6</v>
      </c>
      <c r="I806" s="63" t="str">
        <f>VLOOKUP(B806,辅助信息!E:I,3,FALSE)</f>
        <v>（五冶钢构宜宾高县月江镇建设项目）  四川省宜宾市高县月江镇刚记超市斜对面(还阳组团沪碳二期项目)</v>
      </c>
      <c r="J806" s="63" t="str">
        <f>VLOOKUP(B806,辅助信息!E:I,4,FALSE)</f>
        <v>张朝亮</v>
      </c>
      <c r="K806" s="73">
        <f>VLOOKUP(J806,辅助信息!H:I,2,FALSE)</f>
        <v>15228205853</v>
      </c>
      <c r="L806" s="75"/>
      <c r="M806" s="90">
        <v>45719</v>
      </c>
      <c r="O806" s="91">
        <f ca="1" t="shared" si="37"/>
        <v>0</v>
      </c>
      <c r="P806" s="91">
        <f ca="1" t="shared" si="38"/>
        <v>44</v>
      </c>
      <c r="Q806" s="31" t="str">
        <f>VLOOKUP(B806,辅助信息!E:M,9,FALSE)</f>
        <v>ZTWM-CDGS-XS-2024-0169-中冶西部钢构-宜宾市南溪区幸福路东路,高县月江镇建设项目</v>
      </c>
    </row>
    <row r="807" hidden="1" spans="2:17">
      <c r="B807" s="22" t="s">
        <v>106</v>
      </c>
      <c r="C807" s="64">
        <v>45719</v>
      </c>
      <c r="D807" s="63" t="str">
        <f>VLOOKUP(B807,辅助信息!E:K,7,FALSE)</f>
        <v>JWDDCD2024101600133</v>
      </c>
      <c r="E807" s="63" t="str">
        <f>VLOOKUP(F807,辅助信息!A:B,2,FALSE)</f>
        <v>螺纹钢</v>
      </c>
      <c r="F807" s="22" t="s">
        <v>32</v>
      </c>
      <c r="G807" s="18">
        <v>60</v>
      </c>
      <c r="H807" s="65">
        <f>_xlfn._xlws.FILTER('[1]2025年已发货'!$E:$E,'[1]2025年已发货'!$F:$F&amp;'[1]2025年已发货'!$C:$C&amp;'[1]2025年已发货'!$G:$G&amp;'[1]2025年已发货'!$H:$H=C807&amp;F807&amp;I807&amp;J807,"未发货")</f>
        <v>60</v>
      </c>
      <c r="I807" s="63" t="str">
        <f>VLOOKUP(B807,辅助信息!E:I,3,FALSE)</f>
        <v>（五冶钢构宜宾高县月江镇建设项目）  四川省宜宾市高县月江镇刚记超市斜对面(还阳组团沪碳二期项目)</v>
      </c>
      <c r="J807" s="63" t="str">
        <f>VLOOKUP(B807,辅助信息!E:I,4,FALSE)</f>
        <v>张朝亮</v>
      </c>
      <c r="K807" s="73">
        <f>VLOOKUP(J807,辅助信息!H:I,2,FALSE)</f>
        <v>15228205853</v>
      </c>
      <c r="L807" s="75"/>
      <c r="M807" s="90">
        <v>45719</v>
      </c>
      <c r="O807" s="91">
        <f ca="1" t="shared" si="37"/>
        <v>0</v>
      </c>
      <c r="P807" s="91">
        <f ca="1" t="shared" ref="P807:P830" si="39">IF(M807="","",IF(N807&lt;&gt;"",MAX(N807-M807,0),IF(TODAY()&gt;M807,TODAY()-M807,0)))</f>
        <v>44</v>
      </c>
      <c r="Q807" s="31" t="str">
        <f>VLOOKUP(B807,辅助信息!E:M,9,FALSE)</f>
        <v>ZTWM-CDGS-XS-2024-0169-中冶西部钢构-宜宾市南溪区幸福路东路,高县月江镇建设项目</v>
      </c>
    </row>
    <row r="808" hidden="1" spans="2:17">
      <c r="B808" s="22" t="s">
        <v>106</v>
      </c>
      <c r="C808" s="64">
        <v>45719</v>
      </c>
      <c r="D808" s="63" t="str">
        <f>VLOOKUP(B808,辅助信息!E:K,7,FALSE)</f>
        <v>JWDDCD2024101600133</v>
      </c>
      <c r="E808" s="63" t="str">
        <f>VLOOKUP(F808,辅助信息!A:B,2,FALSE)</f>
        <v>螺纹钢</v>
      </c>
      <c r="F808" s="22" t="s">
        <v>28</v>
      </c>
      <c r="G808" s="18">
        <v>15</v>
      </c>
      <c r="H808" s="65">
        <v>15</v>
      </c>
      <c r="I808" s="63" t="str">
        <f>VLOOKUP(B808,辅助信息!E:I,3,FALSE)</f>
        <v>（五冶钢构宜宾高县月江镇建设项目）  四川省宜宾市高县月江镇刚记超市斜对面(还阳组团沪碳二期项目)</v>
      </c>
      <c r="J808" s="63" t="str">
        <f>VLOOKUP(B808,辅助信息!E:I,4,FALSE)</f>
        <v>张朝亮</v>
      </c>
      <c r="K808" s="73">
        <f>VLOOKUP(J808,辅助信息!H:I,2,FALSE)</f>
        <v>15228205853</v>
      </c>
      <c r="L808" s="75"/>
      <c r="M808" s="90">
        <v>45719</v>
      </c>
      <c r="O808" s="91">
        <f ca="1" t="shared" si="37"/>
        <v>0</v>
      </c>
      <c r="P808" s="91">
        <f ca="1" t="shared" si="39"/>
        <v>44</v>
      </c>
      <c r="Q808" s="31" t="str">
        <f>VLOOKUP(B808,辅助信息!E:M,9,FALSE)</f>
        <v>ZTWM-CDGS-XS-2024-0169-中冶西部钢构-宜宾市南溪区幸福路东路,高县月江镇建设项目</v>
      </c>
    </row>
    <row r="809" hidden="1" spans="2:17">
      <c r="B809" s="22" t="s">
        <v>25</v>
      </c>
      <c r="C809" s="64">
        <v>45719</v>
      </c>
      <c r="D809" s="63" t="str">
        <f>VLOOKUP(B809,辅助信息!E:K,7,FALSE)</f>
        <v>JWDDCD2024102400111</v>
      </c>
      <c r="E809" s="63" t="str">
        <f>VLOOKUP(F809,辅助信息!A:B,2,FALSE)</f>
        <v>螺纹钢</v>
      </c>
      <c r="F809" s="22" t="s">
        <v>19</v>
      </c>
      <c r="G809" s="18">
        <v>6</v>
      </c>
      <c r="H809" s="65">
        <f>_xlfn._xlws.FILTER('[1]2025年已发货'!$E:$E,'[1]2025年已发货'!$F:$F&amp;'[1]2025年已发货'!$C:$C&amp;'[1]2025年已发货'!$G:$G&amp;'[1]2025年已发货'!$H:$H=C809&amp;F809&amp;I809&amp;J809,"未发货")</f>
        <v>6</v>
      </c>
      <c r="I809" s="63" t="str">
        <f>VLOOKUP(B809,辅助信息!E:I,3,FALSE)</f>
        <v>（五冶达州国道542项目-二工区路基五工段）四川省达州市达川区赵固镇黄家坡</v>
      </c>
      <c r="J809" s="63" t="str">
        <f>VLOOKUP(B809,辅助信息!E:I,4,FALSE)</f>
        <v>潘远林</v>
      </c>
      <c r="K809" s="73">
        <f>VLOOKUP(J809,辅助信息!H:I,2,FALSE)</f>
        <v>18281865966</v>
      </c>
      <c r="L809" s="7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0">
        <v>45719</v>
      </c>
      <c r="O809" s="91">
        <f ca="1" t="shared" si="37"/>
        <v>0</v>
      </c>
      <c r="P809" s="91">
        <f ca="1" t="shared" si="39"/>
        <v>44</v>
      </c>
      <c r="Q809" s="31" t="str">
        <f>VLOOKUP(B809,辅助信息!E:M,9,FALSE)</f>
        <v>ZTWM-CDGS-XS-2024-0181-五冶天府-国道542项目（二批次）</v>
      </c>
    </row>
    <row r="810" hidden="1" spans="2:17">
      <c r="B810" s="22" t="s">
        <v>25</v>
      </c>
      <c r="C810" s="64">
        <v>45719</v>
      </c>
      <c r="D810" s="63" t="str">
        <f>VLOOKUP(B810,辅助信息!E:K,7,FALSE)</f>
        <v>JWDDCD2024102400111</v>
      </c>
      <c r="E810" s="63" t="str">
        <f>VLOOKUP(F810,辅助信息!A:B,2,FALSE)</f>
        <v>螺纹钢</v>
      </c>
      <c r="F810" s="22" t="s">
        <v>32</v>
      </c>
      <c r="G810" s="18">
        <v>4</v>
      </c>
      <c r="H810" s="65">
        <f>_xlfn._xlws.FILTER('[1]2025年已发货'!$E:$E,'[1]2025年已发货'!$F:$F&amp;'[1]2025年已发货'!$C:$C&amp;'[1]2025年已发货'!$G:$G&amp;'[1]2025年已发货'!$H:$H=C810&amp;F810&amp;I810&amp;J810,"未发货")</f>
        <v>3</v>
      </c>
      <c r="I810" s="63" t="str">
        <f>VLOOKUP(B810,辅助信息!E:I,3,FALSE)</f>
        <v>（五冶达州国道542项目-二工区路基五工段）四川省达州市达川区赵固镇黄家坡</v>
      </c>
      <c r="J810" s="63" t="str">
        <f>VLOOKUP(B810,辅助信息!E:I,4,FALSE)</f>
        <v>潘远林</v>
      </c>
      <c r="K810" s="73">
        <f>VLOOKUP(J810,辅助信息!H:I,2,FALSE)</f>
        <v>18281865966</v>
      </c>
      <c r="L810" s="75"/>
      <c r="M810" s="90">
        <v>45719</v>
      </c>
      <c r="O810" s="91">
        <f ca="1" t="shared" si="37"/>
        <v>0</v>
      </c>
      <c r="P810" s="91">
        <f ca="1" t="shared" si="39"/>
        <v>44</v>
      </c>
      <c r="Q810" s="31" t="str">
        <f>VLOOKUP(B810,辅助信息!E:M,9,FALSE)</f>
        <v>ZTWM-CDGS-XS-2024-0181-五冶天府-国道542项目（二批次）</v>
      </c>
    </row>
    <row r="811" hidden="1" spans="2:17">
      <c r="B811" s="78" t="s">
        <v>25</v>
      </c>
      <c r="C811" s="79">
        <v>45719</v>
      </c>
      <c r="D811" s="80" t="str">
        <f>VLOOKUP(B811,辅助信息!E:K,7,FALSE)</f>
        <v>JWDDCD2024102400111</v>
      </c>
      <c r="E811" s="80" t="str">
        <f>VLOOKUP(F811,辅助信息!A:B,2,FALSE)</f>
        <v>螺纹钢</v>
      </c>
      <c r="F811" s="78" t="s">
        <v>65</v>
      </c>
      <c r="G811" s="81">
        <v>26</v>
      </c>
      <c r="H811" s="82">
        <f>_xlfn._xlws.FILTER('[1]2025年已发货'!$E:$E,'[1]2025年已发货'!$F:$F&amp;'[1]2025年已发货'!$C:$C&amp;'[1]2025年已发货'!$G:$G&amp;'[1]2025年已发货'!$H:$H=C811&amp;F811&amp;I811&amp;J811,"未发货")</f>
        <v>26</v>
      </c>
      <c r="I811" s="80" t="str">
        <f>VLOOKUP(B811,辅助信息!E:I,3,FALSE)</f>
        <v>（五冶达州国道542项目-二工区路基五工段）四川省达州市达川区赵固镇黄家坡</v>
      </c>
      <c r="J811" s="80" t="str">
        <f>VLOOKUP(B811,辅助信息!E:I,4,FALSE)</f>
        <v>潘远林</v>
      </c>
      <c r="K811" s="118">
        <f>VLOOKUP(J811,辅助信息!H:I,2,FALSE)</f>
        <v>18281865966</v>
      </c>
      <c r="L811" s="75"/>
      <c r="M811" s="90">
        <v>45719</v>
      </c>
      <c r="O811" s="91">
        <f ca="1" t="shared" si="37"/>
        <v>0</v>
      </c>
      <c r="P811" s="91">
        <f ca="1" t="shared" si="39"/>
        <v>44</v>
      </c>
      <c r="Q811" s="31" t="str">
        <f>VLOOKUP(B811,辅助信息!E:M,9,FALSE)</f>
        <v>ZTWM-CDGS-XS-2024-0181-五冶天府-国道542项目（二批次）</v>
      </c>
    </row>
    <row r="812" hidden="1" spans="2:17">
      <c r="B812" s="63" t="s">
        <v>108</v>
      </c>
      <c r="C812" s="64">
        <v>45721</v>
      </c>
      <c r="D812" s="63" t="str">
        <f>VLOOKUP(B812,辅助信息!E:K,7,FALSE)</f>
        <v>JWDDCD2024102400111</v>
      </c>
      <c r="E812" s="63" t="str">
        <f>VLOOKUP(F812,辅助信息!A:B,2,FALSE)</f>
        <v>螺纹钢</v>
      </c>
      <c r="F812" s="63" t="s">
        <v>32</v>
      </c>
      <c r="G812" s="65">
        <v>27</v>
      </c>
      <c r="H812" s="65">
        <f>_xlfn._xlws.FILTER('[1]2025年已发货'!$E:$E,'[1]2025年已发货'!$F:$F&amp;'[1]2025年已发货'!$C:$C&amp;'[1]2025年已发货'!$G:$G&amp;'[1]2025年已发货'!$H:$H=C812&amp;F812&amp;I812&amp;J812,"未发货")</f>
        <v>27</v>
      </c>
      <c r="I812" s="63" t="str">
        <f>VLOOKUP(B812,辅助信息!E:I,3,FALSE)</f>
        <v>（五冶达州国道542项目-三工区路基八工段(连接线)）四川省达州市达川区大堰镇梨子沟</v>
      </c>
      <c r="J812" s="63" t="str">
        <f>VLOOKUP(B812,辅助信息!E:I,4,FALSE)</f>
        <v>谭鹏程</v>
      </c>
      <c r="K812" s="63">
        <f>VLOOKUP(J812,辅助信息!H:I,2,FALSE)</f>
        <v>18280895666</v>
      </c>
      <c r="L812" s="87" t="str">
        <f>VLOOKUP(B812,辅助信息!E:J,6,FALSE)</f>
        <v>五冶建设送货单,送货车型9.6米,装货前联系收货人核实到场规格,没提前告知进场规格现场不给予接收</v>
      </c>
      <c r="M812" s="90">
        <v>45717</v>
      </c>
      <c r="O812" s="91">
        <f ca="1" t="shared" si="37"/>
        <v>0</v>
      </c>
      <c r="P812" s="91">
        <f ca="1" t="shared" si="39"/>
        <v>46</v>
      </c>
      <c r="Q812" s="31" t="str">
        <f>VLOOKUP(B812,辅助信息!E:M,9,FALSE)</f>
        <v>ZTWM-CDGS-XS-2024-0181-五冶天府-国道542项目（二批次）</v>
      </c>
    </row>
    <row r="813" hidden="1" spans="2:17">
      <c r="B813" s="63" t="s">
        <v>108</v>
      </c>
      <c r="C813" s="64">
        <v>45721</v>
      </c>
      <c r="D813" s="63" t="str">
        <f>VLOOKUP(B813,辅助信息!E:K,7,FALSE)</f>
        <v>JWDDCD2024102400111</v>
      </c>
      <c r="E813" s="63" t="str">
        <f>VLOOKUP(F813,辅助信息!A:B,2,FALSE)</f>
        <v>螺纹钢</v>
      </c>
      <c r="F813" s="63" t="s">
        <v>30</v>
      </c>
      <c r="G813" s="65">
        <v>60</v>
      </c>
      <c r="H813" s="65">
        <f>_xlfn._xlws.FILTER('[1]2025年已发货'!$E:$E,'[1]2025年已发货'!$F:$F&amp;'[1]2025年已发货'!$C:$C&amp;'[1]2025年已发货'!$G:$G&amp;'[1]2025年已发货'!$H:$H=C813&amp;F813&amp;I813&amp;J813,"未发货")</f>
        <v>60</v>
      </c>
      <c r="I813" s="63" t="str">
        <f>VLOOKUP(B813,辅助信息!E:I,3,FALSE)</f>
        <v>（五冶达州国道542项目-三工区路基八工段(连接线)）四川省达州市达川区大堰镇梨子沟</v>
      </c>
      <c r="J813" s="63" t="str">
        <f>VLOOKUP(B813,辅助信息!E:I,4,FALSE)</f>
        <v>谭鹏程</v>
      </c>
      <c r="K813" s="63">
        <f>VLOOKUP(J813,辅助信息!H:I,2,FALSE)</f>
        <v>18280895666</v>
      </c>
      <c r="L813" s="89"/>
      <c r="M813" s="90">
        <v>45717</v>
      </c>
      <c r="O813" s="91">
        <f ca="1" t="shared" si="37"/>
        <v>0</v>
      </c>
      <c r="P813" s="91">
        <f ca="1" t="shared" si="39"/>
        <v>46</v>
      </c>
      <c r="Q813" s="31" t="str">
        <f>VLOOKUP(B813,辅助信息!E:M,9,FALSE)</f>
        <v>ZTWM-CDGS-XS-2024-0181-五冶天府-国道542项目（二批次）</v>
      </c>
    </row>
    <row r="814" hidden="1" spans="2:17">
      <c r="B814" s="63" t="s">
        <v>108</v>
      </c>
      <c r="C814" s="64">
        <v>45721</v>
      </c>
      <c r="D814" s="63" t="str">
        <f>VLOOKUP(B814,辅助信息!E:K,7,FALSE)</f>
        <v>JWDDCD2024102400111</v>
      </c>
      <c r="E814" s="63" t="str">
        <f>VLOOKUP(F814,辅助信息!A:B,2,FALSE)</f>
        <v>螺纹钢</v>
      </c>
      <c r="F814" s="63" t="s">
        <v>52</v>
      </c>
      <c r="G814" s="65">
        <v>10</v>
      </c>
      <c r="H814" s="65">
        <f>_xlfn._xlws.FILTER('[1]2025年已发货'!$E:$E,'[1]2025年已发货'!$F:$F&amp;'[1]2025年已发货'!$C:$C&amp;'[1]2025年已发货'!$G:$G&amp;'[1]2025年已发货'!$H:$H=C814&amp;F814&amp;I814&amp;J814,"未发货")</f>
        <v>10</v>
      </c>
      <c r="I814" s="63" t="str">
        <f>VLOOKUP(B814,辅助信息!E:I,3,FALSE)</f>
        <v>（五冶达州国道542项目-三工区路基八工段(连接线)）四川省达州市达川区大堰镇梨子沟</v>
      </c>
      <c r="J814" s="63" t="str">
        <f>VLOOKUP(B814,辅助信息!E:I,4,FALSE)</f>
        <v>谭鹏程</v>
      </c>
      <c r="K814" s="63">
        <f>VLOOKUP(J814,辅助信息!H:I,2,FALSE)</f>
        <v>18280895666</v>
      </c>
      <c r="L814" s="71"/>
      <c r="M814" s="90">
        <v>45717</v>
      </c>
      <c r="O814" s="91">
        <f ca="1" t="shared" si="37"/>
        <v>0</v>
      </c>
      <c r="P814" s="91">
        <f ca="1" t="shared" si="39"/>
        <v>46</v>
      </c>
      <c r="Q814" s="31" t="str">
        <f>VLOOKUP(B814,辅助信息!E:M,9,FALSE)</f>
        <v>ZTWM-CDGS-XS-2024-0181-五冶天府-国道542项目（二批次）</v>
      </c>
    </row>
    <row r="815" hidden="1" spans="2:17">
      <c r="B815" s="63" t="s">
        <v>56</v>
      </c>
      <c r="C815" s="64">
        <v>45721</v>
      </c>
      <c r="D815" s="63" t="str">
        <f>VLOOKUP(B815,辅助信息!E:K,7,FALSE)</f>
        <v>JWDDCD2025011400164</v>
      </c>
      <c r="E815" s="63" t="str">
        <f>VLOOKUP(F815,辅助信息!A:B,2,FALSE)</f>
        <v>螺纹钢</v>
      </c>
      <c r="F815" s="63" t="s">
        <v>45</v>
      </c>
      <c r="G815" s="65">
        <v>12</v>
      </c>
      <c r="H815" s="65" t="str">
        <f>_xlfn._xlws.FILTER('[1]2025年已发货'!$E:$E,'[1]2025年已发货'!$F:$F&amp;'[1]2025年已发货'!$C:$C&amp;'[1]2025年已发货'!$G:$G&amp;'[1]2025年已发货'!$H:$H=C815&amp;F815&amp;I815&amp;J815,"未发货")</f>
        <v>未发货</v>
      </c>
      <c r="I815" s="63" t="str">
        <f>VLOOKUP(B815,辅助信息!E:I,3,FALSE)</f>
        <v>（商投建工达州中医药科技园-4工区-7号楼）达州市通川区达州中医药职业学院犀牛大道北段</v>
      </c>
      <c r="J815" s="63" t="str">
        <f>VLOOKUP(B815,辅助信息!E:I,4,FALSE)</f>
        <v>张扬</v>
      </c>
      <c r="K815" s="63">
        <f>VLOOKUP(J815,辅助信息!H:I,2,FALSE)</f>
        <v>18381904567</v>
      </c>
      <c r="L815" s="87" t="str">
        <f>VLOOKUP(B815,辅助信息!E:J,6,FALSE)</f>
        <v>控制炉批号尽量少,优先安排达钢,提前联系到场规格及数量</v>
      </c>
      <c r="M815" s="90">
        <v>45716</v>
      </c>
      <c r="N815" s="91"/>
      <c r="O815" s="91">
        <f ca="1" t="shared" si="37"/>
        <v>0</v>
      </c>
      <c r="P815" s="91">
        <f ca="1" t="shared" si="39"/>
        <v>47</v>
      </c>
      <c r="Q815" s="31" t="str">
        <f>VLOOKUP(B815,辅助信息!E:M,9,FALSE)</f>
        <v>ZTWM-CDGS-XS-2024-0134-商投建工达州中医药科技成果示范园项目</v>
      </c>
    </row>
    <row r="816" hidden="1" spans="2:17">
      <c r="B816" s="63" t="s">
        <v>56</v>
      </c>
      <c r="C816" s="64">
        <v>45721</v>
      </c>
      <c r="D816" s="63" t="str">
        <f>VLOOKUP(B816,辅助信息!E:K,7,FALSE)</f>
        <v>JWDDCD2025011400164</v>
      </c>
      <c r="E816" s="63" t="str">
        <f>VLOOKUP(F816,辅助信息!A:B,2,FALSE)</f>
        <v>螺纹钢</v>
      </c>
      <c r="F816" s="63" t="s">
        <v>21</v>
      </c>
      <c r="G816" s="65">
        <v>15</v>
      </c>
      <c r="H816" s="65" t="str">
        <f>_xlfn._xlws.FILTER('[1]2025年已发货'!$E:$E,'[1]2025年已发货'!$F:$F&amp;'[1]2025年已发货'!$C:$C&amp;'[1]2025年已发货'!$G:$G&amp;'[1]2025年已发货'!$H:$H=C816&amp;F816&amp;I816&amp;J816,"未发货")</f>
        <v>未发货</v>
      </c>
      <c r="I816" s="63" t="str">
        <f>VLOOKUP(B816,辅助信息!E:I,3,FALSE)</f>
        <v>（商投建工达州中医药科技园-4工区-7号楼）达州市通川区达州中医药职业学院犀牛大道北段</v>
      </c>
      <c r="J816" s="63" t="str">
        <f>VLOOKUP(B816,辅助信息!E:I,4,FALSE)</f>
        <v>张扬</v>
      </c>
      <c r="K816" s="63">
        <f>VLOOKUP(J816,辅助信息!H:I,2,FALSE)</f>
        <v>18381904567</v>
      </c>
      <c r="L816" s="71"/>
      <c r="M816" s="90">
        <v>45716</v>
      </c>
      <c r="N816" s="91"/>
      <c r="O816" s="91">
        <f ca="1" t="shared" si="37"/>
        <v>0</v>
      </c>
      <c r="P816" s="91">
        <f ca="1" t="shared" si="39"/>
        <v>47</v>
      </c>
      <c r="Q816" s="31" t="str">
        <f>VLOOKUP(B816,辅助信息!E:M,9,FALSE)</f>
        <v>ZTWM-CDGS-XS-2024-0134-商投建工达州中医药科技成果示范园项目</v>
      </c>
    </row>
    <row r="817" ht="33.75" hidden="1" spans="2:17">
      <c r="B817" s="63" t="s">
        <v>68</v>
      </c>
      <c r="C817" s="64">
        <v>45721</v>
      </c>
      <c r="D817" s="63" t="str">
        <f>VLOOKUP(B817,辅助信息!E:K,7,FALSE)</f>
        <v>JWDDCD2025011400164</v>
      </c>
      <c r="E817" s="63" t="str">
        <f>VLOOKUP(F817,辅助信息!A:B,2,FALSE)</f>
        <v>螺纹钢</v>
      </c>
      <c r="F817" s="63" t="s">
        <v>52</v>
      </c>
      <c r="G817" s="65">
        <v>30</v>
      </c>
      <c r="H817" s="65" t="str">
        <f>_xlfn._xlws.FILTER('[1]2025年已发货'!$E:$E,'[1]2025年已发货'!$F:$F&amp;'[1]2025年已发货'!$C:$C&amp;'[1]2025年已发货'!$G:$G&amp;'[1]2025年已发货'!$H:$H=C817&amp;F817&amp;I817&amp;J817,"未发货")</f>
        <v>未发货</v>
      </c>
      <c r="I817" s="63" t="str">
        <f>VLOOKUP(B817,辅助信息!E:I,3,FALSE)</f>
        <v>（商投建工达州中医药科技园-2工区-景观桥）达州市通川区达州中医药职业学院犀牛大道北段</v>
      </c>
      <c r="J817" s="63" t="str">
        <f>VLOOKUP(B817,辅助信息!E:I,4,FALSE)</f>
        <v>李波</v>
      </c>
      <c r="K817" s="63">
        <f>VLOOKUP(J817,辅助信息!H:I,2,FALSE)</f>
        <v>18381899787</v>
      </c>
      <c r="L817" s="72" t="str">
        <f>VLOOKUP(B817,辅助信息!E:J,6,FALSE)</f>
        <v>控制炉批号尽量少,优先安排达钢,提前联系到场规格及数量</v>
      </c>
      <c r="M817" s="90">
        <v>45720</v>
      </c>
      <c r="O817" s="91">
        <f ca="1" t="shared" ref="O817:O824" si="40">IF(OR(M817="",N817&lt;&gt;""),"",MAX(M817-TODAY(),0))</f>
        <v>0</v>
      </c>
      <c r="P817" s="91">
        <f ca="1" t="shared" si="39"/>
        <v>43</v>
      </c>
      <c r="Q817" s="31" t="str">
        <f>VLOOKUP(B817,辅助信息!E:M,9,FALSE)</f>
        <v>ZTWM-CDGS-XS-2024-0134-商投建工达州中医药科技成果示范园项目</v>
      </c>
    </row>
    <row r="818" hidden="1" spans="2:17">
      <c r="B818" s="63" t="s">
        <v>64</v>
      </c>
      <c r="C818" s="64">
        <v>45721</v>
      </c>
      <c r="D818" s="63" t="str">
        <f>VLOOKUP(B818,辅助信息!E:K,7,FALSE)</f>
        <v>JWDDCD2024102400111</v>
      </c>
      <c r="E818" s="63" t="str">
        <f>VLOOKUP(F818,辅助信息!A:B,2,FALSE)</f>
        <v>螺纹钢</v>
      </c>
      <c r="F818" s="63" t="s">
        <v>65</v>
      </c>
      <c r="G818" s="65">
        <v>12</v>
      </c>
      <c r="H818" s="65" t="str">
        <f>_xlfn._xlws.FILTER('[1]2025年已发货'!$E:$E,'[1]2025年已发货'!$F:$F&amp;'[1]2025年已发货'!$C:$C&amp;'[1]2025年已发货'!$G:$G&amp;'[1]2025年已发货'!$H:$H=C818&amp;F818&amp;I818&amp;J818,"未发货")</f>
        <v>未发货</v>
      </c>
      <c r="I818" s="63" t="str">
        <f>VLOOKUP(B818,辅助信息!E:I,3,FALSE)</f>
        <v>（五冶达州国道542项目-三工区桥梁3工段）四川省达州市达川区赵固镇水文村原村委会下300米</v>
      </c>
      <c r="J818" s="63" t="str">
        <f>VLOOKUP(B818,辅助信息!E:I,4,FALSE)</f>
        <v>李代茂</v>
      </c>
      <c r="K818" s="63">
        <f>VLOOKUP(J818,辅助信息!H:I,2,FALSE)</f>
        <v>18302833536</v>
      </c>
      <c r="L818" s="72" t="str">
        <f>VLOOKUP(B818,辅助信息!E:J,6,FALSE)</f>
        <v>五冶建设送货单,送货车型9.6米,装货前联系收货人核实到场规格,没提前告知进场规格现场不给予接收</v>
      </c>
      <c r="M818" s="90">
        <v>45718</v>
      </c>
      <c r="O818" s="91">
        <f ca="1" t="shared" si="40"/>
        <v>0</v>
      </c>
      <c r="P818" s="91">
        <f ca="1" t="shared" si="39"/>
        <v>45</v>
      </c>
      <c r="Q818" s="31" t="str">
        <f>VLOOKUP(B818,辅助信息!E:M,9,FALSE)</f>
        <v>ZTWM-CDGS-XS-2024-0181-五冶天府-国道542项目（二批次）</v>
      </c>
    </row>
    <row r="819" hidden="1" spans="2:17">
      <c r="B819" s="63" t="s">
        <v>64</v>
      </c>
      <c r="C819" s="64">
        <v>45721</v>
      </c>
      <c r="D819" s="63" t="str">
        <f>VLOOKUP(B819,辅助信息!E:K,7,FALSE)</f>
        <v>JWDDCD2024102400111</v>
      </c>
      <c r="E819" s="63" t="str">
        <f>VLOOKUP(F819,辅助信息!A:B,2,FALSE)</f>
        <v>螺纹钢</v>
      </c>
      <c r="F819" s="63" t="s">
        <v>52</v>
      </c>
      <c r="G819" s="65">
        <v>51</v>
      </c>
      <c r="H819" s="65" t="str">
        <f>_xlfn._xlws.FILTER('[1]2025年已发货'!$E:$E,'[1]2025年已发货'!$F:$F&amp;'[1]2025年已发货'!$C:$C&amp;'[1]2025年已发货'!$G:$G&amp;'[1]2025年已发货'!$H:$H=C819&amp;F819&amp;I819&amp;J819,"未发货")</f>
        <v>未发货</v>
      </c>
      <c r="I819" s="63" t="str">
        <f>VLOOKUP(B819,辅助信息!E:I,3,FALSE)</f>
        <v>（五冶达州国道542项目-三工区桥梁3工段）四川省达州市达川区赵固镇水文村原村委会下300米</v>
      </c>
      <c r="J819" s="63" t="str">
        <f>VLOOKUP(B819,辅助信息!E:I,4,FALSE)</f>
        <v>李代茂</v>
      </c>
      <c r="K819" s="63">
        <f>VLOOKUP(J819,辅助信息!H:I,2,FALSE)</f>
        <v>18302833536</v>
      </c>
      <c r="L819" s="72"/>
      <c r="M819" s="90">
        <v>45718</v>
      </c>
      <c r="O819" s="91">
        <f ca="1" t="shared" si="40"/>
        <v>0</v>
      </c>
      <c r="P819" s="91">
        <f ca="1" t="shared" si="39"/>
        <v>45</v>
      </c>
      <c r="Q819" s="31" t="str">
        <f>VLOOKUP(B819,辅助信息!E:M,9,FALSE)</f>
        <v>ZTWM-CDGS-XS-2024-0181-五冶天府-国道542项目（二批次）</v>
      </c>
    </row>
    <row r="820" hidden="1" spans="1:17">
      <c r="A820" s="67" t="s">
        <v>110</v>
      </c>
      <c r="B820" s="22" t="s">
        <v>84</v>
      </c>
      <c r="C820" s="64">
        <v>45721</v>
      </c>
      <c r="D820" s="63" t="str">
        <f>VLOOKUP(B820,辅助信息!E:K,7,FALSE)</f>
        <v>JWDDCD2024102400111</v>
      </c>
      <c r="E820" s="63" t="str">
        <f>VLOOKUP(F820,辅助信息!A:B,2,FALSE)</f>
        <v>高线</v>
      </c>
      <c r="F820" s="22" t="s">
        <v>51</v>
      </c>
      <c r="G820" s="18">
        <v>5</v>
      </c>
      <c r="H820" s="65" t="str">
        <f>_xlfn._xlws.FILTER('[1]2025年已发货'!$E:$E,'[1]2025年已发货'!$F:$F&amp;'[1]2025年已发货'!$C:$C&amp;'[1]2025年已发货'!$G:$G&amp;'[1]2025年已发货'!$H:$H=C820&amp;F820&amp;I820&amp;J820,"未发货")</f>
        <v>未发货</v>
      </c>
      <c r="I820" s="63" t="str">
        <f>VLOOKUP(B820,辅助信息!E:I,3,FALSE)</f>
        <v>（五冶达州国道542项目-一工区路基一工段）四川省达州市达川区石梯火车站盖板加工点</v>
      </c>
      <c r="J820" s="63" t="str">
        <f>VLOOKUP(B820,辅助信息!E:I,4,FALSE)</f>
        <v>郑松</v>
      </c>
      <c r="K820" s="63">
        <f>VLOOKUP(J820,辅助信息!H:I,2,FALSE)</f>
        <v>13527304849</v>
      </c>
      <c r="L820" s="72" t="str">
        <f>VLOOKUP(B820,辅助信息!E:J,6,FALSE)</f>
        <v>五冶建设送货单,送货车型13米,装货前联系收货人核实到场规格,没提前告知进场规格现场不给予接收</v>
      </c>
      <c r="M820" s="90">
        <v>45722</v>
      </c>
      <c r="O820" s="91">
        <f ca="1" t="shared" si="40"/>
        <v>0</v>
      </c>
      <c r="P820" s="91">
        <f ca="1" t="shared" ref="P820:P873" si="41">IF(M820="","",IF(N820&lt;&gt;"",MAX(N820-M820,0),IF(TODAY()&gt;M820,TODAY()-M820,0)))</f>
        <v>41</v>
      </c>
      <c r="Q820" s="31" t="str">
        <f>VLOOKUP(B820,辅助信息!E:M,9,FALSE)</f>
        <v>ZTWM-CDGS-XS-2024-0181-五冶天府-国道542项目（二批次）</v>
      </c>
    </row>
    <row r="821" hidden="1" spans="1:17">
      <c r="A821" s="67"/>
      <c r="B821" s="22" t="s">
        <v>84</v>
      </c>
      <c r="C821" s="64">
        <v>45721</v>
      </c>
      <c r="D821" s="63" t="str">
        <f>VLOOKUP(B821,辅助信息!E:K,7,FALSE)</f>
        <v>JWDDCD2024102400111</v>
      </c>
      <c r="E821" s="63" t="str">
        <f>VLOOKUP(F821,辅助信息!A:B,2,FALSE)</f>
        <v>螺纹钢</v>
      </c>
      <c r="F821" s="22" t="s">
        <v>32</v>
      </c>
      <c r="G821" s="18">
        <v>3</v>
      </c>
      <c r="H821" s="65" t="str">
        <f>_xlfn._xlws.FILTER('[1]2025年已发货'!$E:$E,'[1]2025年已发货'!$F:$F&amp;'[1]2025年已发货'!$C:$C&amp;'[1]2025年已发货'!$G:$G&amp;'[1]2025年已发货'!$H:$H=C821&amp;F821&amp;I821&amp;J821,"未发货")</f>
        <v>未发货</v>
      </c>
      <c r="I821" s="63" t="str">
        <f>VLOOKUP(B821,辅助信息!E:I,3,FALSE)</f>
        <v>（五冶达州国道542项目-一工区路基一工段）四川省达州市达川区石梯火车站盖板加工点</v>
      </c>
      <c r="J821" s="63" t="str">
        <f>VLOOKUP(B821,辅助信息!E:I,4,FALSE)</f>
        <v>郑松</v>
      </c>
      <c r="K821" s="63">
        <f>VLOOKUP(J821,辅助信息!H:I,2,FALSE)</f>
        <v>13527304849</v>
      </c>
      <c r="L821" s="72"/>
      <c r="M821" s="90">
        <v>45722</v>
      </c>
      <c r="O821" s="91">
        <f ca="1" t="shared" si="40"/>
        <v>0</v>
      </c>
      <c r="P821" s="91">
        <f ca="1" t="shared" si="41"/>
        <v>41</v>
      </c>
      <c r="Q821" s="31" t="str">
        <f>VLOOKUP(B821,辅助信息!E:M,9,FALSE)</f>
        <v>ZTWM-CDGS-XS-2024-0181-五冶天府-国道542项目（二批次）</v>
      </c>
    </row>
    <row r="822" hidden="1" spans="1:17">
      <c r="A822" s="67"/>
      <c r="B822" s="22" t="s">
        <v>84</v>
      </c>
      <c r="C822" s="64">
        <v>45721</v>
      </c>
      <c r="D822" s="63" t="str">
        <f>VLOOKUP(B822,辅助信息!E:K,7,FALSE)</f>
        <v>JWDDCD2024102400111</v>
      </c>
      <c r="E822" s="63" t="str">
        <f>VLOOKUP(F822,辅助信息!A:B,2,FALSE)</f>
        <v>螺纹钢</v>
      </c>
      <c r="F822" s="22" t="s">
        <v>33</v>
      </c>
      <c r="G822" s="18">
        <v>8</v>
      </c>
      <c r="H822" s="65" t="str">
        <f>_xlfn._xlws.FILTER('[1]2025年已发货'!$E:$E,'[1]2025年已发货'!$F:$F&amp;'[1]2025年已发货'!$C:$C&amp;'[1]2025年已发货'!$G:$G&amp;'[1]2025年已发货'!$H:$H=C822&amp;F822&amp;I822&amp;J822,"未发货")</f>
        <v>未发货</v>
      </c>
      <c r="I822" s="63" t="str">
        <f>VLOOKUP(B822,辅助信息!E:I,3,FALSE)</f>
        <v>（五冶达州国道542项目-一工区路基一工段）四川省达州市达川区石梯火车站盖板加工点</v>
      </c>
      <c r="J822" s="63" t="str">
        <f>VLOOKUP(B822,辅助信息!E:I,4,FALSE)</f>
        <v>郑松</v>
      </c>
      <c r="K822" s="63">
        <f>VLOOKUP(J822,辅助信息!H:I,2,FALSE)</f>
        <v>13527304849</v>
      </c>
      <c r="L822" s="72"/>
      <c r="M822" s="90">
        <v>45722</v>
      </c>
      <c r="O822" s="91">
        <f ca="1" t="shared" si="40"/>
        <v>0</v>
      </c>
      <c r="P822" s="91">
        <f ca="1" t="shared" si="41"/>
        <v>41</v>
      </c>
      <c r="Q822" s="31" t="str">
        <f>VLOOKUP(B822,辅助信息!E:M,9,FALSE)</f>
        <v>ZTWM-CDGS-XS-2024-0181-五冶天府-国道542项目（二批次）</v>
      </c>
    </row>
    <row r="823" hidden="1" spans="1:17">
      <c r="A823" s="67"/>
      <c r="B823" s="22" t="s">
        <v>84</v>
      </c>
      <c r="C823" s="64">
        <v>45721</v>
      </c>
      <c r="D823" s="63" t="str">
        <f>VLOOKUP(B823,辅助信息!E:K,7,FALSE)</f>
        <v>JWDDCD2024102400111</v>
      </c>
      <c r="E823" s="63" t="str">
        <f>VLOOKUP(F823,辅助信息!A:B,2,FALSE)</f>
        <v>螺纹钢</v>
      </c>
      <c r="F823" s="22" t="s">
        <v>28</v>
      </c>
      <c r="G823" s="18">
        <v>9</v>
      </c>
      <c r="H823" s="65" t="str">
        <f>_xlfn._xlws.FILTER('[1]2025年已发货'!$E:$E,'[1]2025年已发货'!$F:$F&amp;'[1]2025年已发货'!$C:$C&amp;'[1]2025年已发货'!$G:$G&amp;'[1]2025年已发货'!$H:$H=C823&amp;F823&amp;I823&amp;J823,"未发货")</f>
        <v>未发货</v>
      </c>
      <c r="I823" s="63" t="str">
        <f>VLOOKUP(B823,辅助信息!E:I,3,FALSE)</f>
        <v>（五冶达州国道542项目-一工区路基一工段）四川省达州市达川区石梯火车站盖板加工点</v>
      </c>
      <c r="J823" s="63" t="str">
        <f>VLOOKUP(B823,辅助信息!E:I,4,FALSE)</f>
        <v>郑松</v>
      </c>
      <c r="K823" s="63">
        <f>VLOOKUP(J823,辅助信息!H:I,2,FALSE)</f>
        <v>13527304849</v>
      </c>
      <c r="L823" s="72"/>
      <c r="M823" s="90">
        <v>45722</v>
      </c>
      <c r="O823" s="91">
        <f ca="1" t="shared" si="40"/>
        <v>0</v>
      </c>
      <c r="P823" s="91">
        <f ca="1" t="shared" si="41"/>
        <v>41</v>
      </c>
      <c r="Q823" s="31" t="str">
        <f>VLOOKUP(B823,辅助信息!E:M,9,FALSE)</f>
        <v>ZTWM-CDGS-XS-2024-0181-五冶天府-国道542项目（二批次）</v>
      </c>
    </row>
    <row r="824" hidden="1" spans="1:17">
      <c r="A824" s="67"/>
      <c r="B824" s="22" t="s">
        <v>84</v>
      </c>
      <c r="C824" s="64">
        <v>45721</v>
      </c>
      <c r="D824" s="63" t="str">
        <f>VLOOKUP(B824,辅助信息!E:K,7,FALSE)</f>
        <v>JWDDCD2024102400111</v>
      </c>
      <c r="E824" s="63" t="str">
        <f>VLOOKUP(F824,辅助信息!A:B,2,FALSE)</f>
        <v>螺纹钢</v>
      </c>
      <c r="F824" s="22" t="s">
        <v>111</v>
      </c>
      <c r="G824" s="18">
        <v>7</v>
      </c>
      <c r="H824" s="65" t="str">
        <f>_xlfn._xlws.FILTER('[1]2025年已发货'!$E:$E,'[1]2025年已发货'!$F:$F&amp;'[1]2025年已发货'!$C:$C&amp;'[1]2025年已发货'!$G:$G&amp;'[1]2025年已发货'!$H:$H=C824&amp;F824&amp;I824&amp;J824,"未发货")</f>
        <v>未发货</v>
      </c>
      <c r="I824" s="63" t="str">
        <f>VLOOKUP(B824,辅助信息!E:I,3,FALSE)</f>
        <v>（五冶达州国道542项目-一工区路基一工段）四川省达州市达川区石梯火车站盖板加工点</v>
      </c>
      <c r="J824" s="63" t="str">
        <f>VLOOKUP(B824,辅助信息!E:I,4,FALSE)</f>
        <v>郑松</v>
      </c>
      <c r="K824" s="63">
        <f>VLOOKUP(J824,辅助信息!H:I,2,FALSE)</f>
        <v>13527304849</v>
      </c>
      <c r="L824" s="72"/>
      <c r="M824" s="90">
        <v>45722</v>
      </c>
      <c r="O824" s="91">
        <f ca="1" t="shared" si="40"/>
        <v>0</v>
      </c>
      <c r="P824" s="91">
        <f ca="1" t="shared" si="41"/>
        <v>41</v>
      </c>
      <c r="Q824" s="31" t="str">
        <f>VLOOKUP(B824,辅助信息!E:M,9,FALSE)</f>
        <v>ZTWM-CDGS-XS-2024-0181-五冶天府-国道542项目（二批次）</v>
      </c>
    </row>
    <row r="825" hidden="1" spans="2:17">
      <c r="B825" s="22" t="s">
        <v>112</v>
      </c>
      <c r="C825" s="64">
        <v>45721</v>
      </c>
      <c r="D825" s="63" t="str">
        <f>VLOOKUP(B825,辅助信息!E:K,7,FALSE)</f>
        <v>JWDDCD2025011400164</v>
      </c>
      <c r="E825" s="63" t="str">
        <f>VLOOKUP(F825,辅助信息!A:B,2,FALSE)</f>
        <v>盘螺</v>
      </c>
      <c r="F825" s="22" t="s">
        <v>40</v>
      </c>
      <c r="G825" s="18">
        <v>30</v>
      </c>
      <c r="H825" s="65">
        <f>_xlfn._xlws.FILTER('[1]2025年已发货'!$E:$E,'[1]2025年已发货'!$F:$F&amp;'[1]2025年已发货'!$C:$C&amp;'[1]2025年已发货'!$G:$G&amp;'[1]2025年已发货'!$H:$H=C825&amp;F825&amp;I825&amp;J825,"未发货")</f>
        <v>30</v>
      </c>
      <c r="I825" s="63" t="str">
        <f>VLOOKUP(B825,辅助信息!E:I,3,FALSE)</f>
        <v>（商投建工达州中医药科技园-4工区-10号楼）达州市通川区达州中医药职业学院犀牛大道北段</v>
      </c>
      <c r="J825" s="63" t="str">
        <f>VLOOKUP(B825,辅助信息!E:I,4,FALSE)</f>
        <v>张扬</v>
      </c>
      <c r="K825" s="63">
        <f>VLOOKUP(J825,辅助信息!H:I,2,FALSE)</f>
        <v>18381904567</v>
      </c>
      <c r="L825" s="72" t="str">
        <f>VLOOKUP(B825,辅助信息!E:J,6,FALSE)</f>
        <v>控制炉批号尽量少,优先安排达钢,提前联系到场规格及数量</v>
      </c>
      <c r="M825" s="90">
        <v>45723</v>
      </c>
      <c r="O825" s="91">
        <f ca="1" t="shared" ref="O825:O846" si="42">IF(OR(M825="",N825&lt;&gt;""),"",MAX(M825-TODAY(),0))</f>
        <v>0</v>
      </c>
      <c r="P825" s="91">
        <f ca="1" t="shared" si="41"/>
        <v>40</v>
      </c>
      <c r="Q825" s="31" t="str">
        <f>VLOOKUP(B825,辅助信息!E:M,9,FALSE)</f>
        <v>ZTWM-CDGS-XS-2024-0134-商投建工达州中医药科技成果示范园项目</v>
      </c>
    </row>
    <row r="826" hidden="1" spans="2:17">
      <c r="B826" s="22" t="s">
        <v>112</v>
      </c>
      <c r="C826" s="64">
        <v>45721</v>
      </c>
      <c r="D826" s="63" t="str">
        <f>VLOOKUP(B826,辅助信息!E:K,7,FALSE)</f>
        <v>JWDDCD2025011400164</v>
      </c>
      <c r="E826" s="63" t="str">
        <f>VLOOKUP(F826,辅助信息!A:B,2,FALSE)</f>
        <v>螺纹钢</v>
      </c>
      <c r="F826" s="22" t="s">
        <v>19</v>
      </c>
      <c r="G826" s="18">
        <v>66</v>
      </c>
      <c r="H826" s="65">
        <f>_xlfn._xlws.FILTER('[1]2025年已发货'!$E:$E,'[1]2025年已发货'!$F:$F&amp;'[1]2025年已发货'!$C:$C&amp;'[1]2025年已发货'!$G:$G&amp;'[1]2025年已发货'!$H:$H=C826&amp;F826&amp;I826&amp;J826,"未发货")</f>
        <v>66</v>
      </c>
      <c r="I826" s="63" t="str">
        <f>VLOOKUP(B826,辅助信息!E:I,3,FALSE)</f>
        <v>（商投建工达州中医药科技园-4工区-10号楼）达州市通川区达州中医药职业学院犀牛大道北段</v>
      </c>
      <c r="J826" s="63" t="str">
        <f>VLOOKUP(B826,辅助信息!E:I,4,FALSE)</f>
        <v>张扬</v>
      </c>
      <c r="K826" s="63">
        <f>VLOOKUP(J826,辅助信息!H:I,2,FALSE)</f>
        <v>18381904567</v>
      </c>
      <c r="L826" s="72"/>
      <c r="M826" s="90">
        <v>45723</v>
      </c>
      <c r="O826" s="91">
        <f ca="1" t="shared" si="42"/>
        <v>0</v>
      </c>
      <c r="P826" s="91">
        <f ca="1" t="shared" si="41"/>
        <v>40</v>
      </c>
      <c r="Q826" s="31" t="str">
        <f>VLOOKUP(B826,辅助信息!E:M,9,FALSE)</f>
        <v>ZTWM-CDGS-XS-2024-0134-商投建工达州中医药科技成果示范园项目</v>
      </c>
    </row>
    <row r="827" hidden="1" spans="2:17">
      <c r="B827" s="22" t="s">
        <v>113</v>
      </c>
      <c r="C827" s="64">
        <v>45721</v>
      </c>
      <c r="D827" s="63" t="str">
        <f>VLOOKUP(B827,辅助信息!E:K,7,FALSE)</f>
        <v>JWDDCD2025021900064</v>
      </c>
      <c r="E827" s="63" t="str">
        <f>VLOOKUP(F827,辅助信息!A:B,2,FALSE)</f>
        <v>盘螺</v>
      </c>
      <c r="F827" s="22" t="s">
        <v>40</v>
      </c>
      <c r="G827" s="18">
        <v>5</v>
      </c>
      <c r="H827" s="65" t="str">
        <f>_xlfn._xlws.FILTER('[1]2025年已发货'!$E:$E,'[1]2025年已发货'!$F:$F&amp;'[1]2025年已发货'!$C:$C&amp;'[1]2025年已发货'!$G:$G&amp;'[1]2025年已发货'!$H:$H=C827&amp;F827&amp;I827&amp;J827,"未发货")</f>
        <v>未发货</v>
      </c>
      <c r="I827" s="63" t="str">
        <f>VLOOKUP(B827,辅助信息!E:I,3,FALSE)</f>
        <v>(五冶钢构医学科学产业园建设项目房建二部-排洪渠（五标）)四川省南充市顺庆区搬罾街道学府大道二段</v>
      </c>
      <c r="J827" s="63" t="str">
        <f>VLOOKUP(B827,辅助信息!E:I,4,FALSE)</f>
        <v>安南</v>
      </c>
      <c r="K827" s="63">
        <f>VLOOKUP(J827,辅助信息!H:I,2,FALSE)</f>
        <v>19950525030</v>
      </c>
      <c r="L827" s="72" t="str">
        <f>VLOOKUP(B827,辅助信息!E:J,6,FALSE)</f>
        <v>送货单：送货单位：南充思临新材料科技有限公司,收货单位：五冶集团川北(南充)建设有限公司,项目名称：南充医学科学产业园,送货车型13米,装货前联系收货人核实到场规格</v>
      </c>
      <c r="M827" s="90">
        <v>45722</v>
      </c>
      <c r="O827" s="91">
        <f ca="1" t="shared" si="42"/>
        <v>0</v>
      </c>
      <c r="P827" s="91">
        <f ca="1" t="shared" si="41"/>
        <v>41</v>
      </c>
      <c r="Q827" s="31" t="str">
        <f>VLOOKUP(B827,辅助信息!E:M,9,FALSE)</f>
        <v>ZTWM-CDGS-XS-2024-0248-五冶钢构-南充市医学院项目</v>
      </c>
    </row>
    <row r="828" hidden="1" spans="2:17">
      <c r="B828" s="22" t="s">
        <v>113</v>
      </c>
      <c r="C828" s="64">
        <v>45721</v>
      </c>
      <c r="D828" s="63" t="str">
        <f>VLOOKUP(B828,辅助信息!E:K,7,FALSE)</f>
        <v>JWDDCD2025021900064</v>
      </c>
      <c r="E828" s="63" t="str">
        <f>VLOOKUP(F828,辅助信息!A:B,2,FALSE)</f>
        <v>螺纹钢</v>
      </c>
      <c r="F828" s="22" t="s">
        <v>27</v>
      </c>
      <c r="G828" s="18">
        <v>12</v>
      </c>
      <c r="H828" s="65" t="str">
        <f>_xlfn._xlws.FILTER('[1]2025年已发货'!$E:$E,'[1]2025年已发货'!$F:$F&amp;'[1]2025年已发货'!$C:$C&amp;'[1]2025年已发货'!$G:$G&amp;'[1]2025年已发货'!$H:$H=C828&amp;F828&amp;I828&amp;J828,"未发货")</f>
        <v>未发货</v>
      </c>
      <c r="I828" s="63" t="str">
        <f>VLOOKUP(B828,辅助信息!E:I,3,FALSE)</f>
        <v>(五冶钢构医学科学产业园建设项目房建二部-排洪渠（五标）)四川省南充市顺庆区搬罾街道学府大道二段</v>
      </c>
      <c r="J828" s="63" t="str">
        <f>VLOOKUP(B828,辅助信息!E:I,4,FALSE)</f>
        <v>安南</v>
      </c>
      <c r="K828" s="63">
        <f>VLOOKUP(J828,辅助信息!H:I,2,FALSE)</f>
        <v>19950525030</v>
      </c>
      <c r="L828" s="72"/>
      <c r="M828" s="90">
        <v>45722</v>
      </c>
      <c r="O828" s="91">
        <f ca="1" t="shared" si="42"/>
        <v>0</v>
      </c>
      <c r="P828" s="91">
        <f ca="1" t="shared" si="41"/>
        <v>41</v>
      </c>
      <c r="Q828" s="31" t="str">
        <f>VLOOKUP(B828,辅助信息!E:M,9,FALSE)</f>
        <v>ZTWM-CDGS-XS-2024-0248-五冶钢构-南充市医学院项目</v>
      </c>
    </row>
    <row r="829" hidden="1" spans="2:17">
      <c r="B829" s="22" t="s">
        <v>113</v>
      </c>
      <c r="C829" s="64">
        <v>45721</v>
      </c>
      <c r="D829" s="63" t="str">
        <f>VLOOKUP(B829,辅助信息!E:K,7,FALSE)</f>
        <v>JWDDCD2025021900064</v>
      </c>
      <c r="E829" s="63" t="str">
        <f>VLOOKUP(F829,辅助信息!A:B,2,FALSE)</f>
        <v>螺纹钢</v>
      </c>
      <c r="F829" s="22" t="s">
        <v>18</v>
      </c>
      <c r="G829" s="18">
        <v>18</v>
      </c>
      <c r="H829" s="65" t="str">
        <f>_xlfn._xlws.FILTER('[1]2025年已发货'!$E:$E,'[1]2025年已发货'!$F:$F&amp;'[1]2025年已发货'!$C:$C&amp;'[1]2025年已发货'!$G:$G&amp;'[1]2025年已发货'!$H:$H=C829&amp;F829&amp;I829&amp;J829,"未发货")</f>
        <v>未发货</v>
      </c>
      <c r="I829" s="63" t="str">
        <f>VLOOKUP(B829,辅助信息!E:I,3,FALSE)</f>
        <v>(五冶钢构医学科学产业园建设项目房建二部-排洪渠（五标）)四川省南充市顺庆区搬罾街道学府大道二段</v>
      </c>
      <c r="J829" s="63" t="str">
        <f>VLOOKUP(B829,辅助信息!E:I,4,FALSE)</f>
        <v>安南</v>
      </c>
      <c r="K829" s="63">
        <f>VLOOKUP(J829,辅助信息!H:I,2,FALSE)</f>
        <v>19950525030</v>
      </c>
      <c r="L829" s="72"/>
      <c r="M829" s="90">
        <v>45722</v>
      </c>
      <c r="O829" s="91">
        <f ca="1" t="shared" si="42"/>
        <v>0</v>
      </c>
      <c r="P829" s="91">
        <f ca="1" t="shared" si="41"/>
        <v>41</v>
      </c>
      <c r="Q829" s="31" t="str">
        <f>VLOOKUP(B829,辅助信息!E:M,9,FALSE)</f>
        <v>ZTWM-CDGS-XS-2024-0248-五冶钢构-南充市医学院项目</v>
      </c>
    </row>
    <row r="830" hidden="1" spans="2:17">
      <c r="B830" s="22" t="s">
        <v>60</v>
      </c>
      <c r="C830" s="64">
        <v>45721</v>
      </c>
      <c r="D830" s="63" t="str">
        <f>VLOOKUP(B830,辅助信息!E:K,7,FALSE)</f>
        <v>JWDDCD2025021900064</v>
      </c>
      <c r="E830" s="63" t="str">
        <f>VLOOKUP(F830,辅助信息!A:B,2,FALSE)</f>
        <v>螺纹钢</v>
      </c>
      <c r="F830" s="22" t="s">
        <v>27</v>
      </c>
      <c r="G830" s="18">
        <v>9</v>
      </c>
      <c r="H830" s="65">
        <f>_xlfn._xlws.FILTER('[1]2025年已发货'!$E:$E,'[1]2025年已发货'!$F:$F&amp;'[1]2025年已发货'!$C:$C&amp;'[1]2025年已发货'!$G:$G&amp;'[1]2025年已发货'!$H:$H=C830&amp;F830&amp;I830&amp;J830,"未发货")</f>
        <v>9</v>
      </c>
      <c r="I830" s="63" t="str">
        <f>VLOOKUP(B830,辅助信息!E:I,3,FALSE)</f>
        <v>(五冶钢构医学科学产业园建设项目房建二部-六标)四川省南充市顺庆区搬罾街道学府大道二段</v>
      </c>
      <c r="J830" s="63" t="str">
        <f>VLOOKUP(B830,辅助信息!E:I,4,FALSE)</f>
        <v>安南</v>
      </c>
      <c r="K830" s="63">
        <f>VLOOKUP(J830,辅助信息!H:I,2,FALSE)</f>
        <v>19950525030</v>
      </c>
      <c r="L830" s="72"/>
      <c r="M830" s="90">
        <v>45722</v>
      </c>
      <c r="O830" s="91">
        <f ca="1" t="shared" si="42"/>
        <v>0</v>
      </c>
      <c r="P830" s="91">
        <f ca="1" t="shared" si="41"/>
        <v>41</v>
      </c>
      <c r="Q830" s="31" t="str">
        <f>VLOOKUP(B830,辅助信息!E:M,9,FALSE)</f>
        <v>ZTWM-CDGS-XS-2024-0248-五冶钢构-南充市医学院项目</v>
      </c>
    </row>
    <row r="831" hidden="1" spans="2:17">
      <c r="B831" s="22" t="s">
        <v>60</v>
      </c>
      <c r="C831" s="64">
        <v>45721</v>
      </c>
      <c r="D831" s="63" t="str">
        <f>VLOOKUP(B831,辅助信息!E:K,7,FALSE)</f>
        <v>JWDDCD2025021900064</v>
      </c>
      <c r="E831" s="63" t="str">
        <f>VLOOKUP(F831,辅助信息!A:B,2,FALSE)</f>
        <v>螺纹钢</v>
      </c>
      <c r="F831" s="22" t="s">
        <v>32</v>
      </c>
      <c r="G831" s="18">
        <v>9</v>
      </c>
      <c r="H831" s="65">
        <f>_xlfn._xlws.FILTER('[1]2025年已发货'!$E:$E,'[1]2025年已发货'!$F:$F&amp;'[1]2025年已发货'!$C:$C&amp;'[1]2025年已发货'!$G:$G&amp;'[1]2025年已发货'!$H:$H=C831&amp;F831&amp;I831&amp;J831,"未发货")</f>
        <v>9</v>
      </c>
      <c r="I831" s="63" t="str">
        <f>VLOOKUP(B831,辅助信息!E:I,3,FALSE)</f>
        <v>(五冶钢构医学科学产业园建设项目房建二部-六标)四川省南充市顺庆区搬罾街道学府大道二段</v>
      </c>
      <c r="J831" s="63" t="str">
        <f>VLOOKUP(B831,辅助信息!E:I,4,FALSE)</f>
        <v>安南</v>
      </c>
      <c r="K831" s="63">
        <f>VLOOKUP(J831,辅助信息!H:I,2,FALSE)</f>
        <v>19950525030</v>
      </c>
      <c r="L831" s="72"/>
      <c r="M831" s="90">
        <v>45722</v>
      </c>
      <c r="O831" s="91">
        <f ca="1" t="shared" si="42"/>
        <v>0</v>
      </c>
      <c r="P831" s="91">
        <f ca="1" t="shared" si="41"/>
        <v>41</v>
      </c>
      <c r="Q831" s="31" t="str">
        <f>VLOOKUP(B831,辅助信息!E:M,9,FALSE)</f>
        <v>ZTWM-CDGS-XS-2024-0248-五冶钢构-南充市医学院项目</v>
      </c>
    </row>
    <row r="832" hidden="1" spans="2:17">
      <c r="B832" s="22" t="s">
        <v>60</v>
      </c>
      <c r="C832" s="64">
        <v>45721</v>
      </c>
      <c r="D832" s="63" t="str">
        <f>VLOOKUP(B832,辅助信息!E:K,7,FALSE)</f>
        <v>JWDDCD2025021900064</v>
      </c>
      <c r="E832" s="63" t="str">
        <f>VLOOKUP(F832,辅助信息!A:B,2,FALSE)</f>
        <v>螺纹钢</v>
      </c>
      <c r="F832" s="22" t="s">
        <v>18</v>
      </c>
      <c r="G832" s="18">
        <v>10</v>
      </c>
      <c r="H832" s="65">
        <f>_xlfn._xlws.FILTER('[1]2025年已发货'!$E:$E,'[1]2025年已发货'!$F:$F&amp;'[1]2025年已发货'!$C:$C&amp;'[1]2025年已发货'!$G:$G&amp;'[1]2025年已发货'!$H:$H=C832&amp;F832&amp;I832&amp;J832,"未发货")</f>
        <v>10</v>
      </c>
      <c r="I832" s="63" t="str">
        <f>VLOOKUP(B832,辅助信息!E:I,3,FALSE)</f>
        <v>(五冶钢构医学科学产业园建设项目房建二部-六标)四川省南充市顺庆区搬罾街道学府大道二段</v>
      </c>
      <c r="J832" s="63" t="str">
        <f>VLOOKUP(B832,辅助信息!E:I,4,FALSE)</f>
        <v>安南</v>
      </c>
      <c r="K832" s="63">
        <f>VLOOKUP(J832,辅助信息!H:I,2,FALSE)</f>
        <v>19950525030</v>
      </c>
      <c r="L832" s="72"/>
      <c r="M832" s="90">
        <v>45722</v>
      </c>
      <c r="O832" s="91">
        <f ca="1" t="shared" si="42"/>
        <v>0</v>
      </c>
      <c r="P832" s="91">
        <f ca="1" t="shared" si="41"/>
        <v>41</v>
      </c>
      <c r="Q832" s="31" t="str">
        <f>VLOOKUP(B832,辅助信息!E:M,9,FALSE)</f>
        <v>ZTWM-CDGS-XS-2024-0248-五冶钢构-南充市医学院项目</v>
      </c>
    </row>
    <row r="833" hidden="1" spans="2:17">
      <c r="B833" s="22" t="s">
        <v>60</v>
      </c>
      <c r="C833" s="64">
        <v>45721</v>
      </c>
      <c r="D833" s="63" t="str">
        <f>VLOOKUP(B833,辅助信息!E:K,7,FALSE)</f>
        <v>JWDDCD2025021900064</v>
      </c>
      <c r="E833" s="63" t="str">
        <f>VLOOKUP(F833,辅助信息!A:B,2,FALSE)</f>
        <v>螺纹钢</v>
      </c>
      <c r="F833" s="22" t="s">
        <v>65</v>
      </c>
      <c r="G833" s="18">
        <v>7</v>
      </c>
      <c r="H833" s="65">
        <f>_xlfn._xlws.FILTER('[1]2025年已发货'!$E:$E,'[1]2025年已发货'!$F:$F&amp;'[1]2025年已发货'!$C:$C&amp;'[1]2025年已发货'!$G:$G&amp;'[1]2025年已发货'!$H:$H=C833&amp;F833&amp;I833&amp;J833,"未发货")</f>
        <v>7</v>
      </c>
      <c r="I833" s="63" t="str">
        <f>VLOOKUP(B833,辅助信息!E:I,3,FALSE)</f>
        <v>(五冶钢构医学科学产业园建设项目房建二部-六标)四川省南充市顺庆区搬罾街道学府大道二段</v>
      </c>
      <c r="J833" s="63" t="str">
        <f>VLOOKUP(B833,辅助信息!E:I,4,FALSE)</f>
        <v>安南</v>
      </c>
      <c r="K833" s="63">
        <f>VLOOKUP(J833,辅助信息!H:I,2,FALSE)</f>
        <v>19950525030</v>
      </c>
      <c r="L833" s="72"/>
      <c r="M833" s="90">
        <v>45722</v>
      </c>
      <c r="O833" s="91">
        <f ca="1" t="shared" si="42"/>
        <v>0</v>
      </c>
      <c r="P833" s="91">
        <f ca="1" t="shared" si="41"/>
        <v>41</v>
      </c>
      <c r="Q833" s="31" t="str">
        <f>VLOOKUP(B833,辅助信息!E:M,9,FALSE)</f>
        <v>ZTWM-CDGS-XS-2024-0248-五冶钢构-南充市医学院项目</v>
      </c>
    </row>
    <row r="834" hidden="1" spans="2:17">
      <c r="B834" s="63" t="s">
        <v>56</v>
      </c>
      <c r="C834" s="64">
        <v>45722</v>
      </c>
      <c r="D834" s="63" t="str">
        <f>VLOOKUP(B834,辅助信息!E:K,7,FALSE)</f>
        <v>JWDDCD2025011400164</v>
      </c>
      <c r="E834" s="63" t="str">
        <f>VLOOKUP(F834,辅助信息!A:B,2,FALSE)</f>
        <v>螺纹钢</v>
      </c>
      <c r="F834" s="63" t="s">
        <v>45</v>
      </c>
      <c r="G834" s="65">
        <v>12</v>
      </c>
      <c r="H834" s="65" t="str">
        <f>_xlfn._xlws.FILTER('[1]2025年已发货'!$E:$E,'[1]2025年已发货'!$F:$F&amp;'[1]2025年已发货'!$C:$C&amp;'[1]2025年已发货'!$G:$G&amp;'[1]2025年已发货'!$H:$H=C834&amp;F834&amp;I834&amp;J834,"未发货")</f>
        <v>未发货</v>
      </c>
      <c r="I834" s="63" t="str">
        <f>VLOOKUP(B834,辅助信息!E:I,3,FALSE)</f>
        <v>（商投建工达州中医药科技园-4工区-7号楼）达州市通川区达州中医药职业学院犀牛大道北段</v>
      </c>
      <c r="J834" s="63" t="str">
        <f>VLOOKUP(B834,辅助信息!E:I,4,FALSE)</f>
        <v>张扬</v>
      </c>
      <c r="K834" s="63">
        <f>VLOOKUP(J834,辅助信息!H:I,2,FALSE)</f>
        <v>18381904567</v>
      </c>
      <c r="L834" s="72" t="str">
        <f>VLOOKUP(B834,辅助信息!E:J,6,FALSE)</f>
        <v>控制炉批号尽量少,优先安排达钢,提前联系到场规格及数量</v>
      </c>
      <c r="M834" s="90">
        <v>45716</v>
      </c>
      <c r="N834" s="91"/>
      <c r="O834" s="91">
        <f ca="1" t="shared" si="42"/>
        <v>0</v>
      </c>
      <c r="P834" s="91">
        <f ca="1" t="shared" si="41"/>
        <v>47</v>
      </c>
      <c r="Q834" s="31" t="str">
        <f>VLOOKUP(B834,辅助信息!E:M,9,FALSE)</f>
        <v>ZTWM-CDGS-XS-2024-0134-商投建工达州中医药科技成果示范园项目</v>
      </c>
    </row>
    <row r="835" hidden="1" spans="2:17">
      <c r="B835" s="63" t="s">
        <v>56</v>
      </c>
      <c r="C835" s="64">
        <v>45722</v>
      </c>
      <c r="D835" s="63" t="str">
        <f>VLOOKUP(B835,辅助信息!E:K,7,FALSE)</f>
        <v>JWDDCD2025011400164</v>
      </c>
      <c r="E835" s="63" t="str">
        <f>VLOOKUP(F835,辅助信息!A:B,2,FALSE)</f>
        <v>螺纹钢</v>
      </c>
      <c r="F835" s="63" t="s">
        <v>21</v>
      </c>
      <c r="G835" s="65">
        <v>15</v>
      </c>
      <c r="H835" s="65" t="str">
        <f>_xlfn._xlws.FILTER('[1]2025年已发货'!$E:$E,'[1]2025年已发货'!$F:$F&amp;'[1]2025年已发货'!$C:$C&amp;'[1]2025年已发货'!$G:$G&amp;'[1]2025年已发货'!$H:$H=C835&amp;F835&amp;I835&amp;J835,"未发货")</f>
        <v>未发货</v>
      </c>
      <c r="I835" s="63" t="str">
        <f>VLOOKUP(B835,辅助信息!E:I,3,FALSE)</f>
        <v>（商投建工达州中医药科技园-4工区-7号楼）达州市通川区达州中医药职业学院犀牛大道北段</v>
      </c>
      <c r="J835" s="63" t="str">
        <f>VLOOKUP(B835,辅助信息!E:I,4,FALSE)</f>
        <v>张扬</v>
      </c>
      <c r="K835" s="63">
        <f>VLOOKUP(J835,辅助信息!H:I,2,FALSE)</f>
        <v>18381904567</v>
      </c>
      <c r="L835" s="72"/>
      <c r="M835" s="90">
        <v>45716</v>
      </c>
      <c r="N835" s="91"/>
      <c r="O835" s="91">
        <f ca="1" t="shared" si="42"/>
        <v>0</v>
      </c>
      <c r="P835" s="91">
        <f ca="1" t="shared" si="41"/>
        <v>47</v>
      </c>
      <c r="Q835" s="31" t="str">
        <f>VLOOKUP(B835,辅助信息!E:M,9,FALSE)</f>
        <v>ZTWM-CDGS-XS-2024-0134-商投建工达州中医药科技成果示范园项目</v>
      </c>
    </row>
    <row r="836" ht="33.75" hidden="1" spans="2:17">
      <c r="B836" s="63" t="s">
        <v>68</v>
      </c>
      <c r="C836" s="64">
        <v>45722</v>
      </c>
      <c r="D836" s="63" t="str">
        <f>VLOOKUP(B836,辅助信息!E:K,7,FALSE)</f>
        <v>JWDDCD2025011400164</v>
      </c>
      <c r="E836" s="63" t="str">
        <f>VLOOKUP(F836,辅助信息!A:B,2,FALSE)</f>
        <v>螺纹钢</v>
      </c>
      <c r="F836" s="63" t="s">
        <v>52</v>
      </c>
      <c r="G836" s="65">
        <v>30</v>
      </c>
      <c r="H836" s="65" t="str">
        <f>_xlfn._xlws.FILTER('[1]2025年已发货'!$E:$E,'[1]2025年已发货'!$F:$F&amp;'[1]2025年已发货'!$C:$C&amp;'[1]2025年已发货'!$G:$G&amp;'[1]2025年已发货'!$H:$H=C836&amp;F836&amp;I836&amp;J836,"未发货")</f>
        <v>未发货</v>
      </c>
      <c r="I836" s="63" t="str">
        <f>VLOOKUP(B836,辅助信息!E:I,3,FALSE)</f>
        <v>（商投建工达州中医药科技园-2工区-景观桥）达州市通川区达州中医药职业学院犀牛大道北段</v>
      </c>
      <c r="J836" s="63" t="str">
        <f>VLOOKUP(B836,辅助信息!E:I,4,FALSE)</f>
        <v>李波</v>
      </c>
      <c r="K836" s="63">
        <f>VLOOKUP(J836,辅助信息!H:I,2,FALSE)</f>
        <v>18381899787</v>
      </c>
      <c r="L836" s="72" t="str">
        <f>VLOOKUP(B836,辅助信息!E:J,6,FALSE)</f>
        <v>控制炉批号尽量少,优先安排达钢,提前联系到场规格及数量</v>
      </c>
      <c r="M836" s="90">
        <v>45720</v>
      </c>
      <c r="O836" s="91">
        <f ca="1" t="shared" si="42"/>
        <v>0</v>
      </c>
      <c r="P836" s="91">
        <f ca="1" t="shared" si="41"/>
        <v>43</v>
      </c>
      <c r="Q836" s="31" t="str">
        <f>VLOOKUP(B836,辅助信息!E:M,9,FALSE)</f>
        <v>ZTWM-CDGS-XS-2024-0134-商投建工达州中医药科技成果示范园项目</v>
      </c>
    </row>
    <row r="837" hidden="1" spans="2:17">
      <c r="B837" s="63" t="s">
        <v>64</v>
      </c>
      <c r="C837" s="64">
        <v>45722</v>
      </c>
      <c r="D837" s="63" t="str">
        <f>VLOOKUP(B837,辅助信息!E:K,7,FALSE)</f>
        <v>JWDDCD2024102400111</v>
      </c>
      <c r="E837" s="63" t="str">
        <f>VLOOKUP(F837,辅助信息!A:B,2,FALSE)</f>
        <v>螺纹钢</v>
      </c>
      <c r="F837" s="63" t="s">
        <v>65</v>
      </c>
      <c r="G837" s="65">
        <v>12</v>
      </c>
      <c r="H837" s="65" t="str">
        <f>_xlfn._xlws.FILTER('[1]2025年已发货'!$E:$E,'[1]2025年已发货'!$F:$F&amp;'[1]2025年已发货'!$C:$C&amp;'[1]2025年已发货'!$G:$G&amp;'[1]2025年已发货'!$H:$H=C837&amp;F837&amp;I837&amp;J837,"未发货")</f>
        <v>未发货</v>
      </c>
      <c r="I837" s="63" t="str">
        <f>VLOOKUP(B837,辅助信息!E:I,3,FALSE)</f>
        <v>（五冶达州国道542项目-三工区桥梁3工段）四川省达州市达川区赵固镇水文村原村委会下300米</v>
      </c>
      <c r="J837" s="63" t="str">
        <f>VLOOKUP(B837,辅助信息!E:I,4,FALSE)</f>
        <v>李代茂</v>
      </c>
      <c r="K837" s="63">
        <f>VLOOKUP(J837,辅助信息!H:I,2,FALSE)</f>
        <v>18302833536</v>
      </c>
      <c r="L837" s="72" t="str">
        <f>VLOOKUP(B837,辅助信息!E:J,6,FALSE)</f>
        <v>五冶建设送货单,送货车型9.6米,装货前联系收货人核实到场规格,没提前告知进场规格现场不给予接收</v>
      </c>
      <c r="M837" s="90">
        <v>45718</v>
      </c>
      <c r="O837" s="91">
        <f ca="1" t="shared" si="42"/>
        <v>0</v>
      </c>
      <c r="P837" s="91">
        <f ca="1" t="shared" si="41"/>
        <v>45</v>
      </c>
      <c r="Q837" s="31" t="str">
        <f>VLOOKUP(B837,辅助信息!E:M,9,FALSE)</f>
        <v>ZTWM-CDGS-XS-2024-0181-五冶天府-国道542项目（二批次）</v>
      </c>
    </row>
    <row r="838" hidden="1" spans="2:17">
      <c r="B838" s="63" t="s">
        <v>64</v>
      </c>
      <c r="C838" s="64">
        <v>45722</v>
      </c>
      <c r="D838" s="63" t="str">
        <f>VLOOKUP(B838,辅助信息!E:K,7,FALSE)</f>
        <v>JWDDCD2024102400111</v>
      </c>
      <c r="E838" s="63" t="str">
        <f>VLOOKUP(F838,辅助信息!A:B,2,FALSE)</f>
        <v>螺纹钢</v>
      </c>
      <c r="F838" s="63" t="s">
        <v>52</v>
      </c>
      <c r="G838" s="65">
        <v>51</v>
      </c>
      <c r="H838" s="65" t="str">
        <f>_xlfn._xlws.FILTER('[1]2025年已发货'!$E:$E,'[1]2025年已发货'!$F:$F&amp;'[1]2025年已发货'!$C:$C&amp;'[1]2025年已发货'!$G:$G&amp;'[1]2025年已发货'!$H:$H=C838&amp;F838&amp;I838&amp;J838,"未发货")</f>
        <v>未发货</v>
      </c>
      <c r="I838" s="63" t="str">
        <f>VLOOKUP(B838,辅助信息!E:I,3,FALSE)</f>
        <v>（五冶达州国道542项目-三工区桥梁3工段）四川省达州市达川区赵固镇水文村原村委会下300米</v>
      </c>
      <c r="J838" s="63" t="str">
        <f>VLOOKUP(B838,辅助信息!E:I,4,FALSE)</f>
        <v>李代茂</v>
      </c>
      <c r="K838" s="63">
        <f>VLOOKUP(J838,辅助信息!H:I,2,FALSE)</f>
        <v>18302833536</v>
      </c>
      <c r="L838" s="72"/>
      <c r="M838" s="90">
        <v>45718</v>
      </c>
      <c r="O838" s="91">
        <f ca="1" t="shared" si="42"/>
        <v>0</v>
      </c>
      <c r="P838" s="91">
        <f ca="1" t="shared" si="41"/>
        <v>45</v>
      </c>
      <c r="Q838" s="31" t="str">
        <f>VLOOKUP(B838,辅助信息!E:M,9,FALSE)</f>
        <v>ZTWM-CDGS-XS-2024-0181-五冶天府-国道542项目（二批次）</v>
      </c>
    </row>
    <row r="839" hidden="1" spans="1:17">
      <c r="A839" s="75" t="s">
        <v>110</v>
      </c>
      <c r="B839" s="63" t="s">
        <v>84</v>
      </c>
      <c r="C839" s="64">
        <v>45722</v>
      </c>
      <c r="D839" s="63" t="str">
        <f>VLOOKUP(B839,辅助信息!E:K,7,FALSE)</f>
        <v>JWDDCD2024102400111</v>
      </c>
      <c r="E839" s="63" t="str">
        <f>VLOOKUP(F839,辅助信息!A:B,2,FALSE)</f>
        <v>高线</v>
      </c>
      <c r="F839" s="63" t="s">
        <v>51</v>
      </c>
      <c r="G839" s="65">
        <v>5</v>
      </c>
      <c r="H839" s="65" t="str">
        <f>_xlfn._xlws.FILTER('[1]2025年已发货'!$E:$E,'[1]2025年已发货'!$F:$F&amp;'[1]2025年已发货'!$C:$C&amp;'[1]2025年已发货'!$G:$G&amp;'[1]2025年已发货'!$H:$H=C839&amp;F839&amp;I839&amp;J839,"未发货")</f>
        <v>未发货</v>
      </c>
      <c r="I839" s="63" t="str">
        <f>VLOOKUP(B839,辅助信息!E:I,3,FALSE)</f>
        <v>（五冶达州国道542项目-一工区路基一工段）四川省达州市达川区石梯火车站盖板加工点</v>
      </c>
      <c r="J839" s="63" t="str">
        <f>VLOOKUP(B839,辅助信息!E:I,4,FALSE)</f>
        <v>郑松</v>
      </c>
      <c r="K839" s="63">
        <f>VLOOKUP(J839,辅助信息!H:I,2,FALSE)</f>
        <v>13527304849</v>
      </c>
      <c r="L839" s="72" t="str">
        <f>VLOOKUP(B839,辅助信息!E:J,6,FALSE)</f>
        <v>五冶建设送货单,送货车型13米,装货前联系收货人核实到场规格,没提前告知进场规格现场不给予接收</v>
      </c>
      <c r="M839" s="90">
        <v>45722</v>
      </c>
      <c r="O839" s="91">
        <f ca="1" t="shared" si="42"/>
        <v>0</v>
      </c>
      <c r="P839" s="91">
        <f ca="1" t="shared" si="41"/>
        <v>41</v>
      </c>
      <c r="Q839" s="31" t="str">
        <f>VLOOKUP(B839,辅助信息!E:M,9,FALSE)</f>
        <v>ZTWM-CDGS-XS-2024-0181-五冶天府-国道542项目（二批次）</v>
      </c>
    </row>
    <row r="840" hidden="1" spans="1:17">
      <c r="A840" s="75"/>
      <c r="B840" s="63" t="s">
        <v>84</v>
      </c>
      <c r="C840" s="64">
        <v>45722</v>
      </c>
      <c r="D840" s="63" t="str">
        <f>VLOOKUP(B840,辅助信息!E:K,7,FALSE)</f>
        <v>JWDDCD2024102400111</v>
      </c>
      <c r="E840" s="63" t="str">
        <f>VLOOKUP(F840,辅助信息!A:B,2,FALSE)</f>
        <v>螺纹钢</v>
      </c>
      <c r="F840" s="63" t="s">
        <v>32</v>
      </c>
      <c r="G840" s="65">
        <v>3</v>
      </c>
      <c r="H840" s="65" t="str">
        <f>_xlfn._xlws.FILTER('[1]2025年已发货'!$E:$E,'[1]2025年已发货'!$F:$F&amp;'[1]2025年已发货'!$C:$C&amp;'[1]2025年已发货'!$G:$G&amp;'[1]2025年已发货'!$H:$H=C840&amp;F840&amp;I840&amp;J840,"未发货")</f>
        <v>未发货</v>
      </c>
      <c r="I840" s="63" t="str">
        <f>VLOOKUP(B840,辅助信息!E:I,3,FALSE)</f>
        <v>（五冶达州国道542项目-一工区路基一工段）四川省达州市达川区石梯火车站盖板加工点</v>
      </c>
      <c r="J840" s="63" t="str">
        <f>VLOOKUP(B840,辅助信息!E:I,4,FALSE)</f>
        <v>郑松</v>
      </c>
      <c r="K840" s="63">
        <f>VLOOKUP(J840,辅助信息!H:I,2,FALSE)</f>
        <v>13527304849</v>
      </c>
      <c r="L840" s="72"/>
      <c r="M840" s="90">
        <v>45722</v>
      </c>
      <c r="O840" s="91">
        <f ca="1" t="shared" si="42"/>
        <v>0</v>
      </c>
      <c r="P840" s="91">
        <f ca="1" t="shared" si="41"/>
        <v>41</v>
      </c>
      <c r="Q840" s="31" t="str">
        <f>VLOOKUP(B840,辅助信息!E:M,9,FALSE)</f>
        <v>ZTWM-CDGS-XS-2024-0181-五冶天府-国道542项目（二批次）</v>
      </c>
    </row>
    <row r="841" hidden="1" spans="1:17">
      <c r="A841" s="75"/>
      <c r="B841" s="63" t="s">
        <v>84</v>
      </c>
      <c r="C841" s="64">
        <v>45722</v>
      </c>
      <c r="D841" s="63" t="str">
        <f>VLOOKUP(B841,辅助信息!E:K,7,FALSE)</f>
        <v>JWDDCD2024102400111</v>
      </c>
      <c r="E841" s="63" t="str">
        <f>VLOOKUP(F841,辅助信息!A:B,2,FALSE)</f>
        <v>螺纹钢</v>
      </c>
      <c r="F841" s="63" t="s">
        <v>33</v>
      </c>
      <c r="G841" s="65">
        <v>8</v>
      </c>
      <c r="H841" s="65" t="str">
        <f>_xlfn._xlws.FILTER('[1]2025年已发货'!$E:$E,'[1]2025年已发货'!$F:$F&amp;'[1]2025年已发货'!$C:$C&amp;'[1]2025年已发货'!$G:$G&amp;'[1]2025年已发货'!$H:$H=C841&amp;F841&amp;I841&amp;J841,"未发货")</f>
        <v>未发货</v>
      </c>
      <c r="I841" s="63" t="str">
        <f>VLOOKUP(B841,辅助信息!E:I,3,FALSE)</f>
        <v>（五冶达州国道542项目-一工区路基一工段）四川省达州市达川区石梯火车站盖板加工点</v>
      </c>
      <c r="J841" s="63" t="str">
        <f>VLOOKUP(B841,辅助信息!E:I,4,FALSE)</f>
        <v>郑松</v>
      </c>
      <c r="K841" s="63">
        <f>VLOOKUP(J841,辅助信息!H:I,2,FALSE)</f>
        <v>13527304849</v>
      </c>
      <c r="L841" s="72"/>
      <c r="M841" s="90">
        <v>45722</v>
      </c>
      <c r="O841" s="91">
        <f ca="1" t="shared" si="42"/>
        <v>0</v>
      </c>
      <c r="P841" s="91">
        <f ca="1" t="shared" si="41"/>
        <v>41</v>
      </c>
      <c r="Q841" s="31" t="str">
        <f>VLOOKUP(B841,辅助信息!E:M,9,FALSE)</f>
        <v>ZTWM-CDGS-XS-2024-0181-五冶天府-国道542项目（二批次）</v>
      </c>
    </row>
    <row r="842" hidden="1" spans="1:17">
      <c r="A842" s="75"/>
      <c r="B842" s="63" t="s">
        <v>84</v>
      </c>
      <c r="C842" s="64">
        <v>45722</v>
      </c>
      <c r="D842" s="63" t="str">
        <f>VLOOKUP(B842,辅助信息!E:K,7,FALSE)</f>
        <v>JWDDCD2024102400111</v>
      </c>
      <c r="E842" s="63" t="str">
        <f>VLOOKUP(F842,辅助信息!A:B,2,FALSE)</f>
        <v>螺纹钢</v>
      </c>
      <c r="F842" s="63" t="s">
        <v>28</v>
      </c>
      <c r="G842" s="65">
        <v>9</v>
      </c>
      <c r="H842" s="65" t="str">
        <f>_xlfn._xlws.FILTER('[1]2025年已发货'!$E:$E,'[1]2025年已发货'!$F:$F&amp;'[1]2025年已发货'!$C:$C&amp;'[1]2025年已发货'!$G:$G&amp;'[1]2025年已发货'!$H:$H=C842&amp;F842&amp;I842&amp;J842,"未发货")</f>
        <v>未发货</v>
      </c>
      <c r="I842" s="63" t="str">
        <f>VLOOKUP(B842,辅助信息!E:I,3,FALSE)</f>
        <v>（五冶达州国道542项目-一工区路基一工段）四川省达州市达川区石梯火车站盖板加工点</v>
      </c>
      <c r="J842" s="63" t="str">
        <f>VLOOKUP(B842,辅助信息!E:I,4,FALSE)</f>
        <v>郑松</v>
      </c>
      <c r="K842" s="63">
        <f>VLOOKUP(J842,辅助信息!H:I,2,FALSE)</f>
        <v>13527304849</v>
      </c>
      <c r="L842" s="72"/>
      <c r="M842" s="90">
        <v>45722</v>
      </c>
      <c r="O842" s="91">
        <f ca="1" t="shared" si="42"/>
        <v>0</v>
      </c>
      <c r="P842" s="91">
        <f ca="1" t="shared" si="41"/>
        <v>41</v>
      </c>
      <c r="Q842" s="31" t="str">
        <f>VLOOKUP(B842,辅助信息!E:M,9,FALSE)</f>
        <v>ZTWM-CDGS-XS-2024-0181-五冶天府-国道542项目（二批次）</v>
      </c>
    </row>
    <row r="843" hidden="1" spans="1:17">
      <c r="A843" s="75"/>
      <c r="B843" s="63" t="s">
        <v>84</v>
      </c>
      <c r="C843" s="64">
        <v>45722</v>
      </c>
      <c r="D843" s="63" t="str">
        <f>VLOOKUP(B843,辅助信息!E:K,7,FALSE)</f>
        <v>JWDDCD2024102400111</v>
      </c>
      <c r="E843" s="63" t="str">
        <f>VLOOKUP(F843,辅助信息!A:B,2,FALSE)</f>
        <v>螺纹钢</v>
      </c>
      <c r="F843" s="63" t="s">
        <v>111</v>
      </c>
      <c r="G843" s="65">
        <v>7</v>
      </c>
      <c r="H843" s="65" t="str">
        <f>_xlfn._xlws.FILTER('[1]2025年已发货'!$E:$E,'[1]2025年已发货'!$F:$F&amp;'[1]2025年已发货'!$C:$C&amp;'[1]2025年已发货'!$G:$G&amp;'[1]2025年已发货'!$H:$H=C843&amp;F843&amp;I843&amp;J843,"未发货")</f>
        <v>未发货</v>
      </c>
      <c r="I843" s="63" t="str">
        <f>VLOOKUP(B843,辅助信息!E:I,3,FALSE)</f>
        <v>（五冶达州国道542项目-一工区路基一工段）四川省达州市达川区石梯火车站盖板加工点</v>
      </c>
      <c r="J843" s="63" t="str">
        <f>VLOOKUP(B843,辅助信息!E:I,4,FALSE)</f>
        <v>郑松</v>
      </c>
      <c r="K843" s="63">
        <f>VLOOKUP(J843,辅助信息!H:I,2,FALSE)</f>
        <v>13527304849</v>
      </c>
      <c r="L843" s="72"/>
      <c r="M843" s="90">
        <v>45722</v>
      </c>
      <c r="O843" s="91">
        <f ca="1" t="shared" si="42"/>
        <v>0</v>
      </c>
      <c r="P843" s="91">
        <f ca="1" t="shared" si="41"/>
        <v>41</v>
      </c>
      <c r="Q843" s="31" t="str">
        <f>VLOOKUP(B843,辅助信息!E:M,9,FALSE)</f>
        <v>ZTWM-CDGS-XS-2024-0181-五冶天府-国道542项目（二批次）</v>
      </c>
    </row>
    <row r="844" hidden="1" spans="2:17">
      <c r="B844" s="63" t="s">
        <v>113</v>
      </c>
      <c r="C844" s="64">
        <v>45722</v>
      </c>
      <c r="D844" s="63" t="str">
        <f>VLOOKUP(B844,辅助信息!E:K,7,FALSE)</f>
        <v>JWDDCD2025021900064</v>
      </c>
      <c r="E844" s="63" t="str">
        <f>VLOOKUP(F844,辅助信息!A:B,2,FALSE)</f>
        <v>盘螺</v>
      </c>
      <c r="F844" s="63" t="s">
        <v>40</v>
      </c>
      <c r="G844" s="65">
        <v>5</v>
      </c>
      <c r="H844" s="65" t="str">
        <f>_xlfn._xlws.FILTER('[1]2025年已发货'!$E:$E,'[1]2025年已发货'!$F:$F&amp;'[1]2025年已发货'!$C:$C&amp;'[1]2025年已发货'!$G:$G&amp;'[1]2025年已发货'!$H:$H=C844&amp;F844&amp;I844&amp;J844,"未发货")</f>
        <v>未发货</v>
      </c>
      <c r="I844" s="63" t="str">
        <f>VLOOKUP(B844,辅助信息!E:I,3,FALSE)</f>
        <v>(五冶钢构医学科学产业园建设项目房建二部-排洪渠（五标）)四川省南充市顺庆区搬罾街道学府大道二段</v>
      </c>
      <c r="J844" s="63" t="str">
        <f>VLOOKUP(B844,辅助信息!E:I,4,FALSE)</f>
        <v>安南</v>
      </c>
      <c r="K844" s="63">
        <f>VLOOKUP(J844,辅助信息!H:I,2,FALSE)</f>
        <v>19950525030</v>
      </c>
      <c r="L844" s="72" t="str">
        <f>VLOOKUP(B844,辅助信息!E:J,6,FALSE)</f>
        <v>送货单：送货单位：南充思临新材料科技有限公司,收货单位：五冶集团川北(南充)建设有限公司,项目名称：南充医学科学产业园,送货车型13米,装货前联系收货人核实到场规格</v>
      </c>
      <c r="M844" s="90">
        <v>45722</v>
      </c>
      <c r="O844" s="91">
        <f ca="1" t="shared" si="42"/>
        <v>0</v>
      </c>
      <c r="P844" s="91">
        <f ca="1" t="shared" si="41"/>
        <v>41</v>
      </c>
      <c r="Q844" s="31" t="str">
        <f>VLOOKUP(B844,辅助信息!E:M,9,FALSE)</f>
        <v>ZTWM-CDGS-XS-2024-0248-五冶钢构-南充市医学院项目</v>
      </c>
    </row>
    <row r="845" hidden="1" spans="2:17">
      <c r="B845" s="63" t="s">
        <v>113</v>
      </c>
      <c r="C845" s="64">
        <v>45722</v>
      </c>
      <c r="D845" s="63" t="str">
        <f>VLOOKUP(B845,辅助信息!E:K,7,FALSE)</f>
        <v>JWDDCD2025021900064</v>
      </c>
      <c r="E845" s="63" t="str">
        <f>VLOOKUP(F845,辅助信息!A:B,2,FALSE)</f>
        <v>螺纹钢</v>
      </c>
      <c r="F845" s="63" t="s">
        <v>27</v>
      </c>
      <c r="G845" s="65">
        <v>12</v>
      </c>
      <c r="H845" s="65" t="str">
        <f>_xlfn._xlws.FILTER('[1]2025年已发货'!$E:$E,'[1]2025年已发货'!$F:$F&amp;'[1]2025年已发货'!$C:$C&amp;'[1]2025年已发货'!$G:$G&amp;'[1]2025年已发货'!$H:$H=C845&amp;F845&amp;I845&amp;J845,"未发货")</f>
        <v>未发货</v>
      </c>
      <c r="I845" s="63" t="str">
        <f>VLOOKUP(B845,辅助信息!E:I,3,FALSE)</f>
        <v>(五冶钢构医学科学产业园建设项目房建二部-排洪渠（五标）)四川省南充市顺庆区搬罾街道学府大道二段</v>
      </c>
      <c r="J845" s="63" t="str">
        <f>VLOOKUP(B845,辅助信息!E:I,4,FALSE)</f>
        <v>安南</v>
      </c>
      <c r="K845" s="63">
        <f>VLOOKUP(J845,辅助信息!H:I,2,FALSE)</f>
        <v>19950525030</v>
      </c>
      <c r="L845" s="72"/>
      <c r="M845" s="90">
        <v>45722</v>
      </c>
      <c r="O845" s="91">
        <f ca="1" t="shared" si="42"/>
        <v>0</v>
      </c>
      <c r="P845" s="91">
        <f ca="1" t="shared" si="41"/>
        <v>41</v>
      </c>
      <c r="Q845" s="31" t="str">
        <f>VLOOKUP(B845,辅助信息!E:M,9,FALSE)</f>
        <v>ZTWM-CDGS-XS-2024-0248-五冶钢构-南充市医学院项目</v>
      </c>
    </row>
    <row r="846" hidden="1" spans="2:17">
      <c r="B846" s="63" t="s">
        <v>113</v>
      </c>
      <c r="C846" s="64">
        <v>45722</v>
      </c>
      <c r="D846" s="63" t="str">
        <f>VLOOKUP(B846,辅助信息!E:K,7,FALSE)</f>
        <v>JWDDCD2025021900064</v>
      </c>
      <c r="E846" s="63" t="str">
        <f>VLOOKUP(F846,辅助信息!A:B,2,FALSE)</f>
        <v>螺纹钢</v>
      </c>
      <c r="F846" s="63" t="s">
        <v>18</v>
      </c>
      <c r="G846" s="65">
        <v>18</v>
      </c>
      <c r="H846" s="65" t="str">
        <f>_xlfn._xlws.FILTER('[1]2025年已发货'!$E:$E,'[1]2025年已发货'!$F:$F&amp;'[1]2025年已发货'!$C:$C&amp;'[1]2025年已发货'!$G:$G&amp;'[1]2025年已发货'!$H:$H=C846&amp;F846&amp;I846&amp;J846,"未发货")</f>
        <v>未发货</v>
      </c>
      <c r="I846" s="63" t="str">
        <f>VLOOKUP(B846,辅助信息!E:I,3,FALSE)</f>
        <v>(五冶钢构医学科学产业园建设项目房建二部-排洪渠（五标）)四川省南充市顺庆区搬罾街道学府大道二段</v>
      </c>
      <c r="J846" s="63" t="str">
        <f>VLOOKUP(B846,辅助信息!E:I,4,FALSE)</f>
        <v>安南</v>
      </c>
      <c r="K846" s="63">
        <f>VLOOKUP(J846,辅助信息!H:I,2,FALSE)</f>
        <v>19950525030</v>
      </c>
      <c r="L846" s="72"/>
      <c r="M846" s="90">
        <v>45722</v>
      </c>
      <c r="O846" s="91">
        <f ca="1" t="shared" si="42"/>
        <v>0</v>
      </c>
      <c r="P846" s="91">
        <f ca="1" t="shared" si="41"/>
        <v>41</v>
      </c>
      <c r="Q846" s="31" t="str">
        <f>VLOOKUP(B846,辅助信息!E:M,9,FALSE)</f>
        <v>ZTWM-CDGS-XS-2024-0248-五冶钢构-南充市医学院项目</v>
      </c>
    </row>
    <row r="847" hidden="1" spans="2:17">
      <c r="B847" s="22" t="s">
        <v>39</v>
      </c>
      <c r="C847" s="64">
        <v>45722</v>
      </c>
      <c r="D847" s="63" t="str">
        <f>VLOOKUP(B847,辅助信息!E:K,7,FALSE)</f>
        <v>JWDDCD2024101600090</v>
      </c>
      <c r="E847" s="63" t="str">
        <f>VLOOKUP(F847,辅助信息!A:B,2,FALSE)</f>
        <v>盘螺</v>
      </c>
      <c r="F847" s="22" t="s">
        <v>49</v>
      </c>
      <c r="G847" s="18">
        <v>3</v>
      </c>
      <c r="H847" s="65" t="str">
        <f>_xlfn._xlws.FILTER('[1]2025年已发货'!$E:$E,'[1]2025年已发货'!$F:$F&amp;'[1]2025年已发货'!$C:$C&amp;'[1]2025年已发货'!$G:$G&amp;'[1]2025年已发货'!$H:$H=C847&amp;F847&amp;I847&amp;J847,"未发货")</f>
        <v>未发货</v>
      </c>
      <c r="I847" s="63" t="str">
        <f>VLOOKUP(B847,辅助信息!E:I,3,FALSE)</f>
        <v>（达州市公共卫生临床医疗中心项目-一标-2号制作房）达州市通川区西外复兴镇公共卫生临床医疗中心项目</v>
      </c>
      <c r="J847" s="63" t="str">
        <f>VLOOKUP(B847,辅助信息!E:I,4,FALSE)</f>
        <v>潘建发</v>
      </c>
      <c r="K847" s="63">
        <f>VLOOKUP(J847,辅助信息!H:I,2,FALSE)</f>
        <v>13658059919</v>
      </c>
      <c r="L847" s="72" t="str">
        <f>VLOOKUP(B847,辅助信息!E:J,6,FALSE)</f>
        <v>提前联系到场规格,一天到场车辆不低于2车</v>
      </c>
      <c r="M847" s="90">
        <v>45724</v>
      </c>
      <c r="P847" s="91">
        <f ca="1" t="shared" si="41"/>
        <v>39</v>
      </c>
      <c r="Q847" s="31" t="str">
        <f>VLOOKUP(B847,辅助信息!E:M,9,FALSE)</f>
        <v>ZTWM-CDGS-XS-2024-0205-五冶钢构-达州市通川区西外复兴镇及临近片区建设项目</v>
      </c>
    </row>
    <row r="848" hidden="1" spans="2:17">
      <c r="B848" s="22" t="s">
        <v>39</v>
      </c>
      <c r="C848" s="64">
        <v>45722</v>
      </c>
      <c r="D848" s="63" t="str">
        <f>VLOOKUP(B848,辅助信息!E:K,7,FALSE)</f>
        <v>JWDDCD2024101600090</v>
      </c>
      <c r="E848" s="63" t="str">
        <f>VLOOKUP(F848,辅助信息!A:B,2,FALSE)</f>
        <v>盘螺</v>
      </c>
      <c r="F848" s="22" t="s">
        <v>40</v>
      </c>
      <c r="G848" s="18">
        <v>6</v>
      </c>
      <c r="H848" s="65" t="str">
        <f>_xlfn._xlws.FILTER('[1]2025年已发货'!$E:$E,'[1]2025年已发货'!$F:$F&amp;'[1]2025年已发货'!$C:$C&amp;'[1]2025年已发货'!$G:$G&amp;'[1]2025年已发货'!$H:$H=C848&amp;F848&amp;I848&amp;J848,"未发货")</f>
        <v>未发货</v>
      </c>
      <c r="I848" s="63" t="str">
        <f>VLOOKUP(B848,辅助信息!E:I,3,FALSE)</f>
        <v>（达州市公共卫生临床医疗中心项目-一标-2号制作房）达州市通川区西外复兴镇公共卫生临床医疗中心项目</v>
      </c>
      <c r="J848" s="63" t="str">
        <f>VLOOKUP(B848,辅助信息!E:I,4,FALSE)</f>
        <v>潘建发</v>
      </c>
      <c r="K848" s="63">
        <f>VLOOKUP(J848,辅助信息!H:I,2,FALSE)</f>
        <v>13658059919</v>
      </c>
      <c r="L848" s="72"/>
      <c r="M848" s="90">
        <v>45724</v>
      </c>
      <c r="P848" s="91">
        <f ca="1" t="shared" si="41"/>
        <v>39</v>
      </c>
      <c r="Q848" s="31" t="str">
        <f>VLOOKUP(B848,辅助信息!E:M,9,FALSE)</f>
        <v>ZTWM-CDGS-XS-2024-0205-五冶钢构-达州市通川区西外复兴镇及临近片区建设项目</v>
      </c>
    </row>
    <row r="849" hidden="1" spans="2:17">
      <c r="B849" s="22" t="s">
        <v>39</v>
      </c>
      <c r="C849" s="64">
        <v>45722</v>
      </c>
      <c r="D849" s="63" t="str">
        <f>VLOOKUP(B849,辅助信息!E:K,7,FALSE)</f>
        <v>JWDDCD2024101600090</v>
      </c>
      <c r="E849" s="63" t="str">
        <f>VLOOKUP(F849,辅助信息!A:B,2,FALSE)</f>
        <v>螺纹钢</v>
      </c>
      <c r="F849" s="22" t="s">
        <v>27</v>
      </c>
      <c r="G849" s="18">
        <v>25</v>
      </c>
      <c r="H849" s="65" t="str">
        <f>_xlfn._xlws.FILTER('[1]2025年已发货'!$E:$E,'[1]2025年已发货'!$F:$F&amp;'[1]2025年已发货'!$C:$C&amp;'[1]2025年已发货'!$G:$G&amp;'[1]2025年已发货'!$H:$H=C849&amp;F849&amp;I849&amp;J849,"未发货")</f>
        <v>未发货</v>
      </c>
      <c r="I849" s="63" t="str">
        <f>VLOOKUP(B849,辅助信息!E:I,3,FALSE)</f>
        <v>（达州市公共卫生临床医疗中心项目-一标-2号制作房）达州市通川区西外复兴镇公共卫生临床医疗中心项目</v>
      </c>
      <c r="J849" s="63" t="str">
        <f>VLOOKUP(B849,辅助信息!E:I,4,FALSE)</f>
        <v>潘建发</v>
      </c>
      <c r="K849" s="63">
        <f>VLOOKUP(J849,辅助信息!H:I,2,FALSE)</f>
        <v>13658059919</v>
      </c>
      <c r="L849" s="72"/>
      <c r="M849" s="90">
        <v>45724</v>
      </c>
      <c r="P849" s="91">
        <f ca="1" t="shared" si="41"/>
        <v>39</v>
      </c>
      <c r="Q849" s="31" t="str">
        <f>VLOOKUP(B849,辅助信息!E:M,9,FALSE)</f>
        <v>ZTWM-CDGS-XS-2024-0205-五冶钢构-达州市通川区西外复兴镇及临近片区建设项目</v>
      </c>
    </row>
    <row r="850" hidden="1" spans="2:17">
      <c r="B850" s="22" t="s">
        <v>39</v>
      </c>
      <c r="C850" s="64">
        <v>45722</v>
      </c>
      <c r="D850" s="63" t="str">
        <f>VLOOKUP(B850,辅助信息!E:K,7,FALSE)</f>
        <v>JWDDCD2024101600090</v>
      </c>
      <c r="E850" s="63" t="str">
        <f>VLOOKUP(F850,辅助信息!A:B,2,FALSE)</f>
        <v>螺纹钢</v>
      </c>
      <c r="F850" s="22" t="s">
        <v>19</v>
      </c>
      <c r="G850" s="18">
        <v>7</v>
      </c>
      <c r="H850" s="65" t="str">
        <f>_xlfn._xlws.FILTER('[1]2025年已发货'!$E:$E,'[1]2025年已发货'!$F:$F&amp;'[1]2025年已发货'!$C:$C&amp;'[1]2025年已发货'!$G:$G&amp;'[1]2025年已发货'!$H:$H=C850&amp;F850&amp;I850&amp;J850,"未发货")</f>
        <v>未发货</v>
      </c>
      <c r="I850" s="63" t="str">
        <f>VLOOKUP(B850,辅助信息!E:I,3,FALSE)</f>
        <v>（达州市公共卫生临床医疗中心项目-一标-2号制作房）达州市通川区西外复兴镇公共卫生临床医疗中心项目</v>
      </c>
      <c r="J850" s="63" t="str">
        <f>VLOOKUP(B850,辅助信息!E:I,4,FALSE)</f>
        <v>潘建发</v>
      </c>
      <c r="K850" s="63">
        <f>VLOOKUP(J850,辅助信息!H:I,2,FALSE)</f>
        <v>13658059919</v>
      </c>
      <c r="L850" s="72"/>
      <c r="M850" s="90">
        <v>45724</v>
      </c>
      <c r="P850" s="91">
        <f ca="1" t="shared" si="41"/>
        <v>39</v>
      </c>
      <c r="Q850" s="31" t="str">
        <f>VLOOKUP(B850,辅助信息!E:M,9,FALSE)</f>
        <v>ZTWM-CDGS-XS-2024-0205-五冶钢构-达州市通川区西外复兴镇及临近片区建设项目</v>
      </c>
    </row>
    <row r="851" hidden="1" spans="2:17">
      <c r="B851" s="22" t="s">
        <v>106</v>
      </c>
      <c r="C851" s="64">
        <v>45722</v>
      </c>
      <c r="D851" s="63" t="str">
        <f>VLOOKUP(B851,辅助信息!E:K,7,FALSE)</f>
        <v>JWDDCD2024101600133</v>
      </c>
      <c r="E851" s="63" t="str">
        <f>VLOOKUP(F851,辅助信息!A:B,2,FALSE)</f>
        <v>盘螺</v>
      </c>
      <c r="F851" s="22" t="s">
        <v>40</v>
      </c>
      <c r="G851" s="18">
        <v>15</v>
      </c>
      <c r="H851" s="65">
        <f>_xlfn._xlws.FILTER('[1]2025年已发货'!$E:$E,'[1]2025年已发货'!$F:$F&amp;'[1]2025年已发货'!$C:$C&amp;'[1]2025年已发货'!$G:$G&amp;'[1]2025年已发货'!$H:$H=C851&amp;F851&amp;I851&amp;J851,"未发货")</f>
        <v>15</v>
      </c>
      <c r="I851" s="63" t="str">
        <f>VLOOKUP(B851,辅助信息!E:I,3,FALSE)</f>
        <v>（五冶钢构宜宾高县月江镇建设项目）  四川省宜宾市高县月江镇刚记超市斜对面(还阳组团沪碳二期项目)</v>
      </c>
      <c r="J851" s="63" t="str">
        <f>VLOOKUP(B851,辅助信息!E:I,4,FALSE)</f>
        <v>张朝亮</v>
      </c>
      <c r="K851" s="63">
        <f>VLOOKUP(J851,辅助信息!H:I,2,FALSE)</f>
        <v>15228205853</v>
      </c>
      <c r="L851" s="72" t="str">
        <f>VLOOKUP(B851,辅助信息!E:J,6,FALSE)</f>
        <v>提前联系到场规格</v>
      </c>
      <c r="M851" s="90">
        <v>45723</v>
      </c>
      <c r="P851" s="91">
        <f ca="1" t="shared" si="41"/>
        <v>40</v>
      </c>
      <c r="Q851" s="31" t="str">
        <f>VLOOKUP(B851,辅助信息!E:M,9,FALSE)</f>
        <v>ZTWM-CDGS-XS-2024-0169-中冶西部钢构-宜宾市南溪区幸福路东路,高县月江镇建设项目</v>
      </c>
    </row>
    <row r="852" hidden="1" spans="2:17">
      <c r="B852" s="22" t="s">
        <v>106</v>
      </c>
      <c r="C852" s="64">
        <v>45722</v>
      </c>
      <c r="D852" s="63" t="str">
        <f>VLOOKUP(B852,辅助信息!E:K,7,FALSE)</f>
        <v>JWDDCD2024101600133</v>
      </c>
      <c r="E852" s="63" t="str">
        <f>VLOOKUP(F852,辅助信息!A:B,2,FALSE)</f>
        <v>盘螺</v>
      </c>
      <c r="F852" s="22" t="s">
        <v>41</v>
      </c>
      <c r="G852" s="18">
        <v>6</v>
      </c>
      <c r="H852" s="65">
        <f>_xlfn._xlws.FILTER('[1]2025年已发货'!$E:$E,'[1]2025年已发货'!$F:$F&amp;'[1]2025年已发货'!$C:$C&amp;'[1]2025年已发货'!$G:$G&amp;'[1]2025年已发货'!$H:$H=C852&amp;F852&amp;I852&amp;J852,"未发货")</f>
        <v>6</v>
      </c>
      <c r="I852" s="63" t="str">
        <f>VLOOKUP(B852,辅助信息!E:I,3,FALSE)</f>
        <v>（五冶钢构宜宾高县月江镇建设项目）  四川省宜宾市高县月江镇刚记超市斜对面(还阳组团沪碳二期项目)</v>
      </c>
      <c r="J852" s="63" t="str">
        <f>VLOOKUP(B852,辅助信息!E:I,4,FALSE)</f>
        <v>张朝亮</v>
      </c>
      <c r="K852" s="63">
        <f>VLOOKUP(J852,辅助信息!H:I,2,FALSE)</f>
        <v>15228205853</v>
      </c>
      <c r="L852" s="72"/>
      <c r="M852" s="90">
        <v>45723</v>
      </c>
      <c r="P852" s="91">
        <f ca="1" t="shared" si="41"/>
        <v>40</v>
      </c>
      <c r="Q852" s="31" t="str">
        <f>VLOOKUP(B852,辅助信息!E:M,9,FALSE)</f>
        <v>ZTWM-CDGS-XS-2024-0169-中冶西部钢构-宜宾市南溪区幸福路东路,高县月江镇建设项目</v>
      </c>
    </row>
    <row r="853" hidden="1" spans="2:17">
      <c r="B853" s="22" t="s">
        <v>106</v>
      </c>
      <c r="C853" s="64">
        <v>45722</v>
      </c>
      <c r="D853" s="63" t="str">
        <f>VLOOKUP(B853,辅助信息!E:K,7,FALSE)</f>
        <v>JWDDCD2024101600133</v>
      </c>
      <c r="E853" s="63" t="str">
        <f>VLOOKUP(F853,辅助信息!A:B,2,FALSE)</f>
        <v>螺纹钢</v>
      </c>
      <c r="F853" s="22" t="s">
        <v>27</v>
      </c>
      <c r="G853" s="18">
        <v>3</v>
      </c>
      <c r="H853" s="65">
        <f>_xlfn._xlws.FILTER('[1]2025年已发货'!$E:$E,'[1]2025年已发货'!$F:$F&amp;'[1]2025年已发货'!$C:$C&amp;'[1]2025年已发货'!$G:$G&amp;'[1]2025年已发货'!$H:$H=C853&amp;F853&amp;I853&amp;J853,"未发货")</f>
        <v>3</v>
      </c>
      <c r="I853" s="63" t="str">
        <f>VLOOKUP(B853,辅助信息!E:I,3,FALSE)</f>
        <v>（五冶钢构宜宾高县月江镇建设项目）  四川省宜宾市高县月江镇刚记超市斜对面(还阳组团沪碳二期项目)</v>
      </c>
      <c r="J853" s="63" t="str">
        <f>VLOOKUP(B853,辅助信息!E:I,4,FALSE)</f>
        <v>张朝亮</v>
      </c>
      <c r="K853" s="63">
        <f>VLOOKUP(J853,辅助信息!H:I,2,FALSE)</f>
        <v>15228205853</v>
      </c>
      <c r="L853" s="72"/>
      <c r="M853" s="90">
        <v>45723</v>
      </c>
      <c r="P853" s="91">
        <f ca="1" t="shared" si="41"/>
        <v>40</v>
      </c>
      <c r="Q853" s="31" t="str">
        <f>VLOOKUP(B853,辅助信息!E:M,9,FALSE)</f>
        <v>ZTWM-CDGS-XS-2024-0169-中冶西部钢构-宜宾市南溪区幸福路东路,高县月江镇建设项目</v>
      </c>
    </row>
    <row r="854" hidden="1" spans="2:17">
      <c r="B854" s="22" t="s">
        <v>106</v>
      </c>
      <c r="C854" s="64">
        <v>45722</v>
      </c>
      <c r="D854" s="63" t="str">
        <f>VLOOKUP(B854,辅助信息!E:K,7,FALSE)</f>
        <v>JWDDCD2024101600133</v>
      </c>
      <c r="E854" s="63" t="str">
        <f>VLOOKUP(F854,辅助信息!A:B,2,FALSE)</f>
        <v>螺纹钢</v>
      </c>
      <c r="F854" s="22" t="s">
        <v>46</v>
      </c>
      <c r="G854" s="18">
        <v>3</v>
      </c>
      <c r="H854" s="65">
        <f>_xlfn._xlws.FILTER('[1]2025年已发货'!$E:$E,'[1]2025年已发货'!$F:$F&amp;'[1]2025年已发货'!$C:$C&amp;'[1]2025年已发货'!$G:$G&amp;'[1]2025年已发货'!$H:$H=C854&amp;F854&amp;I854&amp;J854,"未发货")</f>
        <v>3</v>
      </c>
      <c r="I854" s="63" t="str">
        <f>VLOOKUP(B854,辅助信息!E:I,3,FALSE)</f>
        <v>（五冶钢构宜宾高县月江镇建设项目）  四川省宜宾市高县月江镇刚记超市斜对面(还阳组团沪碳二期项目)</v>
      </c>
      <c r="J854" s="63" t="str">
        <f>VLOOKUP(B854,辅助信息!E:I,4,FALSE)</f>
        <v>张朝亮</v>
      </c>
      <c r="K854" s="63">
        <f>VLOOKUP(J854,辅助信息!H:I,2,FALSE)</f>
        <v>15228205853</v>
      </c>
      <c r="L854" s="72"/>
      <c r="M854" s="90">
        <v>45723</v>
      </c>
      <c r="P854" s="91">
        <f ca="1" t="shared" si="41"/>
        <v>40</v>
      </c>
      <c r="Q854" s="31" t="str">
        <f>VLOOKUP(B854,辅助信息!E:M,9,FALSE)</f>
        <v>ZTWM-CDGS-XS-2024-0169-中冶西部钢构-宜宾市南溪区幸福路东路,高县月江镇建设项目</v>
      </c>
    </row>
    <row r="855" hidden="1" spans="2:17">
      <c r="B855" s="22" t="s">
        <v>106</v>
      </c>
      <c r="C855" s="64">
        <v>45722</v>
      </c>
      <c r="D855" s="63" t="str">
        <f>VLOOKUP(B855,辅助信息!E:K,7,FALSE)</f>
        <v>JWDDCD2024101600133</v>
      </c>
      <c r="E855" s="63" t="str">
        <f>VLOOKUP(F855,辅助信息!A:B,2,FALSE)</f>
        <v>螺纹钢</v>
      </c>
      <c r="F855" s="22" t="s">
        <v>22</v>
      </c>
      <c r="G855" s="18">
        <f>9+33</f>
        <v>42</v>
      </c>
      <c r="H855" s="65">
        <f>_xlfn._xlws.FILTER('[1]2025年已发货'!$E:$E,'[1]2025年已发货'!$F:$F&amp;'[1]2025年已发货'!$C:$C&amp;'[1]2025年已发货'!$G:$G&amp;'[1]2025年已发货'!$H:$H=C855&amp;F855&amp;I855&amp;J855,"未发货")</f>
        <v>42</v>
      </c>
      <c r="I855" s="63" t="str">
        <f>VLOOKUP(B855,辅助信息!E:I,3,FALSE)</f>
        <v>（五冶钢构宜宾高县月江镇建设项目）  四川省宜宾市高县月江镇刚记超市斜对面(还阳组团沪碳二期项目)</v>
      </c>
      <c r="J855" s="63" t="str">
        <f>VLOOKUP(B855,辅助信息!E:I,4,FALSE)</f>
        <v>张朝亮</v>
      </c>
      <c r="K855" s="63">
        <f>VLOOKUP(J855,辅助信息!H:I,2,FALSE)</f>
        <v>15228205853</v>
      </c>
      <c r="L855" s="72"/>
      <c r="M855" s="90">
        <v>45723</v>
      </c>
      <c r="P855" s="91">
        <f ca="1" t="shared" si="41"/>
        <v>40</v>
      </c>
      <c r="Q855" s="31" t="str">
        <f>VLOOKUP(B855,辅助信息!E:M,9,FALSE)</f>
        <v>ZTWM-CDGS-XS-2024-0169-中冶西部钢构-宜宾市南溪区幸福路东路,高县月江镇建设项目</v>
      </c>
    </row>
    <row r="856" ht="22.5" hidden="1" spans="2:17">
      <c r="B856" s="22" t="s">
        <v>81</v>
      </c>
      <c r="C856" s="64">
        <v>45722</v>
      </c>
      <c r="D856" s="63" t="str">
        <f>VLOOKUP(B856,辅助信息!E:K,7,FALSE)</f>
        <v>ZTWM-CDGS-YL-20240814-001</v>
      </c>
      <c r="E856" s="63" t="str">
        <f>VLOOKUP(F856,辅助信息!A:B,2,FALSE)</f>
        <v>螺纹钢</v>
      </c>
      <c r="F856" s="22" t="s">
        <v>28</v>
      </c>
      <c r="G856" s="18">
        <v>35</v>
      </c>
      <c r="H856" s="65">
        <f>_xlfn._xlws.FILTER('[1]2025年已发货'!$E:$E,'[1]2025年已发货'!$F:$F&amp;'[1]2025年已发货'!$C:$C&amp;'[1]2025年已发货'!$G:$G&amp;'[1]2025年已发货'!$H:$H=C856&amp;F856&amp;I856&amp;J856,"未发货")</f>
        <v>35</v>
      </c>
      <c r="I856" s="63" t="str">
        <f>VLOOKUP(B856,辅助信息!E:I,3,FALSE)</f>
        <v>（华西简阳西城嘉苑）四川省成都市简阳市简城街道高屋村</v>
      </c>
      <c r="J856" s="63" t="str">
        <f>VLOOKUP(B856,辅助信息!E:I,4,FALSE)</f>
        <v>张瀚镭</v>
      </c>
      <c r="K856" s="63">
        <f>VLOOKUP(J856,辅助信息!H:I,2,FALSE)</f>
        <v>15884666220</v>
      </c>
      <c r="L856" s="72" t="str">
        <f>VLOOKUP(B856,辅助信息!E:J,6,FALSE)</f>
        <v>优先威钢发货,我方卸车,新老国标钢厂不加价可直发</v>
      </c>
      <c r="M856" s="90">
        <v>45723</v>
      </c>
      <c r="O856" s="91">
        <f ca="1">IF(OR(M856="",N856&lt;&gt;""),"",MAX(M856-TODAY(),0))</f>
        <v>0</v>
      </c>
      <c r="P856" s="91">
        <f ca="1" t="shared" si="41"/>
        <v>40</v>
      </c>
      <c r="Q856" s="31" t="str">
        <f>VLOOKUP(B856,辅助信息!E:M,9,FALSE)</f>
        <v>ZTWM-CDGS-XS-2024-0030-华西集采-简州大道</v>
      </c>
    </row>
    <row r="857" hidden="1" spans="1:17">
      <c r="A857" s="67" t="s">
        <v>114</v>
      </c>
      <c r="B857" s="63" t="s">
        <v>56</v>
      </c>
      <c r="C857" s="64">
        <v>45726</v>
      </c>
      <c r="D857" s="63" t="str">
        <f>VLOOKUP(B857,辅助信息!E:K,7,FALSE)</f>
        <v>JWDDCD2025011400164</v>
      </c>
      <c r="E857" s="63" t="str">
        <f>VLOOKUP(F857,辅助信息!A:B,2,FALSE)</f>
        <v>螺纹钢</v>
      </c>
      <c r="F857" s="63" t="s">
        <v>45</v>
      </c>
      <c r="G857" s="65">
        <v>12</v>
      </c>
      <c r="H857" s="65">
        <f>_xlfn._xlws.FILTER('[1]2025年已发货'!$E:$E,'[1]2025年已发货'!$F:$F&amp;'[1]2025年已发货'!$C:$C&amp;'[1]2025年已发货'!$G:$G&amp;'[1]2025年已发货'!$H:$H=C857&amp;F857&amp;I857&amp;J857,"未发货")</f>
        <v>12</v>
      </c>
      <c r="I857" s="63" t="str">
        <f>VLOOKUP(B857,辅助信息!E:I,3,FALSE)</f>
        <v>（商投建工达州中医药科技园-4工区-7号楼）达州市通川区达州中医药职业学院犀牛大道北段</v>
      </c>
      <c r="J857" s="63" t="str">
        <f>VLOOKUP(B857,辅助信息!E:I,4,FALSE)</f>
        <v>张扬</v>
      </c>
      <c r="K857" s="63">
        <f>VLOOKUP(J857,辅助信息!H:I,2,FALSE)</f>
        <v>18381904567</v>
      </c>
      <c r="L857" s="72" t="str">
        <f>VLOOKUP(B857,辅助信息!E:J,6,FALSE)</f>
        <v>控制炉批号尽量少,优先安排达钢,提前联系到场规格及数量</v>
      </c>
      <c r="M857" s="90">
        <v>45716</v>
      </c>
      <c r="N857" s="91"/>
      <c r="O857" s="91">
        <f ca="1">IF(OR(M857="",N857&lt;&gt;""),"",MAX(M857-TODAY(),0))</f>
        <v>0</v>
      </c>
      <c r="P857" s="91">
        <f ca="1" t="shared" si="41"/>
        <v>47</v>
      </c>
      <c r="Q857" s="31" t="str">
        <f>VLOOKUP(B857,辅助信息!E:M,9,FALSE)</f>
        <v>ZTWM-CDGS-XS-2024-0134-商投建工达州中医药科技成果示范园项目</v>
      </c>
    </row>
    <row r="858" hidden="1" spans="1:17">
      <c r="A858" s="67"/>
      <c r="B858" s="63" t="s">
        <v>56</v>
      </c>
      <c r="C858" s="64">
        <v>45726</v>
      </c>
      <c r="D858" s="63" t="str">
        <f>VLOOKUP(B858,辅助信息!E:K,7,FALSE)</f>
        <v>JWDDCD2025011400164</v>
      </c>
      <c r="E858" s="63" t="str">
        <f>VLOOKUP(F858,辅助信息!A:B,2,FALSE)</f>
        <v>螺纹钢</v>
      </c>
      <c r="F858" s="63" t="s">
        <v>21</v>
      </c>
      <c r="G858" s="65">
        <v>15</v>
      </c>
      <c r="H858" s="65">
        <f>_xlfn._xlws.FILTER('[1]2025年已发货'!$E:$E,'[1]2025年已发货'!$F:$F&amp;'[1]2025年已发货'!$C:$C&amp;'[1]2025年已发货'!$G:$G&amp;'[1]2025年已发货'!$H:$H=C858&amp;F858&amp;I858&amp;J858,"未发货")</f>
        <v>15</v>
      </c>
      <c r="I858" s="63" t="str">
        <f>VLOOKUP(B858,辅助信息!E:I,3,FALSE)</f>
        <v>（商投建工达州中医药科技园-4工区-7号楼）达州市通川区达州中医药职业学院犀牛大道北段</v>
      </c>
      <c r="J858" s="63" t="str">
        <f>VLOOKUP(B858,辅助信息!E:I,4,FALSE)</f>
        <v>张扬</v>
      </c>
      <c r="K858" s="63">
        <f>VLOOKUP(J858,辅助信息!H:I,2,FALSE)</f>
        <v>18381904567</v>
      </c>
      <c r="L858" s="72"/>
      <c r="M858" s="90">
        <v>45716</v>
      </c>
      <c r="N858" s="91"/>
      <c r="O858" s="91">
        <f ca="1">IF(OR(M858="",N858&lt;&gt;""),"",MAX(M858-TODAY(),0))</f>
        <v>0</v>
      </c>
      <c r="P858" s="91">
        <f ca="1" t="shared" si="41"/>
        <v>47</v>
      </c>
      <c r="Q858" s="31" t="str">
        <f>VLOOKUP(B858,辅助信息!E:M,9,FALSE)</f>
        <v>ZTWM-CDGS-XS-2024-0134-商投建工达州中医药科技成果示范园项目</v>
      </c>
    </row>
    <row r="859" hidden="1" spans="1:17">
      <c r="A859" s="67"/>
      <c r="B859" s="63" t="s">
        <v>56</v>
      </c>
      <c r="C859" s="64">
        <v>45726</v>
      </c>
      <c r="D859" s="63" t="str">
        <f>VLOOKUP(B859,辅助信息!E:K,7,FALSE)</f>
        <v>JWDDCD2025011400164</v>
      </c>
      <c r="E859" s="63" t="str">
        <f>VLOOKUP(F859,辅助信息!A:B,2,FALSE)</f>
        <v>螺纹钢</v>
      </c>
      <c r="F859" s="63" t="s">
        <v>58</v>
      </c>
      <c r="G859" s="65">
        <v>3</v>
      </c>
      <c r="H859" s="65">
        <f>_xlfn._xlws.FILTER('[1]2025年已发货'!$E:$E,'[1]2025年已发货'!$F:$F&amp;'[1]2025年已发货'!$C:$C&amp;'[1]2025年已发货'!$G:$G&amp;'[1]2025年已发货'!$H:$H=C859&amp;F859&amp;I859&amp;J859,"未发货")</f>
        <v>3</v>
      </c>
      <c r="I859" s="63" t="str">
        <f>VLOOKUP(B859,辅助信息!E:I,3,FALSE)</f>
        <v>（商投建工达州中医药科技园-4工区-7号楼）达州市通川区达州中医药职业学院犀牛大道北段</v>
      </c>
      <c r="J859" s="63" t="str">
        <f>VLOOKUP(B859,辅助信息!E:I,4,FALSE)</f>
        <v>张扬</v>
      </c>
      <c r="K859" s="63">
        <f>VLOOKUP(J859,辅助信息!H:I,2,FALSE)</f>
        <v>18381904567</v>
      </c>
      <c r="L859" s="87"/>
      <c r="M859" s="90"/>
      <c r="N859" s="91"/>
      <c r="O859" s="91"/>
      <c r="P859" s="91"/>
      <c r="Q859" s="31"/>
    </row>
    <row r="860" hidden="1" spans="1:17">
      <c r="A860" s="67"/>
      <c r="B860" s="63" t="s">
        <v>56</v>
      </c>
      <c r="C860" s="64">
        <v>45726</v>
      </c>
      <c r="D860" s="63" t="str">
        <f>VLOOKUP(B860,辅助信息!E:K,7,FALSE)</f>
        <v>JWDDCD2025011400164</v>
      </c>
      <c r="E860" s="63" t="str">
        <f>VLOOKUP(F860,辅助信息!A:B,2,FALSE)</f>
        <v>螺纹钢</v>
      </c>
      <c r="F860" s="63" t="s">
        <v>46</v>
      </c>
      <c r="G860" s="65">
        <v>3</v>
      </c>
      <c r="H860" s="65">
        <f>_xlfn._xlws.FILTER('[1]2025年已发货'!$E:$E,'[1]2025年已发货'!$F:$F&amp;'[1]2025年已发货'!$C:$C&amp;'[1]2025年已发货'!$G:$G&amp;'[1]2025年已发货'!$H:$H=C860&amp;F860&amp;I860&amp;J860,"未发货")</f>
        <v>3</v>
      </c>
      <c r="I860" s="63" t="str">
        <f>VLOOKUP(B860,辅助信息!E:I,3,FALSE)</f>
        <v>（商投建工达州中医药科技园-4工区-7号楼）达州市通川区达州中医药职业学院犀牛大道北段</v>
      </c>
      <c r="J860" s="63" t="str">
        <f>VLOOKUP(B860,辅助信息!E:I,4,FALSE)</f>
        <v>张扬</v>
      </c>
      <c r="K860" s="63">
        <f>VLOOKUP(J860,辅助信息!H:I,2,FALSE)</f>
        <v>18381904567</v>
      </c>
      <c r="L860" s="87"/>
      <c r="M860" s="90"/>
      <c r="N860" s="91"/>
      <c r="O860" s="91"/>
      <c r="P860" s="91"/>
      <c r="Q860" s="31"/>
    </row>
    <row r="861" hidden="1" spans="2:17">
      <c r="B861" s="63" t="s">
        <v>68</v>
      </c>
      <c r="C861" s="64">
        <v>45726</v>
      </c>
      <c r="D861" s="63" t="s">
        <v>115</v>
      </c>
      <c r="E861" s="63" t="s">
        <v>116</v>
      </c>
      <c r="F861" s="63" t="s">
        <v>27</v>
      </c>
      <c r="G861" s="65">
        <v>11</v>
      </c>
      <c r="H861" s="65" t="str">
        <f>_xlfn._xlws.FILTER('[1]2025年已发货'!$E:$E,'[1]2025年已发货'!$F:$F&amp;'[1]2025年已发货'!$C:$C&amp;'[1]2025年已发货'!$G:$G&amp;'[1]2025年已发货'!$H:$H=C861&amp;F861&amp;I861&amp;J861,"未发货")</f>
        <v>未发货</v>
      </c>
      <c r="I861" s="63" t="str">
        <f>VLOOKUP(B861,辅助信息!E:I,3,FALSE)</f>
        <v>（商投建工达州中医药科技园-2工区-景观桥）达州市通川区达州中医药职业学院犀牛大道北段</v>
      </c>
      <c r="J861" s="63" t="str">
        <f>VLOOKUP(B861,辅助信息!E:I,4,FALSE)</f>
        <v>李波</v>
      </c>
      <c r="K861" s="63">
        <f>VLOOKUP(J861,辅助信息!H:I,2,FALSE)</f>
        <v>18381899787</v>
      </c>
      <c r="L861" s="87" t="str">
        <f>VLOOKUP(B864,辅助信息!E:J,6,FALSE)</f>
        <v>控制炉批号尽量少,优先安排达钢,提前联系到场规格及数量</v>
      </c>
      <c r="M861" s="90"/>
      <c r="N861" s="91"/>
      <c r="O861" s="91"/>
      <c r="P861" s="91"/>
      <c r="Q861" s="31"/>
    </row>
    <row r="862" hidden="1" spans="2:17">
      <c r="B862" s="63" t="s">
        <v>68</v>
      </c>
      <c r="C862" s="64">
        <v>45726</v>
      </c>
      <c r="D862" s="63" t="s">
        <v>115</v>
      </c>
      <c r="E862" s="63" t="s">
        <v>116</v>
      </c>
      <c r="F862" s="63" t="s">
        <v>32</v>
      </c>
      <c r="G862" s="65">
        <v>132</v>
      </c>
      <c r="H862" s="65" t="str">
        <f>_xlfn._xlws.FILTER('[1]2025年已发货'!$E:$E,'[1]2025年已发货'!$F:$F&amp;'[1]2025年已发货'!$C:$C&amp;'[1]2025年已发货'!$G:$G&amp;'[1]2025年已发货'!$H:$H=C862&amp;F862&amp;I862&amp;J862,"未发货")</f>
        <v>未发货</v>
      </c>
      <c r="I862" s="63" t="str">
        <f>VLOOKUP(B862,辅助信息!E:I,3,FALSE)</f>
        <v>（商投建工达州中医药科技园-2工区-景观桥）达州市通川区达州中医药职业学院犀牛大道北段</v>
      </c>
      <c r="J862" s="63" t="str">
        <f>VLOOKUP(B862,辅助信息!E:I,4,FALSE)</f>
        <v>李波</v>
      </c>
      <c r="K862" s="63">
        <f>VLOOKUP(J862,辅助信息!H:I,2,FALSE)</f>
        <v>18381899787</v>
      </c>
      <c r="L862" s="89"/>
      <c r="M862" s="90"/>
      <c r="N862" s="91"/>
      <c r="O862" s="91"/>
      <c r="P862" s="91"/>
      <c r="Q862" s="31"/>
    </row>
    <row r="863" hidden="1" spans="2:17">
      <c r="B863" s="63" t="s">
        <v>68</v>
      </c>
      <c r="C863" s="64">
        <v>45726</v>
      </c>
      <c r="D863" s="63" t="s">
        <v>115</v>
      </c>
      <c r="E863" s="63" t="s">
        <v>116</v>
      </c>
      <c r="F863" s="63" t="s">
        <v>33</v>
      </c>
      <c r="G863" s="65">
        <v>19</v>
      </c>
      <c r="H863" s="65" t="str">
        <f>_xlfn._xlws.FILTER('[1]2025年已发货'!$E:$E,'[1]2025年已发货'!$F:$F&amp;'[1]2025年已发货'!$C:$C&amp;'[1]2025年已发货'!$G:$G&amp;'[1]2025年已发货'!$H:$H=C863&amp;F863&amp;I863&amp;J863,"未发货")</f>
        <v>未发货</v>
      </c>
      <c r="I863" s="63" t="str">
        <f>VLOOKUP(B863,辅助信息!E:I,3,FALSE)</f>
        <v>（商投建工达州中医药科技园-2工区-景观桥）达州市通川区达州中医药职业学院犀牛大道北段</v>
      </c>
      <c r="J863" s="63" t="str">
        <f>VLOOKUP(B863,辅助信息!E:I,4,FALSE)</f>
        <v>李波</v>
      </c>
      <c r="K863" s="63">
        <f>VLOOKUP(J863,辅助信息!H:I,2,FALSE)</f>
        <v>18381899787</v>
      </c>
      <c r="L863" s="89"/>
      <c r="M863" s="90"/>
      <c r="N863" s="91"/>
      <c r="O863" s="91"/>
      <c r="P863" s="91"/>
      <c r="Q863" s="31"/>
    </row>
    <row r="864" hidden="1" spans="2:17">
      <c r="B864" s="63" t="s">
        <v>68</v>
      </c>
      <c r="C864" s="64">
        <v>45726</v>
      </c>
      <c r="D864" s="63" t="str">
        <f>VLOOKUP(B864,辅助信息!E:K,7,FALSE)</f>
        <v>JWDDCD2025011400164</v>
      </c>
      <c r="E864" s="63" t="str">
        <f>VLOOKUP(F864,辅助信息!A:B,2,FALSE)</f>
        <v>螺纹钢</v>
      </c>
      <c r="F864" s="63" t="s">
        <v>18</v>
      </c>
      <c r="G864" s="65">
        <v>14</v>
      </c>
      <c r="H864" s="65" t="str">
        <f>_xlfn._xlws.FILTER('[1]2025年已发货'!$E:$E,'[1]2025年已发货'!$F:$F&amp;'[1]2025年已发货'!$C:$C&amp;'[1]2025年已发货'!$G:$G&amp;'[1]2025年已发货'!$H:$H=C864&amp;F864&amp;I864&amp;J864,"未发货")</f>
        <v>未发货</v>
      </c>
      <c r="I864" s="63" t="str">
        <f>VLOOKUP(B864,辅助信息!E:I,3,FALSE)</f>
        <v>（商投建工达州中医药科技园-2工区-景观桥）达州市通川区达州中医药职业学院犀牛大道北段</v>
      </c>
      <c r="J864" s="63" t="str">
        <f>VLOOKUP(B864,辅助信息!E:I,4,FALSE)</f>
        <v>李波</v>
      </c>
      <c r="K864" s="63">
        <f>VLOOKUP(J864,辅助信息!H:I,2,FALSE)</f>
        <v>18381899787</v>
      </c>
      <c r="L864" s="89"/>
      <c r="M864" s="90">
        <v>45720</v>
      </c>
      <c r="O864" s="91">
        <f ca="1">IF(OR(M864="",N864&lt;&gt;""),"",MAX(M864-TODAY(),0))</f>
        <v>0</v>
      </c>
      <c r="P864" s="91">
        <f ca="1">IF(M864="","",IF(N864&lt;&gt;"",MAX(N864-M864,0),IF(TODAY()&gt;M864,TODAY()-M864,0)))</f>
        <v>43</v>
      </c>
      <c r="Q864" s="31" t="str">
        <f>VLOOKUP(B864,辅助信息!E:M,9,FALSE)</f>
        <v>ZTWM-CDGS-XS-2024-0134-商投建工达州中医药科技成果示范园项目</v>
      </c>
    </row>
    <row r="865" hidden="1" spans="2:17">
      <c r="B865" s="63" t="s">
        <v>68</v>
      </c>
      <c r="C865" s="64">
        <v>45726</v>
      </c>
      <c r="D865" s="63" t="str">
        <f>VLOOKUP(B865,辅助信息!E:K,7,FALSE)</f>
        <v>JWDDCD2025011400164</v>
      </c>
      <c r="E865" s="63" t="str">
        <f>VLOOKUP(F865,辅助信息!A:B,2,FALSE)</f>
        <v>螺纹钢</v>
      </c>
      <c r="F865" s="63" t="s">
        <v>52</v>
      </c>
      <c r="G865" s="65">
        <v>35</v>
      </c>
      <c r="H865" s="65">
        <f>_xlfn._xlws.FILTER('[1]2025年已发货'!$E:$E,'[1]2025年已发货'!$F:$F&amp;'[1]2025年已发货'!$C:$C&amp;'[1]2025年已发货'!$G:$G&amp;'[1]2025年已发货'!$H:$H=C865&amp;F865&amp;I865&amp;J865,"未发货")</f>
        <v>35</v>
      </c>
      <c r="I865" s="63" t="str">
        <f>VLOOKUP(B865,辅助信息!E:I,3,FALSE)</f>
        <v>（商投建工达州中医药科技园-2工区-景观桥）达州市通川区达州中医药职业学院犀牛大道北段</v>
      </c>
      <c r="J865" s="63" t="str">
        <f>VLOOKUP(B865,辅助信息!E:I,4,FALSE)</f>
        <v>李波</v>
      </c>
      <c r="K865" s="63">
        <f>VLOOKUP(J865,辅助信息!H:I,2,FALSE)</f>
        <v>18381899787</v>
      </c>
      <c r="L865" s="89"/>
      <c r="M865" s="90"/>
      <c r="O865" s="91"/>
      <c r="P865" s="91"/>
      <c r="Q865" s="31"/>
    </row>
    <row r="866" hidden="1" spans="2:17">
      <c r="B866" s="63" t="s">
        <v>64</v>
      </c>
      <c r="C866" s="64">
        <v>45726</v>
      </c>
      <c r="D866" s="63" t="str">
        <f>VLOOKUP(B866,辅助信息!E:K,7,FALSE)</f>
        <v>JWDDCD2024102400111</v>
      </c>
      <c r="E866" s="63" t="str">
        <f>VLOOKUP(F866,辅助信息!A:B,2,FALSE)</f>
        <v>螺纹钢</v>
      </c>
      <c r="F866" s="63" t="s">
        <v>65</v>
      </c>
      <c r="G866" s="65">
        <v>12</v>
      </c>
      <c r="H866" s="65" t="str">
        <f>_xlfn._xlws.FILTER('[1]2025年已发货'!$E:$E,'[1]2025年已发货'!$F:$F&amp;'[1]2025年已发货'!$C:$C&amp;'[1]2025年已发货'!$G:$G&amp;'[1]2025年已发货'!$H:$H=C866&amp;F866&amp;I866&amp;J866,"未发货")</f>
        <v>未发货</v>
      </c>
      <c r="I866" s="63" t="str">
        <f>VLOOKUP(B866,辅助信息!E:I,3,FALSE)</f>
        <v>（五冶达州国道542项目-三工区桥梁3工段）四川省达州市达川区赵固镇水文村原村委会下300米</v>
      </c>
      <c r="J866" s="63" t="str">
        <f>VLOOKUP(B866,辅助信息!E:I,4,FALSE)</f>
        <v>李代茂</v>
      </c>
      <c r="K866" s="63">
        <f>VLOOKUP(J866,辅助信息!H:I,2,FALSE)</f>
        <v>18302833536</v>
      </c>
      <c r="L866" s="87" t="str">
        <f>VLOOKUP(B866,辅助信息!E:J,6,FALSE)</f>
        <v>五冶建设送货单,送货车型9.6米,装货前联系收货人核实到场规格,没提前告知进场规格现场不给予接收</v>
      </c>
      <c r="M866" s="90">
        <v>45726</v>
      </c>
      <c r="O866" s="91">
        <f ca="1">IF(OR(M866="",N866&lt;&gt;""),"",MAX(M866-TODAY(),0))</f>
        <v>0</v>
      </c>
      <c r="P866" s="91">
        <f ca="1">IF(M866="","",IF(N866&lt;&gt;"",MAX(N866-M866,0),IF(TODAY()&gt;M866,TODAY()-M866,0)))</f>
        <v>37</v>
      </c>
      <c r="Q866" s="31" t="str">
        <f>VLOOKUP(B866,辅助信息!E:M,9,FALSE)</f>
        <v>ZTWM-CDGS-XS-2024-0181-五冶天府-国道542项目（二批次）</v>
      </c>
    </row>
    <row r="867" hidden="1" spans="2:17">
      <c r="B867" s="63" t="s">
        <v>64</v>
      </c>
      <c r="C867" s="64">
        <v>45726</v>
      </c>
      <c r="D867" s="63" t="str">
        <f>VLOOKUP(B867,辅助信息!E:K,7,FALSE)</f>
        <v>JWDDCD2024102400111</v>
      </c>
      <c r="E867" s="63" t="str">
        <f>VLOOKUP(F867,辅助信息!A:B,2,FALSE)</f>
        <v>螺纹钢</v>
      </c>
      <c r="F867" s="63" t="s">
        <v>52</v>
      </c>
      <c r="G867" s="65">
        <v>8</v>
      </c>
      <c r="H867" s="65" t="str">
        <f>_xlfn._xlws.FILTER('[1]2025年已发货'!$E:$E,'[1]2025年已发货'!$F:$F&amp;'[1]2025年已发货'!$C:$C&amp;'[1]2025年已发货'!$G:$G&amp;'[1]2025年已发货'!$H:$H=C867&amp;F867&amp;I867&amp;J867,"未发货")</f>
        <v>未发货</v>
      </c>
      <c r="I867" s="63" t="str">
        <f>VLOOKUP(B867,辅助信息!E:I,3,FALSE)</f>
        <v>（五冶达州国道542项目-三工区桥梁3工段）四川省达州市达川区赵固镇水文村原村委会下300米</v>
      </c>
      <c r="J867" s="63" t="str">
        <f>VLOOKUP(B867,辅助信息!E:I,4,FALSE)</f>
        <v>李代茂</v>
      </c>
      <c r="K867" s="63">
        <f>VLOOKUP(J867,辅助信息!H:I,2,FALSE)</f>
        <v>18302833536</v>
      </c>
      <c r="L867" s="71"/>
      <c r="M867" s="90">
        <v>45726</v>
      </c>
      <c r="O867" s="91">
        <f ca="1">IF(OR(M867="",N867&lt;&gt;""),"",MAX(M867-TODAY(),0))</f>
        <v>0</v>
      </c>
      <c r="P867" s="91">
        <f ca="1">IF(M867="","",IF(N867&lt;&gt;"",MAX(N867-M867,0),IF(TODAY()&gt;M867,TODAY()-M867,0)))</f>
        <v>37</v>
      </c>
      <c r="Q867" s="31"/>
    </row>
    <row r="868" hidden="1" spans="1:17">
      <c r="A868" s="84" t="s">
        <v>110</v>
      </c>
      <c r="B868" s="63" t="s">
        <v>84</v>
      </c>
      <c r="C868" s="64">
        <v>45726</v>
      </c>
      <c r="D868" s="63" t="str">
        <f>VLOOKUP(B868,辅助信息!E:K,7,FALSE)</f>
        <v>JWDDCD2024102400111</v>
      </c>
      <c r="E868" s="63" t="str">
        <f>VLOOKUP(F868,辅助信息!A:B,2,FALSE)</f>
        <v>高线</v>
      </c>
      <c r="F868" s="63" t="s">
        <v>51</v>
      </c>
      <c r="G868" s="65">
        <v>5</v>
      </c>
      <c r="H868" s="65">
        <f>_xlfn._xlws.FILTER('[1]2025年已发货'!$E:$E,'[1]2025年已发货'!$F:$F&amp;'[1]2025年已发货'!$C:$C&amp;'[1]2025年已发货'!$G:$G&amp;'[1]2025年已发货'!$H:$H=C868&amp;F868&amp;I868&amp;J868,"未发货")</f>
        <v>5</v>
      </c>
      <c r="I868" s="63" t="str">
        <f>VLOOKUP(B868,辅助信息!E:I,3,FALSE)</f>
        <v>（五冶达州国道542项目-一工区路基一工段）四川省达州市达川区石梯火车站盖板加工点</v>
      </c>
      <c r="J868" s="63" t="str">
        <f>VLOOKUP(B868,辅助信息!E:I,4,FALSE)</f>
        <v>郑松</v>
      </c>
      <c r="K868" s="63">
        <f>VLOOKUP(J868,辅助信息!H:I,2,FALSE)</f>
        <v>13527304849</v>
      </c>
      <c r="L868" s="72" t="str">
        <f>VLOOKUP(B868,辅助信息!E:J,6,FALSE)</f>
        <v>五冶建设送货单,送货车型13米,装货前联系收货人核实到场规格,没提前告知进场规格现场不给予接收</v>
      </c>
      <c r="M868" s="90">
        <v>45722</v>
      </c>
      <c r="O868" s="91">
        <f ca="1" t="shared" ref="O868:O882" si="43">IF(OR(M868="",N868&lt;&gt;""),"",MAX(M868-TODAY(),0))</f>
        <v>0</v>
      </c>
      <c r="P868" s="91">
        <f ca="1" t="shared" ref="P868:P882" si="44">IF(M868="","",IF(N868&lt;&gt;"",MAX(N868-M868,0),IF(TODAY()&gt;M868,TODAY()-M868,0)))</f>
        <v>41</v>
      </c>
      <c r="Q868" s="31" t="str">
        <f>VLOOKUP(B868,辅助信息!E:M,9,FALSE)</f>
        <v>ZTWM-CDGS-XS-2024-0181-五冶天府-国道542项目（二批次）</v>
      </c>
    </row>
    <row r="869" hidden="1" spans="1:17">
      <c r="A869" s="84"/>
      <c r="B869" s="63" t="s">
        <v>84</v>
      </c>
      <c r="C869" s="64">
        <v>45726</v>
      </c>
      <c r="D869" s="63" t="str">
        <f>VLOOKUP(B869,辅助信息!E:K,7,FALSE)</f>
        <v>JWDDCD2024102400111</v>
      </c>
      <c r="E869" s="63" t="str">
        <f>VLOOKUP(F869,辅助信息!A:B,2,FALSE)</f>
        <v>螺纹钢</v>
      </c>
      <c r="F869" s="63" t="s">
        <v>32</v>
      </c>
      <c r="G869" s="65">
        <v>3</v>
      </c>
      <c r="H869" s="65">
        <f>_xlfn._xlws.FILTER('[1]2025年已发货'!$E:$E,'[1]2025年已发货'!$F:$F&amp;'[1]2025年已发货'!$C:$C&amp;'[1]2025年已发货'!$G:$G&amp;'[1]2025年已发货'!$H:$H=C869&amp;F869&amp;I869&amp;J869,"未发货")</f>
        <v>3</v>
      </c>
      <c r="I869" s="63" t="str">
        <f>VLOOKUP(B869,辅助信息!E:I,3,FALSE)</f>
        <v>（五冶达州国道542项目-一工区路基一工段）四川省达州市达川区石梯火车站盖板加工点</v>
      </c>
      <c r="J869" s="63" t="str">
        <f>VLOOKUP(B869,辅助信息!E:I,4,FALSE)</f>
        <v>郑松</v>
      </c>
      <c r="K869" s="63">
        <f>VLOOKUP(J869,辅助信息!H:I,2,FALSE)</f>
        <v>13527304849</v>
      </c>
      <c r="L869" s="72"/>
      <c r="M869" s="90">
        <v>45722</v>
      </c>
      <c r="O869" s="91">
        <f ca="1" t="shared" si="43"/>
        <v>0</v>
      </c>
      <c r="P869" s="91">
        <f ca="1" t="shared" si="44"/>
        <v>41</v>
      </c>
      <c r="Q869" s="31" t="str">
        <f>VLOOKUP(B869,辅助信息!E:M,9,FALSE)</f>
        <v>ZTWM-CDGS-XS-2024-0181-五冶天府-国道542项目（二批次）</v>
      </c>
    </row>
    <row r="870" hidden="1" spans="1:17">
      <c r="A870" s="84"/>
      <c r="B870" s="63" t="s">
        <v>84</v>
      </c>
      <c r="C870" s="64">
        <v>45726</v>
      </c>
      <c r="D870" s="63" t="str">
        <f>VLOOKUP(B870,辅助信息!E:K,7,FALSE)</f>
        <v>JWDDCD2024102400111</v>
      </c>
      <c r="E870" s="63" t="str">
        <f>VLOOKUP(F870,辅助信息!A:B,2,FALSE)</f>
        <v>螺纹钢</v>
      </c>
      <c r="F870" s="63" t="s">
        <v>33</v>
      </c>
      <c r="G870" s="65">
        <v>8</v>
      </c>
      <c r="H870" s="65">
        <f>_xlfn._xlws.FILTER('[1]2025年已发货'!$E:$E,'[1]2025年已发货'!$F:$F&amp;'[1]2025年已发货'!$C:$C&amp;'[1]2025年已发货'!$G:$G&amp;'[1]2025年已发货'!$H:$H=C870&amp;F870&amp;I870&amp;J870,"未发货")</f>
        <v>8</v>
      </c>
      <c r="I870" s="63" t="str">
        <f>VLOOKUP(B870,辅助信息!E:I,3,FALSE)</f>
        <v>（五冶达州国道542项目-一工区路基一工段）四川省达州市达川区石梯火车站盖板加工点</v>
      </c>
      <c r="J870" s="63" t="str">
        <f>VLOOKUP(B870,辅助信息!E:I,4,FALSE)</f>
        <v>郑松</v>
      </c>
      <c r="K870" s="63">
        <f>VLOOKUP(J870,辅助信息!H:I,2,FALSE)</f>
        <v>13527304849</v>
      </c>
      <c r="L870" s="72"/>
      <c r="M870" s="90">
        <v>45722</v>
      </c>
      <c r="O870" s="91">
        <f ca="1" t="shared" si="43"/>
        <v>0</v>
      </c>
      <c r="P870" s="91">
        <f ca="1" t="shared" si="44"/>
        <v>41</v>
      </c>
      <c r="Q870" s="31" t="str">
        <f>VLOOKUP(B870,辅助信息!E:M,9,FALSE)</f>
        <v>ZTWM-CDGS-XS-2024-0181-五冶天府-国道542项目（二批次）</v>
      </c>
    </row>
    <row r="871" hidden="1" spans="1:17">
      <c r="A871" s="84"/>
      <c r="B871" s="63" t="s">
        <v>84</v>
      </c>
      <c r="C871" s="64">
        <v>45726</v>
      </c>
      <c r="D871" s="63" t="str">
        <f>VLOOKUP(B871,辅助信息!E:K,7,FALSE)</f>
        <v>JWDDCD2024102400111</v>
      </c>
      <c r="E871" s="63" t="str">
        <f>VLOOKUP(F871,辅助信息!A:B,2,FALSE)</f>
        <v>螺纹钢</v>
      </c>
      <c r="F871" s="63" t="s">
        <v>28</v>
      </c>
      <c r="G871" s="65">
        <v>9</v>
      </c>
      <c r="H871" s="65">
        <f>_xlfn._xlws.FILTER('[1]2025年已发货'!$E:$E,'[1]2025年已发货'!$F:$F&amp;'[1]2025年已发货'!$C:$C&amp;'[1]2025年已发货'!$G:$G&amp;'[1]2025年已发货'!$H:$H=C871&amp;F871&amp;I871&amp;J871,"未发货")</f>
        <v>9</v>
      </c>
      <c r="I871" s="63" t="str">
        <f>VLOOKUP(B871,辅助信息!E:I,3,FALSE)</f>
        <v>（五冶达州国道542项目-一工区路基一工段）四川省达州市达川区石梯火车站盖板加工点</v>
      </c>
      <c r="J871" s="63" t="str">
        <f>VLOOKUP(B871,辅助信息!E:I,4,FALSE)</f>
        <v>郑松</v>
      </c>
      <c r="K871" s="63">
        <f>VLOOKUP(J871,辅助信息!H:I,2,FALSE)</f>
        <v>13527304849</v>
      </c>
      <c r="L871" s="72"/>
      <c r="M871" s="90">
        <v>45722</v>
      </c>
      <c r="O871" s="91">
        <f ca="1" t="shared" si="43"/>
        <v>0</v>
      </c>
      <c r="P871" s="91">
        <f ca="1" t="shared" si="44"/>
        <v>41</v>
      </c>
      <c r="Q871" s="31" t="str">
        <f>VLOOKUP(B871,辅助信息!E:M,9,FALSE)</f>
        <v>ZTWM-CDGS-XS-2024-0181-五冶天府-国道542项目（二批次）</v>
      </c>
    </row>
    <row r="872" hidden="1" spans="1:17">
      <c r="A872" s="84"/>
      <c r="B872" s="63" t="s">
        <v>84</v>
      </c>
      <c r="C872" s="64">
        <v>45726</v>
      </c>
      <c r="D872" s="63" t="str">
        <f>VLOOKUP(B872,辅助信息!E:K,7,FALSE)</f>
        <v>JWDDCD2024102400111</v>
      </c>
      <c r="E872" s="63" t="str">
        <f>VLOOKUP(F872,辅助信息!A:B,2,FALSE)</f>
        <v>螺纹钢</v>
      </c>
      <c r="F872" s="63" t="s">
        <v>111</v>
      </c>
      <c r="G872" s="65">
        <v>7</v>
      </c>
      <c r="H872" s="65">
        <f>_xlfn._xlws.FILTER('[1]2025年已发货'!$E:$E,'[1]2025年已发货'!$F:$F&amp;'[1]2025年已发货'!$C:$C&amp;'[1]2025年已发货'!$G:$G&amp;'[1]2025年已发货'!$H:$H=C872&amp;F872&amp;I872&amp;J872,"未发货")</f>
        <v>7</v>
      </c>
      <c r="I872" s="63" t="str">
        <f>VLOOKUP(B872,辅助信息!E:I,3,FALSE)</f>
        <v>（五冶达州国道542项目-一工区路基一工段）四川省达州市达川区石梯火车站盖板加工点</v>
      </c>
      <c r="J872" s="63" t="str">
        <f>VLOOKUP(B872,辅助信息!E:I,4,FALSE)</f>
        <v>郑松</v>
      </c>
      <c r="K872" s="63">
        <f>VLOOKUP(J872,辅助信息!H:I,2,FALSE)</f>
        <v>13527304849</v>
      </c>
      <c r="L872" s="72"/>
      <c r="M872" s="90">
        <v>45722</v>
      </c>
      <c r="O872" s="91">
        <f ca="1" t="shared" si="43"/>
        <v>0</v>
      </c>
      <c r="P872" s="91">
        <f ca="1" t="shared" si="44"/>
        <v>41</v>
      </c>
      <c r="Q872" s="31" t="str">
        <f>VLOOKUP(B872,辅助信息!E:M,9,FALSE)</f>
        <v>ZTWM-CDGS-XS-2024-0181-五冶天府-国道542项目（二批次）</v>
      </c>
    </row>
    <row r="873" hidden="1" spans="2:17">
      <c r="B873" s="63" t="s">
        <v>113</v>
      </c>
      <c r="C873" s="64">
        <v>45726</v>
      </c>
      <c r="D873" s="63" t="str">
        <f>VLOOKUP(B873,辅助信息!E:K,7,FALSE)</f>
        <v>JWDDCD2025021900064</v>
      </c>
      <c r="E873" s="63" t="str">
        <f>VLOOKUP(F873,辅助信息!A:B,2,FALSE)</f>
        <v>盘螺</v>
      </c>
      <c r="F873" s="63" t="s">
        <v>40</v>
      </c>
      <c r="G873" s="65">
        <v>5</v>
      </c>
      <c r="H873" s="65">
        <f>_xlfn._xlws.FILTER('[1]2025年已发货'!$E:$E,'[1]2025年已发货'!$F:$F&amp;'[1]2025年已发货'!$C:$C&amp;'[1]2025年已发货'!$G:$G&amp;'[1]2025年已发货'!$H:$H=C873&amp;F873&amp;I873&amp;J873,"未发货")</f>
        <v>5</v>
      </c>
      <c r="I873" s="63" t="str">
        <f>VLOOKUP(B873,辅助信息!E:I,3,FALSE)</f>
        <v>(五冶钢构医学科学产业园建设项目房建二部-排洪渠（五标）)四川省南充市顺庆区搬罾街道学府大道二段</v>
      </c>
      <c r="J873" s="63" t="str">
        <f>VLOOKUP(B873,辅助信息!E:I,4,FALSE)</f>
        <v>安南</v>
      </c>
      <c r="K873" s="63">
        <f>VLOOKUP(J873,辅助信息!H:I,2,FALSE)</f>
        <v>19950525030</v>
      </c>
      <c r="L873" s="72" t="str">
        <f>VLOOKUP(B873,辅助信息!E:J,6,FALSE)</f>
        <v>送货单：送货单位：南充思临新材料科技有限公司,收货单位：五冶集团川北(南充)建设有限公司,项目名称：南充医学科学产业园,送货车型13米,装货前联系收货人核实到场规格</v>
      </c>
      <c r="M873" s="90">
        <v>45722</v>
      </c>
      <c r="O873" s="91">
        <f ca="1" t="shared" si="43"/>
        <v>0</v>
      </c>
      <c r="P873" s="91">
        <f ca="1" t="shared" si="44"/>
        <v>41</v>
      </c>
      <c r="Q873" s="31" t="str">
        <f>VLOOKUP(B873,辅助信息!E:M,9,FALSE)</f>
        <v>ZTWM-CDGS-XS-2024-0248-五冶钢构-南充市医学院项目</v>
      </c>
    </row>
    <row r="874" hidden="1" spans="2:17">
      <c r="B874" s="63" t="s">
        <v>113</v>
      </c>
      <c r="C874" s="64">
        <v>45726</v>
      </c>
      <c r="D874" s="63" t="str">
        <f>VLOOKUP(B874,辅助信息!E:K,7,FALSE)</f>
        <v>JWDDCD2025021900064</v>
      </c>
      <c r="E874" s="63" t="str">
        <f>VLOOKUP(F874,辅助信息!A:B,2,FALSE)</f>
        <v>螺纹钢</v>
      </c>
      <c r="F874" s="63" t="s">
        <v>27</v>
      </c>
      <c r="G874" s="65">
        <v>12</v>
      </c>
      <c r="H874" s="65">
        <f>_xlfn._xlws.FILTER('[1]2025年已发货'!$E:$E,'[1]2025年已发货'!$F:$F&amp;'[1]2025年已发货'!$C:$C&amp;'[1]2025年已发货'!$G:$G&amp;'[1]2025年已发货'!$H:$H=C874&amp;F874&amp;I874&amp;J874,"未发货")</f>
        <v>12</v>
      </c>
      <c r="I874" s="63" t="str">
        <f>VLOOKUP(B874,辅助信息!E:I,3,FALSE)</f>
        <v>(五冶钢构医学科学产业园建设项目房建二部-排洪渠（五标）)四川省南充市顺庆区搬罾街道学府大道二段</v>
      </c>
      <c r="J874" s="63" t="str">
        <f>VLOOKUP(B874,辅助信息!E:I,4,FALSE)</f>
        <v>安南</v>
      </c>
      <c r="K874" s="63">
        <f>VLOOKUP(J874,辅助信息!H:I,2,FALSE)</f>
        <v>19950525030</v>
      </c>
      <c r="L874" s="72"/>
      <c r="M874" s="90">
        <v>45722</v>
      </c>
      <c r="O874" s="91">
        <f ca="1" t="shared" si="43"/>
        <v>0</v>
      </c>
      <c r="P874" s="91">
        <f ca="1" t="shared" si="44"/>
        <v>41</v>
      </c>
      <c r="Q874" s="31" t="str">
        <f>VLOOKUP(B874,辅助信息!E:M,9,FALSE)</f>
        <v>ZTWM-CDGS-XS-2024-0248-五冶钢构-南充市医学院项目</v>
      </c>
    </row>
    <row r="875" hidden="1" spans="2:17">
      <c r="B875" s="63" t="s">
        <v>113</v>
      </c>
      <c r="C875" s="64">
        <v>45726</v>
      </c>
      <c r="D875" s="63" t="str">
        <f>VLOOKUP(B875,辅助信息!E:K,7,FALSE)</f>
        <v>JWDDCD2025021900064</v>
      </c>
      <c r="E875" s="63" t="str">
        <f>VLOOKUP(F875,辅助信息!A:B,2,FALSE)</f>
        <v>螺纹钢</v>
      </c>
      <c r="F875" s="63" t="s">
        <v>18</v>
      </c>
      <c r="G875" s="65">
        <v>18</v>
      </c>
      <c r="H875" s="65">
        <f>_xlfn._xlws.FILTER('[1]2025年已发货'!$E:$E,'[1]2025年已发货'!$F:$F&amp;'[1]2025年已发货'!$C:$C&amp;'[1]2025年已发货'!$G:$G&amp;'[1]2025年已发货'!$H:$H=C875&amp;F875&amp;I875&amp;J875,"未发货")</f>
        <v>18</v>
      </c>
      <c r="I875" s="63" t="str">
        <f>VLOOKUP(B875,辅助信息!E:I,3,FALSE)</f>
        <v>(五冶钢构医学科学产业园建设项目房建二部-排洪渠（五标）)四川省南充市顺庆区搬罾街道学府大道二段</v>
      </c>
      <c r="J875" s="63" t="str">
        <f>VLOOKUP(B875,辅助信息!E:I,4,FALSE)</f>
        <v>安南</v>
      </c>
      <c r="K875" s="63">
        <f>VLOOKUP(J875,辅助信息!H:I,2,FALSE)</f>
        <v>19950525030</v>
      </c>
      <c r="L875" s="72"/>
      <c r="M875" s="90">
        <v>45722</v>
      </c>
      <c r="O875" s="91">
        <f ca="1" t="shared" si="43"/>
        <v>0</v>
      </c>
      <c r="P875" s="91">
        <f ca="1" t="shared" si="44"/>
        <v>41</v>
      </c>
      <c r="Q875" s="31" t="str">
        <f>VLOOKUP(B875,辅助信息!E:M,9,FALSE)</f>
        <v>ZTWM-CDGS-XS-2024-0248-五冶钢构-南充市医学院项目</v>
      </c>
    </row>
    <row r="876" hidden="1" spans="2:17">
      <c r="B876" s="63" t="s">
        <v>39</v>
      </c>
      <c r="C876" s="64">
        <v>45726</v>
      </c>
      <c r="D876" s="63" t="str">
        <f>VLOOKUP(B876,辅助信息!E:K,7,FALSE)</f>
        <v>JWDDCD2024101600090</v>
      </c>
      <c r="E876" s="63" t="str">
        <f>VLOOKUP(F876,辅助信息!A:B,2,FALSE)</f>
        <v>盘螺</v>
      </c>
      <c r="F876" s="63" t="s">
        <v>49</v>
      </c>
      <c r="G876" s="65">
        <v>6</v>
      </c>
      <c r="H876" s="65">
        <f>_xlfn._xlws.FILTER('[1]2025年已发货'!$E:$E,'[1]2025年已发货'!$F:$F&amp;'[1]2025年已发货'!$C:$C&amp;'[1]2025年已发货'!$G:$G&amp;'[1]2025年已发货'!$H:$H=C876&amp;F876&amp;I876&amp;J876,"未发货")</f>
        <v>6</v>
      </c>
      <c r="I876" s="63" t="str">
        <f>VLOOKUP(B876,辅助信息!E:I,3,FALSE)</f>
        <v>（达州市公共卫生临床医疗中心项目-一标-2号制作房）达州市通川区西外复兴镇公共卫生临床医疗中心项目</v>
      </c>
      <c r="J876" s="63" t="str">
        <f>VLOOKUP(B876,辅助信息!E:I,4,FALSE)</f>
        <v>潘建发</v>
      </c>
      <c r="K876" s="63">
        <f>VLOOKUP(J876,辅助信息!H:I,2,FALSE)</f>
        <v>13658059919</v>
      </c>
      <c r="L876" s="72" t="str">
        <f>VLOOKUP(B876,辅助信息!E:J,6,FALSE)</f>
        <v>提前联系到场规格,一天到场车辆不低于2车</v>
      </c>
      <c r="M876" s="90">
        <v>45724</v>
      </c>
      <c r="O876" s="91">
        <f ca="1" t="shared" si="43"/>
        <v>0</v>
      </c>
      <c r="P876" s="91">
        <f ca="1" t="shared" si="44"/>
        <v>39</v>
      </c>
      <c r="Q876" s="31" t="str">
        <f>VLOOKUP(B876,辅助信息!E:M,9,FALSE)</f>
        <v>ZTWM-CDGS-XS-2024-0205-五冶钢构-达州市通川区西外复兴镇及临近片区建设项目</v>
      </c>
    </row>
    <row r="877" hidden="1" spans="2:17">
      <c r="B877" s="63" t="s">
        <v>39</v>
      </c>
      <c r="C877" s="64">
        <v>45726</v>
      </c>
      <c r="D877" s="63" t="str">
        <f>VLOOKUP(B877,辅助信息!E:K,7,FALSE)</f>
        <v>JWDDCD2024101600090</v>
      </c>
      <c r="E877" s="63" t="str">
        <f>VLOOKUP(F877,辅助信息!A:B,2,FALSE)</f>
        <v>盘螺</v>
      </c>
      <c r="F877" s="63" t="s">
        <v>40</v>
      </c>
      <c r="G877" s="65">
        <v>6</v>
      </c>
      <c r="H877" s="65" t="str">
        <f>_xlfn._xlws.FILTER('[1]2025年已发货'!$E:$E,'[1]2025年已发货'!$F:$F&amp;'[1]2025年已发货'!$C:$C&amp;'[1]2025年已发货'!$G:$G&amp;'[1]2025年已发货'!$H:$H=C877&amp;F877&amp;I877&amp;J877,"未发货")</f>
        <v>未发货</v>
      </c>
      <c r="I877" s="63" t="str">
        <f>VLOOKUP(B877,辅助信息!E:I,3,FALSE)</f>
        <v>（达州市公共卫生临床医疗中心项目-一标-2号制作房）达州市通川区西外复兴镇公共卫生临床医疗中心项目</v>
      </c>
      <c r="J877" s="63" t="str">
        <f>VLOOKUP(B877,辅助信息!E:I,4,FALSE)</f>
        <v>潘建发</v>
      </c>
      <c r="K877" s="63">
        <f>VLOOKUP(J877,辅助信息!H:I,2,FALSE)</f>
        <v>13658059919</v>
      </c>
      <c r="L877" s="72"/>
      <c r="M877" s="90">
        <v>45724</v>
      </c>
      <c r="O877" s="91">
        <f ca="1" t="shared" si="43"/>
        <v>0</v>
      </c>
      <c r="P877" s="91">
        <f ca="1" t="shared" ref="P877:P908" si="45">IF(M877="","",IF(N877&lt;&gt;"",MAX(N877-M877,0),IF(TODAY()&gt;M877,TODAY()-M877,0)))</f>
        <v>39</v>
      </c>
      <c r="Q877" s="31" t="str">
        <f>VLOOKUP(B877,辅助信息!E:M,9,FALSE)</f>
        <v>ZTWM-CDGS-XS-2024-0205-五冶钢构-达州市通川区西外复兴镇及临近片区建设项目</v>
      </c>
    </row>
    <row r="878" hidden="1" spans="2:17">
      <c r="B878" s="63" t="s">
        <v>39</v>
      </c>
      <c r="C878" s="64">
        <v>45726</v>
      </c>
      <c r="D878" s="63" t="str">
        <f>VLOOKUP(B878,辅助信息!E:K,7,FALSE)</f>
        <v>JWDDCD2024101600090</v>
      </c>
      <c r="E878" s="63" t="str">
        <f>VLOOKUP(F878,辅助信息!A:B,2,FALSE)</f>
        <v>螺纹钢</v>
      </c>
      <c r="F878" s="63" t="s">
        <v>27</v>
      </c>
      <c r="G878" s="65">
        <v>25</v>
      </c>
      <c r="H878" s="65">
        <f>_xlfn._xlws.FILTER('[1]2025年已发货'!$E:$E,'[1]2025年已发货'!$F:$F&amp;'[1]2025年已发货'!$C:$C&amp;'[1]2025年已发货'!$G:$G&amp;'[1]2025年已发货'!$H:$H=C878&amp;F878&amp;I878&amp;J878,"未发货")</f>
        <v>22</v>
      </c>
      <c r="I878" s="63" t="str">
        <f>VLOOKUP(B878,辅助信息!E:I,3,FALSE)</f>
        <v>（达州市公共卫生临床医疗中心项目-一标-2号制作房）达州市通川区西外复兴镇公共卫生临床医疗中心项目</v>
      </c>
      <c r="J878" s="63" t="str">
        <f>VLOOKUP(B878,辅助信息!E:I,4,FALSE)</f>
        <v>潘建发</v>
      </c>
      <c r="K878" s="63">
        <f>VLOOKUP(J878,辅助信息!H:I,2,FALSE)</f>
        <v>13658059919</v>
      </c>
      <c r="L878" s="72"/>
      <c r="M878" s="90">
        <v>45724</v>
      </c>
      <c r="O878" s="91">
        <f ca="1" t="shared" si="43"/>
        <v>0</v>
      </c>
      <c r="P878" s="91">
        <f ca="1" t="shared" si="45"/>
        <v>39</v>
      </c>
      <c r="Q878" s="31" t="str">
        <f>VLOOKUP(B878,辅助信息!E:M,9,FALSE)</f>
        <v>ZTWM-CDGS-XS-2024-0205-五冶钢构-达州市通川区西外复兴镇及临近片区建设项目</v>
      </c>
    </row>
    <row r="879" hidden="1" spans="2:17">
      <c r="B879" s="63" t="s">
        <v>39</v>
      </c>
      <c r="C879" s="64">
        <v>45726</v>
      </c>
      <c r="D879" s="63" t="str">
        <f>VLOOKUP(B879,辅助信息!E:K,7,FALSE)</f>
        <v>JWDDCD2024101600090</v>
      </c>
      <c r="E879" s="63" t="str">
        <f>VLOOKUP(F879,辅助信息!A:B,2,FALSE)</f>
        <v>螺纹钢</v>
      </c>
      <c r="F879" s="63" t="s">
        <v>19</v>
      </c>
      <c r="G879" s="65">
        <v>7</v>
      </c>
      <c r="H879" s="65">
        <f>_xlfn._xlws.FILTER('[1]2025年已发货'!$E:$E,'[1]2025年已发货'!$F:$F&amp;'[1]2025年已发货'!$C:$C&amp;'[1]2025年已发货'!$G:$G&amp;'[1]2025年已发货'!$H:$H=C879&amp;F879&amp;I879&amp;J879,"未发货")</f>
        <v>7</v>
      </c>
      <c r="I879" s="63" t="str">
        <f>VLOOKUP(B879,辅助信息!E:I,3,FALSE)</f>
        <v>（达州市公共卫生临床医疗中心项目-一标-2号制作房）达州市通川区西外复兴镇公共卫生临床医疗中心项目</v>
      </c>
      <c r="J879" s="63" t="str">
        <f>VLOOKUP(B879,辅助信息!E:I,4,FALSE)</f>
        <v>潘建发</v>
      </c>
      <c r="K879" s="63">
        <f>VLOOKUP(J879,辅助信息!H:I,2,FALSE)</f>
        <v>13658059919</v>
      </c>
      <c r="L879" s="72"/>
      <c r="M879" s="90">
        <v>45724</v>
      </c>
      <c r="O879" s="91">
        <f ca="1" t="shared" si="43"/>
        <v>0</v>
      </c>
      <c r="P879" s="91">
        <f ca="1" t="shared" si="45"/>
        <v>39</v>
      </c>
      <c r="Q879" s="31" t="str">
        <f>VLOOKUP(B879,辅助信息!E:M,9,FALSE)</f>
        <v>ZTWM-CDGS-XS-2024-0205-五冶钢构-达州市通川区西外复兴镇及临近片区建设项目</v>
      </c>
    </row>
    <row r="880" ht="56.25" hidden="1" spans="2:17">
      <c r="B880" s="22" t="s">
        <v>29</v>
      </c>
      <c r="C880" s="64">
        <v>45726</v>
      </c>
      <c r="D880" s="63" t="str">
        <f>VLOOKUP(B880,辅助信息!E:K,7,FALSE)</f>
        <v>JWDDCD2024102400111</v>
      </c>
      <c r="E880" s="63" t="str">
        <f>VLOOKUP(F880,辅助信息!A:B,2,FALSE)</f>
        <v>螺纹钢</v>
      </c>
      <c r="F880" s="22" t="s">
        <v>28</v>
      </c>
      <c r="G880" s="18">
        <v>70</v>
      </c>
      <c r="H880" s="65" t="str">
        <f>_xlfn._xlws.FILTER('[1]2025年已发货'!$E:$E,'[1]2025年已发货'!$F:$F&amp;'[1]2025年已发货'!$C:$C&amp;'[1]2025年已发货'!$G:$G&amp;'[1]2025年已发货'!$H:$H=C880&amp;F880&amp;I880&amp;J880,"未发货")</f>
        <v>未发货</v>
      </c>
      <c r="I880" s="63" t="str">
        <f>VLOOKUP(B880,辅助信息!E:I,3,FALSE)</f>
        <v>（五冶达州国道542项目-二工区黄家湾隧道工段）四川省达州市达川区赵固镇黄家坡</v>
      </c>
      <c r="J880" s="63" t="str">
        <f>VLOOKUP(B880,辅助信息!E:I,4,FALSE)</f>
        <v>罗永方</v>
      </c>
      <c r="K880" s="63">
        <f>VLOOKUP(J880,辅助信息!H:I,2,FALSE)</f>
        <v>13551450899</v>
      </c>
      <c r="L880" s="72" t="str">
        <f>VLOOKUP(B880,辅助信息!E:J,6,FALSE)</f>
        <v>五冶建设送货单,4份材质书,送货车型9.6米,装货前联系收货人核实到场规格,没提前告知进场规格现场不给予接收</v>
      </c>
      <c r="M880" s="90">
        <v>45726</v>
      </c>
      <c r="O880" s="91">
        <f ca="1" t="shared" si="43"/>
        <v>0</v>
      </c>
      <c r="P880" s="91">
        <f ca="1" t="shared" si="45"/>
        <v>37</v>
      </c>
      <c r="Q880" s="31" t="str">
        <f>VLOOKUP(B880,辅助信息!E:M,9,FALSE)</f>
        <v>ZTWM-CDGS-XS-2024-0181-五冶天府-国道542项目（二批次）</v>
      </c>
    </row>
    <row r="881" hidden="1" spans="2:17">
      <c r="B881" s="22" t="s">
        <v>54</v>
      </c>
      <c r="C881" s="64">
        <v>45726</v>
      </c>
      <c r="D881" s="63" t="str">
        <f>VLOOKUP(B881,辅助信息!E:K,7,FALSE)</f>
        <v>JWDDCD2024102400111</v>
      </c>
      <c r="E881" s="63" t="str">
        <f>VLOOKUP(F881,辅助信息!A:B,2,FALSE)</f>
        <v>螺纹钢</v>
      </c>
      <c r="F881" s="22" t="s">
        <v>32</v>
      </c>
      <c r="G881" s="18">
        <f>46-27</f>
        <v>19</v>
      </c>
      <c r="H881" s="65" t="str">
        <f>_xlfn._xlws.FILTER('[1]2025年已发货'!$E:$E,'[1]2025年已发货'!$F:$F&amp;'[1]2025年已发货'!$C:$C&amp;'[1]2025年已发货'!$G:$G&amp;'[1]2025年已发货'!$H:$H=C881&amp;F881&amp;I881&amp;J881,"未发货")</f>
        <v>未发货</v>
      </c>
      <c r="I881" s="63" t="str">
        <f>VLOOKUP(B881,辅助信息!E:I,3,FALSE)</f>
        <v>（五冶达州国道542项目-二工区巴河特大桥工段-5号墩）四川省达州市达川区石梯镇固家村村民委员会</v>
      </c>
      <c r="J881" s="63" t="str">
        <f>VLOOKUP(B881,辅助信息!E:I,4,FALSE)</f>
        <v>谭福中</v>
      </c>
      <c r="K881" s="63">
        <f>VLOOKUP(J881,辅助信息!H:I,2,FALSE)</f>
        <v>15828538619</v>
      </c>
      <c r="L881" s="87" t="str">
        <f>VLOOKUP(B881,辅助信息!E:J,6,FALSE)</f>
        <v>五冶建设送货单,4份材质书,送货车型13米,装货前联系收货人核实到场规格,没提前告知进场规格现场不给予接收</v>
      </c>
      <c r="M881" s="90">
        <v>45728</v>
      </c>
      <c r="O881" s="91">
        <f ca="1" t="shared" si="43"/>
        <v>0</v>
      </c>
      <c r="P881" s="91">
        <f ca="1" t="shared" si="45"/>
        <v>35</v>
      </c>
      <c r="Q881" s="31" t="str">
        <f>VLOOKUP(B881,辅助信息!E:M,9,FALSE)</f>
        <v>ZTWM-CDGS-XS-2024-0181-五冶天府-国道542项目（二批次）</v>
      </c>
    </row>
    <row r="882" hidden="1" spans="2:17">
      <c r="B882" s="22" t="s">
        <v>54</v>
      </c>
      <c r="C882" s="64">
        <v>45726</v>
      </c>
      <c r="D882" s="63" t="str">
        <f>VLOOKUP(B882,辅助信息!E:K,7,FALSE)</f>
        <v>JWDDCD2024102400111</v>
      </c>
      <c r="E882" s="63" t="str">
        <f>VLOOKUP(F882,辅助信息!A:B,2,FALSE)</f>
        <v>螺纹钢</v>
      </c>
      <c r="F882" s="22" t="s">
        <v>52</v>
      </c>
      <c r="G882" s="18">
        <v>2</v>
      </c>
      <c r="H882" s="65" t="str">
        <f>_xlfn._xlws.FILTER('[1]2025年已发货'!$E:$E,'[1]2025年已发货'!$F:$F&amp;'[1]2025年已发货'!$C:$C&amp;'[1]2025年已发货'!$G:$G&amp;'[1]2025年已发货'!$H:$H=C882&amp;F882&amp;I882&amp;J882,"未发货")</f>
        <v>未发货</v>
      </c>
      <c r="I882" s="63" t="str">
        <f>VLOOKUP(B882,辅助信息!E:I,3,FALSE)</f>
        <v>（五冶达州国道542项目-二工区巴河特大桥工段-5号墩）四川省达州市达川区石梯镇固家村村民委员会</v>
      </c>
      <c r="J882" s="63" t="str">
        <f>VLOOKUP(B882,辅助信息!E:I,4,FALSE)</f>
        <v>谭福中</v>
      </c>
      <c r="K882" s="63">
        <f>VLOOKUP(J882,辅助信息!H:I,2,FALSE)</f>
        <v>15828538619</v>
      </c>
      <c r="L882" s="71"/>
      <c r="M882" s="90">
        <v>45728</v>
      </c>
      <c r="O882" s="91">
        <f ca="1" t="shared" si="43"/>
        <v>0</v>
      </c>
      <c r="P882" s="91">
        <f ca="1" t="shared" si="45"/>
        <v>35</v>
      </c>
      <c r="Q882" s="31" t="str">
        <f>VLOOKUP(B882,辅助信息!E:M,9,FALSE)</f>
        <v>ZTWM-CDGS-XS-2024-0181-五冶天府-国道542项目（二批次）</v>
      </c>
    </row>
    <row r="883" hidden="1" spans="2:17">
      <c r="B883" s="22" t="s">
        <v>47</v>
      </c>
      <c r="C883" s="64">
        <v>45726</v>
      </c>
      <c r="D883" s="63" t="str">
        <f>VLOOKUP(B883,辅助信息!E:K,7,FALSE)</f>
        <v>JWDDCD2025011400164</v>
      </c>
      <c r="E883" s="63" t="str">
        <f>VLOOKUP(F883,辅助信息!A:B,2,FALSE)</f>
        <v>盘螺</v>
      </c>
      <c r="F883" s="22" t="s">
        <v>40</v>
      </c>
      <c r="G883" s="18">
        <v>17</v>
      </c>
      <c r="H883" s="65">
        <f>_xlfn._xlws.FILTER('[1]2025年已发货'!$E:$E,'[1]2025年已发货'!$F:$F&amp;'[1]2025年已发货'!$C:$C&amp;'[1]2025年已发货'!$G:$G&amp;'[1]2025年已发货'!$H:$H=C883&amp;F883&amp;I883&amp;J883,"未发货")</f>
        <v>17</v>
      </c>
      <c r="I883" s="63" t="str">
        <f>VLOOKUP(B883,辅助信息!E:I,3,FALSE)</f>
        <v>（商投建工达州中医药科技园-1工区）达州市通川区达州中医药职业学院犀牛大道北段</v>
      </c>
      <c r="J883" s="63" t="str">
        <f>VLOOKUP(B883,辅助信息!E:I,4,FALSE)</f>
        <v>程黄刚</v>
      </c>
      <c r="K883" s="63">
        <f>VLOOKUP(J883,辅助信息!H:I,2,FALSE)</f>
        <v>15108211617</v>
      </c>
      <c r="L883" s="87" t="str">
        <f>VLOOKUP(B884,辅助信息!E:J,6,FALSE)</f>
        <v>控制炉批号尽量少,优先安排达钢,提前联系到场规格及数量</v>
      </c>
      <c r="M883" s="90">
        <v>45726</v>
      </c>
      <c r="N883" s="91"/>
      <c r="O883" s="91">
        <f ca="1" t="shared" ref="O883:O904" si="46">IF(OR(M883="",N883&lt;&gt;""),"",MAX(M883-TODAY(),0))</f>
        <v>0</v>
      </c>
      <c r="P883" s="91">
        <f ca="1" t="shared" si="45"/>
        <v>37</v>
      </c>
      <c r="Q883" s="31" t="str">
        <f>VLOOKUP(B883,辅助信息!E:M,9,FALSE)</f>
        <v>ZTWM-CDGS-XS-2024-0134-商投建工达州中医药科技成果示范园项目</v>
      </c>
    </row>
    <row r="884" hidden="1" spans="2:17">
      <c r="B884" s="22" t="s">
        <v>47</v>
      </c>
      <c r="C884" s="64">
        <v>45726</v>
      </c>
      <c r="D884" s="63" t="str">
        <f>VLOOKUP(B884,辅助信息!E:K,7,FALSE)</f>
        <v>JWDDCD2025011400164</v>
      </c>
      <c r="E884" s="63" t="str">
        <f>VLOOKUP(F884,辅助信息!A:B,2,FALSE)</f>
        <v>螺纹钢</v>
      </c>
      <c r="F884" s="22" t="s">
        <v>19</v>
      </c>
      <c r="G884" s="18">
        <v>6</v>
      </c>
      <c r="H884" s="65">
        <f>_xlfn._xlws.FILTER('[1]2025年已发货'!$E:$E,'[1]2025年已发货'!$F:$F&amp;'[1]2025年已发货'!$C:$C&amp;'[1]2025年已发货'!$G:$G&amp;'[1]2025年已发货'!$H:$H=C884&amp;F884&amp;I884&amp;J884,"未发货")</f>
        <v>6</v>
      </c>
      <c r="I884" s="63" t="str">
        <f>VLOOKUP(B884,辅助信息!E:I,3,FALSE)</f>
        <v>（商投建工达州中医药科技园-1工区）达州市通川区达州中医药职业学院犀牛大道北段</v>
      </c>
      <c r="J884" s="63" t="str">
        <f>VLOOKUP(B884,辅助信息!E:I,4,FALSE)</f>
        <v>程黄刚</v>
      </c>
      <c r="K884" s="63">
        <f>VLOOKUP(J884,辅助信息!H:I,2,FALSE)</f>
        <v>15108211617</v>
      </c>
      <c r="L884" s="89"/>
      <c r="M884" s="90">
        <v>45726</v>
      </c>
      <c r="O884" s="91">
        <f ca="1" t="shared" si="46"/>
        <v>0</v>
      </c>
      <c r="P884" s="91">
        <f ca="1" t="shared" si="45"/>
        <v>37</v>
      </c>
      <c r="Q884" s="31" t="str">
        <f>VLOOKUP(B884,辅助信息!E:M,9,FALSE)</f>
        <v>ZTWM-CDGS-XS-2024-0134-商投建工达州中医药科技成果示范园项目</v>
      </c>
    </row>
    <row r="885" hidden="1" spans="2:17">
      <c r="B885" s="22" t="s">
        <v>47</v>
      </c>
      <c r="C885" s="64">
        <v>45726</v>
      </c>
      <c r="D885" s="63" t="str">
        <f>VLOOKUP(B885,辅助信息!E:K,7,FALSE)</f>
        <v>JWDDCD2025011400164</v>
      </c>
      <c r="E885" s="63" t="str">
        <f>VLOOKUP(F885,辅助信息!A:B,2,FALSE)</f>
        <v>螺纹钢</v>
      </c>
      <c r="F885" s="22" t="s">
        <v>33</v>
      </c>
      <c r="G885" s="18">
        <v>35</v>
      </c>
      <c r="H885" s="65">
        <f>_xlfn._xlws.FILTER('[1]2025年已发货'!$E:$E,'[1]2025年已发货'!$F:$F&amp;'[1]2025年已发货'!$C:$C&amp;'[1]2025年已发货'!$G:$G&amp;'[1]2025年已发货'!$H:$H=C885&amp;F885&amp;I885&amp;J885,"未发货")</f>
        <v>35</v>
      </c>
      <c r="I885" s="63" t="str">
        <f>VLOOKUP(B885,辅助信息!E:I,3,FALSE)</f>
        <v>（商投建工达州中医药科技园-1工区）达州市通川区达州中医药职业学院犀牛大道北段</v>
      </c>
      <c r="J885" s="63" t="str">
        <f>VLOOKUP(B885,辅助信息!E:I,4,FALSE)</f>
        <v>程黄刚</v>
      </c>
      <c r="K885" s="63">
        <f>VLOOKUP(J885,辅助信息!H:I,2,FALSE)</f>
        <v>15108211617</v>
      </c>
      <c r="L885" s="89"/>
      <c r="M885" s="90">
        <v>45726</v>
      </c>
      <c r="O885" s="91">
        <f ca="1" t="shared" si="46"/>
        <v>0</v>
      </c>
      <c r="P885" s="91">
        <f ca="1" t="shared" si="45"/>
        <v>37</v>
      </c>
      <c r="Q885" s="31" t="str">
        <f>VLOOKUP(B885,辅助信息!E:M,9,FALSE)</f>
        <v>ZTWM-CDGS-XS-2024-0134-商投建工达州中医药科技成果示范园项目</v>
      </c>
    </row>
    <row r="886" hidden="1" spans="2:17">
      <c r="B886" s="22" t="s">
        <v>47</v>
      </c>
      <c r="C886" s="64">
        <v>45726</v>
      </c>
      <c r="D886" s="63" t="str">
        <f>VLOOKUP(B886,辅助信息!E:K,7,FALSE)</f>
        <v>JWDDCD2025011400164</v>
      </c>
      <c r="E886" s="63" t="str">
        <f>VLOOKUP(F886,辅助信息!A:B,2,FALSE)</f>
        <v>螺纹钢</v>
      </c>
      <c r="F886" s="22" t="s">
        <v>18</v>
      </c>
      <c r="G886" s="18">
        <v>77</v>
      </c>
      <c r="H886" s="65">
        <f>_xlfn._xlws.FILTER('[1]2025年已发货'!$E:$E,'[1]2025年已发货'!$F:$F&amp;'[1]2025年已发货'!$C:$C&amp;'[1]2025年已发货'!$G:$G&amp;'[1]2025年已发货'!$H:$H=C886&amp;F886&amp;I886&amp;J886,"未发货")</f>
        <v>82</v>
      </c>
      <c r="I886" s="63" t="str">
        <f>VLOOKUP(B886,辅助信息!E:I,3,FALSE)</f>
        <v>（商投建工达州中医药科技园-1工区）达州市通川区达州中医药职业学院犀牛大道北段</v>
      </c>
      <c r="J886" s="63" t="str">
        <f>VLOOKUP(B886,辅助信息!E:I,4,FALSE)</f>
        <v>程黄刚</v>
      </c>
      <c r="K886" s="63">
        <f>VLOOKUP(J886,辅助信息!H:I,2,FALSE)</f>
        <v>15108211617</v>
      </c>
      <c r="L886" s="71"/>
      <c r="M886" s="90">
        <v>45726</v>
      </c>
      <c r="O886" s="91">
        <f ca="1" t="shared" si="46"/>
        <v>0</v>
      </c>
      <c r="P886" s="91">
        <f ca="1" t="shared" si="45"/>
        <v>37</v>
      </c>
      <c r="Q886" s="31" t="str">
        <f>VLOOKUP(B886,辅助信息!E:M,9,FALSE)</f>
        <v>ZTWM-CDGS-XS-2024-0134-商投建工达州中医药科技成果示范园项目</v>
      </c>
    </row>
    <row r="887" hidden="1" spans="2:17">
      <c r="B887" s="22" t="s">
        <v>20</v>
      </c>
      <c r="C887" s="64">
        <v>45726</v>
      </c>
      <c r="D887" s="63" t="str">
        <f>VLOOKUP(B887,辅助信息!E:K,7,FALSE)</f>
        <v>JWDDCD2025021900064</v>
      </c>
      <c r="E887" s="63" t="str">
        <f>VLOOKUP(F887,辅助信息!A:B,2,FALSE)</f>
        <v>盘螺</v>
      </c>
      <c r="F887" s="22" t="s">
        <v>49</v>
      </c>
      <c r="G887" s="18">
        <v>8</v>
      </c>
      <c r="H887" s="65" t="str">
        <f>_xlfn._xlws.FILTER('[1]2025年已发货'!$E:$E,'[1]2025年已发货'!$F:$F&amp;'[1]2025年已发货'!$C:$C&amp;'[1]2025年已发货'!$G:$G&amp;'[1]2025年已发货'!$H:$H=C887&amp;F887&amp;I887&amp;J887,"未发货")</f>
        <v>未发货</v>
      </c>
      <c r="I887" s="63" t="str">
        <f>VLOOKUP(B887,辅助信息!E:I,3,FALSE)</f>
        <v>(五冶钢构医学科学产业园建设项目房建三部-一标（7-2）)四川省南充市顺庆区搬罾街道学府大道二段</v>
      </c>
      <c r="J887" s="63" t="str">
        <f>VLOOKUP(B887,辅助信息!E:I,4,FALSE)</f>
        <v>郑林</v>
      </c>
      <c r="K887" s="63">
        <f>VLOOKUP(J887,辅助信息!H:I,2,FALSE)</f>
        <v>18349955455</v>
      </c>
      <c r="L887" s="72" t="str">
        <f>VLOOKUP(B888,辅助信息!E:J,6,FALSE)</f>
        <v>送货单：送货单位：南充思临新材料科技有限公司,收货单位：五冶集团川北(南充)建设有限公司,项目名称：南充医学科学产业园,送货车型13米,装货前联系收货人核实到场规格</v>
      </c>
      <c r="M887" s="90">
        <v>45727</v>
      </c>
      <c r="N887" s="91"/>
      <c r="O887" s="91">
        <f ca="1" t="shared" si="46"/>
        <v>0</v>
      </c>
      <c r="P887" s="91">
        <f ca="1" t="shared" si="45"/>
        <v>36</v>
      </c>
      <c r="Q887" s="31" t="str">
        <f>VLOOKUP(B887,辅助信息!E:M,9,FALSE)</f>
        <v>ZTWM-CDGS-XS-2024-0248-五冶钢构-南充市医学院项目</v>
      </c>
    </row>
    <row r="888" hidden="1" spans="2:17">
      <c r="B888" s="22" t="s">
        <v>20</v>
      </c>
      <c r="C888" s="64">
        <v>45726</v>
      </c>
      <c r="D888" s="63" t="str">
        <f>VLOOKUP(B888,辅助信息!E:K,7,FALSE)</f>
        <v>JWDDCD2025021900064</v>
      </c>
      <c r="E888" s="63" t="str">
        <f>VLOOKUP(F888,辅助信息!A:B,2,FALSE)</f>
        <v>盘螺</v>
      </c>
      <c r="F888" s="22" t="s">
        <v>40</v>
      </c>
      <c r="G888" s="18">
        <v>4</v>
      </c>
      <c r="H888" s="65" t="str">
        <f>_xlfn._xlws.FILTER('[1]2025年已发货'!$E:$E,'[1]2025年已发货'!$F:$F&amp;'[1]2025年已发货'!$C:$C&amp;'[1]2025年已发货'!$G:$G&amp;'[1]2025年已发货'!$H:$H=C888&amp;F888&amp;I888&amp;J888,"未发货")</f>
        <v>未发货</v>
      </c>
      <c r="I888" s="63" t="str">
        <f>VLOOKUP(B888,辅助信息!E:I,3,FALSE)</f>
        <v>(五冶钢构医学科学产业园建设项目房建三部-一标（7-2）)四川省南充市顺庆区搬罾街道学府大道二段</v>
      </c>
      <c r="J888" s="63" t="str">
        <f>VLOOKUP(B888,辅助信息!E:I,4,FALSE)</f>
        <v>郑林</v>
      </c>
      <c r="K888" s="63">
        <f>VLOOKUP(J888,辅助信息!H:I,2,FALSE)</f>
        <v>18349955455</v>
      </c>
      <c r="L888" s="72"/>
      <c r="M888" s="90">
        <v>45727</v>
      </c>
      <c r="N888" s="91"/>
      <c r="O888" s="91">
        <f ca="1" t="shared" si="46"/>
        <v>0</v>
      </c>
      <c r="P888" s="91">
        <f ca="1" t="shared" si="45"/>
        <v>36</v>
      </c>
      <c r="Q888" s="31" t="str">
        <f>VLOOKUP(B888,辅助信息!E:M,9,FALSE)</f>
        <v>ZTWM-CDGS-XS-2024-0248-五冶钢构-南充市医学院项目</v>
      </c>
    </row>
    <row r="889" hidden="1" spans="2:17">
      <c r="B889" s="22" t="s">
        <v>20</v>
      </c>
      <c r="C889" s="64">
        <v>45726</v>
      </c>
      <c r="D889" s="63" t="str">
        <f>VLOOKUP(B889,辅助信息!E:K,7,FALSE)</f>
        <v>JWDDCD2025021900064</v>
      </c>
      <c r="E889" s="63" t="str">
        <f>VLOOKUP(F889,辅助信息!A:B,2,FALSE)</f>
        <v>盘螺</v>
      </c>
      <c r="F889" s="22" t="s">
        <v>41</v>
      </c>
      <c r="G889" s="18">
        <v>6</v>
      </c>
      <c r="H889" s="65" t="str">
        <f>_xlfn._xlws.FILTER('[1]2025年已发货'!$E:$E,'[1]2025年已发货'!$F:$F&amp;'[1]2025年已发货'!$C:$C&amp;'[1]2025年已发货'!$G:$G&amp;'[1]2025年已发货'!$H:$H=C889&amp;F889&amp;I889&amp;J889,"未发货")</f>
        <v>未发货</v>
      </c>
      <c r="I889" s="63" t="str">
        <f>VLOOKUP(B889,辅助信息!E:I,3,FALSE)</f>
        <v>(五冶钢构医学科学产业园建设项目房建三部-一标（7-2）)四川省南充市顺庆区搬罾街道学府大道二段</v>
      </c>
      <c r="J889" s="63" t="str">
        <f>VLOOKUP(B889,辅助信息!E:I,4,FALSE)</f>
        <v>郑林</v>
      </c>
      <c r="K889" s="63">
        <f>VLOOKUP(J889,辅助信息!H:I,2,FALSE)</f>
        <v>18349955455</v>
      </c>
      <c r="L889" s="72"/>
      <c r="M889" s="90">
        <v>45727</v>
      </c>
      <c r="N889" s="91"/>
      <c r="O889" s="91">
        <f ca="1" t="shared" si="46"/>
        <v>0</v>
      </c>
      <c r="P889" s="91">
        <f ca="1" t="shared" si="45"/>
        <v>36</v>
      </c>
      <c r="Q889" s="31" t="str">
        <f>VLOOKUP(B889,辅助信息!E:M,9,FALSE)</f>
        <v>ZTWM-CDGS-XS-2024-0248-五冶钢构-南充市医学院项目</v>
      </c>
    </row>
    <row r="890" hidden="1" spans="2:17">
      <c r="B890" s="22" t="s">
        <v>20</v>
      </c>
      <c r="C890" s="64">
        <v>45726</v>
      </c>
      <c r="D890" s="63" t="str">
        <f>VLOOKUP(B890,辅助信息!E:K,7,FALSE)</f>
        <v>JWDDCD2025021900064</v>
      </c>
      <c r="E890" s="63" t="str">
        <f>VLOOKUP(F890,辅助信息!A:B,2,FALSE)</f>
        <v>盘螺</v>
      </c>
      <c r="F890" s="22" t="s">
        <v>26</v>
      </c>
      <c r="G890" s="18">
        <v>9</v>
      </c>
      <c r="H890" s="65" t="str">
        <f>_xlfn._xlws.FILTER('[1]2025年已发货'!$E:$E,'[1]2025年已发货'!$F:$F&amp;'[1]2025年已发货'!$C:$C&amp;'[1]2025年已发货'!$G:$G&amp;'[1]2025年已发货'!$H:$H=C890&amp;F890&amp;I890&amp;J890,"未发货")</f>
        <v>未发货</v>
      </c>
      <c r="I890" s="63" t="str">
        <f>VLOOKUP(B890,辅助信息!E:I,3,FALSE)</f>
        <v>(五冶钢构医学科学产业园建设项目房建三部-一标（7-2）)四川省南充市顺庆区搬罾街道学府大道二段</v>
      </c>
      <c r="J890" s="63" t="str">
        <f>VLOOKUP(B890,辅助信息!E:I,4,FALSE)</f>
        <v>郑林</v>
      </c>
      <c r="K890" s="63">
        <f>VLOOKUP(J890,辅助信息!H:I,2,FALSE)</f>
        <v>18349955455</v>
      </c>
      <c r="L890" s="72"/>
      <c r="M890" s="90">
        <v>45727</v>
      </c>
      <c r="N890" s="91"/>
      <c r="O890" s="91">
        <f ca="1" t="shared" si="46"/>
        <v>0</v>
      </c>
      <c r="P890" s="91">
        <f ca="1" t="shared" si="45"/>
        <v>36</v>
      </c>
      <c r="Q890" s="31" t="str">
        <f>VLOOKUP(B890,辅助信息!E:M,9,FALSE)</f>
        <v>ZTWM-CDGS-XS-2024-0248-五冶钢构-南充市医学院项目</v>
      </c>
    </row>
    <row r="891" hidden="1" spans="2:17">
      <c r="B891" s="22" t="s">
        <v>20</v>
      </c>
      <c r="C891" s="64">
        <v>45726</v>
      </c>
      <c r="D891" s="63" t="str">
        <f>VLOOKUP(B891,辅助信息!E:K,7,FALSE)</f>
        <v>JWDDCD2025021900064</v>
      </c>
      <c r="E891" s="63" t="str">
        <f>VLOOKUP(F891,辅助信息!A:B,2,FALSE)</f>
        <v>螺纹钢</v>
      </c>
      <c r="F891" s="22" t="s">
        <v>46</v>
      </c>
      <c r="G891" s="18">
        <v>8</v>
      </c>
      <c r="H891" s="65" t="str">
        <f>_xlfn._xlws.FILTER('[1]2025年已发货'!$E:$E,'[1]2025年已发货'!$F:$F&amp;'[1]2025年已发货'!$C:$C&amp;'[1]2025年已发货'!$G:$G&amp;'[1]2025年已发货'!$H:$H=C891&amp;F891&amp;I891&amp;J891,"未发货")</f>
        <v>未发货</v>
      </c>
      <c r="I891" s="63" t="str">
        <f>VLOOKUP(B891,辅助信息!E:I,3,FALSE)</f>
        <v>(五冶钢构医学科学产业园建设项目房建三部-一标（7-2）)四川省南充市顺庆区搬罾街道学府大道二段</v>
      </c>
      <c r="J891" s="63" t="str">
        <f>VLOOKUP(B891,辅助信息!E:I,4,FALSE)</f>
        <v>郑林</v>
      </c>
      <c r="K891" s="63">
        <f>VLOOKUP(J891,辅助信息!H:I,2,FALSE)</f>
        <v>18349955455</v>
      </c>
      <c r="L891" s="72"/>
      <c r="M891" s="90">
        <v>45727</v>
      </c>
      <c r="N891" s="91"/>
      <c r="O891" s="91">
        <f ca="1" t="shared" si="46"/>
        <v>0</v>
      </c>
      <c r="P891" s="91">
        <f ca="1" t="shared" si="45"/>
        <v>36</v>
      </c>
      <c r="Q891" s="31" t="str">
        <f>VLOOKUP(B891,辅助信息!E:M,9,FALSE)</f>
        <v>ZTWM-CDGS-XS-2024-0248-五冶钢构-南充市医学院项目</v>
      </c>
    </row>
    <row r="892" hidden="1" spans="2:17">
      <c r="B892" s="22" t="s">
        <v>117</v>
      </c>
      <c r="C892" s="64">
        <v>45726</v>
      </c>
      <c r="D892" s="63" t="str">
        <f>VLOOKUP(B892,辅助信息!E:K,7,FALSE)</f>
        <v>JWDDCD2025021900064</v>
      </c>
      <c r="E892" s="63" t="str">
        <f>VLOOKUP(F892,辅助信息!A:B,2,FALSE)</f>
        <v>盘螺</v>
      </c>
      <c r="F892" s="22" t="s">
        <v>40</v>
      </c>
      <c r="G892" s="18">
        <v>8</v>
      </c>
      <c r="H892" s="65">
        <f>_xlfn._xlws.FILTER('[1]2025年已发货'!$E:$E,'[1]2025年已发货'!$F:$F&amp;'[1]2025年已发货'!$C:$C&amp;'[1]2025年已发货'!$G:$G&amp;'[1]2025年已发货'!$H:$H=C892&amp;F892&amp;I892&amp;J892,"未发货")</f>
        <v>8</v>
      </c>
      <c r="I892" s="63" t="str">
        <f>VLOOKUP(B892,辅助信息!E:I,3,FALSE)</f>
        <v>(五冶钢构医学科学产业园建设项目房建三部-配套用房及围墙)四川省南充市顺庆区搬罾街道学府大道二段</v>
      </c>
      <c r="J892" s="63" t="str">
        <f>VLOOKUP(B892,辅助信息!E:I,4,FALSE)</f>
        <v>郑林</v>
      </c>
      <c r="K892" s="63">
        <f>VLOOKUP(J892,辅助信息!H:I,2,FALSE)</f>
        <v>18349955455</v>
      </c>
      <c r="L892" s="72"/>
      <c r="M892" s="90">
        <v>45727</v>
      </c>
      <c r="N892" s="91"/>
      <c r="O892" s="91">
        <f ca="1" t="shared" si="46"/>
        <v>0</v>
      </c>
      <c r="P892" s="91">
        <f ca="1" t="shared" si="45"/>
        <v>36</v>
      </c>
      <c r="Q892" s="31" t="str">
        <f>VLOOKUP(B892,辅助信息!E:M,9,FALSE)</f>
        <v>ZTWM-CDGS-XS-2024-0248-五冶钢构-南充市医学院项目</v>
      </c>
    </row>
    <row r="893" hidden="1" spans="2:17">
      <c r="B893" s="22" t="s">
        <v>117</v>
      </c>
      <c r="C893" s="64">
        <v>45726</v>
      </c>
      <c r="D893" s="63" t="str">
        <f>VLOOKUP(B893,辅助信息!E:K,7,FALSE)</f>
        <v>JWDDCD2025021900064</v>
      </c>
      <c r="E893" s="63" t="str">
        <f>VLOOKUP(F893,辅助信息!A:B,2,FALSE)</f>
        <v>螺纹钢</v>
      </c>
      <c r="F893" s="22" t="s">
        <v>27</v>
      </c>
      <c r="G893" s="18">
        <v>26</v>
      </c>
      <c r="H893" s="65">
        <f>_xlfn._xlws.FILTER('[1]2025年已发货'!$E:$E,'[1]2025年已发货'!$F:$F&amp;'[1]2025年已发货'!$C:$C&amp;'[1]2025年已发货'!$G:$G&amp;'[1]2025年已发货'!$H:$H=C893&amp;F893&amp;I893&amp;J893,"未发货")</f>
        <v>26</v>
      </c>
      <c r="I893" s="63" t="str">
        <f>VLOOKUP(B893,辅助信息!E:I,3,FALSE)</f>
        <v>(五冶钢构医学科学产业园建设项目房建三部-配套用房及围墙)四川省南充市顺庆区搬罾街道学府大道二段</v>
      </c>
      <c r="J893" s="63" t="str">
        <f>VLOOKUP(B893,辅助信息!E:I,4,FALSE)</f>
        <v>郑林</v>
      </c>
      <c r="K893" s="63">
        <f>VLOOKUP(J893,辅助信息!H:I,2,FALSE)</f>
        <v>18349955455</v>
      </c>
      <c r="L893" s="72"/>
      <c r="M893" s="90">
        <v>45727</v>
      </c>
      <c r="N893" s="91"/>
      <c r="O893" s="91">
        <f ca="1" t="shared" si="46"/>
        <v>0</v>
      </c>
      <c r="P893" s="91">
        <f ca="1" t="shared" si="45"/>
        <v>36</v>
      </c>
      <c r="Q893" s="31" t="str">
        <f>VLOOKUP(B893,辅助信息!E:M,9,FALSE)</f>
        <v>ZTWM-CDGS-XS-2024-0248-五冶钢构-南充市医学院项目</v>
      </c>
    </row>
    <row r="894" hidden="1" spans="2:17">
      <c r="B894" s="22" t="s">
        <v>72</v>
      </c>
      <c r="C894" s="64">
        <v>45726</v>
      </c>
      <c r="D894" s="63" t="str">
        <f>VLOOKUP(B894,辅助信息!E:K,7,FALSE)</f>
        <v>JWDDCD2025021900064</v>
      </c>
      <c r="E894" s="63" t="str">
        <f>VLOOKUP(F894,辅助信息!A:B,2,FALSE)</f>
        <v>盘螺</v>
      </c>
      <c r="F894" s="22" t="s">
        <v>40</v>
      </c>
      <c r="G894" s="18">
        <v>20</v>
      </c>
      <c r="H894" s="65">
        <f>_xlfn._xlws.FILTER('[1]2025年已发货'!$E:$E,'[1]2025年已发货'!$F:$F&amp;'[1]2025年已发货'!$C:$C&amp;'[1]2025年已发货'!$G:$G&amp;'[1]2025年已发货'!$H:$H=C894&amp;F894&amp;I894&amp;J894,"未发货")</f>
        <v>20</v>
      </c>
      <c r="I894" s="63" t="str">
        <f>VLOOKUP(B894,辅助信息!E:I,3,FALSE)</f>
        <v>(五冶钢构医学科学产业园建设项目房建二部-网羽馆（6-5）)四川省南充市顺庆区搬罾街道学府大道二段</v>
      </c>
      <c r="J894" s="63" t="str">
        <f>VLOOKUP(B894,辅助信息!E:I,4,FALSE)</f>
        <v>安南</v>
      </c>
      <c r="K894" s="63">
        <f>VLOOKUP(J894,辅助信息!H:I,2,FALSE)</f>
        <v>19950525030</v>
      </c>
      <c r="L894" s="72" t="str">
        <f>VLOOKUP(B895,辅助信息!E:J,6,FALSE)</f>
        <v>送货单：送货单位：南充思临新材料科技有限公司,收货单位：五冶集团川北(南充)建设有限公司,项目名称：南充医学科学产业园,送货车型13米,装货前联系收货人核实到场规格</v>
      </c>
      <c r="M894" s="90">
        <v>45727</v>
      </c>
      <c r="N894" s="91"/>
      <c r="O894" s="91">
        <f ca="1" t="shared" si="46"/>
        <v>0</v>
      </c>
      <c r="P894" s="91">
        <f ca="1" t="shared" si="45"/>
        <v>36</v>
      </c>
      <c r="Q894" s="31" t="str">
        <f>VLOOKUP(B894,辅助信息!E:M,9,FALSE)</f>
        <v>ZTWM-CDGS-XS-2024-0248-五冶钢构-南充市医学院项目</v>
      </c>
    </row>
    <row r="895" hidden="1" spans="2:17">
      <c r="B895" s="22" t="s">
        <v>72</v>
      </c>
      <c r="C895" s="64">
        <v>45726</v>
      </c>
      <c r="D895" s="63" t="str">
        <f>VLOOKUP(B895,辅助信息!E:K,7,FALSE)</f>
        <v>JWDDCD2025021900064</v>
      </c>
      <c r="E895" s="63" t="str">
        <f>VLOOKUP(F895,辅助信息!A:B,2,FALSE)</f>
        <v>螺纹钢</v>
      </c>
      <c r="F895" s="22" t="s">
        <v>27</v>
      </c>
      <c r="G895" s="18">
        <v>3</v>
      </c>
      <c r="H895" s="65">
        <f>_xlfn._xlws.FILTER('[1]2025年已发货'!$E:$E,'[1]2025年已发货'!$F:$F&amp;'[1]2025年已发货'!$C:$C&amp;'[1]2025年已发货'!$G:$G&amp;'[1]2025年已发货'!$H:$H=C895&amp;F895&amp;I895&amp;J895,"未发货")</f>
        <v>3</v>
      </c>
      <c r="I895" s="63" t="str">
        <f>VLOOKUP(B895,辅助信息!E:I,3,FALSE)</f>
        <v>(五冶钢构医学科学产业园建设项目房建二部-网羽馆（6-5）)四川省南充市顺庆区搬罾街道学府大道二段</v>
      </c>
      <c r="J895" s="63" t="str">
        <f>VLOOKUP(B895,辅助信息!E:I,4,FALSE)</f>
        <v>安南</v>
      </c>
      <c r="K895" s="63">
        <f>VLOOKUP(J895,辅助信息!H:I,2,FALSE)</f>
        <v>19950525030</v>
      </c>
      <c r="L895" s="72"/>
      <c r="M895" s="90">
        <v>45727</v>
      </c>
      <c r="N895" s="91"/>
      <c r="O895" s="91">
        <f ca="1" t="shared" si="46"/>
        <v>0</v>
      </c>
      <c r="P895" s="91">
        <f ca="1" t="shared" si="45"/>
        <v>36</v>
      </c>
      <c r="Q895" s="31" t="str">
        <f>VLOOKUP(B895,辅助信息!E:M,9,FALSE)</f>
        <v>ZTWM-CDGS-XS-2024-0248-五冶钢构-南充市医学院项目</v>
      </c>
    </row>
    <row r="896" hidden="1" spans="2:17">
      <c r="B896" s="22" t="s">
        <v>72</v>
      </c>
      <c r="C896" s="64">
        <v>45726</v>
      </c>
      <c r="D896" s="63" t="str">
        <f>VLOOKUP(B896,辅助信息!E:K,7,FALSE)</f>
        <v>JWDDCD2025021900064</v>
      </c>
      <c r="E896" s="63" t="str">
        <f>VLOOKUP(F896,辅助信息!A:B,2,FALSE)</f>
        <v>螺纹钢</v>
      </c>
      <c r="F896" s="22" t="s">
        <v>19</v>
      </c>
      <c r="G896" s="18">
        <v>6</v>
      </c>
      <c r="H896" s="65">
        <f>_xlfn._xlws.FILTER('[1]2025年已发货'!$E:$E,'[1]2025年已发货'!$F:$F&amp;'[1]2025年已发货'!$C:$C&amp;'[1]2025年已发货'!$G:$G&amp;'[1]2025年已发货'!$H:$H=C896&amp;F896&amp;I896&amp;J896,"未发货")</f>
        <v>6</v>
      </c>
      <c r="I896" s="63" t="str">
        <f>VLOOKUP(B896,辅助信息!E:I,3,FALSE)</f>
        <v>(五冶钢构医学科学产业园建设项目房建二部-网羽馆（6-5）)四川省南充市顺庆区搬罾街道学府大道二段</v>
      </c>
      <c r="J896" s="63" t="str">
        <f>VLOOKUP(B896,辅助信息!E:I,4,FALSE)</f>
        <v>安南</v>
      </c>
      <c r="K896" s="63">
        <f>VLOOKUP(J896,辅助信息!H:I,2,FALSE)</f>
        <v>19950525030</v>
      </c>
      <c r="L896" s="72"/>
      <c r="M896" s="90">
        <v>45727</v>
      </c>
      <c r="N896" s="91"/>
      <c r="O896" s="91">
        <f ca="1" t="shared" si="46"/>
        <v>0</v>
      </c>
      <c r="P896" s="91">
        <f ca="1" t="shared" si="45"/>
        <v>36</v>
      </c>
      <c r="Q896" s="31" t="str">
        <f>VLOOKUP(B896,辅助信息!E:M,9,FALSE)</f>
        <v>ZTWM-CDGS-XS-2024-0248-五冶钢构-南充市医学院项目</v>
      </c>
    </row>
    <row r="897" hidden="1" spans="2:17">
      <c r="B897" s="22" t="s">
        <v>72</v>
      </c>
      <c r="C897" s="64">
        <v>45726</v>
      </c>
      <c r="D897" s="63" t="str">
        <f>VLOOKUP(B897,辅助信息!E:K,7,FALSE)</f>
        <v>JWDDCD2025021900064</v>
      </c>
      <c r="E897" s="63" t="str">
        <f>VLOOKUP(F897,辅助信息!A:B,2,FALSE)</f>
        <v>螺纹钢</v>
      </c>
      <c r="F897" s="22" t="s">
        <v>32</v>
      </c>
      <c r="G897" s="18">
        <v>9</v>
      </c>
      <c r="H897" s="65">
        <f>_xlfn._xlws.FILTER('[1]2025年已发货'!$E:$E,'[1]2025年已发货'!$F:$F&amp;'[1]2025年已发货'!$C:$C&amp;'[1]2025年已发货'!$G:$G&amp;'[1]2025年已发货'!$H:$H=C897&amp;F897&amp;I897&amp;J897,"未发货")</f>
        <v>9</v>
      </c>
      <c r="I897" s="63" t="str">
        <f>VLOOKUP(B897,辅助信息!E:I,3,FALSE)</f>
        <v>(五冶钢构医学科学产业园建设项目房建二部-网羽馆（6-5）)四川省南充市顺庆区搬罾街道学府大道二段</v>
      </c>
      <c r="J897" s="63" t="str">
        <f>VLOOKUP(B897,辅助信息!E:I,4,FALSE)</f>
        <v>安南</v>
      </c>
      <c r="K897" s="63">
        <f>VLOOKUP(J897,辅助信息!H:I,2,FALSE)</f>
        <v>19950525030</v>
      </c>
      <c r="L897" s="72"/>
      <c r="M897" s="90">
        <v>45727</v>
      </c>
      <c r="N897" s="91"/>
      <c r="O897" s="91">
        <f ca="1" t="shared" si="46"/>
        <v>0</v>
      </c>
      <c r="P897" s="91">
        <f ca="1" t="shared" si="45"/>
        <v>36</v>
      </c>
      <c r="Q897" s="31" t="str">
        <f>VLOOKUP(B897,辅助信息!E:M,9,FALSE)</f>
        <v>ZTWM-CDGS-XS-2024-0248-五冶钢构-南充市医学院项目</v>
      </c>
    </row>
    <row r="898" hidden="1" spans="2:17">
      <c r="B898" s="22" t="s">
        <v>72</v>
      </c>
      <c r="C898" s="64">
        <v>45726</v>
      </c>
      <c r="D898" s="63" t="str">
        <f>VLOOKUP(B898,辅助信息!E:K,7,FALSE)</f>
        <v>JWDDCD2025021900064</v>
      </c>
      <c r="E898" s="63" t="str">
        <f>VLOOKUP(F898,辅助信息!A:B,2,FALSE)</f>
        <v>螺纹钢</v>
      </c>
      <c r="F898" s="22" t="s">
        <v>33</v>
      </c>
      <c r="G898" s="18">
        <v>9</v>
      </c>
      <c r="H898" s="65">
        <f>_xlfn._xlws.FILTER('[1]2025年已发货'!$E:$E,'[1]2025年已发货'!$F:$F&amp;'[1]2025年已发货'!$C:$C&amp;'[1]2025年已发货'!$G:$G&amp;'[1]2025年已发货'!$H:$H=C898&amp;F898&amp;I898&amp;J898,"未发货")</f>
        <v>9</v>
      </c>
      <c r="I898" s="63" t="str">
        <f>VLOOKUP(B898,辅助信息!E:I,3,FALSE)</f>
        <v>(五冶钢构医学科学产业园建设项目房建二部-网羽馆（6-5）)四川省南充市顺庆区搬罾街道学府大道二段</v>
      </c>
      <c r="J898" s="63" t="str">
        <f>VLOOKUP(B898,辅助信息!E:I,4,FALSE)</f>
        <v>安南</v>
      </c>
      <c r="K898" s="63">
        <f>VLOOKUP(J898,辅助信息!H:I,2,FALSE)</f>
        <v>19950525030</v>
      </c>
      <c r="L898" s="72"/>
      <c r="M898" s="90">
        <v>45727</v>
      </c>
      <c r="N898" s="91"/>
      <c r="O898" s="91">
        <f ca="1" t="shared" si="46"/>
        <v>0</v>
      </c>
      <c r="P898" s="91">
        <f ca="1" t="shared" si="45"/>
        <v>36</v>
      </c>
      <c r="Q898" s="31" t="str">
        <f>VLOOKUP(B898,辅助信息!E:M,9,FALSE)</f>
        <v>ZTWM-CDGS-XS-2024-0248-五冶钢构-南充市医学院项目</v>
      </c>
    </row>
    <row r="899" hidden="1" spans="2:17">
      <c r="B899" s="22" t="s">
        <v>72</v>
      </c>
      <c r="C899" s="64">
        <v>45726</v>
      </c>
      <c r="D899" s="63" t="str">
        <f>VLOOKUP(B899,辅助信息!E:K,7,FALSE)</f>
        <v>JWDDCD2025021900064</v>
      </c>
      <c r="E899" s="63" t="str">
        <f>VLOOKUP(F899,辅助信息!A:B,2,FALSE)</f>
        <v>螺纹钢</v>
      </c>
      <c r="F899" s="22" t="s">
        <v>28</v>
      </c>
      <c r="G899" s="18">
        <v>3</v>
      </c>
      <c r="H899" s="65">
        <f>_xlfn._xlws.FILTER('[1]2025年已发货'!$E:$E,'[1]2025年已发货'!$F:$F&amp;'[1]2025年已发货'!$C:$C&amp;'[1]2025年已发货'!$G:$G&amp;'[1]2025年已发货'!$H:$H=C899&amp;F899&amp;I899&amp;J899,"未发货")</f>
        <v>3</v>
      </c>
      <c r="I899" s="63" t="str">
        <f>VLOOKUP(B899,辅助信息!E:I,3,FALSE)</f>
        <v>(五冶钢构医学科学产业园建设项目房建二部-网羽馆（6-5）)四川省南充市顺庆区搬罾街道学府大道二段</v>
      </c>
      <c r="J899" s="63" t="str">
        <f>VLOOKUP(B899,辅助信息!E:I,4,FALSE)</f>
        <v>安南</v>
      </c>
      <c r="K899" s="63">
        <f>VLOOKUP(J899,辅助信息!H:I,2,FALSE)</f>
        <v>19950525030</v>
      </c>
      <c r="L899" s="72"/>
      <c r="M899" s="90">
        <v>45727</v>
      </c>
      <c r="N899" s="91"/>
      <c r="O899" s="91">
        <f ca="1" t="shared" si="46"/>
        <v>0</v>
      </c>
      <c r="P899" s="91">
        <f ca="1" t="shared" si="45"/>
        <v>36</v>
      </c>
      <c r="Q899" s="31" t="str">
        <f>VLOOKUP(B899,辅助信息!E:M,9,FALSE)</f>
        <v>ZTWM-CDGS-XS-2024-0248-五冶钢构-南充市医学院项目</v>
      </c>
    </row>
    <row r="900" hidden="1" spans="2:17">
      <c r="B900" s="22" t="s">
        <v>72</v>
      </c>
      <c r="C900" s="64">
        <v>45726</v>
      </c>
      <c r="D900" s="63" t="str">
        <f>VLOOKUP(B900,辅助信息!E:K,7,FALSE)</f>
        <v>JWDDCD2025021900064</v>
      </c>
      <c r="E900" s="63" t="str">
        <f>VLOOKUP(F900,辅助信息!A:B,2,FALSE)</f>
        <v>螺纹钢</v>
      </c>
      <c r="F900" s="22" t="s">
        <v>18</v>
      </c>
      <c r="G900" s="18">
        <v>21</v>
      </c>
      <c r="H900" s="65">
        <f>_xlfn._xlws.FILTER('[1]2025年已发货'!$E:$E,'[1]2025年已发货'!$F:$F&amp;'[1]2025年已发货'!$C:$C&amp;'[1]2025年已发货'!$G:$G&amp;'[1]2025年已发货'!$H:$H=C900&amp;F900&amp;I900&amp;J900,"未发货")</f>
        <v>21</v>
      </c>
      <c r="I900" s="63" t="str">
        <f>VLOOKUP(B900,辅助信息!E:I,3,FALSE)</f>
        <v>(五冶钢构医学科学产业园建设项目房建二部-网羽馆（6-5）)四川省南充市顺庆区搬罾街道学府大道二段</v>
      </c>
      <c r="J900" s="63" t="str">
        <f>VLOOKUP(B900,辅助信息!E:I,4,FALSE)</f>
        <v>安南</v>
      </c>
      <c r="K900" s="63">
        <f>VLOOKUP(J900,辅助信息!H:I,2,FALSE)</f>
        <v>19950525030</v>
      </c>
      <c r="L900" s="72"/>
      <c r="M900" s="90">
        <v>45727</v>
      </c>
      <c r="N900" s="91"/>
      <c r="O900" s="91">
        <f ca="1" t="shared" si="46"/>
        <v>0</v>
      </c>
      <c r="P900" s="91">
        <f ca="1" t="shared" si="45"/>
        <v>36</v>
      </c>
      <c r="Q900" s="31" t="str">
        <f>VLOOKUP(B900,辅助信息!E:M,9,FALSE)</f>
        <v>ZTWM-CDGS-XS-2024-0248-五冶钢构-南充市医学院项目</v>
      </c>
    </row>
    <row r="901" hidden="1" spans="2:17">
      <c r="B901" s="22" t="s">
        <v>56</v>
      </c>
      <c r="C901" s="64">
        <v>45726</v>
      </c>
      <c r="D901" s="63" t="str">
        <f>VLOOKUP(B901,辅助信息!E:K,7,FALSE)</f>
        <v>JWDDCD2025011400164</v>
      </c>
      <c r="E901" s="63" t="str">
        <f>VLOOKUP(F901,辅助信息!A:B,2,FALSE)</f>
        <v>盘螺</v>
      </c>
      <c r="F901" s="22" t="s">
        <v>40</v>
      </c>
      <c r="G901" s="18">
        <v>12</v>
      </c>
      <c r="H901" s="65">
        <f>_xlfn._xlws.FILTER('[1]2025年已发货'!$E:$E,'[1]2025年已发货'!$F:$F&amp;'[1]2025年已发货'!$C:$C&amp;'[1]2025年已发货'!$G:$G&amp;'[1]2025年已发货'!$H:$H=C901&amp;F901&amp;I901&amp;J901,"未发货")</f>
        <v>7</v>
      </c>
      <c r="I901" s="63" t="str">
        <f>VLOOKUP(B901,辅助信息!E:I,3,FALSE)</f>
        <v>（商投建工达州中医药科技园-4工区-7号楼）达州市通川区达州中医药职业学院犀牛大道北段</v>
      </c>
      <c r="J901" s="63" t="str">
        <f>VLOOKUP(B901,辅助信息!E:I,4,FALSE)</f>
        <v>张扬</v>
      </c>
      <c r="K901" s="63">
        <f>VLOOKUP(J901,辅助信息!H:I,2,FALSE)</f>
        <v>18381904567</v>
      </c>
      <c r="L901" s="87" t="str">
        <f>VLOOKUP(B902,辅助信息!E:J,6,FALSE)</f>
        <v>控制炉批号尽量少,优先安排达钢,提前联系到场规格及数量</v>
      </c>
      <c r="M901" s="90">
        <v>45728</v>
      </c>
      <c r="N901" s="91"/>
      <c r="O901" s="91">
        <f ca="1" t="shared" si="46"/>
        <v>0</v>
      </c>
      <c r="P901" s="91">
        <f ca="1" t="shared" si="45"/>
        <v>35</v>
      </c>
      <c r="Q901" s="31" t="str">
        <f>VLOOKUP(B901,辅助信息!E:M,9,FALSE)</f>
        <v>ZTWM-CDGS-XS-2024-0134-商投建工达州中医药科技成果示范园项目</v>
      </c>
    </row>
    <row r="902" hidden="1" spans="2:17">
      <c r="B902" s="22" t="s">
        <v>56</v>
      </c>
      <c r="C902" s="64">
        <v>45726</v>
      </c>
      <c r="D902" s="63" t="str">
        <f>VLOOKUP(B902,辅助信息!E:K,7,FALSE)</f>
        <v>JWDDCD2025011400164</v>
      </c>
      <c r="E902" s="63" t="str">
        <f>VLOOKUP(F902,辅助信息!A:B,2,FALSE)</f>
        <v>盘螺</v>
      </c>
      <c r="F902" s="22" t="s">
        <v>41</v>
      </c>
      <c r="G902" s="18">
        <v>15</v>
      </c>
      <c r="H902" s="65">
        <f>_xlfn._xlws.FILTER('[1]2025年已发货'!$E:$E,'[1]2025年已发货'!$F:$F&amp;'[1]2025年已发货'!$C:$C&amp;'[1]2025年已发货'!$G:$G&amp;'[1]2025年已发货'!$H:$H=C902&amp;F902&amp;I902&amp;J902,"未发货")</f>
        <v>10</v>
      </c>
      <c r="I902" s="63" t="str">
        <f>VLOOKUP(B902,辅助信息!E:I,3,FALSE)</f>
        <v>（商投建工达州中医药科技园-4工区-7号楼）达州市通川区达州中医药职业学院犀牛大道北段</v>
      </c>
      <c r="J902" s="63" t="str">
        <f>VLOOKUP(B902,辅助信息!E:I,4,FALSE)</f>
        <v>张扬</v>
      </c>
      <c r="K902" s="63">
        <f>VLOOKUP(J902,辅助信息!H:I,2,FALSE)</f>
        <v>18381904567</v>
      </c>
      <c r="L902" s="89"/>
      <c r="M902" s="90">
        <v>45728</v>
      </c>
      <c r="N902" s="91"/>
      <c r="O902" s="91">
        <f ca="1" t="shared" si="46"/>
        <v>0</v>
      </c>
      <c r="P902" s="91">
        <f ca="1" t="shared" si="45"/>
        <v>35</v>
      </c>
      <c r="Q902" s="31" t="str">
        <f>VLOOKUP(B902,辅助信息!E:M,9,FALSE)</f>
        <v>ZTWM-CDGS-XS-2024-0134-商投建工达州中医药科技成果示范园项目</v>
      </c>
    </row>
    <row r="903" hidden="1" spans="2:17">
      <c r="B903" s="22" t="s">
        <v>56</v>
      </c>
      <c r="C903" s="64">
        <v>45726</v>
      </c>
      <c r="D903" s="63" t="str">
        <f>VLOOKUP(B903,辅助信息!E:K,7,FALSE)</f>
        <v>JWDDCD2025011400164</v>
      </c>
      <c r="E903" s="63" t="str">
        <f>VLOOKUP(F903,辅助信息!A:B,2,FALSE)</f>
        <v>螺纹钢</v>
      </c>
      <c r="F903" s="22" t="s">
        <v>30</v>
      </c>
      <c r="G903" s="18">
        <v>9</v>
      </c>
      <c r="H903" s="65">
        <f>_xlfn._xlws.FILTER('[1]2025年已发货'!$E:$E,'[1]2025年已发货'!$F:$F&amp;'[1]2025年已发货'!$C:$C&amp;'[1]2025年已发货'!$G:$G&amp;'[1]2025年已发货'!$H:$H=C903&amp;F903&amp;I903&amp;J903,"未发货")</f>
        <v>9</v>
      </c>
      <c r="I903" s="63" t="str">
        <f>VLOOKUP(B903,辅助信息!E:I,3,FALSE)</f>
        <v>（商投建工达州中医药科技园-4工区-7号楼）达州市通川区达州中医药职业学院犀牛大道北段</v>
      </c>
      <c r="J903" s="63" t="str">
        <f>VLOOKUP(B903,辅助信息!E:I,4,FALSE)</f>
        <v>张扬</v>
      </c>
      <c r="K903" s="63">
        <f>VLOOKUP(J903,辅助信息!H:I,2,FALSE)</f>
        <v>18381904567</v>
      </c>
      <c r="L903" s="89"/>
      <c r="M903" s="90">
        <v>45728</v>
      </c>
      <c r="N903" s="91"/>
      <c r="O903" s="91">
        <f ca="1" t="shared" si="46"/>
        <v>0</v>
      </c>
      <c r="P903" s="91">
        <f ca="1" t="shared" si="45"/>
        <v>35</v>
      </c>
      <c r="Q903" s="31" t="str">
        <f>VLOOKUP(B903,辅助信息!E:M,9,FALSE)</f>
        <v>ZTWM-CDGS-XS-2024-0134-商投建工达州中医药科技成果示范园项目</v>
      </c>
    </row>
    <row r="904" hidden="1" spans="2:17">
      <c r="B904" s="22" t="s">
        <v>56</v>
      </c>
      <c r="C904" s="64">
        <v>45726</v>
      </c>
      <c r="D904" s="63" t="str">
        <f>VLOOKUP(B904,辅助信息!E:K,7,FALSE)</f>
        <v>JWDDCD2025011400164</v>
      </c>
      <c r="E904" s="63" t="str">
        <f>VLOOKUP(F904,辅助信息!A:B,2,FALSE)</f>
        <v>螺纹钢</v>
      </c>
      <c r="F904" s="22" t="s">
        <v>33</v>
      </c>
      <c r="G904" s="18">
        <v>9</v>
      </c>
      <c r="H904" s="65">
        <f>_xlfn._xlws.FILTER('[1]2025年已发货'!$E:$E,'[1]2025年已发货'!$F:$F&amp;'[1]2025年已发货'!$C:$C&amp;'[1]2025年已发货'!$G:$G&amp;'[1]2025年已发货'!$H:$H=C904&amp;F904&amp;I904&amp;J904,"未发货")</f>
        <v>9</v>
      </c>
      <c r="I904" s="63" t="str">
        <f>VLOOKUP(B904,辅助信息!E:I,3,FALSE)</f>
        <v>（商投建工达州中医药科技园-4工区-7号楼）达州市通川区达州中医药职业学院犀牛大道北段</v>
      </c>
      <c r="J904" s="63" t="str">
        <f>VLOOKUP(B904,辅助信息!E:I,4,FALSE)</f>
        <v>张扬</v>
      </c>
      <c r="K904" s="63">
        <f>VLOOKUP(J904,辅助信息!H:I,2,FALSE)</f>
        <v>18381904567</v>
      </c>
      <c r="L904" s="71"/>
      <c r="M904" s="90">
        <v>45728</v>
      </c>
      <c r="N904" s="91"/>
      <c r="O904" s="91">
        <f ca="1" t="shared" si="46"/>
        <v>0</v>
      </c>
      <c r="P904" s="91">
        <f ca="1" t="shared" si="45"/>
        <v>35</v>
      </c>
      <c r="Q904" s="31" t="str">
        <f>VLOOKUP(B904,辅助信息!E:M,9,FALSE)</f>
        <v>ZTWM-CDGS-XS-2024-0134-商投建工达州中医药科技成果示范园项目</v>
      </c>
    </row>
    <row r="905" hidden="1" spans="2:17">
      <c r="B905" s="22" t="s">
        <v>75</v>
      </c>
      <c r="C905" s="64">
        <v>45726</v>
      </c>
      <c r="D905" s="63" t="str">
        <f>VLOOKUP(B905,辅助信息!E:K,7,FALSE)</f>
        <v>JWDDCD2024102400111</v>
      </c>
      <c r="E905" s="63" t="str">
        <f>VLOOKUP(F905,辅助信息!A:B,2,FALSE)</f>
        <v>螺纹钢</v>
      </c>
      <c r="F905" s="22" t="s">
        <v>27</v>
      </c>
      <c r="G905" s="18">
        <v>6</v>
      </c>
      <c r="H905" s="65" t="str">
        <f>_xlfn._xlws.FILTER('[1]2025年已发货'!$E:$E,'[1]2025年已发货'!$F:$F&amp;'[1]2025年已发货'!$C:$C&amp;'[1]2025年已发货'!$G:$G&amp;'[1]2025年已发货'!$H:$H=C905&amp;F905&amp;I905&amp;J905,"未发货")</f>
        <v>未发货</v>
      </c>
      <c r="I905" s="63" t="str">
        <f>VLOOKUP(B905,辅助信息!E:I,3,FALSE)</f>
        <v>（五冶达州国道542项目-一工区桥梁一工段）四川省达州市四川省达州市达川区石桥镇武寨村</v>
      </c>
      <c r="J905" s="63" t="str">
        <f>VLOOKUP(B905,辅助信息!E:I,4,FALSE)</f>
        <v>杨勇</v>
      </c>
      <c r="K905" s="63">
        <f>VLOOKUP(J905,辅助信息!H:I,2,FALSE)</f>
        <v>18398563998</v>
      </c>
      <c r="L905" s="72" t="str">
        <f>VLOOKUP(B905,辅助信息!E:J,6,FALSE)</f>
        <v>五冶建设送货单,送货车型13米,装货前联系收货人核实到场规格,没提前告知进场规格现场不给予接收</v>
      </c>
      <c r="M905" s="90">
        <v>45731</v>
      </c>
      <c r="O905" s="91">
        <f ca="1" t="shared" ref="O905:O926" si="47">IF(OR(M905="",N905&lt;&gt;""),"",MAX(M905-TODAY(),0))</f>
        <v>0</v>
      </c>
      <c r="P905" s="91">
        <f ca="1" t="shared" si="45"/>
        <v>32</v>
      </c>
      <c r="Q905" s="31" t="str">
        <f>VLOOKUP(B905,辅助信息!E:M,9,FALSE)</f>
        <v>ZTWM-CDGS-XS-2024-0181-五冶天府-国道542项目（二批次）</v>
      </c>
    </row>
    <row r="906" hidden="1" spans="2:17">
      <c r="B906" s="22" t="s">
        <v>75</v>
      </c>
      <c r="C906" s="64">
        <v>45728</v>
      </c>
      <c r="D906" s="63" t="str">
        <f>VLOOKUP(B906,辅助信息!E:K,7,FALSE)</f>
        <v>JWDDCD2024102400111</v>
      </c>
      <c r="E906" s="63" t="str">
        <f>VLOOKUP(F906,辅助信息!A:B,2,FALSE)</f>
        <v>螺纹钢</v>
      </c>
      <c r="F906" s="22" t="s">
        <v>19</v>
      </c>
      <c r="G906" s="18">
        <v>15</v>
      </c>
      <c r="H906" s="85">
        <f>_xlfn._xlws.FILTER('[1]2025年已发货'!$E:$E,'[1]2025年已发货'!$F:$F&amp;'[1]2025年已发货'!$C:$C&amp;'[1]2025年已发货'!$G:$G&amp;'[1]2025年已发货'!$H:$H=C906&amp;F906&amp;I906&amp;J906,"未发货")</f>
        <v>15</v>
      </c>
      <c r="I906" s="63" t="str">
        <f>VLOOKUP(B906,辅助信息!E:I,3,FALSE)</f>
        <v>（五冶达州国道542项目-一工区桥梁一工段）四川省达州市四川省达州市达川区石桥镇武寨村</v>
      </c>
      <c r="J906" s="63" t="str">
        <f>VLOOKUP(B906,辅助信息!E:I,4,FALSE)</f>
        <v>杨勇</v>
      </c>
      <c r="K906" s="63">
        <f>VLOOKUP(J906,辅助信息!H:I,2,FALSE)</f>
        <v>18398563998</v>
      </c>
      <c r="L906" s="72"/>
      <c r="M906" s="90">
        <v>45731</v>
      </c>
      <c r="O906" s="91">
        <f ca="1" t="shared" si="47"/>
        <v>0</v>
      </c>
      <c r="P906" s="91">
        <f ca="1" t="shared" si="45"/>
        <v>32</v>
      </c>
      <c r="Q906" s="31" t="str">
        <f>VLOOKUP(B906,辅助信息!E:M,9,FALSE)</f>
        <v>ZTWM-CDGS-XS-2024-0181-五冶天府-国道542项目（二批次）</v>
      </c>
    </row>
    <row r="907" hidden="1" spans="2:17">
      <c r="B907" s="22" t="s">
        <v>75</v>
      </c>
      <c r="C907" s="64">
        <v>45728</v>
      </c>
      <c r="D907" s="63" t="str">
        <f>VLOOKUP(B907,辅助信息!E:K,7,FALSE)</f>
        <v>JWDDCD2024102400111</v>
      </c>
      <c r="E907" s="63" t="str">
        <f>VLOOKUP(F907,辅助信息!A:B,2,FALSE)</f>
        <v>螺纹钢</v>
      </c>
      <c r="F907" s="22" t="s">
        <v>65</v>
      </c>
      <c r="G907" s="18">
        <v>60</v>
      </c>
      <c r="H907" s="85">
        <f>_xlfn._xlws.FILTER('[1]2025年已发货'!$E:$E,'[1]2025年已发货'!$F:$F&amp;'[1]2025年已发货'!$C:$C&amp;'[1]2025年已发货'!$G:$G&amp;'[1]2025年已发货'!$H:$H=C907&amp;F907&amp;I907&amp;J907,"未发货")</f>
        <v>55</v>
      </c>
      <c r="I907" s="63" t="str">
        <f>VLOOKUP(B907,辅助信息!E:I,3,FALSE)</f>
        <v>（五冶达州国道542项目-一工区桥梁一工段）四川省达州市四川省达州市达川区石桥镇武寨村</v>
      </c>
      <c r="J907" s="63" t="str">
        <f>VLOOKUP(B907,辅助信息!E:I,4,FALSE)</f>
        <v>杨勇</v>
      </c>
      <c r="K907" s="63">
        <f>VLOOKUP(J907,辅助信息!H:I,2,FALSE)</f>
        <v>18398563998</v>
      </c>
      <c r="L907" s="72"/>
      <c r="M907" s="90">
        <v>45731</v>
      </c>
      <c r="O907" s="91">
        <f ca="1" t="shared" si="47"/>
        <v>0</v>
      </c>
      <c r="P907" s="91">
        <f ca="1" t="shared" si="45"/>
        <v>32</v>
      </c>
      <c r="Q907" s="31" t="str">
        <f>VLOOKUP(B907,辅助信息!E:M,9,FALSE)</f>
        <v>ZTWM-CDGS-XS-2024-0181-五冶天府-国道542项目（二批次）</v>
      </c>
    </row>
    <row r="908" hidden="1" spans="2:17">
      <c r="B908" s="22" t="s">
        <v>87</v>
      </c>
      <c r="C908" s="64">
        <v>45727</v>
      </c>
      <c r="D908" s="63" t="str">
        <f>VLOOKUP(B908,辅助信息!E:K,7,FALSE)</f>
        <v>JWDDCD2024102400111</v>
      </c>
      <c r="E908" s="63" t="str">
        <f>VLOOKUP(F908,辅助信息!A:B,2,FALSE)</f>
        <v>螺纹钢</v>
      </c>
      <c r="F908" s="22" t="s">
        <v>27</v>
      </c>
      <c r="G908" s="18">
        <v>8</v>
      </c>
      <c r="H908" s="85">
        <f>_xlfn._xlws.FILTER('[1]2025年已发货'!$E:$E,'[1]2025年已发货'!$F:$F&amp;'[1]2025年已发货'!$C:$C&amp;'[1]2025年已发货'!$G:$G&amp;'[1]2025年已发货'!$H:$H=C908&amp;F908&amp;I908&amp;J908,"未发货")</f>
        <v>8</v>
      </c>
      <c r="I908" s="63" t="str">
        <f>VLOOKUP(B908,辅助信息!E:I,3,FALSE)</f>
        <v>（五冶达州国道542项目-一工区桥梁二工段）四川省达州市达川区达川区石梯镇石成村</v>
      </c>
      <c r="J908" s="63" t="str">
        <f>VLOOKUP(B908,辅助信息!E:I,4,FALSE)</f>
        <v>夏树彬</v>
      </c>
      <c r="K908" s="63">
        <f>VLOOKUP(J908,辅助信息!H:I,2,FALSE)</f>
        <v>13518183653</v>
      </c>
      <c r="L908" s="72" t="str">
        <f>VLOOKUP(B908,辅助信息!E:J,6,FALSE)</f>
        <v>五冶建设送货单,送货车型9.6米,装货前联系收货人核实到场规格,没提前告知进场规格现场不给予接收</v>
      </c>
      <c r="M908" s="90">
        <v>45728</v>
      </c>
      <c r="O908" s="91">
        <f ca="1" t="shared" si="47"/>
        <v>0</v>
      </c>
      <c r="P908" s="91">
        <f ca="1" t="shared" si="45"/>
        <v>35</v>
      </c>
      <c r="Q908" s="31" t="str">
        <f>VLOOKUP(B908,辅助信息!E:M,9,FALSE)</f>
        <v>ZTWM-CDGS-XS-2024-0181-五冶天府-国道542项目（二批次）</v>
      </c>
    </row>
    <row r="909" hidden="1" spans="2:17">
      <c r="B909" s="22" t="s">
        <v>87</v>
      </c>
      <c r="C909" s="64">
        <v>45727</v>
      </c>
      <c r="D909" s="63" t="str">
        <f>VLOOKUP(B909,辅助信息!E:K,7,FALSE)</f>
        <v>JWDDCD2024102400111</v>
      </c>
      <c r="E909" s="63" t="str">
        <f>VLOOKUP(F909,辅助信息!A:B,2,FALSE)</f>
        <v>螺纹钢</v>
      </c>
      <c r="F909" s="22" t="s">
        <v>19</v>
      </c>
      <c r="G909" s="18">
        <v>8</v>
      </c>
      <c r="H909" s="85">
        <f>_xlfn._xlws.FILTER('[1]2025年已发货'!$E:$E,'[1]2025年已发货'!$F:$F&amp;'[1]2025年已发货'!$C:$C&amp;'[1]2025年已发货'!$G:$G&amp;'[1]2025年已发货'!$H:$H=C909&amp;F909&amp;I909&amp;J909,"未发货")</f>
        <v>8</v>
      </c>
      <c r="I909" s="63" t="str">
        <f>VLOOKUP(B909,辅助信息!E:I,3,FALSE)</f>
        <v>（五冶达州国道542项目-一工区桥梁二工段）四川省达州市达川区达川区石梯镇石成村</v>
      </c>
      <c r="J909" s="63" t="str">
        <f>VLOOKUP(B909,辅助信息!E:I,4,FALSE)</f>
        <v>夏树彬</v>
      </c>
      <c r="K909" s="63">
        <f>VLOOKUP(J909,辅助信息!H:I,2,FALSE)</f>
        <v>13518183653</v>
      </c>
      <c r="L909" s="72"/>
      <c r="M909" s="90">
        <v>45728</v>
      </c>
      <c r="O909" s="91">
        <f ca="1" t="shared" si="47"/>
        <v>0</v>
      </c>
      <c r="P909" s="91">
        <f ca="1" t="shared" ref="P909:P950" si="48">IF(M909="","",IF(N909&lt;&gt;"",MAX(N909-M909,0),IF(TODAY()&gt;M909,TODAY()-M909,0)))</f>
        <v>35</v>
      </c>
      <c r="Q909" s="31" t="str">
        <f>VLOOKUP(B909,辅助信息!E:M,9,FALSE)</f>
        <v>ZTWM-CDGS-XS-2024-0181-五冶天府-国道542项目（二批次）</v>
      </c>
    </row>
    <row r="910" hidden="1" spans="2:17">
      <c r="B910" s="22" t="s">
        <v>87</v>
      </c>
      <c r="C910" s="64">
        <v>45727</v>
      </c>
      <c r="D910" s="63" t="str">
        <f>VLOOKUP(B910,辅助信息!E:K,7,FALSE)</f>
        <v>JWDDCD2024102400111</v>
      </c>
      <c r="E910" s="63" t="str">
        <f>VLOOKUP(F910,辅助信息!A:B,2,FALSE)</f>
        <v>螺纹钢</v>
      </c>
      <c r="F910" s="22" t="s">
        <v>65</v>
      </c>
      <c r="G910" s="18">
        <v>19</v>
      </c>
      <c r="H910" s="85">
        <f>_xlfn._xlws.FILTER('[1]2025年已发货'!$E:$E,'[1]2025年已发货'!$F:$F&amp;'[1]2025年已发货'!$C:$C&amp;'[1]2025年已发货'!$G:$G&amp;'[1]2025年已发货'!$H:$H=C910&amp;F910&amp;I910&amp;J910,"未发货")</f>
        <v>19</v>
      </c>
      <c r="I910" s="63" t="str">
        <f>VLOOKUP(B910,辅助信息!E:I,3,FALSE)</f>
        <v>（五冶达州国道542项目-一工区桥梁二工段）四川省达州市达川区达川区石梯镇石成村</v>
      </c>
      <c r="J910" s="63" t="str">
        <f>VLOOKUP(B910,辅助信息!E:I,4,FALSE)</f>
        <v>夏树彬</v>
      </c>
      <c r="K910" s="63">
        <f>VLOOKUP(J910,辅助信息!H:I,2,FALSE)</f>
        <v>13518183653</v>
      </c>
      <c r="L910" s="72"/>
      <c r="M910" s="90">
        <v>45728</v>
      </c>
      <c r="O910" s="91">
        <f ca="1" t="shared" si="47"/>
        <v>0</v>
      </c>
      <c r="P910" s="91">
        <f ca="1" t="shared" si="48"/>
        <v>35</v>
      </c>
      <c r="Q910" s="31" t="str">
        <f>VLOOKUP(B910,辅助信息!E:M,9,FALSE)</f>
        <v>ZTWM-CDGS-XS-2024-0181-五冶天府-国道542项目（二批次）</v>
      </c>
    </row>
    <row r="911" hidden="1" spans="2:17">
      <c r="B911" s="22" t="s">
        <v>74</v>
      </c>
      <c r="C911" s="64">
        <v>45727</v>
      </c>
      <c r="D911" s="63" t="str">
        <f>VLOOKUP(B911,辅助信息!E:K,7,FALSE)</f>
        <v>JWDDCD2024102400111</v>
      </c>
      <c r="E911" s="63" t="str">
        <f>VLOOKUP(F911,辅助信息!A:B,2,FALSE)</f>
        <v>螺纹钢</v>
      </c>
      <c r="F911" s="22" t="s">
        <v>27</v>
      </c>
      <c r="G911" s="18">
        <v>3</v>
      </c>
      <c r="H911" s="65">
        <f>_xlfn._xlws.FILTER('[1]2025年已发货'!$E:$E,'[1]2025年已发货'!$F:$F&amp;'[1]2025年已发货'!$C:$C&amp;'[1]2025年已发货'!$G:$G&amp;'[1]2025年已发货'!$H:$H=C911&amp;F911&amp;I911&amp;J911,"未发货")</f>
        <v>3</v>
      </c>
      <c r="I911" s="63" t="str">
        <f>VLOOKUP(B911,辅助信息!E:I,3,FALSE)</f>
        <v>（五冶达州国道542项目-桥梁4标）四川省达州市达川区大堰镇双井村</v>
      </c>
      <c r="J911" s="63" t="str">
        <f>VLOOKUP(B911,辅助信息!E:I,4,FALSE)</f>
        <v>吴志强</v>
      </c>
      <c r="K911" s="63">
        <f>VLOOKUP(J911,辅助信息!H:I,2,FALSE)</f>
        <v>18820030907</v>
      </c>
      <c r="L911" s="72" t="str">
        <f>VLOOKUP(B912,辅助信息!E:J,6,FALSE)</f>
        <v>五冶建设送货单,送货车型13米,装货前联系收货人核实到场规格,没提前告知进场规格现场不给予接收</v>
      </c>
      <c r="M911" s="90">
        <v>45728</v>
      </c>
      <c r="O911" s="91">
        <f ca="1" t="shared" si="47"/>
        <v>0</v>
      </c>
      <c r="P911" s="91">
        <f ca="1" t="shared" si="48"/>
        <v>35</v>
      </c>
      <c r="Q911" s="31" t="str">
        <f>VLOOKUP(B911,辅助信息!E:M,9,FALSE)</f>
        <v>ZTWM-CDGS-XS-2024-0181-五冶天府-国道542项目（二批次）</v>
      </c>
    </row>
    <row r="912" hidden="1" spans="2:17">
      <c r="B912" s="22" t="s">
        <v>74</v>
      </c>
      <c r="C912" s="64">
        <v>45727</v>
      </c>
      <c r="D912" s="63" t="str">
        <f>VLOOKUP(B912,辅助信息!E:K,7,FALSE)</f>
        <v>JWDDCD2024102400111</v>
      </c>
      <c r="E912" s="63" t="str">
        <f>VLOOKUP(F912,辅助信息!A:B,2,FALSE)</f>
        <v>螺纹钢</v>
      </c>
      <c r="F912" s="22" t="s">
        <v>19</v>
      </c>
      <c r="G912" s="18">
        <v>3</v>
      </c>
      <c r="H912" s="65">
        <f>_xlfn._xlws.FILTER('[1]2025年已发货'!$E:$E,'[1]2025年已发货'!$F:$F&amp;'[1]2025年已发货'!$C:$C&amp;'[1]2025年已发货'!$G:$G&amp;'[1]2025年已发货'!$H:$H=C912&amp;F912&amp;I912&amp;J912,"未发货")</f>
        <v>3</v>
      </c>
      <c r="I912" s="63" t="str">
        <f>VLOOKUP(B912,辅助信息!E:I,3,FALSE)</f>
        <v>（五冶达州国道542项目-桥梁4标）四川省达州市达川区大堰镇双井村</v>
      </c>
      <c r="J912" s="63" t="str">
        <f>VLOOKUP(B912,辅助信息!E:I,4,FALSE)</f>
        <v>吴志强</v>
      </c>
      <c r="K912" s="63">
        <f>VLOOKUP(J912,辅助信息!H:I,2,FALSE)</f>
        <v>18820030907</v>
      </c>
      <c r="L912" s="72"/>
      <c r="M912" s="90">
        <v>45728</v>
      </c>
      <c r="O912" s="91">
        <f ca="1" t="shared" si="47"/>
        <v>0</v>
      </c>
      <c r="P912" s="91">
        <f ca="1" t="shared" si="48"/>
        <v>35</v>
      </c>
      <c r="Q912" s="31" t="str">
        <f>VLOOKUP(B912,辅助信息!E:M,9,FALSE)</f>
        <v>ZTWM-CDGS-XS-2024-0181-五冶天府-国道542项目（二批次）</v>
      </c>
    </row>
    <row r="913" hidden="1" spans="2:17">
      <c r="B913" s="22" t="s">
        <v>74</v>
      </c>
      <c r="C913" s="64">
        <v>45727</v>
      </c>
      <c r="D913" s="63" t="str">
        <f>VLOOKUP(B913,辅助信息!E:K,7,FALSE)</f>
        <v>JWDDCD2024102400111</v>
      </c>
      <c r="E913" s="63" t="str">
        <f>VLOOKUP(F913,辅助信息!A:B,2,FALSE)</f>
        <v>螺纹钢</v>
      </c>
      <c r="F913" s="22" t="s">
        <v>32</v>
      </c>
      <c r="G913" s="18">
        <v>6</v>
      </c>
      <c r="H913" s="65">
        <f>_xlfn._xlws.FILTER('[1]2025年已发货'!$E:$E,'[1]2025年已发货'!$F:$F&amp;'[1]2025年已发货'!$C:$C&amp;'[1]2025年已发货'!$G:$G&amp;'[1]2025年已发货'!$H:$H=C913&amp;F913&amp;I913&amp;J913,"未发货")</f>
        <v>6</v>
      </c>
      <c r="I913" s="63" t="str">
        <f>VLOOKUP(B913,辅助信息!E:I,3,FALSE)</f>
        <v>（五冶达州国道542项目-桥梁4标）四川省达州市达川区大堰镇双井村</v>
      </c>
      <c r="J913" s="63" t="str">
        <f>VLOOKUP(B913,辅助信息!E:I,4,FALSE)</f>
        <v>吴志强</v>
      </c>
      <c r="K913" s="63">
        <f>VLOOKUP(J913,辅助信息!H:I,2,FALSE)</f>
        <v>18820030907</v>
      </c>
      <c r="L913" s="72"/>
      <c r="M913" s="90">
        <v>45728</v>
      </c>
      <c r="O913" s="91">
        <f ca="1" t="shared" si="47"/>
        <v>0</v>
      </c>
      <c r="P913" s="91">
        <f ca="1" t="shared" si="48"/>
        <v>35</v>
      </c>
      <c r="Q913" s="31" t="str">
        <f>VLOOKUP(B913,辅助信息!E:M,9,FALSE)</f>
        <v>ZTWM-CDGS-XS-2024-0181-五冶天府-国道542项目（二批次）</v>
      </c>
    </row>
    <row r="914" hidden="1" spans="2:17">
      <c r="B914" s="22" t="s">
        <v>74</v>
      </c>
      <c r="C914" s="64">
        <v>45727</v>
      </c>
      <c r="D914" s="63" t="str">
        <f>VLOOKUP(B914,辅助信息!E:K,7,FALSE)</f>
        <v>JWDDCD2024102400111</v>
      </c>
      <c r="E914" s="63" t="str">
        <f>VLOOKUP(F914,辅助信息!A:B,2,FALSE)</f>
        <v>螺纹钢</v>
      </c>
      <c r="F914" s="22" t="s">
        <v>33</v>
      </c>
      <c r="G914" s="18">
        <v>9</v>
      </c>
      <c r="H914" s="65">
        <f>_xlfn._xlws.FILTER('[1]2025年已发货'!$E:$E,'[1]2025年已发货'!$F:$F&amp;'[1]2025年已发货'!$C:$C&amp;'[1]2025年已发货'!$G:$G&amp;'[1]2025年已发货'!$H:$H=C914&amp;F914&amp;I914&amp;J914,"未发货")</f>
        <v>9</v>
      </c>
      <c r="I914" s="63" t="str">
        <f>VLOOKUP(B914,辅助信息!E:I,3,FALSE)</f>
        <v>（五冶达州国道542项目-桥梁4标）四川省达州市达川区大堰镇双井村</v>
      </c>
      <c r="J914" s="63" t="str">
        <f>VLOOKUP(B914,辅助信息!E:I,4,FALSE)</f>
        <v>吴志强</v>
      </c>
      <c r="K914" s="63">
        <f>VLOOKUP(J914,辅助信息!H:I,2,FALSE)</f>
        <v>18820030907</v>
      </c>
      <c r="L914" s="72"/>
      <c r="M914" s="90">
        <v>45728</v>
      </c>
      <c r="O914" s="91">
        <f ca="1" t="shared" si="47"/>
        <v>0</v>
      </c>
      <c r="P914" s="91">
        <f ca="1" t="shared" si="48"/>
        <v>35</v>
      </c>
      <c r="Q914" s="31" t="str">
        <f>VLOOKUP(B914,辅助信息!E:M,9,FALSE)</f>
        <v>ZTWM-CDGS-XS-2024-0181-五冶天府-国道542项目（二批次）</v>
      </c>
    </row>
    <row r="915" hidden="1" spans="2:17">
      <c r="B915" s="22" t="s">
        <v>74</v>
      </c>
      <c r="C915" s="64">
        <v>45727</v>
      </c>
      <c r="D915" s="63" t="str">
        <f>VLOOKUP(B915,辅助信息!E:K,7,FALSE)</f>
        <v>JWDDCD2024102400111</v>
      </c>
      <c r="E915" s="63" t="str">
        <f>VLOOKUP(F915,辅助信息!A:B,2,FALSE)</f>
        <v>螺纹钢</v>
      </c>
      <c r="F915" s="22" t="s">
        <v>18</v>
      </c>
      <c r="G915" s="18">
        <v>3</v>
      </c>
      <c r="H915" s="65">
        <f>_xlfn._xlws.FILTER('[1]2025年已发货'!$E:$E,'[1]2025年已发货'!$F:$F&amp;'[1]2025年已发货'!$C:$C&amp;'[1]2025年已发货'!$G:$G&amp;'[1]2025年已发货'!$H:$H=C915&amp;F915&amp;I915&amp;J915,"未发货")</f>
        <v>3</v>
      </c>
      <c r="I915" s="63" t="str">
        <f>VLOOKUP(B915,辅助信息!E:I,3,FALSE)</f>
        <v>（五冶达州国道542项目-桥梁4标）四川省达州市达川区大堰镇双井村</v>
      </c>
      <c r="J915" s="63" t="str">
        <f>VLOOKUP(B915,辅助信息!E:I,4,FALSE)</f>
        <v>吴志强</v>
      </c>
      <c r="K915" s="63">
        <f>VLOOKUP(J915,辅助信息!H:I,2,FALSE)</f>
        <v>18820030907</v>
      </c>
      <c r="L915" s="72"/>
      <c r="M915" s="90">
        <v>45728</v>
      </c>
      <c r="O915" s="91">
        <f ca="1" t="shared" si="47"/>
        <v>0</v>
      </c>
      <c r="P915" s="91">
        <f ca="1" t="shared" si="48"/>
        <v>35</v>
      </c>
      <c r="Q915" s="31" t="str">
        <f>VLOOKUP(B915,辅助信息!E:M,9,FALSE)</f>
        <v>ZTWM-CDGS-XS-2024-0181-五冶天府-国道542项目（二批次）</v>
      </c>
    </row>
    <row r="916" hidden="1" spans="2:17">
      <c r="B916" s="22" t="s">
        <v>74</v>
      </c>
      <c r="C916" s="64">
        <v>45727</v>
      </c>
      <c r="D916" s="63" t="str">
        <f>VLOOKUP(B916,辅助信息!E:K,7,FALSE)</f>
        <v>JWDDCD2024102400111</v>
      </c>
      <c r="E916" s="63" t="str">
        <f>VLOOKUP(F916,辅助信息!A:B,2,FALSE)</f>
        <v>螺纹钢</v>
      </c>
      <c r="F916" s="22" t="s">
        <v>65</v>
      </c>
      <c r="G916" s="18">
        <v>21</v>
      </c>
      <c r="H916" s="65">
        <f>_xlfn._xlws.FILTER('[1]2025年已发货'!$E:$E,'[1]2025年已发货'!$F:$F&amp;'[1]2025年已发货'!$C:$C&amp;'[1]2025年已发货'!$G:$G&amp;'[1]2025年已发货'!$H:$H=C916&amp;F916&amp;I916&amp;J916,"未发货")</f>
        <v>10</v>
      </c>
      <c r="I916" s="63" t="str">
        <f>VLOOKUP(B916,辅助信息!E:I,3,FALSE)</f>
        <v>（五冶达州国道542项目-桥梁4标）四川省达州市达川区大堰镇双井村</v>
      </c>
      <c r="J916" s="63" t="str">
        <f>VLOOKUP(B916,辅助信息!E:I,4,FALSE)</f>
        <v>吴志强</v>
      </c>
      <c r="K916" s="63">
        <f>VLOOKUP(J916,辅助信息!H:I,2,FALSE)</f>
        <v>18820030907</v>
      </c>
      <c r="L916" s="72"/>
      <c r="M916" s="90">
        <v>45728</v>
      </c>
      <c r="O916" s="91">
        <f ca="1" t="shared" si="47"/>
        <v>0</v>
      </c>
      <c r="P916" s="91">
        <f ca="1" t="shared" si="48"/>
        <v>35</v>
      </c>
      <c r="Q916" s="31" t="str">
        <f>VLOOKUP(B916,辅助信息!E:M,9,FALSE)</f>
        <v>ZTWM-CDGS-XS-2024-0181-五冶天府-国道542项目（二批次）</v>
      </c>
    </row>
    <row r="917" ht="45" hidden="1" spans="2:17">
      <c r="B917" s="22" t="s">
        <v>63</v>
      </c>
      <c r="C917" s="64">
        <v>45727</v>
      </c>
      <c r="D917" s="63" t="str">
        <f>VLOOKUP(B917,辅助信息!E:K,7,FALSE)</f>
        <v>JWDDCD2024102400111</v>
      </c>
      <c r="E917" s="63" t="str">
        <f>VLOOKUP(F917,辅助信息!A:B,2,FALSE)</f>
        <v>螺纹钢</v>
      </c>
      <c r="F917" s="22" t="s">
        <v>18</v>
      </c>
      <c r="G917" s="18">
        <v>36</v>
      </c>
      <c r="H917" s="85">
        <f>_xlfn._xlws.FILTER('[1]2025年已发货'!$E:$E,'[1]2025年已发货'!$F:$F&amp;'[1]2025年已发货'!$C:$C&amp;'[1]2025年已发货'!$G:$G&amp;'[1]2025年已发货'!$H:$H=C917&amp;F917&amp;I917&amp;J917,"未发货")</f>
        <v>36</v>
      </c>
      <c r="I917" s="63" t="str">
        <f>VLOOKUP(B917,辅助信息!E:I,3,FALSE)</f>
        <v>（五冶达州国道542项目-三工区路基六工段）四川省达州市达川区赵固镇水文村</v>
      </c>
      <c r="J917" s="63" t="str">
        <f>VLOOKUP(B917,辅助信息!E:I,4,FALSE)</f>
        <v>谭鹏程</v>
      </c>
      <c r="K917" s="63">
        <f>VLOOKUP(J917,辅助信息!H:I,2,FALSE)</f>
        <v>18280895666</v>
      </c>
      <c r="L917" s="72" t="str">
        <f>VLOOKUP(B917,辅助信息!E:J,6,FALSE)</f>
        <v>五冶建设送货单,送货车型9.6米,装货前联系收货人核实到场规格,没提前告知进场规格现场不给予接收</v>
      </c>
      <c r="M917" s="90">
        <v>45728</v>
      </c>
      <c r="O917" s="91">
        <f ca="1" t="shared" si="47"/>
        <v>0</v>
      </c>
      <c r="P917" s="91">
        <f ca="1" t="shared" si="48"/>
        <v>35</v>
      </c>
      <c r="Q917" s="31" t="str">
        <f>VLOOKUP(B917,辅助信息!E:M,9,FALSE)</f>
        <v>ZTWM-CDGS-XS-2024-0181-五冶天府-国道542项目（二批次）</v>
      </c>
    </row>
    <row r="918" hidden="1" spans="2:17">
      <c r="B918" s="22" t="s">
        <v>64</v>
      </c>
      <c r="C918" s="64">
        <v>45727</v>
      </c>
      <c r="D918" s="63" t="str">
        <f>VLOOKUP(B918,辅助信息!E:K,7,FALSE)</f>
        <v>JWDDCD2024102400111</v>
      </c>
      <c r="E918" s="63" t="str">
        <f>VLOOKUP(F918,辅助信息!A:B,2,FALSE)</f>
        <v>螺纹钢</v>
      </c>
      <c r="F918" s="22" t="s">
        <v>32</v>
      </c>
      <c r="G918" s="18">
        <v>6</v>
      </c>
      <c r="H918" s="85">
        <f>_xlfn._xlws.FILTER('[1]2025年已发货'!$E:$E,'[1]2025年已发货'!$F:$F&amp;'[1]2025年已发货'!$C:$C&amp;'[1]2025年已发货'!$G:$G&amp;'[1]2025年已发货'!$H:$H=C918&amp;F918&amp;I918&amp;J918,"未发货")</f>
        <v>6</v>
      </c>
      <c r="I918" s="63" t="str">
        <f>VLOOKUP(B918,辅助信息!E:I,3,FALSE)</f>
        <v>（五冶达州国道542项目-三工区桥梁3工段）四川省达州市达川区赵固镇水文村原村委会下300米</v>
      </c>
      <c r="J918" s="63" t="str">
        <f>VLOOKUP(B918,辅助信息!E:I,4,FALSE)</f>
        <v>李代茂</v>
      </c>
      <c r="K918" s="63">
        <f>VLOOKUP(J918,辅助信息!H:I,2,FALSE)</f>
        <v>18302833536</v>
      </c>
      <c r="L918" s="72" t="str">
        <f>VLOOKUP(B918,辅助信息!E:J,6,FALSE)</f>
        <v>五冶建设送货单,送货车型9.6米,装货前联系收货人核实到场规格,没提前告知进场规格现场不给予接收</v>
      </c>
      <c r="M918" s="90">
        <v>45728</v>
      </c>
      <c r="O918" s="91">
        <f ca="1" t="shared" si="47"/>
        <v>0</v>
      </c>
      <c r="P918" s="91">
        <f ca="1" t="shared" si="48"/>
        <v>35</v>
      </c>
      <c r="Q918" s="31" t="str">
        <f>VLOOKUP(B918,辅助信息!E:M,9,FALSE)</f>
        <v>ZTWM-CDGS-XS-2024-0181-五冶天府-国道542项目（二批次）</v>
      </c>
    </row>
    <row r="919" hidden="1" spans="2:17">
      <c r="B919" s="22" t="s">
        <v>64</v>
      </c>
      <c r="C919" s="64">
        <v>45727</v>
      </c>
      <c r="D919" s="63" t="str">
        <f>VLOOKUP(B919,辅助信息!E:K,7,FALSE)</f>
        <v>JWDDCD2024102400111</v>
      </c>
      <c r="E919" s="63" t="str">
        <f>VLOOKUP(F919,辅助信息!A:B,2,FALSE)</f>
        <v>螺纹钢</v>
      </c>
      <c r="F919" s="22" t="s">
        <v>33</v>
      </c>
      <c r="G919" s="18">
        <v>6</v>
      </c>
      <c r="H919" s="85">
        <f>_xlfn._xlws.FILTER('[1]2025年已发货'!$E:$E,'[1]2025年已发货'!$F:$F&amp;'[1]2025年已发货'!$C:$C&amp;'[1]2025年已发货'!$G:$G&amp;'[1]2025年已发货'!$H:$H=C919&amp;F919&amp;I919&amp;J919,"未发货")</f>
        <v>6</v>
      </c>
      <c r="I919" s="63" t="str">
        <f>VLOOKUP(B919,辅助信息!E:I,3,FALSE)</f>
        <v>（五冶达州国道542项目-三工区桥梁3工段）四川省达州市达川区赵固镇水文村原村委会下300米</v>
      </c>
      <c r="J919" s="63" t="str">
        <f>VLOOKUP(B919,辅助信息!E:I,4,FALSE)</f>
        <v>李代茂</v>
      </c>
      <c r="K919" s="63">
        <f>VLOOKUP(J919,辅助信息!H:I,2,FALSE)</f>
        <v>18302833536</v>
      </c>
      <c r="L919" s="72"/>
      <c r="M919" s="90">
        <v>45728</v>
      </c>
      <c r="O919" s="91">
        <f ca="1" t="shared" si="47"/>
        <v>0</v>
      </c>
      <c r="P919" s="91">
        <f ca="1" t="shared" si="48"/>
        <v>35</v>
      </c>
      <c r="Q919" s="31" t="str">
        <f>VLOOKUP(B919,辅助信息!E:M,9,FALSE)</f>
        <v>ZTWM-CDGS-XS-2024-0181-五冶天府-国道542项目（二批次）</v>
      </c>
    </row>
    <row r="920" hidden="1" spans="2:17">
      <c r="B920" s="22" t="s">
        <v>64</v>
      </c>
      <c r="C920" s="64">
        <v>45727</v>
      </c>
      <c r="D920" s="63" t="str">
        <f>VLOOKUP(B920,辅助信息!E:K,7,FALSE)</f>
        <v>JWDDCD2024102400111</v>
      </c>
      <c r="E920" s="63" t="str">
        <f>VLOOKUP(F920,辅助信息!A:B,2,FALSE)</f>
        <v>螺纹钢</v>
      </c>
      <c r="F920" s="22" t="s">
        <v>28</v>
      </c>
      <c r="G920" s="18">
        <v>9</v>
      </c>
      <c r="H920" s="85">
        <f>_xlfn._xlws.FILTER('[1]2025年已发货'!$E:$E,'[1]2025年已发货'!$F:$F&amp;'[1]2025年已发货'!$C:$C&amp;'[1]2025年已发货'!$G:$G&amp;'[1]2025年已发货'!$H:$H=C920&amp;F920&amp;I920&amp;J920,"未发货")</f>
        <v>9</v>
      </c>
      <c r="I920" s="63" t="str">
        <f>VLOOKUP(B920,辅助信息!E:I,3,FALSE)</f>
        <v>（五冶达州国道542项目-三工区桥梁3工段）四川省达州市达川区赵固镇水文村原村委会下300米</v>
      </c>
      <c r="J920" s="63" t="str">
        <f>VLOOKUP(B920,辅助信息!E:I,4,FALSE)</f>
        <v>李代茂</v>
      </c>
      <c r="K920" s="63">
        <f>VLOOKUP(J920,辅助信息!H:I,2,FALSE)</f>
        <v>18302833536</v>
      </c>
      <c r="L920" s="72"/>
      <c r="M920" s="90">
        <v>45728</v>
      </c>
      <c r="O920" s="91">
        <f ca="1" t="shared" si="47"/>
        <v>0</v>
      </c>
      <c r="P920" s="91">
        <f ca="1" t="shared" si="48"/>
        <v>35</v>
      </c>
      <c r="Q920" s="31" t="str">
        <f>VLOOKUP(B920,辅助信息!E:M,9,FALSE)</f>
        <v>ZTWM-CDGS-XS-2024-0181-五冶天府-国道542项目（二批次）</v>
      </c>
    </row>
    <row r="921" hidden="1" spans="2:17">
      <c r="B921" s="22" t="s">
        <v>64</v>
      </c>
      <c r="C921" s="64">
        <v>45727</v>
      </c>
      <c r="D921" s="63" t="str">
        <f>VLOOKUP(B921,辅助信息!E:K,7,FALSE)</f>
        <v>JWDDCD2024102400111</v>
      </c>
      <c r="E921" s="63" t="str">
        <f>VLOOKUP(F921,辅助信息!A:B,2,FALSE)</f>
        <v>螺纹钢</v>
      </c>
      <c r="F921" s="22" t="s">
        <v>65</v>
      </c>
      <c r="G921" s="18">
        <f>42+12</f>
        <v>54</v>
      </c>
      <c r="H921" s="85">
        <f>_xlfn._xlws.FILTER('[1]2025年已发货'!$E:$E,'[1]2025年已发货'!$F:$F&amp;'[1]2025年已发货'!$C:$C&amp;'[1]2025年已发货'!$G:$G&amp;'[1]2025年已发货'!$H:$H=C921&amp;F921&amp;I921&amp;J921,"未发货")</f>
        <v>54</v>
      </c>
      <c r="I921" s="63" t="str">
        <f>VLOOKUP(B921,辅助信息!E:I,3,FALSE)</f>
        <v>（五冶达州国道542项目-三工区桥梁3工段）四川省达州市达川区赵固镇水文村原村委会下300米</v>
      </c>
      <c r="J921" s="63" t="str">
        <f>VLOOKUP(B921,辅助信息!E:I,4,FALSE)</f>
        <v>李代茂</v>
      </c>
      <c r="K921" s="63">
        <f>VLOOKUP(J921,辅助信息!H:I,2,FALSE)</f>
        <v>18302833536</v>
      </c>
      <c r="L921" s="72"/>
      <c r="M921" s="90">
        <v>45728</v>
      </c>
      <c r="O921" s="91">
        <f ca="1" t="shared" si="47"/>
        <v>0</v>
      </c>
      <c r="P921" s="91">
        <f ca="1" t="shared" si="48"/>
        <v>35</v>
      </c>
      <c r="Q921" s="31" t="str">
        <f>VLOOKUP(B921,辅助信息!E:M,9,FALSE)</f>
        <v>ZTWM-CDGS-XS-2024-0181-五冶天府-国道542项目（二批次）</v>
      </c>
    </row>
    <row r="922" hidden="1" spans="2:17">
      <c r="B922" s="22" t="s">
        <v>64</v>
      </c>
      <c r="C922" s="64">
        <v>45727</v>
      </c>
      <c r="D922" s="63" t="str">
        <f>VLOOKUP(B922,辅助信息!E:K,7,FALSE)</f>
        <v>JWDDCD2024102400111</v>
      </c>
      <c r="E922" s="63" t="str">
        <f>VLOOKUP(F922,辅助信息!A:B,2,FALSE)</f>
        <v>螺纹钢</v>
      </c>
      <c r="F922" s="22" t="s">
        <v>52</v>
      </c>
      <c r="G922" s="18">
        <f>21+9</f>
        <v>30</v>
      </c>
      <c r="H922" s="85">
        <f>_xlfn._xlws.FILTER('[1]2025年已发货'!$E:$E,'[1]2025年已发货'!$F:$F&amp;'[1]2025年已发货'!$C:$C&amp;'[1]2025年已发货'!$G:$G&amp;'[1]2025年已发货'!$H:$H=C922&amp;F922&amp;I922&amp;J922,"未发货")</f>
        <v>30</v>
      </c>
      <c r="I922" s="63" t="str">
        <f>VLOOKUP(B922,辅助信息!E:I,3,FALSE)</f>
        <v>（五冶达州国道542项目-三工区桥梁3工段）四川省达州市达川区赵固镇水文村原村委会下300米</v>
      </c>
      <c r="J922" s="63" t="str">
        <f>VLOOKUP(B922,辅助信息!E:I,4,FALSE)</f>
        <v>李代茂</v>
      </c>
      <c r="K922" s="63">
        <f>VLOOKUP(J922,辅助信息!H:I,2,FALSE)</f>
        <v>18302833536</v>
      </c>
      <c r="L922" s="72"/>
      <c r="M922" s="90">
        <v>45728</v>
      </c>
      <c r="O922" s="91">
        <f ca="1" t="shared" si="47"/>
        <v>0</v>
      </c>
      <c r="P922" s="91">
        <f ca="1" t="shared" si="48"/>
        <v>35</v>
      </c>
      <c r="Q922" s="31" t="str">
        <f>VLOOKUP(B922,辅助信息!E:M,9,FALSE)</f>
        <v>ZTWM-CDGS-XS-2024-0181-五冶天府-国道542项目（二批次）</v>
      </c>
    </row>
    <row r="923" hidden="1" spans="2:17">
      <c r="B923" s="22" t="s">
        <v>60</v>
      </c>
      <c r="C923" s="64">
        <v>45727</v>
      </c>
      <c r="D923" s="63" t="str">
        <f>VLOOKUP(B923,辅助信息!E:K,7,FALSE)</f>
        <v>JWDDCD2025021900064</v>
      </c>
      <c r="E923" s="63" t="str">
        <f>VLOOKUP(F923,辅助信息!A:B,2,FALSE)</f>
        <v>高线</v>
      </c>
      <c r="F923" s="22" t="s">
        <v>51</v>
      </c>
      <c r="G923" s="18">
        <v>9</v>
      </c>
      <c r="H923" s="85">
        <f>_xlfn._xlws.FILTER('[1]2025年已发货'!$E:$E,'[1]2025年已发货'!$F:$F&amp;'[1]2025年已发货'!$C:$C&amp;'[1]2025年已发货'!$G:$G&amp;'[1]2025年已发货'!$H:$H=C923&amp;F923&amp;I923&amp;J923,"未发货")</f>
        <v>10</v>
      </c>
      <c r="I923" s="63" t="str">
        <f>VLOOKUP(B923,辅助信息!E:I,3,FALSE)</f>
        <v>(五冶钢构医学科学产业园建设项目房建二部-六标)四川省南充市顺庆区搬罾街道学府大道二段</v>
      </c>
      <c r="J923" s="63" t="str">
        <f>VLOOKUP(B923,辅助信息!E:I,4,FALSE)</f>
        <v>安南</v>
      </c>
      <c r="K923" s="63">
        <f>VLOOKUP(J923,辅助信息!H:I,2,FALSE)</f>
        <v>19950525030</v>
      </c>
      <c r="L923" s="72" t="str">
        <f>VLOOKUP(B923,辅助信息!E:J,6,FALSE)</f>
        <v>送货单：送货单位：南充思临新材料科技有限公司,收货单位：五冶集团川北(南充)建设有限公司,项目名称：南充医学科学产业园,送货车型13米,装货前联系收货人核实到场规格</v>
      </c>
      <c r="M923" s="90">
        <v>45728</v>
      </c>
      <c r="O923" s="91">
        <f ca="1" t="shared" si="47"/>
        <v>0</v>
      </c>
      <c r="P923" s="91">
        <f ca="1" t="shared" si="48"/>
        <v>35</v>
      </c>
      <c r="Q923" s="31" t="str">
        <f>VLOOKUP(B923,辅助信息!E:M,9,FALSE)</f>
        <v>ZTWM-CDGS-XS-2024-0248-五冶钢构-南充市医学院项目</v>
      </c>
    </row>
    <row r="924" hidden="1" spans="2:17">
      <c r="B924" s="22" t="s">
        <v>60</v>
      </c>
      <c r="C924" s="64">
        <v>45727</v>
      </c>
      <c r="D924" s="63" t="str">
        <f>VLOOKUP(B924,辅助信息!E:K,7,FALSE)</f>
        <v>JWDDCD2025021900064</v>
      </c>
      <c r="E924" s="63" t="str">
        <f>VLOOKUP(F924,辅助信息!A:B,2,FALSE)</f>
        <v>螺纹钢</v>
      </c>
      <c r="F924" s="22" t="s">
        <v>27</v>
      </c>
      <c r="G924" s="18">
        <v>16</v>
      </c>
      <c r="H924" s="85">
        <f>_xlfn._xlws.FILTER('[1]2025年已发货'!$E:$E,'[1]2025年已发货'!$F:$F&amp;'[1]2025年已发货'!$C:$C&amp;'[1]2025年已发货'!$G:$G&amp;'[1]2025年已发货'!$H:$H=C924&amp;F924&amp;I924&amp;J924,"未发货")</f>
        <v>16</v>
      </c>
      <c r="I924" s="63" t="str">
        <f>VLOOKUP(B924,辅助信息!E:I,3,FALSE)</f>
        <v>(五冶钢构医学科学产业园建设项目房建二部-六标)四川省南充市顺庆区搬罾街道学府大道二段</v>
      </c>
      <c r="J924" s="63" t="str">
        <f>VLOOKUP(B924,辅助信息!E:I,4,FALSE)</f>
        <v>安南</v>
      </c>
      <c r="K924" s="63">
        <f>VLOOKUP(J924,辅助信息!H:I,2,FALSE)</f>
        <v>19950525030</v>
      </c>
      <c r="L924" s="72"/>
      <c r="M924" s="90">
        <v>45728</v>
      </c>
      <c r="O924" s="91">
        <f ca="1" t="shared" si="47"/>
        <v>0</v>
      </c>
      <c r="P924" s="91">
        <f ca="1" t="shared" si="48"/>
        <v>35</v>
      </c>
      <c r="Q924" s="31" t="str">
        <f>VLOOKUP(B924,辅助信息!E:M,9,FALSE)</f>
        <v>ZTWM-CDGS-XS-2024-0248-五冶钢构-南充市医学院项目</v>
      </c>
    </row>
    <row r="925" hidden="1" spans="2:17">
      <c r="B925" s="22" t="s">
        <v>60</v>
      </c>
      <c r="C925" s="64">
        <v>45727</v>
      </c>
      <c r="D925" s="63" t="str">
        <f>VLOOKUP(B925,辅助信息!E:K,7,FALSE)</f>
        <v>JWDDCD2025021900064</v>
      </c>
      <c r="E925" s="63" t="str">
        <f>VLOOKUP(F925,辅助信息!A:B,2,FALSE)</f>
        <v>螺纹钢</v>
      </c>
      <c r="F925" s="22" t="s">
        <v>19</v>
      </c>
      <c r="G925" s="18">
        <v>15</v>
      </c>
      <c r="H925" s="85">
        <f>_xlfn._xlws.FILTER('[1]2025年已发货'!$E:$E,'[1]2025年已发货'!$F:$F&amp;'[1]2025年已发货'!$C:$C&amp;'[1]2025年已发货'!$G:$G&amp;'[1]2025年已发货'!$H:$H=C925&amp;F925&amp;I925&amp;J925,"未发货")</f>
        <v>15</v>
      </c>
      <c r="I925" s="63" t="str">
        <f>VLOOKUP(B925,辅助信息!E:I,3,FALSE)</f>
        <v>(五冶钢构医学科学产业园建设项目房建二部-六标)四川省南充市顺庆区搬罾街道学府大道二段</v>
      </c>
      <c r="J925" s="63" t="str">
        <f>VLOOKUP(B925,辅助信息!E:I,4,FALSE)</f>
        <v>安南</v>
      </c>
      <c r="K925" s="63">
        <f>VLOOKUP(J925,辅助信息!H:I,2,FALSE)</f>
        <v>19950525030</v>
      </c>
      <c r="L925" s="72"/>
      <c r="M925" s="90">
        <v>45728</v>
      </c>
      <c r="O925" s="91">
        <f ca="1" t="shared" si="47"/>
        <v>0</v>
      </c>
      <c r="P925" s="91">
        <f ca="1" t="shared" si="48"/>
        <v>35</v>
      </c>
      <c r="Q925" s="31" t="str">
        <f>VLOOKUP(B925,辅助信息!E:M,9,FALSE)</f>
        <v>ZTWM-CDGS-XS-2024-0248-五冶钢构-南充市医学院项目</v>
      </c>
    </row>
    <row r="926" hidden="1" spans="2:17">
      <c r="B926" s="22" t="s">
        <v>60</v>
      </c>
      <c r="C926" s="64">
        <v>45727</v>
      </c>
      <c r="D926" s="63" t="str">
        <f>VLOOKUP(B926,辅助信息!E:K,7,FALSE)</f>
        <v>JWDDCD2025021900064</v>
      </c>
      <c r="E926" s="63" t="str">
        <f>VLOOKUP(F926,辅助信息!A:B,2,FALSE)</f>
        <v>螺纹钢</v>
      </c>
      <c r="F926" s="22" t="s">
        <v>32</v>
      </c>
      <c r="G926" s="18">
        <v>10</v>
      </c>
      <c r="H926" s="85">
        <f>_xlfn._xlws.FILTER('[1]2025年已发货'!$E:$E,'[1]2025年已发货'!$F:$F&amp;'[1]2025年已发货'!$C:$C&amp;'[1]2025年已发货'!$G:$G&amp;'[1]2025年已发货'!$H:$H=C926&amp;F926&amp;I926&amp;J926,"未发货")</f>
        <v>12</v>
      </c>
      <c r="I926" s="63" t="str">
        <f>VLOOKUP(B926,辅助信息!E:I,3,FALSE)</f>
        <v>(五冶钢构医学科学产业园建设项目房建二部-六标)四川省南充市顺庆区搬罾街道学府大道二段</v>
      </c>
      <c r="J926" s="63" t="str">
        <f>VLOOKUP(B926,辅助信息!E:I,4,FALSE)</f>
        <v>安南</v>
      </c>
      <c r="K926" s="63">
        <f>VLOOKUP(J926,辅助信息!H:I,2,FALSE)</f>
        <v>19950525030</v>
      </c>
      <c r="L926" s="72"/>
      <c r="M926" s="90">
        <v>45728</v>
      </c>
      <c r="O926" s="91">
        <f ca="1" t="shared" si="47"/>
        <v>0</v>
      </c>
      <c r="P926" s="91">
        <f ca="1" t="shared" ref="P926:P931" si="49">IF(M926="","",IF(N926&lt;&gt;"",MAX(N926-M926,0),IF(TODAY()&gt;M926,TODAY()-M926,0)))</f>
        <v>35</v>
      </c>
      <c r="Q926" s="31" t="str">
        <f>VLOOKUP(B926,辅助信息!E:M,9,FALSE)</f>
        <v>ZTWM-CDGS-XS-2024-0248-五冶钢构-南充市医学院项目</v>
      </c>
    </row>
    <row r="927" hidden="1" spans="2:17">
      <c r="B927" s="22" t="s">
        <v>60</v>
      </c>
      <c r="C927" s="64">
        <v>45727</v>
      </c>
      <c r="D927" s="63" t="str">
        <f>VLOOKUP(B927,辅助信息!E:K,7,FALSE)</f>
        <v>JWDDCD2025021900064</v>
      </c>
      <c r="E927" s="63" t="str">
        <f>VLOOKUP(F927,辅助信息!A:B,2,FALSE)</f>
        <v>螺纹钢</v>
      </c>
      <c r="F927" s="22" t="s">
        <v>18</v>
      </c>
      <c r="G927" s="18">
        <v>20</v>
      </c>
      <c r="H927" s="85">
        <f>_xlfn._xlws.FILTER('[1]2025年已发货'!$E:$E,'[1]2025年已发货'!$F:$F&amp;'[1]2025年已发货'!$C:$C&amp;'[1]2025年已发货'!$G:$G&amp;'[1]2025年已发货'!$H:$H=C927&amp;F927&amp;I927&amp;J927,"未发货")</f>
        <v>20</v>
      </c>
      <c r="I927" s="63" t="str">
        <f>VLOOKUP(B927,辅助信息!E:I,3,FALSE)</f>
        <v>(五冶钢构医学科学产业园建设项目房建二部-六标)四川省南充市顺庆区搬罾街道学府大道二段</v>
      </c>
      <c r="J927" s="63" t="str">
        <f>VLOOKUP(B927,辅助信息!E:I,4,FALSE)</f>
        <v>安南</v>
      </c>
      <c r="K927" s="63">
        <f>VLOOKUP(J927,辅助信息!H:I,2,FALSE)</f>
        <v>19950525030</v>
      </c>
      <c r="L927" s="72"/>
      <c r="M927" s="90">
        <v>45728</v>
      </c>
      <c r="O927" s="91">
        <f ca="1" t="shared" ref="O927:O954" si="50">IF(OR(M927="",N927&lt;&gt;""),"",MAX(M927-TODAY(),0))</f>
        <v>0</v>
      </c>
      <c r="P927" s="91">
        <f ca="1" t="shared" si="49"/>
        <v>35</v>
      </c>
      <c r="Q927" s="31" t="str">
        <f>VLOOKUP(B927,辅助信息!E:M,9,FALSE)</f>
        <v>ZTWM-CDGS-XS-2024-0248-五冶钢构-南充市医学院项目</v>
      </c>
    </row>
    <row r="928" hidden="1" spans="1:17">
      <c r="A928" s="66"/>
      <c r="B928" s="63" t="s">
        <v>68</v>
      </c>
      <c r="C928" s="64">
        <v>45727</v>
      </c>
      <c r="D928" s="63" t="s">
        <v>115</v>
      </c>
      <c r="E928" s="63" t="s">
        <v>116</v>
      </c>
      <c r="F928" s="63" t="s">
        <v>27</v>
      </c>
      <c r="G928" s="65">
        <v>11</v>
      </c>
      <c r="H928" s="65">
        <f>_xlfn._xlws.FILTER('[1]2025年已发货'!$E:$E,'[1]2025年已发货'!$F:$F&amp;'[1]2025年已发货'!$C:$C&amp;'[1]2025年已发货'!$G:$G&amp;'[1]2025年已发货'!$H:$H=C928&amp;F928&amp;I928&amp;J928,"未发货")</f>
        <v>11</v>
      </c>
      <c r="I928" s="63" t="str">
        <f>VLOOKUP(B928,辅助信息!E:I,3,FALSE)</f>
        <v>（商投建工达州中医药科技园-2工区-景观桥）达州市通川区达州中医药职业学院犀牛大道北段</v>
      </c>
      <c r="J928" s="63" t="str">
        <f>VLOOKUP(B928,辅助信息!E:I,4,FALSE)</f>
        <v>李波</v>
      </c>
      <c r="K928" s="63">
        <f>VLOOKUP(J928,辅助信息!H:I,2,FALSE)</f>
        <v>18381899787</v>
      </c>
      <c r="L928" s="72" t="str">
        <f>VLOOKUP(B931,辅助信息!E:J,6,FALSE)</f>
        <v>控制炉批号尽量少,优先安排达钢,提前联系到场规格及数量</v>
      </c>
      <c r="M928" s="90">
        <v>45726</v>
      </c>
      <c r="N928" s="91"/>
      <c r="O928" s="91">
        <f ca="1" t="shared" si="50"/>
        <v>0</v>
      </c>
      <c r="P928" s="91">
        <f ca="1" t="shared" si="49"/>
        <v>37</v>
      </c>
      <c r="Q928" s="31" t="str">
        <f>VLOOKUP(B928,辅助信息!E:M,9,FALSE)</f>
        <v>ZTWM-CDGS-XS-2024-0134-商投建工达州中医药科技成果示范园项目</v>
      </c>
    </row>
    <row r="929" hidden="1" spans="1:17">
      <c r="A929" s="66"/>
      <c r="B929" s="63" t="s">
        <v>68</v>
      </c>
      <c r="C929" s="64">
        <v>45727</v>
      </c>
      <c r="D929" s="63" t="s">
        <v>115</v>
      </c>
      <c r="E929" s="63" t="s">
        <v>116</v>
      </c>
      <c r="F929" s="63" t="s">
        <v>32</v>
      </c>
      <c r="G929" s="65">
        <v>132</v>
      </c>
      <c r="H929" s="85">
        <f>_xlfn._xlws.FILTER('[1]2025年已发货'!$E:$E,'[1]2025年已发货'!$F:$F&amp;'[1]2025年已发货'!$C:$C&amp;'[1]2025年已发货'!$G:$G&amp;'[1]2025年已发货'!$H:$H=C929&amp;F929&amp;I929&amp;J929,"未发货")</f>
        <v>80</v>
      </c>
      <c r="I929" s="63" t="str">
        <f>VLOOKUP(B929,辅助信息!E:I,3,FALSE)</f>
        <v>（商投建工达州中医药科技园-2工区-景观桥）达州市通川区达州中医药职业学院犀牛大道北段</v>
      </c>
      <c r="J929" s="63" t="str">
        <f>VLOOKUP(B929,辅助信息!E:I,4,FALSE)</f>
        <v>李波</v>
      </c>
      <c r="K929" s="63">
        <f>VLOOKUP(J929,辅助信息!H:I,2,FALSE)</f>
        <v>18381899787</v>
      </c>
      <c r="L929" s="72"/>
      <c r="M929" s="90">
        <v>45726</v>
      </c>
      <c r="N929" s="91"/>
      <c r="O929" s="91">
        <f ca="1" t="shared" si="50"/>
        <v>0</v>
      </c>
      <c r="P929" s="91">
        <f ca="1" t="shared" si="49"/>
        <v>37</v>
      </c>
      <c r="Q929" s="31" t="str">
        <f>VLOOKUP(B929,辅助信息!E:M,9,FALSE)</f>
        <v>ZTWM-CDGS-XS-2024-0134-商投建工达州中医药科技成果示范园项目</v>
      </c>
    </row>
    <row r="930" hidden="1" spans="1:17">
      <c r="A930" s="66"/>
      <c r="B930" s="63" t="s">
        <v>68</v>
      </c>
      <c r="C930" s="64">
        <v>45727</v>
      </c>
      <c r="D930" s="63" t="s">
        <v>115</v>
      </c>
      <c r="E930" s="63" t="s">
        <v>116</v>
      </c>
      <c r="F930" s="63" t="s">
        <v>33</v>
      </c>
      <c r="G930" s="65">
        <v>19</v>
      </c>
      <c r="H930" s="85">
        <f>_xlfn._xlws.FILTER('[1]2025年已发货'!$E:$E,'[1]2025年已发货'!$F:$F&amp;'[1]2025年已发货'!$C:$C&amp;'[1]2025年已发货'!$G:$G&amp;'[1]2025年已发货'!$H:$H=C930&amp;F930&amp;I930&amp;J930,"未发货")</f>
        <v>18</v>
      </c>
      <c r="I930" s="63" t="str">
        <f>VLOOKUP(B930,辅助信息!E:I,3,FALSE)</f>
        <v>（商投建工达州中医药科技园-2工区-景观桥）达州市通川区达州中医药职业学院犀牛大道北段</v>
      </c>
      <c r="J930" s="63" t="str">
        <f>VLOOKUP(B930,辅助信息!E:I,4,FALSE)</f>
        <v>李波</v>
      </c>
      <c r="K930" s="63">
        <f>VLOOKUP(J930,辅助信息!H:I,2,FALSE)</f>
        <v>18381899787</v>
      </c>
      <c r="L930" s="72"/>
      <c r="M930" s="90">
        <v>45726</v>
      </c>
      <c r="N930" s="91"/>
      <c r="O930" s="91">
        <f ca="1" t="shared" si="50"/>
        <v>0</v>
      </c>
      <c r="P930" s="91">
        <f ca="1" t="shared" si="49"/>
        <v>37</v>
      </c>
      <c r="Q930" s="31" t="str">
        <f>VLOOKUP(B930,辅助信息!E:M,9,FALSE)</f>
        <v>ZTWM-CDGS-XS-2024-0134-商投建工达州中医药科技成果示范园项目</v>
      </c>
    </row>
    <row r="931" hidden="1" spans="2:17">
      <c r="B931" s="63" t="s">
        <v>68</v>
      </c>
      <c r="C931" s="64">
        <v>45727</v>
      </c>
      <c r="D931" s="63" t="str">
        <f>VLOOKUP(B931,辅助信息!E:K,7,FALSE)</f>
        <v>JWDDCD2025011400164</v>
      </c>
      <c r="E931" s="63" t="str">
        <f>VLOOKUP(F931,辅助信息!A:B,2,FALSE)</f>
        <v>螺纹钢</v>
      </c>
      <c r="F931" s="63" t="s">
        <v>18</v>
      </c>
      <c r="G931" s="65">
        <v>14</v>
      </c>
      <c r="H931" s="65">
        <f>_xlfn._xlws.FILTER('[1]2025年已发货'!$E:$E,'[1]2025年已发货'!$F:$F&amp;'[1]2025年已发货'!$C:$C&amp;'[1]2025年已发货'!$G:$G&amp;'[1]2025年已发货'!$H:$H=C931&amp;F931&amp;I931&amp;J931,"未发货")</f>
        <v>14</v>
      </c>
      <c r="I931" s="63" t="str">
        <f>VLOOKUP(B931,辅助信息!E:I,3,FALSE)</f>
        <v>（商投建工达州中医药科技园-2工区-景观桥）达州市通川区达州中医药职业学院犀牛大道北段</v>
      </c>
      <c r="J931" s="63" t="str">
        <f>VLOOKUP(B931,辅助信息!E:I,4,FALSE)</f>
        <v>李波</v>
      </c>
      <c r="K931" s="63">
        <f>VLOOKUP(J931,辅助信息!H:I,2,FALSE)</f>
        <v>18381899787</v>
      </c>
      <c r="L931" s="72"/>
      <c r="M931" s="90">
        <v>45726</v>
      </c>
      <c r="O931" s="91">
        <f ca="1" t="shared" si="50"/>
        <v>0</v>
      </c>
      <c r="P931" s="91">
        <f ca="1" t="shared" si="49"/>
        <v>37</v>
      </c>
      <c r="Q931" s="31" t="str">
        <f>VLOOKUP(B931,辅助信息!E:M,9,FALSE)</f>
        <v>ZTWM-CDGS-XS-2024-0134-商投建工达州中医药科技成果示范园项目</v>
      </c>
    </row>
    <row r="932" hidden="1" spans="2:17">
      <c r="B932" s="63" t="s">
        <v>64</v>
      </c>
      <c r="C932" s="64">
        <v>45727</v>
      </c>
      <c r="D932" s="63" t="str">
        <f>VLOOKUP(B932,辅助信息!E:K,7,FALSE)</f>
        <v>JWDDCD2024102400111</v>
      </c>
      <c r="E932" s="63" t="str">
        <f>VLOOKUP(F932,辅助信息!A:B,2,FALSE)</f>
        <v>螺纹钢</v>
      </c>
      <c r="F932" s="63" t="s">
        <v>65</v>
      </c>
      <c r="G932" s="65">
        <v>12</v>
      </c>
      <c r="H932" s="85">
        <v>12</v>
      </c>
      <c r="I932" s="63" t="str">
        <f>VLOOKUP(B932,辅助信息!E:I,3,FALSE)</f>
        <v>（五冶达州国道542项目-三工区桥梁3工段）四川省达州市达川区赵固镇水文村原村委会下300米</v>
      </c>
      <c r="J932" s="63" t="str">
        <f>VLOOKUP(B932,辅助信息!E:I,4,FALSE)</f>
        <v>李代茂</v>
      </c>
      <c r="K932" s="63">
        <f>VLOOKUP(J932,辅助信息!H:I,2,FALSE)</f>
        <v>18302833536</v>
      </c>
      <c r="L932" s="72" t="str">
        <f>VLOOKUP(B932,辅助信息!E:J,6,FALSE)</f>
        <v>五冶建设送货单,送货车型9.6米,装货前联系收货人核实到场规格,没提前告知进场规格现场不给予接收</v>
      </c>
      <c r="M932" s="90">
        <v>45726</v>
      </c>
      <c r="O932" s="91">
        <f ca="1" t="shared" si="50"/>
        <v>0</v>
      </c>
      <c r="P932" s="91">
        <f ca="1" t="shared" si="48"/>
        <v>37</v>
      </c>
      <c r="Q932" s="31" t="str">
        <f>VLOOKUP(B932,辅助信息!E:M,9,FALSE)</f>
        <v>ZTWM-CDGS-XS-2024-0181-五冶天府-国道542项目（二批次）</v>
      </c>
    </row>
    <row r="933" hidden="1" spans="2:17">
      <c r="B933" s="63" t="s">
        <v>64</v>
      </c>
      <c r="C933" s="64">
        <v>45727</v>
      </c>
      <c r="D933" s="63" t="str">
        <f>VLOOKUP(B933,辅助信息!E:K,7,FALSE)</f>
        <v>JWDDCD2024102400111</v>
      </c>
      <c r="E933" s="63" t="str">
        <f>VLOOKUP(F933,辅助信息!A:B,2,FALSE)</f>
        <v>螺纹钢</v>
      </c>
      <c r="F933" s="63" t="s">
        <v>52</v>
      </c>
      <c r="G933" s="65">
        <v>8</v>
      </c>
      <c r="H933" s="85">
        <v>8</v>
      </c>
      <c r="I933" s="63" t="str">
        <f>VLOOKUP(B933,辅助信息!E:I,3,FALSE)</f>
        <v>（五冶达州国道542项目-三工区桥梁3工段）四川省达州市达川区赵固镇水文村原村委会下300米</v>
      </c>
      <c r="J933" s="63" t="str">
        <f>VLOOKUP(B933,辅助信息!E:I,4,FALSE)</f>
        <v>李代茂</v>
      </c>
      <c r="K933" s="63">
        <f>VLOOKUP(J933,辅助信息!H:I,2,FALSE)</f>
        <v>18302833536</v>
      </c>
      <c r="L933" s="72"/>
      <c r="M933" s="90">
        <v>45726</v>
      </c>
      <c r="O933" s="91">
        <f ca="1" t="shared" si="50"/>
        <v>0</v>
      </c>
      <c r="P933" s="91">
        <f ca="1" t="shared" si="48"/>
        <v>37</v>
      </c>
      <c r="Q933" s="31" t="str">
        <f>VLOOKUP(B933,辅助信息!E:M,9,FALSE)</f>
        <v>ZTWM-CDGS-XS-2024-0181-五冶天府-国道542项目（二批次）</v>
      </c>
    </row>
    <row r="934" ht="56.25" hidden="1" spans="2:17">
      <c r="B934" s="63" t="s">
        <v>29</v>
      </c>
      <c r="C934" s="64">
        <v>45727</v>
      </c>
      <c r="D934" s="63" t="str">
        <f>VLOOKUP(B934,辅助信息!E:K,7,FALSE)</f>
        <v>JWDDCD2024102400111</v>
      </c>
      <c r="E934" s="63" t="str">
        <f>VLOOKUP(F934,辅助信息!A:B,2,FALSE)</f>
        <v>螺纹钢</v>
      </c>
      <c r="F934" s="63" t="s">
        <v>28</v>
      </c>
      <c r="G934" s="65">
        <v>70</v>
      </c>
      <c r="H934" s="85">
        <f>_xlfn._xlws.FILTER('[1]2025年已发货'!$E:$E,'[1]2025年已发货'!$F:$F&amp;'[1]2025年已发货'!$C:$C&amp;'[1]2025年已发货'!$G:$G&amp;'[1]2025年已发货'!$H:$H=C934&amp;F934&amp;I934&amp;J934,"未发货")</f>
        <v>70</v>
      </c>
      <c r="I934" s="63" t="str">
        <f>VLOOKUP(B934,辅助信息!E:I,3,FALSE)</f>
        <v>（五冶达州国道542项目-二工区黄家湾隧道工段）四川省达州市达川区赵固镇黄家坡</v>
      </c>
      <c r="J934" s="63" t="str">
        <f>VLOOKUP(B934,辅助信息!E:I,4,FALSE)</f>
        <v>罗永方</v>
      </c>
      <c r="K934" s="63">
        <f>VLOOKUP(J934,辅助信息!H:I,2,FALSE)</f>
        <v>13551450899</v>
      </c>
      <c r="L934" s="72" t="str">
        <f>VLOOKUP(B934,辅助信息!E:J,6,FALSE)</f>
        <v>五冶建设送货单,4份材质书,送货车型9.6米,装货前联系收货人核实到场规格,没提前告知进场规格现场不给予接收</v>
      </c>
      <c r="M934" s="90">
        <v>45726</v>
      </c>
      <c r="O934" s="91">
        <f ca="1" t="shared" si="50"/>
        <v>0</v>
      </c>
      <c r="P934" s="91">
        <f ca="1" t="shared" si="48"/>
        <v>37</v>
      </c>
      <c r="Q934" s="31" t="str">
        <f>VLOOKUP(B934,辅助信息!E:M,9,FALSE)</f>
        <v>ZTWM-CDGS-XS-2024-0181-五冶天府-国道542项目（二批次）</v>
      </c>
    </row>
    <row r="935" hidden="1" spans="2:17">
      <c r="B935" s="63" t="s">
        <v>54</v>
      </c>
      <c r="C935" s="64">
        <v>45727</v>
      </c>
      <c r="D935" s="63" t="str">
        <f>VLOOKUP(B935,辅助信息!E:K,7,FALSE)</f>
        <v>JWDDCD2024102400111</v>
      </c>
      <c r="E935" s="63" t="str">
        <f>VLOOKUP(F935,辅助信息!A:B,2,FALSE)</f>
        <v>螺纹钢</v>
      </c>
      <c r="F935" s="63" t="s">
        <v>32</v>
      </c>
      <c r="G935" s="65">
        <f>46-27</f>
        <v>19</v>
      </c>
      <c r="H935" s="85">
        <f>_xlfn._xlws.FILTER('[1]2025年已发货'!$E:$E,'[1]2025年已发货'!$F:$F&amp;'[1]2025年已发货'!$C:$C&amp;'[1]2025年已发货'!$G:$G&amp;'[1]2025年已发货'!$H:$H=C935&amp;F935&amp;I935&amp;J935,"未发货")</f>
        <v>19</v>
      </c>
      <c r="I935" s="63" t="str">
        <f>VLOOKUP(B935,辅助信息!E:I,3,FALSE)</f>
        <v>（五冶达州国道542项目-二工区巴河特大桥工段-5号墩）四川省达州市达川区石梯镇固家村村民委员会</v>
      </c>
      <c r="J935" s="63" t="str">
        <f>VLOOKUP(B935,辅助信息!E:I,4,FALSE)</f>
        <v>谭福中</v>
      </c>
      <c r="K935" s="63">
        <f>VLOOKUP(J935,辅助信息!H:I,2,FALSE)</f>
        <v>15828538619</v>
      </c>
      <c r="L935" s="72" t="str">
        <f>VLOOKUP(B935,辅助信息!E:J,6,FALSE)</f>
        <v>五冶建设送货单,4份材质书,送货车型13米,装货前联系收货人核实到场规格,没提前告知进场规格现场不给予接收</v>
      </c>
      <c r="M935" s="90">
        <v>45728</v>
      </c>
      <c r="O935" s="91">
        <f ca="1" t="shared" si="50"/>
        <v>0</v>
      </c>
      <c r="P935" s="91">
        <f ca="1" t="shared" si="48"/>
        <v>35</v>
      </c>
      <c r="Q935" s="31" t="str">
        <f>VLOOKUP(B935,辅助信息!E:M,9,FALSE)</f>
        <v>ZTWM-CDGS-XS-2024-0181-五冶天府-国道542项目（二批次）</v>
      </c>
    </row>
    <row r="936" hidden="1" spans="2:17">
      <c r="B936" s="63" t="s">
        <v>54</v>
      </c>
      <c r="C936" s="64">
        <v>45727</v>
      </c>
      <c r="D936" s="63" t="str">
        <f>VLOOKUP(B936,辅助信息!E:K,7,FALSE)</f>
        <v>JWDDCD2024102400111</v>
      </c>
      <c r="E936" s="63" t="str">
        <f>VLOOKUP(F936,辅助信息!A:B,2,FALSE)</f>
        <v>螺纹钢</v>
      </c>
      <c r="F936" s="63" t="s">
        <v>52</v>
      </c>
      <c r="G936" s="65">
        <v>2</v>
      </c>
      <c r="H936" s="85">
        <f>_xlfn._xlws.FILTER('[1]2025年已发货'!$E:$E,'[1]2025年已发货'!$F:$F&amp;'[1]2025年已发货'!$C:$C&amp;'[1]2025年已发货'!$G:$G&amp;'[1]2025年已发货'!$H:$H=C936&amp;F936&amp;I936&amp;J936,"未发货")</f>
        <v>2</v>
      </c>
      <c r="I936" s="63" t="str">
        <f>VLOOKUP(B936,辅助信息!E:I,3,FALSE)</f>
        <v>（五冶达州国道542项目-二工区巴河特大桥工段-5号墩）四川省达州市达川区石梯镇固家村村民委员会</v>
      </c>
      <c r="J936" s="63" t="str">
        <f>VLOOKUP(B936,辅助信息!E:I,4,FALSE)</f>
        <v>谭福中</v>
      </c>
      <c r="K936" s="63">
        <f>VLOOKUP(J936,辅助信息!H:I,2,FALSE)</f>
        <v>15828538619</v>
      </c>
      <c r="L936" s="72"/>
      <c r="M936" s="90">
        <v>45728</v>
      </c>
      <c r="O936" s="91">
        <f ca="1" t="shared" si="50"/>
        <v>0</v>
      </c>
      <c r="P936" s="91">
        <f ca="1" t="shared" si="48"/>
        <v>35</v>
      </c>
      <c r="Q936" s="31" t="str">
        <f>VLOOKUP(B936,辅助信息!E:M,9,FALSE)</f>
        <v>ZTWM-CDGS-XS-2024-0181-五冶天府-国道542项目（二批次）</v>
      </c>
    </row>
    <row r="937" hidden="1" spans="2:17">
      <c r="B937" s="63" t="s">
        <v>20</v>
      </c>
      <c r="C937" s="64">
        <v>45728</v>
      </c>
      <c r="D937" s="63" t="str">
        <f>VLOOKUP(B937,辅助信息!E:K,7,FALSE)</f>
        <v>JWDDCD2025021900064</v>
      </c>
      <c r="E937" s="63" t="str">
        <f>VLOOKUP(F937,辅助信息!A:B,2,FALSE)</f>
        <v>盘螺</v>
      </c>
      <c r="F937" s="63" t="s">
        <v>49</v>
      </c>
      <c r="G937" s="65">
        <v>8</v>
      </c>
      <c r="H937" s="85">
        <f>_xlfn._xlws.FILTER('[1]2025年已发货'!$E:$E,'[1]2025年已发货'!$F:$F&amp;'[1]2025年已发货'!$C:$C&amp;'[1]2025年已发货'!$G:$G&amp;'[1]2025年已发货'!$H:$H=C937&amp;F937&amp;I937&amp;J937,"未发货")</f>
        <v>8</v>
      </c>
      <c r="I937" s="63" t="str">
        <f>VLOOKUP(B937,辅助信息!E:I,3,FALSE)</f>
        <v>(五冶钢构医学科学产业园建设项目房建三部-一标（7-2）)四川省南充市顺庆区搬罾街道学府大道二段</v>
      </c>
      <c r="J937" s="63" t="str">
        <f>VLOOKUP(B937,辅助信息!E:I,4,FALSE)</f>
        <v>郑林</v>
      </c>
      <c r="K937" s="63">
        <f>VLOOKUP(J937,辅助信息!H:I,2,FALSE)</f>
        <v>18349955455</v>
      </c>
      <c r="L937" s="72" t="str">
        <f>VLOOKUP(B938,辅助信息!E:J,6,FALSE)</f>
        <v>送货单：送货单位：南充思临新材料科技有限公司,收货单位：五冶集团川北(南充)建设有限公司,项目名称：南充医学科学产业园,送货车型13米,装货前联系收货人核实到场规格</v>
      </c>
      <c r="M937" s="90">
        <v>45727</v>
      </c>
      <c r="N937" s="91"/>
      <c r="O937" s="91">
        <f ca="1" t="shared" si="50"/>
        <v>0</v>
      </c>
      <c r="P937" s="91">
        <f ca="1" t="shared" si="48"/>
        <v>36</v>
      </c>
      <c r="Q937" s="31" t="str">
        <f>VLOOKUP(B937,辅助信息!E:M,9,FALSE)</f>
        <v>ZTWM-CDGS-XS-2024-0248-五冶钢构-南充市医学院项目</v>
      </c>
    </row>
    <row r="938" hidden="1" spans="2:17">
      <c r="B938" s="63" t="s">
        <v>20</v>
      </c>
      <c r="C938" s="64">
        <v>45728</v>
      </c>
      <c r="D938" s="63" t="str">
        <f>VLOOKUP(B938,辅助信息!E:K,7,FALSE)</f>
        <v>JWDDCD2025021900064</v>
      </c>
      <c r="E938" s="63" t="str">
        <f>VLOOKUP(F938,辅助信息!A:B,2,FALSE)</f>
        <v>盘螺</v>
      </c>
      <c r="F938" s="63" t="s">
        <v>40</v>
      </c>
      <c r="G938" s="65">
        <v>4</v>
      </c>
      <c r="H938" s="85">
        <f>_xlfn._xlws.FILTER('[1]2025年已发货'!$E:$E,'[1]2025年已发货'!$F:$F&amp;'[1]2025年已发货'!$C:$C&amp;'[1]2025年已发货'!$G:$G&amp;'[1]2025年已发货'!$H:$H=C938&amp;F938&amp;I938&amp;J938,"未发货")</f>
        <v>4</v>
      </c>
      <c r="I938" s="63" t="str">
        <f>VLOOKUP(B938,辅助信息!E:I,3,FALSE)</f>
        <v>(五冶钢构医学科学产业园建设项目房建三部-一标（7-2）)四川省南充市顺庆区搬罾街道学府大道二段</v>
      </c>
      <c r="J938" s="63" t="str">
        <f>VLOOKUP(B938,辅助信息!E:I,4,FALSE)</f>
        <v>郑林</v>
      </c>
      <c r="K938" s="63">
        <f>VLOOKUP(J938,辅助信息!H:I,2,FALSE)</f>
        <v>18349955455</v>
      </c>
      <c r="L938" s="72"/>
      <c r="M938" s="90">
        <v>45727</v>
      </c>
      <c r="N938" s="91"/>
      <c r="O938" s="91">
        <f ca="1" t="shared" si="50"/>
        <v>0</v>
      </c>
      <c r="P938" s="91">
        <f ca="1" t="shared" si="48"/>
        <v>36</v>
      </c>
      <c r="Q938" s="31" t="str">
        <f>VLOOKUP(B938,辅助信息!E:M,9,FALSE)</f>
        <v>ZTWM-CDGS-XS-2024-0248-五冶钢构-南充市医学院项目</v>
      </c>
    </row>
    <row r="939" hidden="1" spans="2:17">
      <c r="B939" s="63" t="s">
        <v>20</v>
      </c>
      <c r="C939" s="64">
        <v>45728</v>
      </c>
      <c r="D939" s="63" t="str">
        <f>VLOOKUP(B939,辅助信息!E:K,7,FALSE)</f>
        <v>JWDDCD2025021900064</v>
      </c>
      <c r="E939" s="63" t="str">
        <f>VLOOKUP(F939,辅助信息!A:B,2,FALSE)</f>
        <v>盘螺</v>
      </c>
      <c r="F939" s="63" t="s">
        <v>41</v>
      </c>
      <c r="G939" s="65">
        <v>6</v>
      </c>
      <c r="H939" s="85">
        <f>_xlfn._xlws.FILTER('[1]2025年已发货'!$E:$E,'[1]2025年已发货'!$F:$F&amp;'[1]2025年已发货'!$C:$C&amp;'[1]2025年已发货'!$G:$G&amp;'[1]2025年已发货'!$H:$H=C939&amp;F939&amp;I939&amp;J939,"未发货")</f>
        <v>6</v>
      </c>
      <c r="I939" s="63" t="str">
        <f>VLOOKUP(B939,辅助信息!E:I,3,FALSE)</f>
        <v>(五冶钢构医学科学产业园建设项目房建三部-一标（7-2）)四川省南充市顺庆区搬罾街道学府大道二段</v>
      </c>
      <c r="J939" s="63" t="str">
        <f>VLOOKUP(B939,辅助信息!E:I,4,FALSE)</f>
        <v>郑林</v>
      </c>
      <c r="K939" s="63">
        <f>VLOOKUP(J939,辅助信息!H:I,2,FALSE)</f>
        <v>18349955455</v>
      </c>
      <c r="L939" s="72"/>
      <c r="M939" s="90">
        <v>45727</v>
      </c>
      <c r="N939" s="91"/>
      <c r="O939" s="91">
        <f ca="1" t="shared" si="50"/>
        <v>0</v>
      </c>
      <c r="P939" s="91">
        <f ca="1" t="shared" si="48"/>
        <v>36</v>
      </c>
      <c r="Q939" s="31" t="str">
        <f>VLOOKUP(B939,辅助信息!E:M,9,FALSE)</f>
        <v>ZTWM-CDGS-XS-2024-0248-五冶钢构-南充市医学院项目</v>
      </c>
    </row>
    <row r="940" hidden="1" spans="2:17">
      <c r="B940" s="63" t="s">
        <v>20</v>
      </c>
      <c r="C940" s="64">
        <v>45728</v>
      </c>
      <c r="D940" s="63" t="str">
        <f>VLOOKUP(B940,辅助信息!E:K,7,FALSE)</f>
        <v>JWDDCD2025021900064</v>
      </c>
      <c r="E940" s="63" t="str">
        <f>VLOOKUP(F940,辅助信息!A:B,2,FALSE)</f>
        <v>盘螺</v>
      </c>
      <c r="F940" s="63" t="s">
        <v>26</v>
      </c>
      <c r="G940" s="65">
        <v>9</v>
      </c>
      <c r="H940" s="85">
        <f>_xlfn._xlws.FILTER('[1]2025年已发货'!$E:$E,'[1]2025年已发货'!$F:$F&amp;'[1]2025年已发货'!$C:$C&amp;'[1]2025年已发货'!$G:$G&amp;'[1]2025年已发货'!$H:$H=C940&amp;F940&amp;I940&amp;J940,"未发货")</f>
        <v>9</v>
      </c>
      <c r="I940" s="63" t="str">
        <f>VLOOKUP(B940,辅助信息!E:I,3,FALSE)</f>
        <v>(五冶钢构医学科学产业园建设项目房建三部-一标（7-2）)四川省南充市顺庆区搬罾街道学府大道二段</v>
      </c>
      <c r="J940" s="63" t="str">
        <f>VLOOKUP(B940,辅助信息!E:I,4,FALSE)</f>
        <v>郑林</v>
      </c>
      <c r="K940" s="63">
        <f>VLOOKUP(J940,辅助信息!H:I,2,FALSE)</f>
        <v>18349955455</v>
      </c>
      <c r="L940" s="72"/>
      <c r="M940" s="90">
        <v>45727</v>
      </c>
      <c r="N940" s="91"/>
      <c r="O940" s="91">
        <f ca="1" t="shared" si="50"/>
        <v>0</v>
      </c>
      <c r="P940" s="91">
        <f ca="1" t="shared" si="48"/>
        <v>36</v>
      </c>
      <c r="Q940" s="31" t="str">
        <f>VLOOKUP(B940,辅助信息!E:M,9,FALSE)</f>
        <v>ZTWM-CDGS-XS-2024-0248-五冶钢构-南充市医学院项目</v>
      </c>
    </row>
    <row r="941" hidden="1" spans="2:17">
      <c r="B941" s="63" t="s">
        <v>20</v>
      </c>
      <c r="C941" s="64">
        <v>45728</v>
      </c>
      <c r="D941" s="63" t="str">
        <f>VLOOKUP(B941,辅助信息!E:K,7,FALSE)</f>
        <v>JWDDCD2025021900064</v>
      </c>
      <c r="E941" s="63" t="str">
        <f>VLOOKUP(F941,辅助信息!A:B,2,FALSE)</f>
        <v>螺纹钢</v>
      </c>
      <c r="F941" s="63" t="s">
        <v>46</v>
      </c>
      <c r="G941" s="65">
        <v>8</v>
      </c>
      <c r="H941" s="85">
        <f>_xlfn._xlws.FILTER('[1]2025年已发货'!$E:$E,'[1]2025年已发货'!$F:$F&amp;'[1]2025年已发货'!$C:$C&amp;'[1]2025年已发货'!$G:$G&amp;'[1]2025年已发货'!$H:$H=C941&amp;F941&amp;I941&amp;J941,"未发货")</f>
        <v>8</v>
      </c>
      <c r="I941" s="63" t="str">
        <f>VLOOKUP(B941,辅助信息!E:I,3,FALSE)</f>
        <v>(五冶钢构医学科学产业园建设项目房建三部-一标（7-2）)四川省南充市顺庆区搬罾街道学府大道二段</v>
      </c>
      <c r="J941" s="63" t="str">
        <f>VLOOKUP(B941,辅助信息!E:I,4,FALSE)</f>
        <v>郑林</v>
      </c>
      <c r="K941" s="63">
        <f>VLOOKUP(J941,辅助信息!H:I,2,FALSE)</f>
        <v>18349955455</v>
      </c>
      <c r="L941" s="72"/>
      <c r="M941" s="90">
        <v>45727</v>
      </c>
      <c r="N941" s="91"/>
      <c r="O941" s="91">
        <f ca="1" t="shared" si="50"/>
        <v>0</v>
      </c>
      <c r="P941" s="91">
        <f ca="1" t="shared" ref="P941:P967" si="51">IF(M941="","",IF(N941&lt;&gt;"",MAX(N941-M941,0),IF(TODAY()&gt;M941,TODAY()-M941,0)))</f>
        <v>36</v>
      </c>
      <c r="Q941" s="31" t="str">
        <f>VLOOKUP(B941,辅助信息!E:M,9,FALSE)</f>
        <v>ZTWM-CDGS-XS-2024-0248-五冶钢构-南充市医学院项目</v>
      </c>
    </row>
    <row r="942" hidden="1" spans="2:17">
      <c r="B942" s="63" t="s">
        <v>74</v>
      </c>
      <c r="C942" s="64">
        <v>45730</v>
      </c>
      <c r="D942" s="63" t="str">
        <f>VLOOKUP(B942,辅助信息!E:K,7,FALSE)</f>
        <v>JWDDCD2024102400111</v>
      </c>
      <c r="E942" s="63" t="str">
        <f>VLOOKUP(F942,辅助信息!A:B,2,FALSE)</f>
        <v>螺纹钢</v>
      </c>
      <c r="F942" s="63" t="s">
        <v>27</v>
      </c>
      <c r="G942" s="65">
        <v>3</v>
      </c>
      <c r="H942" s="65" t="str">
        <f>_xlfn._xlws.FILTER('[1]2025年已发货'!$E:$E,'[1]2025年已发货'!$F:$F&amp;'[1]2025年已发货'!$C:$C&amp;'[1]2025年已发货'!$G:$G&amp;'[1]2025年已发货'!$H:$H=C942&amp;F942&amp;I942&amp;J942,"未发货")</f>
        <v>未发货</v>
      </c>
      <c r="I942" s="63" t="str">
        <f>VLOOKUP(B942,辅助信息!E:I,3,FALSE)</f>
        <v>（五冶达州国道542项目-桥梁4标）四川省达州市达川区大堰镇双井村</v>
      </c>
      <c r="J942" s="63" t="str">
        <f>VLOOKUP(B942,辅助信息!E:I,4,FALSE)</f>
        <v>吴志强</v>
      </c>
      <c r="K942" s="63">
        <f>VLOOKUP(J942,辅助信息!H:I,2,FALSE)</f>
        <v>18820030907</v>
      </c>
      <c r="L942" s="72" t="str">
        <f>VLOOKUP(B943,辅助信息!E:J,6,FALSE)</f>
        <v>五冶建设送货单,送货车型13米,装货前联系收货人核实到场规格,没提前告知进场规格现场不给予接收</v>
      </c>
      <c r="M942" s="90">
        <v>45728</v>
      </c>
      <c r="O942" s="91">
        <f ca="1" t="shared" si="50"/>
        <v>0</v>
      </c>
      <c r="P942" s="91">
        <f ca="1" t="shared" si="51"/>
        <v>35</v>
      </c>
      <c r="Q942" s="31" t="str">
        <f>VLOOKUP(B942,辅助信息!E:M,9,FALSE)</f>
        <v>ZTWM-CDGS-XS-2024-0181-五冶天府-国道542项目（二批次）</v>
      </c>
    </row>
    <row r="943" hidden="1" spans="2:17">
      <c r="B943" s="63" t="s">
        <v>74</v>
      </c>
      <c r="C943" s="64">
        <v>45730</v>
      </c>
      <c r="D943" s="63" t="str">
        <f>VLOOKUP(B943,辅助信息!E:K,7,FALSE)</f>
        <v>JWDDCD2024102400111</v>
      </c>
      <c r="E943" s="63" t="str">
        <f>VLOOKUP(F943,辅助信息!A:B,2,FALSE)</f>
        <v>螺纹钢</v>
      </c>
      <c r="F943" s="63" t="s">
        <v>19</v>
      </c>
      <c r="G943" s="65">
        <v>3</v>
      </c>
      <c r="H943" s="65" t="str">
        <f>_xlfn._xlws.FILTER('[1]2025年已发货'!$E:$E,'[1]2025年已发货'!$F:$F&amp;'[1]2025年已发货'!$C:$C&amp;'[1]2025年已发货'!$G:$G&amp;'[1]2025年已发货'!$H:$H=C943&amp;F943&amp;I943&amp;J943,"未发货")</f>
        <v>未发货</v>
      </c>
      <c r="I943" s="63" t="str">
        <f>VLOOKUP(B943,辅助信息!E:I,3,FALSE)</f>
        <v>（五冶达州国道542项目-桥梁4标）四川省达州市达川区大堰镇双井村</v>
      </c>
      <c r="J943" s="63" t="str">
        <f>VLOOKUP(B943,辅助信息!E:I,4,FALSE)</f>
        <v>吴志强</v>
      </c>
      <c r="K943" s="63">
        <f>VLOOKUP(J943,辅助信息!H:I,2,FALSE)</f>
        <v>18820030907</v>
      </c>
      <c r="L943" s="72"/>
      <c r="M943" s="90">
        <v>45728</v>
      </c>
      <c r="O943" s="91">
        <f ca="1" t="shared" si="50"/>
        <v>0</v>
      </c>
      <c r="P943" s="91">
        <f ca="1" t="shared" si="51"/>
        <v>35</v>
      </c>
      <c r="Q943" s="31" t="str">
        <f>VLOOKUP(B943,辅助信息!E:M,9,FALSE)</f>
        <v>ZTWM-CDGS-XS-2024-0181-五冶天府-国道542项目（二批次）</v>
      </c>
    </row>
    <row r="944" hidden="1" spans="2:17">
      <c r="B944" s="63" t="s">
        <v>74</v>
      </c>
      <c r="C944" s="64">
        <v>45730</v>
      </c>
      <c r="D944" s="63" t="str">
        <f>VLOOKUP(B944,辅助信息!E:K,7,FALSE)</f>
        <v>JWDDCD2024102400111</v>
      </c>
      <c r="E944" s="63" t="str">
        <f>VLOOKUP(F944,辅助信息!A:B,2,FALSE)</f>
        <v>螺纹钢</v>
      </c>
      <c r="F944" s="63" t="s">
        <v>32</v>
      </c>
      <c r="G944" s="65">
        <v>6</v>
      </c>
      <c r="H944" s="65" t="str">
        <f>_xlfn._xlws.FILTER('[1]2025年已发货'!$E:$E,'[1]2025年已发货'!$F:$F&amp;'[1]2025年已发货'!$C:$C&amp;'[1]2025年已发货'!$G:$G&amp;'[1]2025年已发货'!$H:$H=C944&amp;F944&amp;I944&amp;J944,"未发货")</f>
        <v>未发货</v>
      </c>
      <c r="I944" s="63" t="str">
        <f>VLOOKUP(B944,辅助信息!E:I,3,FALSE)</f>
        <v>（五冶达州国道542项目-桥梁4标）四川省达州市达川区大堰镇双井村</v>
      </c>
      <c r="J944" s="63" t="str">
        <f>VLOOKUP(B944,辅助信息!E:I,4,FALSE)</f>
        <v>吴志强</v>
      </c>
      <c r="K944" s="63">
        <f>VLOOKUP(J944,辅助信息!H:I,2,FALSE)</f>
        <v>18820030907</v>
      </c>
      <c r="L944" s="72"/>
      <c r="M944" s="90">
        <v>45728</v>
      </c>
      <c r="O944" s="91">
        <f ca="1" t="shared" si="50"/>
        <v>0</v>
      </c>
      <c r="P944" s="91">
        <f ca="1" t="shared" si="51"/>
        <v>35</v>
      </c>
      <c r="Q944" s="31" t="str">
        <f>VLOOKUP(B944,辅助信息!E:M,9,FALSE)</f>
        <v>ZTWM-CDGS-XS-2024-0181-五冶天府-国道542项目（二批次）</v>
      </c>
    </row>
    <row r="945" hidden="1" spans="2:17">
      <c r="B945" s="63" t="s">
        <v>74</v>
      </c>
      <c r="C945" s="64">
        <v>45730</v>
      </c>
      <c r="D945" s="63" t="str">
        <f>VLOOKUP(B945,辅助信息!E:K,7,FALSE)</f>
        <v>JWDDCD2024102400111</v>
      </c>
      <c r="E945" s="63" t="str">
        <f>VLOOKUP(F945,辅助信息!A:B,2,FALSE)</f>
        <v>螺纹钢</v>
      </c>
      <c r="F945" s="63" t="s">
        <v>33</v>
      </c>
      <c r="G945" s="65">
        <v>9</v>
      </c>
      <c r="H945" s="65" t="str">
        <f>_xlfn._xlws.FILTER('[1]2025年已发货'!$E:$E,'[1]2025年已发货'!$F:$F&amp;'[1]2025年已发货'!$C:$C&amp;'[1]2025年已发货'!$G:$G&amp;'[1]2025年已发货'!$H:$H=C945&amp;F945&amp;I945&amp;J945,"未发货")</f>
        <v>未发货</v>
      </c>
      <c r="I945" s="63" t="str">
        <f>VLOOKUP(B945,辅助信息!E:I,3,FALSE)</f>
        <v>（五冶达州国道542项目-桥梁4标）四川省达州市达川区大堰镇双井村</v>
      </c>
      <c r="J945" s="63" t="str">
        <f>VLOOKUP(B945,辅助信息!E:I,4,FALSE)</f>
        <v>吴志强</v>
      </c>
      <c r="K945" s="63">
        <f>VLOOKUP(J945,辅助信息!H:I,2,FALSE)</f>
        <v>18820030907</v>
      </c>
      <c r="L945" s="72"/>
      <c r="M945" s="90">
        <v>45728</v>
      </c>
      <c r="O945" s="91">
        <f ca="1" t="shared" si="50"/>
        <v>0</v>
      </c>
      <c r="P945" s="91">
        <f ca="1" t="shared" si="51"/>
        <v>35</v>
      </c>
      <c r="Q945" s="31" t="str">
        <f>VLOOKUP(B945,辅助信息!E:M,9,FALSE)</f>
        <v>ZTWM-CDGS-XS-2024-0181-五冶天府-国道542项目（二批次）</v>
      </c>
    </row>
    <row r="946" hidden="1" spans="2:17">
      <c r="B946" s="63" t="s">
        <v>74</v>
      </c>
      <c r="C946" s="64">
        <v>45730</v>
      </c>
      <c r="D946" s="63" t="str">
        <f>VLOOKUP(B946,辅助信息!E:K,7,FALSE)</f>
        <v>JWDDCD2024102400111</v>
      </c>
      <c r="E946" s="63" t="str">
        <f>VLOOKUP(F946,辅助信息!A:B,2,FALSE)</f>
        <v>螺纹钢</v>
      </c>
      <c r="F946" s="63" t="s">
        <v>18</v>
      </c>
      <c r="G946" s="65">
        <v>3</v>
      </c>
      <c r="H946" s="65" t="str">
        <f>_xlfn._xlws.FILTER('[1]2025年已发货'!$E:$E,'[1]2025年已发货'!$F:$F&amp;'[1]2025年已发货'!$C:$C&amp;'[1]2025年已发货'!$G:$G&amp;'[1]2025年已发货'!$H:$H=C946&amp;F946&amp;I946&amp;J946,"未发货")</f>
        <v>未发货</v>
      </c>
      <c r="I946" s="63" t="str">
        <f>VLOOKUP(B946,辅助信息!E:I,3,FALSE)</f>
        <v>（五冶达州国道542项目-桥梁4标）四川省达州市达川区大堰镇双井村</v>
      </c>
      <c r="J946" s="63" t="str">
        <f>VLOOKUP(B946,辅助信息!E:I,4,FALSE)</f>
        <v>吴志强</v>
      </c>
      <c r="K946" s="63">
        <f>VLOOKUP(J946,辅助信息!H:I,2,FALSE)</f>
        <v>18820030907</v>
      </c>
      <c r="L946" s="72"/>
      <c r="M946" s="90">
        <v>45728</v>
      </c>
      <c r="O946" s="91">
        <f ca="1" t="shared" si="50"/>
        <v>0</v>
      </c>
      <c r="P946" s="91">
        <f ca="1" t="shared" si="51"/>
        <v>35</v>
      </c>
      <c r="Q946" s="31" t="str">
        <f>VLOOKUP(B946,辅助信息!E:M,9,FALSE)</f>
        <v>ZTWM-CDGS-XS-2024-0181-五冶天府-国道542项目（二批次）</v>
      </c>
    </row>
    <row r="947" hidden="1" spans="2:17">
      <c r="B947" s="63" t="s">
        <v>74</v>
      </c>
      <c r="C947" s="64">
        <v>45730</v>
      </c>
      <c r="D947" s="63" t="str">
        <f>VLOOKUP(B947,辅助信息!E:K,7,FALSE)</f>
        <v>JWDDCD2024102400111</v>
      </c>
      <c r="E947" s="63" t="str">
        <f>VLOOKUP(F947,辅助信息!A:B,2,FALSE)</f>
        <v>螺纹钢</v>
      </c>
      <c r="F947" s="63" t="s">
        <v>65</v>
      </c>
      <c r="G947" s="65">
        <v>21</v>
      </c>
      <c r="H947" s="65" t="str">
        <f>_xlfn._xlws.FILTER('[1]2025年已发货'!$E:$E,'[1]2025年已发货'!$F:$F&amp;'[1]2025年已发货'!$C:$C&amp;'[1]2025年已发货'!$G:$G&amp;'[1]2025年已发货'!$H:$H=C947&amp;F947&amp;I947&amp;J947,"未发货")</f>
        <v>未发货</v>
      </c>
      <c r="I947" s="63" t="str">
        <f>VLOOKUP(B947,辅助信息!E:I,3,FALSE)</f>
        <v>（五冶达州国道542项目-桥梁4标）四川省达州市达川区大堰镇双井村</v>
      </c>
      <c r="J947" s="63" t="str">
        <f>VLOOKUP(B947,辅助信息!E:I,4,FALSE)</f>
        <v>吴志强</v>
      </c>
      <c r="K947" s="63">
        <f>VLOOKUP(J947,辅助信息!H:I,2,FALSE)</f>
        <v>18820030907</v>
      </c>
      <c r="L947" s="72"/>
      <c r="M947" s="90">
        <v>45728</v>
      </c>
      <c r="O947" s="91">
        <f ca="1" t="shared" si="50"/>
        <v>0</v>
      </c>
      <c r="P947" s="91">
        <f ca="1" t="shared" si="51"/>
        <v>35</v>
      </c>
      <c r="Q947" s="31" t="str">
        <f>VLOOKUP(B947,辅助信息!E:M,9,FALSE)</f>
        <v>ZTWM-CDGS-XS-2024-0181-五冶天府-国道542项目（二批次）</v>
      </c>
    </row>
    <row r="948" hidden="1" spans="1:17">
      <c r="A948" s="66"/>
      <c r="B948" s="63" t="s">
        <v>68</v>
      </c>
      <c r="C948" s="64">
        <v>45730</v>
      </c>
      <c r="D948" s="63" t="s">
        <v>115</v>
      </c>
      <c r="E948" s="63" t="s">
        <v>116</v>
      </c>
      <c r="F948" s="63" t="s">
        <v>27</v>
      </c>
      <c r="G948" s="65">
        <v>11</v>
      </c>
      <c r="H948" s="65" t="str">
        <f>_xlfn._xlws.FILTER('[1]2025年已发货'!$E:$E,'[1]2025年已发货'!$F:$F&amp;'[1]2025年已发货'!$C:$C&amp;'[1]2025年已发货'!$G:$G&amp;'[1]2025年已发货'!$H:$H=C948&amp;F948&amp;I948&amp;J948,"未发货")</f>
        <v>未发货</v>
      </c>
      <c r="I948" s="63" t="str">
        <f>VLOOKUP(B948,辅助信息!E:I,3,FALSE)</f>
        <v>（商投建工达州中医药科技园-2工区-景观桥）达州市通川区达州中医药职业学院犀牛大道北段</v>
      </c>
      <c r="J948" s="63" t="str">
        <f>VLOOKUP(B948,辅助信息!E:I,4,FALSE)</f>
        <v>李波</v>
      </c>
      <c r="K948" s="63">
        <f>VLOOKUP(J948,辅助信息!H:I,2,FALSE)</f>
        <v>18381899787</v>
      </c>
      <c r="L948" s="72" t="str">
        <f>VLOOKUP(B948,辅助信息!E:J,6,FALSE)</f>
        <v>控制炉批号尽量少,优先安排达钢,提前联系到场规格及数量</v>
      </c>
      <c r="M948" s="90">
        <v>45726</v>
      </c>
      <c r="N948" s="91"/>
      <c r="O948" s="91">
        <f ca="1" t="shared" si="50"/>
        <v>0</v>
      </c>
      <c r="P948" s="91">
        <f ca="1" t="shared" si="51"/>
        <v>37</v>
      </c>
      <c r="Q948" s="31" t="str">
        <f>VLOOKUP(B948,辅助信息!E:M,9,FALSE)</f>
        <v>ZTWM-CDGS-XS-2024-0134-商投建工达州中医药科技成果示范园项目</v>
      </c>
    </row>
    <row r="949" hidden="1" spans="1:17">
      <c r="A949" s="66"/>
      <c r="B949" s="63" t="s">
        <v>68</v>
      </c>
      <c r="C949" s="64">
        <v>45730</v>
      </c>
      <c r="D949" s="63" t="s">
        <v>115</v>
      </c>
      <c r="E949" s="63" t="s">
        <v>116</v>
      </c>
      <c r="F949" s="63" t="s">
        <v>32</v>
      </c>
      <c r="G949" s="65">
        <v>99</v>
      </c>
      <c r="H949" s="65" t="str">
        <f>_xlfn._xlws.FILTER('[1]2025年已发货'!$E:$E,'[1]2025年已发货'!$F:$F&amp;'[1]2025年已发货'!$C:$C&amp;'[1]2025年已发货'!$G:$G&amp;'[1]2025年已发货'!$H:$H=C949&amp;F949&amp;I949&amp;J949,"未发货")</f>
        <v>未发货</v>
      </c>
      <c r="I949" s="63" t="str">
        <f>VLOOKUP(B949,辅助信息!E:I,3,FALSE)</f>
        <v>（商投建工达州中医药科技园-2工区-景观桥）达州市通川区达州中医药职业学院犀牛大道北段</v>
      </c>
      <c r="J949" s="63" t="str">
        <f>VLOOKUP(B949,辅助信息!E:I,4,FALSE)</f>
        <v>李波</v>
      </c>
      <c r="K949" s="63">
        <f>VLOOKUP(J949,辅助信息!H:I,2,FALSE)</f>
        <v>18381899787</v>
      </c>
      <c r="L949" s="72"/>
      <c r="M949" s="90">
        <v>45726</v>
      </c>
      <c r="N949" s="91"/>
      <c r="O949" s="91">
        <f ca="1" t="shared" si="50"/>
        <v>0</v>
      </c>
      <c r="P949" s="91">
        <f ca="1" t="shared" si="51"/>
        <v>37</v>
      </c>
      <c r="Q949" s="31" t="str">
        <f>VLOOKUP(B949,辅助信息!E:M,9,FALSE)</f>
        <v>ZTWM-CDGS-XS-2024-0134-商投建工达州中医药科技成果示范园项目</v>
      </c>
    </row>
    <row r="950" hidden="1" spans="2:17">
      <c r="B950" s="63" t="s">
        <v>68</v>
      </c>
      <c r="C950" s="64">
        <v>45730</v>
      </c>
      <c r="D950" s="63" t="str">
        <f>VLOOKUP(B950,辅助信息!E:K,7,FALSE)</f>
        <v>JWDDCD2025011400164</v>
      </c>
      <c r="E950" s="63" t="str">
        <f>VLOOKUP(F950,辅助信息!A:B,2,FALSE)</f>
        <v>螺纹钢</v>
      </c>
      <c r="F950" s="63" t="s">
        <v>18</v>
      </c>
      <c r="G950" s="65">
        <v>14</v>
      </c>
      <c r="H950" s="65" t="str">
        <f>_xlfn._xlws.FILTER('[1]2025年已发货'!$E:$E,'[1]2025年已发货'!$F:$F&amp;'[1]2025年已发货'!$C:$C&amp;'[1]2025年已发货'!$G:$G&amp;'[1]2025年已发货'!$H:$H=C950&amp;F950&amp;I950&amp;J950,"未发货")</f>
        <v>未发货</v>
      </c>
      <c r="I950" s="63" t="str">
        <f>VLOOKUP(B950,辅助信息!E:I,3,FALSE)</f>
        <v>（商投建工达州中医药科技园-2工区-景观桥）达州市通川区达州中医药职业学院犀牛大道北段</v>
      </c>
      <c r="J950" s="63" t="str">
        <f>VLOOKUP(B950,辅助信息!E:I,4,FALSE)</f>
        <v>李波</v>
      </c>
      <c r="K950" s="63">
        <f>VLOOKUP(J950,辅助信息!H:I,2,FALSE)</f>
        <v>18381899787</v>
      </c>
      <c r="L950" s="72"/>
      <c r="M950" s="90">
        <v>45726</v>
      </c>
      <c r="O950" s="91">
        <f ca="1" t="shared" si="50"/>
        <v>0</v>
      </c>
      <c r="P950" s="91">
        <f ca="1" t="shared" si="51"/>
        <v>37</v>
      </c>
      <c r="Q950" s="31" t="str">
        <f>VLOOKUP(B950,辅助信息!E:M,9,FALSE)</f>
        <v>ZTWM-CDGS-XS-2024-0134-商投建工达州中医药科技成果示范园项目</v>
      </c>
    </row>
    <row r="951" hidden="1" spans="2:17">
      <c r="B951" s="22" t="s">
        <v>69</v>
      </c>
      <c r="C951" s="64">
        <v>45730</v>
      </c>
      <c r="D951" s="63" t="str">
        <f>VLOOKUP(B951,辅助信息!E:K,7,FALSE)</f>
        <v>JWDDCD2025011400164</v>
      </c>
      <c r="E951" s="63" t="str">
        <f>VLOOKUP(F951,辅助信息!A:B,2,FALSE)</f>
        <v>螺纹钢</v>
      </c>
      <c r="F951" s="22" t="s">
        <v>58</v>
      </c>
      <c r="G951" s="18">
        <v>24</v>
      </c>
      <c r="H951" s="65" t="str">
        <f>_xlfn._xlws.FILTER('[1]2025年已发货'!$E:$E,'[1]2025年已发货'!$F:$F&amp;'[1]2025年已发货'!$C:$C&amp;'[1]2025年已发货'!$G:$G&amp;'[1]2025年已发货'!$H:$H=C951&amp;F951&amp;I951&amp;J951,"未发货")</f>
        <v>未发货</v>
      </c>
      <c r="I951" s="63" t="str">
        <f>VLOOKUP(B951,辅助信息!E:I,3,FALSE)</f>
        <v>（商投建工达州中医药科技园-4工区-2号楼）达州市通川区达州中医药职业学院犀牛大道北段</v>
      </c>
      <c r="J951" s="63" t="str">
        <f>VLOOKUP(B951,辅助信息!E:I,4,FALSE)</f>
        <v>张扬</v>
      </c>
      <c r="K951" s="63">
        <f>VLOOKUP(J951,辅助信息!H:I,2,FALSE)</f>
        <v>18381904567</v>
      </c>
      <c r="L951" s="72" t="str">
        <f>VLOOKUP(B951,辅助信息!E:J,6,FALSE)</f>
        <v>控制炉批号尽量少,优先安排达钢,提前联系到场规格及数量</v>
      </c>
      <c r="M951" s="90">
        <v>45731</v>
      </c>
      <c r="O951" s="91">
        <f ca="1" t="shared" si="50"/>
        <v>0</v>
      </c>
      <c r="P951" s="91">
        <f ca="1" t="shared" si="51"/>
        <v>32</v>
      </c>
      <c r="Q951" s="31" t="str">
        <f>VLOOKUP(B951,辅助信息!E:M,9,FALSE)</f>
        <v>ZTWM-CDGS-XS-2024-0134-商投建工达州中医药科技成果示范园项目</v>
      </c>
    </row>
    <row r="952" hidden="1" spans="2:17">
      <c r="B952" s="22" t="s">
        <v>69</v>
      </c>
      <c r="C952" s="64">
        <v>45730</v>
      </c>
      <c r="D952" s="63" t="str">
        <f>VLOOKUP(B952,辅助信息!E:K,7,FALSE)</f>
        <v>JWDDCD2025011400164</v>
      </c>
      <c r="E952" s="63" t="str">
        <f>VLOOKUP(F952,辅助信息!A:B,2,FALSE)</f>
        <v>螺纹钢</v>
      </c>
      <c r="F952" s="22" t="s">
        <v>22</v>
      </c>
      <c r="G952" s="18">
        <v>12</v>
      </c>
      <c r="H952" s="65" t="str">
        <f>_xlfn._xlws.FILTER('[1]2025年已发货'!$E:$E,'[1]2025年已发货'!$F:$F&amp;'[1]2025年已发货'!$C:$C&amp;'[1]2025年已发货'!$G:$G&amp;'[1]2025年已发货'!$H:$H=C952&amp;F952&amp;I952&amp;J952,"未发货")</f>
        <v>未发货</v>
      </c>
      <c r="I952" s="63" t="str">
        <f>VLOOKUP(B952,辅助信息!E:I,3,FALSE)</f>
        <v>（商投建工达州中医药科技园-4工区-2号楼）达州市通川区达州中医药职业学院犀牛大道北段</v>
      </c>
      <c r="J952" s="63" t="str">
        <f>VLOOKUP(B952,辅助信息!E:I,4,FALSE)</f>
        <v>张扬</v>
      </c>
      <c r="K952" s="63">
        <f>VLOOKUP(J952,辅助信息!H:I,2,FALSE)</f>
        <v>18381904567</v>
      </c>
      <c r="L952" s="72"/>
      <c r="M952" s="90">
        <v>45731</v>
      </c>
      <c r="O952" s="91">
        <f ca="1" t="shared" si="50"/>
        <v>0</v>
      </c>
      <c r="P952" s="91">
        <f ca="1" t="shared" si="51"/>
        <v>32</v>
      </c>
      <c r="Q952" s="31" t="str">
        <f>VLOOKUP(B952,辅助信息!E:M,9,FALSE)</f>
        <v>ZTWM-CDGS-XS-2024-0134-商投建工达州中医药科技成果示范园项目</v>
      </c>
    </row>
    <row r="953" hidden="1" spans="2:17">
      <c r="B953" s="22" t="s">
        <v>69</v>
      </c>
      <c r="C953" s="64">
        <v>45730</v>
      </c>
      <c r="D953" s="63" t="str">
        <f>VLOOKUP(B953,辅助信息!E:K,7,FALSE)</f>
        <v>JWDDCD2025011400164</v>
      </c>
      <c r="E953" s="63" t="str">
        <f>VLOOKUP(F953,辅助信息!A:B,2,FALSE)</f>
        <v>盘螺</v>
      </c>
      <c r="F953" s="22" t="s">
        <v>40</v>
      </c>
      <c r="G953" s="18">
        <v>60</v>
      </c>
      <c r="H953" s="65" t="str">
        <f>_xlfn._xlws.FILTER('[1]2025年已发货'!$E:$E,'[1]2025年已发货'!$F:$F&amp;'[1]2025年已发货'!$C:$C&amp;'[1]2025年已发货'!$G:$G&amp;'[1]2025年已发货'!$H:$H=C953&amp;F953&amp;I953&amp;J953,"未发货")</f>
        <v>未发货</v>
      </c>
      <c r="I953" s="63" t="str">
        <f>VLOOKUP(B953,辅助信息!E:I,3,FALSE)</f>
        <v>（商投建工达州中医药科技园-4工区-2号楼）达州市通川区达州中医药职业学院犀牛大道北段</v>
      </c>
      <c r="J953" s="63" t="str">
        <f>VLOOKUP(B953,辅助信息!E:I,4,FALSE)</f>
        <v>张扬</v>
      </c>
      <c r="K953" s="63">
        <f>VLOOKUP(J953,辅助信息!H:I,2,FALSE)</f>
        <v>18381904567</v>
      </c>
      <c r="L953" s="72"/>
      <c r="M953" s="90">
        <v>45731</v>
      </c>
      <c r="O953" s="91">
        <f ca="1" t="shared" si="50"/>
        <v>0</v>
      </c>
      <c r="P953" s="91">
        <f ca="1" t="shared" si="51"/>
        <v>32</v>
      </c>
      <c r="Q953" s="31" t="str">
        <f>VLOOKUP(B953,辅助信息!E:M,9,FALSE)</f>
        <v>ZTWM-CDGS-XS-2024-0134-商投建工达州中医药科技成果示范园项目</v>
      </c>
    </row>
    <row r="954" hidden="1" spans="2:17">
      <c r="B954" s="22" t="s">
        <v>69</v>
      </c>
      <c r="C954" s="64">
        <v>45730</v>
      </c>
      <c r="D954" s="63" t="str">
        <f>VLOOKUP(B954,辅助信息!E:K,7,FALSE)</f>
        <v>JWDDCD2025011400164</v>
      </c>
      <c r="E954" s="63" t="str">
        <f>VLOOKUP(F954,辅助信息!A:B,2,FALSE)</f>
        <v>螺纹钢</v>
      </c>
      <c r="F954" s="22" t="s">
        <v>33</v>
      </c>
      <c r="G954" s="18">
        <v>9</v>
      </c>
      <c r="H954" s="65" t="str">
        <f>_xlfn._xlws.FILTER('[1]2025年已发货'!$E:$E,'[1]2025年已发货'!$F:$F&amp;'[1]2025年已发货'!$C:$C&amp;'[1]2025年已发货'!$G:$G&amp;'[1]2025年已发货'!$H:$H=C954&amp;F954&amp;I954&amp;J954,"未发货")</f>
        <v>未发货</v>
      </c>
      <c r="I954" s="63" t="str">
        <f>VLOOKUP(B954,辅助信息!E:I,3,FALSE)</f>
        <v>（商投建工达州中医药科技园-4工区-2号楼）达州市通川区达州中医药职业学院犀牛大道北段</v>
      </c>
      <c r="J954" s="63" t="str">
        <f>VLOOKUP(B954,辅助信息!E:I,4,FALSE)</f>
        <v>张扬</v>
      </c>
      <c r="K954" s="63">
        <f>VLOOKUP(J954,辅助信息!H:I,2,FALSE)</f>
        <v>18381904567</v>
      </c>
      <c r="L954" s="72"/>
      <c r="M954" s="90">
        <v>45731</v>
      </c>
      <c r="O954" s="91">
        <f ca="1" t="shared" si="50"/>
        <v>0</v>
      </c>
      <c r="P954" s="91">
        <f ca="1" t="shared" si="51"/>
        <v>32</v>
      </c>
      <c r="Q954" s="31" t="str">
        <f>VLOOKUP(B954,辅助信息!E:M,9,FALSE)</f>
        <v>ZTWM-CDGS-XS-2024-0134-商投建工达州中医药科技成果示范园项目</v>
      </c>
    </row>
    <row r="955" hidden="1" spans="2:17">
      <c r="B955" s="63" t="s">
        <v>74</v>
      </c>
      <c r="C955" s="64">
        <v>45732</v>
      </c>
      <c r="D955" s="63" t="str">
        <f>VLOOKUP(B955,辅助信息!E:K,7,FALSE)</f>
        <v>JWDDCD2024102400111</v>
      </c>
      <c r="E955" s="63" t="str">
        <f>VLOOKUP(F955,辅助信息!A:B,2,FALSE)</f>
        <v>螺纹钢</v>
      </c>
      <c r="F955" s="63" t="s">
        <v>27</v>
      </c>
      <c r="G955" s="65">
        <v>3</v>
      </c>
      <c r="H955" s="65" t="str">
        <f>_xlfn._xlws.FILTER('[1]2025年已发货'!$E:$E,'[1]2025年已发货'!$F:$F&amp;'[1]2025年已发货'!$C:$C&amp;'[1]2025年已发货'!$G:$G&amp;'[1]2025年已发货'!$H:$H=C955&amp;F955&amp;I955&amp;J955,"未发货")</f>
        <v>未发货</v>
      </c>
      <c r="I955" s="63" t="str">
        <f>VLOOKUP(B955,辅助信息!E:I,3,FALSE)</f>
        <v>（五冶达州国道542项目-桥梁4标）四川省达州市达川区大堰镇双井村</v>
      </c>
      <c r="J955" s="63" t="str">
        <f>VLOOKUP(B955,辅助信息!E:I,4,FALSE)</f>
        <v>吴志强</v>
      </c>
      <c r="K955" s="63">
        <f>VLOOKUP(J955,辅助信息!H:I,2,FALSE)</f>
        <v>18820030907</v>
      </c>
      <c r="L955" s="72" t="str">
        <f>VLOOKUP(B955,辅助信息!E:J,6,FALSE)</f>
        <v>五冶建设送货单,送货车型13米,装货前联系收货人核实到场规格,没提前告知进场规格现场不给予接收</v>
      </c>
      <c r="M955" s="90">
        <v>45728</v>
      </c>
      <c r="O955" s="91">
        <f ca="1" t="shared" ref="O955:O1014" si="52">IF(OR(M955="",N955&lt;&gt;""),"",MAX(M955-TODAY(),0))</f>
        <v>0</v>
      </c>
      <c r="P955" s="91">
        <f ca="1" t="shared" si="51"/>
        <v>35</v>
      </c>
      <c r="Q955" s="31" t="str">
        <f>VLOOKUP(B955,辅助信息!E:M,9,FALSE)</f>
        <v>ZTWM-CDGS-XS-2024-0181-五冶天府-国道542项目（二批次）</v>
      </c>
    </row>
    <row r="956" hidden="1" spans="2:17">
      <c r="B956" s="63" t="s">
        <v>74</v>
      </c>
      <c r="C956" s="64">
        <v>45732</v>
      </c>
      <c r="D956" s="63" t="str">
        <f>VLOOKUP(B956,辅助信息!E:K,7,FALSE)</f>
        <v>JWDDCD2024102400111</v>
      </c>
      <c r="E956" s="63" t="str">
        <f>VLOOKUP(F956,辅助信息!A:B,2,FALSE)</f>
        <v>螺纹钢</v>
      </c>
      <c r="F956" s="63" t="s">
        <v>19</v>
      </c>
      <c r="G956" s="65">
        <v>3</v>
      </c>
      <c r="H956" s="65" t="str">
        <f>_xlfn._xlws.FILTER('[1]2025年已发货'!$E:$E,'[1]2025年已发货'!$F:$F&amp;'[1]2025年已发货'!$C:$C&amp;'[1]2025年已发货'!$G:$G&amp;'[1]2025年已发货'!$H:$H=C956&amp;F956&amp;I956&amp;J956,"未发货")</f>
        <v>未发货</v>
      </c>
      <c r="I956" s="63" t="str">
        <f>VLOOKUP(B956,辅助信息!E:I,3,FALSE)</f>
        <v>（五冶达州国道542项目-桥梁4标）四川省达州市达川区大堰镇双井村</v>
      </c>
      <c r="J956" s="63" t="str">
        <f>VLOOKUP(B956,辅助信息!E:I,4,FALSE)</f>
        <v>吴志强</v>
      </c>
      <c r="K956" s="63">
        <f>VLOOKUP(J956,辅助信息!H:I,2,FALSE)</f>
        <v>18820030907</v>
      </c>
      <c r="L956" s="72"/>
      <c r="M956" s="90">
        <v>45728</v>
      </c>
      <c r="O956" s="91">
        <f ca="1" t="shared" si="52"/>
        <v>0</v>
      </c>
      <c r="P956" s="91">
        <f ca="1" t="shared" si="51"/>
        <v>35</v>
      </c>
      <c r="Q956" s="31" t="str">
        <f>VLOOKUP(B956,辅助信息!E:M,9,FALSE)</f>
        <v>ZTWM-CDGS-XS-2024-0181-五冶天府-国道542项目（二批次）</v>
      </c>
    </row>
    <row r="957" hidden="1" spans="2:17">
      <c r="B957" s="63" t="s">
        <v>74</v>
      </c>
      <c r="C957" s="64">
        <v>45732</v>
      </c>
      <c r="D957" s="63" t="str">
        <f>VLOOKUP(B957,辅助信息!E:K,7,FALSE)</f>
        <v>JWDDCD2024102400111</v>
      </c>
      <c r="E957" s="63" t="str">
        <f>VLOOKUP(F957,辅助信息!A:B,2,FALSE)</f>
        <v>螺纹钢</v>
      </c>
      <c r="F957" s="63" t="s">
        <v>32</v>
      </c>
      <c r="G957" s="65">
        <v>6</v>
      </c>
      <c r="H957" s="65" t="str">
        <f>_xlfn._xlws.FILTER('[1]2025年已发货'!$E:$E,'[1]2025年已发货'!$F:$F&amp;'[1]2025年已发货'!$C:$C&amp;'[1]2025年已发货'!$G:$G&amp;'[1]2025年已发货'!$H:$H=C957&amp;F957&amp;I957&amp;J957,"未发货")</f>
        <v>未发货</v>
      </c>
      <c r="I957" s="63" t="str">
        <f>VLOOKUP(B957,辅助信息!E:I,3,FALSE)</f>
        <v>（五冶达州国道542项目-桥梁4标）四川省达州市达川区大堰镇双井村</v>
      </c>
      <c r="J957" s="63" t="str">
        <f>VLOOKUP(B957,辅助信息!E:I,4,FALSE)</f>
        <v>吴志强</v>
      </c>
      <c r="K957" s="63">
        <f>VLOOKUP(J957,辅助信息!H:I,2,FALSE)</f>
        <v>18820030907</v>
      </c>
      <c r="L957" s="72"/>
      <c r="M957" s="90">
        <v>45728</v>
      </c>
      <c r="O957" s="91">
        <f ca="1" t="shared" si="52"/>
        <v>0</v>
      </c>
      <c r="P957" s="91">
        <f ca="1" t="shared" si="51"/>
        <v>35</v>
      </c>
      <c r="Q957" s="31" t="str">
        <f>VLOOKUP(B957,辅助信息!E:M,9,FALSE)</f>
        <v>ZTWM-CDGS-XS-2024-0181-五冶天府-国道542项目（二批次）</v>
      </c>
    </row>
    <row r="958" hidden="1" spans="2:17">
      <c r="B958" s="63" t="s">
        <v>74</v>
      </c>
      <c r="C958" s="64">
        <v>45732</v>
      </c>
      <c r="D958" s="63" t="str">
        <f>VLOOKUP(B958,辅助信息!E:K,7,FALSE)</f>
        <v>JWDDCD2024102400111</v>
      </c>
      <c r="E958" s="63" t="str">
        <f>VLOOKUP(F958,辅助信息!A:B,2,FALSE)</f>
        <v>螺纹钢</v>
      </c>
      <c r="F958" s="63" t="s">
        <v>33</v>
      </c>
      <c r="G958" s="65">
        <v>9</v>
      </c>
      <c r="H958" s="65" t="str">
        <f>_xlfn._xlws.FILTER('[1]2025年已发货'!$E:$E,'[1]2025年已发货'!$F:$F&amp;'[1]2025年已发货'!$C:$C&amp;'[1]2025年已发货'!$G:$G&amp;'[1]2025年已发货'!$H:$H=C958&amp;F958&amp;I958&amp;J958,"未发货")</f>
        <v>未发货</v>
      </c>
      <c r="I958" s="63" t="str">
        <f>VLOOKUP(B958,辅助信息!E:I,3,FALSE)</f>
        <v>（五冶达州国道542项目-桥梁4标）四川省达州市达川区大堰镇双井村</v>
      </c>
      <c r="J958" s="63" t="str">
        <f>VLOOKUP(B958,辅助信息!E:I,4,FALSE)</f>
        <v>吴志强</v>
      </c>
      <c r="K958" s="63">
        <f>VLOOKUP(J958,辅助信息!H:I,2,FALSE)</f>
        <v>18820030907</v>
      </c>
      <c r="L958" s="72"/>
      <c r="M958" s="90">
        <v>45728</v>
      </c>
      <c r="O958" s="91">
        <f ca="1" t="shared" si="52"/>
        <v>0</v>
      </c>
      <c r="P958" s="91">
        <f ca="1" t="shared" si="51"/>
        <v>35</v>
      </c>
      <c r="Q958" s="31" t="str">
        <f>VLOOKUP(B958,辅助信息!E:M,9,FALSE)</f>
        <v>ZTWM-CDGS-XS-2024-0181-五冶天府-国道542项目（二批次）</v>
      </c>
    </row>
    <row r="959" hidden="1" spans="2:17">
      <c r="B959" s="63" t="s">
        <v>74</v>
      </c>
      <c r="C959" s="64">
        <v>45732</v>
      </c>
      <c r="D959" s="63" t="str">
        <f>VLOOKUP(B959,辅助信息!E:K,7,FALSE)</f>
        <v>JWDDCD2024102400111</v>
      </c>
      <c r="E959" s="63" t="str">
        <f>VLOOKUP(F959,辅助信息!A:B,2,FALSE)</f>
        <v>螺纹钢</v>
      </c>
      <c r="F959" s="63" t="s">
        <v>18</v>
      </c>
      <c r="G959" s="65">
        <v>3</v>
      </c>
      <c r="H959" s="65" t="str">
        <f>_xlfn._xlws.FILTER('[1]2025年已发货'!$E:$E,'[1]2025年已发货'!$F:$F&amp;'[1]2025年已发货'!$C:$C&amp;'[1]2025年已发货'!$G:$G&amp;'[1]2025年已发货'!$H:$H=C959&amp;F959&amp;I959&amp;J959,"未发货")</f>
        <v>未发货</v>
      </c>
      <c r="I959" s="63" t="str">
        <f>VLOOKUP(B959,辅助信息!E:I,3,FALSE)</f>
        <v>（五冶达州国道542项目-桥梁4标）四川省达州市达川区大堰镇双井村</v>
      </c>
      <c r="J959" s="63" t="str">
        <f>VLOOKUP(B959,辅助信息!E:I,4,FALSE)</f>
        <v>吴志强</v>
      </c>
      <c r="K959" s="63">
        <f>VLOOKUP(J959,辅助信息!H:I,2,FALSE)</f>
        <v>18820030907</v>
      </c>
      <c r="L959" s="72"/>
      <c r="M959" s="90">
        <v>45728</v>
      </c>
      <c r="O959" s="91">
        <f ca="1" t="shared" si="52"/>
        <v>0</v>
      </c>
      <c r="P959" s="91">
        <f ca="1" t="shared" si="51"/>
        <v>35</v>
      </c>
      <c r="Q959" s="31" t="str">
        <f>VLOOKUP(B959,辅助信息!E:M,9,FALSE)</f>
        <v>ZTWM-CDGS-XS-2024-0181-五冶天府-国道542项目（二批次）</v>
      </c>
    </row>
    <row r="960" hidden="1" spans="2:17">
      <c r="B960" s="63" t="s">
        <v>74</v>
      </c>
      <c r="C960" s="64">
        <v>45732</v>
      </c>
      <c r="D960" s="63" t="str">
        <f>VLOOKUP(B960,辅助信息!E:K,7,FALSE)</f>
        <v>JWDDCD2024102400111</v>
      </c>
      <c r="E960" s="63" t="str">
        <f>VLOOKUP(F960,辅助信息!A:B,2,FALSE)</f>
        <v>螺纹钢</v>
      </c>
      <c r="F960" s="63" t="s">
        <v>65</v>
      </c>
      <c r="G960" s="65">
        <v>21</v>
      </c>
      <c r="H960" s="65" t="str">
        <f>_xlfn._xlws.FILTER('[1]2025年已发货'!$E:$E,'[1]2025年已发货'!$F:$F&amp;'[1]2025年已发货'!$C:$C&amp;'[1]2025年已发货'!$G:$G&amp;'[1]2025年已发货'!$H:$H=C960&amp;F960&amp;I960&amp;J960,"未发货")</f>
        <v>未发货</v>
      </c>
      <c r="I960" s="63" t="str">
        <f>VLOOKUP(B960,辅助信息!E:I,3,FALSE)</f>
        <v>（五冶达州国道542项目-桥梁4标）四川省达州市达川区大堰镇双井村</v>
      </c>
      <c r="J960" s="63" t="str">
        <f>VLOOKUP(B960,辅助信息!E:I,4,FALSE)</f>
        <v>吴志强</v>
      </c>
      <c r="K960" s="63">
        <f>VLOOKUP(J960,辅助信息!H:I,2,FALSE)</f>
        <v>18820030907</v>
      </c>
      <c r="L960" s="72"/>
      <c r="M960" s="90">
        <v>45728</v>
      </c>
      <c r="O960" s="91">
        <f ca="1" t="shared" si="52"/>
        <v>0</v>
      </c>
      <c r="P960" s="91">
        <f ca="1" t="shared" si="51"/>
        <v>35</v>
      </c>
      <c r="Q960" s="31" t="str">
        <f>VLOOKUP(B960,辅助信息!E:M,9,FALSE)</f>
        <v>ZTWM-CDGS-XS-2024-0181-五冶天府-国道542项目（二批次）</v>
      </c>
    </row>
    <row r="961" hidden="1" spans="2:17">
      <c r="B961" s="63" t="s">
        <v>68</v>
      </c>
      <c r="C961" s="64">
        <v>45732</v>
      </c>
      <c r="D961" s="63" t="str">
        <f>VLOOKUP(B961,辅助信息!E:K,7,FALSE)</f>
        <v>JWDDCD2025011400164</v>
      </c>
      <c r="E961" s="63" t="str">
        <f>VLOOKUP(F961,辅助信息!A:B,2,FALSE)</f>
        <v>螺纹钢</v>
      </c>
      <c r="F961" s="63" t="s">
        <v>27</v>
      </c>
      <c r="G961" s="65">
        <v>11</v>
      </c>
      <c r="H961" s="65" t="str">
        <f>_xlfn._xlws.FILTER('[1]2025年已发货'!$E:$E,'[1]2025年已发货'!$F:$F&amp;'[1]2025年已发货'!$C:$C&amp;'[1]2025年已发货'!$G:$G&amp;'[1]2025年已发货'!$H:$H=C961&amp;F961&amp;I961&amp;J961,"未发货")</f>
        <v>未发货</v>
      </c>
      <c r="I961" s="63" t="str">
        <f>VLOOKUP(B961,辅助信息!E:I,3,FALSE)</f>
        <v>（商投建工达州中医药科技园-2工区-景观桥）达州市通川区达州中医药职业学院犀牛大道北段</v>
      </c>
      <c r="J961" s="63" t="str">
        <f>VLOOKUP(B961,辅助信息!E:I,4,FALSE)</f>
        <v>李波</v>
      </c>
      <c r="K961" s="63">
        <f>VLOOKUP(J961,辅助信息!H:I,2,FALSE)</f>
        <v>18381899787</v>
      </c>
      <c r="L961" s="72" t="str">
        <f>VLOOKUP(B961,辅助信息!E:J,6,FALSE)</f>
        <v>控制炉批号尽量少,优先安排达钢,提前联系到场规格及数量</v>
      </c>
      <c r="M961" s="90">
        <v>45726</v>
      </c>
      <c r="O961" s="91">
        <f ca="1" t="shared" si="52"/>
        <v>0</v>
      </c>
      <c r="P961" s="91">
        <f ca="1" t="shared" si="51"/>
        <v>37</v>
      </c>
      <c r="Q961" s="31" t="str">
        <f>VLOOKUP(B961,辅助信息!E:M,9,FALSE)</f>
        <v>ZTWM-CDGS-XS-2024-0134-商投建工达州中医药科技成果示范园项目</v>
      </c>
    </row>
    <row r="962" hidden="1" spans="2:17">
      <c r="B962" s="63" t="s">
        <v>68</v>
      </c>
      <c r="C962" s="64">
        <v>45732</v>
      </c>
      <c r="D962" s="63" t="str">
        <f>VLOOKUP(B962,辅助信息!E:K,7,FALSE)</f>
        <v>JWDDCD2025011400164</v>
      </c>
      <c r="E962" s="63" t="str">
        <f>VLOOKUP(F962,辅助信息!A:B,2,FALSE)</f>
        <v>螺纹钢</v>
      </c>
      <c r="F962" s="63" t="s">
        <v>32</v>
      </c>
      <c r="G962" s="65">
        <v>99</v>
      </c>
      <c r="H962" s="65" t="str">
        <f>_xlfn._xlws.FILTER('[1]2025年已发货'!$E:$E,'[1]2025年已发货'!$F:$F&amp;'[1]2025年已发货'!$C:$C&amp;'[1]2025年已发货'!$G:$G&amp;'[1]2025年已发货'!$H:$H=C962&amp;F962&amp;I962&amp;J962,"未发货")</f>
        <v>未发货</v>
      </c>
      <c r="I962" s="63" t="str">
        <f>VLOOKUP(B962,辅助信息!E:I,3,FALSE)</f>
        <v>（商投建工达州中医药科技园-2工区-景观桥）达州市通川区达州中医药职业学院犀牛大道北段</v>
      </c>
      <c r="J962" s="63" t="str">
        <f>VLOOKUP(B962,辅助信息!E:I,4,FALSE)</f>
        <v>李波</v>
      </c>
      <c r="K962" s="63">
        <f>VLOOKUP(J962,辅助信息!H:I,2,FALSE)</f>
        <v>18381899787</v>
      </c>
      <c r="L962" s="72"/>
      <c r="M962" s="90">
        <v>45726</v>
      </c>
      <c r="O962" s="91">
        <f ca="1" t="shared" si="52"/>
        <v>0</v>
      </c>
      <c r="P962" s="91">
        <f ca="1" t="shared" si="51"/>
        <v>37</v>
      </c>
      <c r="Q962" s="31" t="str">
        <f>VLOOKUP(B962,辅助信息!E:M,9,FALSE)</f>
        <v>ZTWM-CDGS-XS-2024-0134-商投建工达州中医药科技成果示范园项目</v>
      </c>
    </row>
    <row r="963" hidden="1" spans="2:17">
      <c r="B963" s="63" t="s">
        <v>68</v>
      </c>
      <c r="C963" s="64">
        <v>45732</v>
      </c>
      <c r="D963" s="63" t="str">
        <f>VLOOKUP(B963,辅助信息!E:K,7,FALSE)</f>
        <v>JWDDCD2025011400164</v>
      </c>
      <c r="E963" s="63" t="str">
        <f>VLOOKUP(F963,辅助信息!A:B,2,FALSE)</f>
        <v>螺纹钢</v>
      </c>
      <c r="F963" s="63" t="s">
        <v>18</v>
      </c>
      <c r="G963" s="65">
        <v>14</v>
      </c>
      <c r="H963" s="65" t="str">
        <f>_xlfn._xlws.FILTER('[1]2025年已发货'!$E:$E,'[1]2025年已发货'!$F:$F&amp;'[1]2025年已发货'!$C:$C&amp;'[1]2025年已发货'!$G:$G&amp;'[1]2025年已发货'!$H:$H=C963&amp;F963&amp;I963&amp;J963,"未发货")</f>
        <v>未发货</v>
      </c>
      <c r="I963" s="63" t="str">
        <f>VLOOKUP(B963,辅助信息!E:I,3,FALSE)</f>
        <v>（商投建工达州中医药科技园-2工区-景观桥）达州市通川区达州中医药职业学院犀牛大道北段</v>
      </c>
      <c r="J963" s="63" t="str">
        <f>VLOOKUP(B963,辅助信息!E:I,4,FALSE)</f>
        <v>李波</v>
      </c>
      <c r="K963" s="63">
        <f>VLOOKUP(J963,辅助信息!H:I,2,FALSE)</f>
        <v>18381899787</v>
      </c>
      <c r="L963" s="72"/>
      <c r="M963" s="90">
        <v>45726</v>
      </c>
      <c r="O963" s="91">
        <f ca="1" t="shared" si="52"/>
        <v>0</v>
      </c>
      <c r="P963" s="91">
        <f ca="1" t="shared" si="51"/>
        <v>37</v>
      </c>
      <c r="Q963" s="31" t="str">
        <f>VLOOKUP(B963,辅助信息!E:M,9,FALSE)</f>
        <v>ZTWM-CDGS-XS-2024-0134-商投建工达州中医药科技成果示范园项目</v>
      </c>
    </row>
    <row r="964" hidden="1" spans="2:17">
      <c r="B964" s="22" t="s">
        <v>69</v>
      </c>
      <c r="C964" s="64">
        <v>45732</v>
      </c>
      <c r="D964" s="63" t="str">
        <f>VLOOKUP(B964,辅助信息!E:K,7,FALSE)</f>
        <v>JWDDCD2025011400164</v>
      </c>
      <c r="E964" s="63" t="str">
        <f>VLOOKUP(F964,辅助信息!A:B,2,FALSE)</f>
        <v>螺纹钢</v>
      </c>
      <c r="F964" s="22" t="s">
        <v>58</v>
      </c>
      <c r="G964" s="18">
        <v>24</v>
      </c>
      <c r="H964" s="85">
        <f>_xlfn._xlws.FILTER('[1]2025年已发货'!$E:$E,'[1]2025年已发货'!$F:$F&amp;'[1]2025年已发货'!$C:$C&amp;'[1]2025年已发货'!$G:$G&amp;'[1]2025年已发货'!$H:$H=C964&amp;F964&amp;I964&amp;J964,"未发货")</f>
        <v>18</v>
      </c>
      <c r="I964" s="63" t="str">
        <f>VLOOKUP(B964,辅助信息!E:I,3,FALSE)</f>
        <v>（商投建工达州中医药科技园-4工区-2号楼）达州市通川区达州中医药职业学院犀牛大道北段</v>
      </c>
      <c r="J964" s="63" t="str">
        <f>VLOOKUP(B964,辅助信息!E:I,4,FALSE)</f>
        <v>张扬</v>
      </c>
      <c r="K964" s="63">
        <f>VLOOKUP(J964,辅助信息!H:I,2,FALSE)</f>
        <v>18381904567</v>
      </c>
      <c r="L964" s="72" t="str">
        <f>VLOOKUP(B967,辅助信息!E:J,6,FALSE)</f>
        <v>控制炉批号尽量少,优先安排达钢,提前联系到场规格及数量</v>
      </c>
      <c r="M964" s="90">
        <v>45731</v>
      </c>
      <c r="O964" s="91">
        <f ca="1" t="shared" si="52"/>
        <v>0</v>
      </c>
      <c r="P964" s="91">
        <f ca="1" t="shared" si="51"/>
        <v>32</v>
      </c>
      <c r="Q964" s="31" t="str">
        <f>VLOOKUP(B964,辅助信息!E:M,9,FALSE)</f>
        <v>ZTWM-CDGS-XS-2024-0134-商投建工达州中医药科技成果示范园项目</v>
      </c>
    </row>
    <row r="965" hidden="1" spans="2:17">
      <c r="B965" s="22" t="s">
        <v>69</v>
      </c>
      <c r="C965" s="64">
        <v>45732</v>
      </c>
      <c r="D965" s="63" t="str">
        <f>VLOOKUP(B965,辅助信息!E:K,7,FALSE)</f>
        <v>JWDDCD2025011400164</v>
      </c>
      <c r="E965" s="63" t="str">
        <f>VLOOKUP(F965,辅助信息!A:B,2,FALSE)</f>
        <v>螺纹钢</v>
      </c>
      <c r="F965" s="22" t="s">
        <v>22</v>
      </c>
      <c r="G965" s="18">
        <v>12</v>
      </c>
      <c r="H965" s="85">
        <f>_xlfn._xlws.FILTER('[1]2025年已发货'!$E:$E,'[1]2025年已发货'!$F:$F&amp;'[1]2025年已发货'!$C:$C&amp;'[1]2025年已发货'!$G:$G&amp;'[1]2025年已发货'!$H:$H=C965&amp;F965&amp;I965&amp;J965,"未发货")</f>
        <v>12</v>
      </c>
      <c r="I965" s="63" t="str">
        <f>VLOOKUP(B965,辅助信息!E:I,3,FALSE)</f>
        <v>（商投建工达州中医药科技园-4工区-2号楼）达州市通川区达州中医药职业学院犀牛大道北段</v>
      </c>
      <c r="J965" s="63" t="str">
        <f>VLOOKUP(B965,辅助信息!E:I,4,FALSE)</f>
        <v>张扬</v>
      </c>
      <c r="K965" s="63">
        <f>VLOOKUP(J965,辅助信息!H:I,2,FALSE)</f>
        <v>18381904567</v>
      </c>
      <c r="L965" s="72"/>
      <c r="M965" s="90">
        <v>45731</v>
      </c>
      <c r="O965" s="91">
        <f ca="1" t="shared" si="52"/>
        <v>0</v>
      </c>
      <c r="P965" s="91">
        <f ca="1" t="shared" si="51"/>
        <v>32</v>
      </c>
      <c r="Q965" s="31" t="str">
        <f>VLOOKUP(B965,辅助信息!E:M,9,FALSE)</f>
        <v>ZTWM-CDGS-XS-2024-0134-商投建工达州中医药科技成果示范园项目</v>
      </c>
    </row>
    <row r="966" hidden="1" spans="2:17">
      <c r="B966" s="22" t="s">
        <v>69</v>
      </c>
      <c r="C966" s="64">
        <v>45732</v>
      </c>
      <c r="D966" s="63" t="str">
        <f>VLOOKUP(B966,辅助信息!E:K,7,FALSE)</f>
        <v>JWDDCD2025011400164</v>
      </c>
      <c r="E966" s="63" t="str">
        <f>VLOOKUP(F966,辅助信息!A:B,2,FALSE)</f>
        <v>盘螺</v>
      </c>
      <c r="F966" s="22" t="s">
        <v>40</v>
      </c>
      <c r="G966" s="18">
        <v>60</v>
      </c>
      <c r="H966" s="85">
        <f>_xlfn._xlws.FILTER('[1]2025年已发货'!$E:$E,'[1]2025年已发货'!$F:$F&amp;'[1]2025年已发货'!$C:$C&amp;'[1]2025年已发货'!$G:$G&amp;'[1]2025年已发货'!$H:$H=C966&amp;F966&amp;I966&amp;J966,"未发货")</f>
        <v>60</v>
      </c>
      <c r="I966" s="63" t="str">
        <f>VLOOKUP(B966,辅助信息!E:I,3,FALSE)</f>
        <v>（商投建工达州中医药科技园-4工区-2号楼）达州市通川区达州中医药职业学院犀牛大道北段</v>
      </c>
      <c r="J966" s="63" t="str">
        <f>VLOOKUP(B966,辅助信息!E:I,4,FALSE)</f>
        <v>张扬</v>
      </c>
      <c r="K966" s="63">
        <f>VLOOKUP(J966,辅助信息!H:I,2,FALSE)</f>
        <v>18381904567</v>
      </c>
      <c r="L966" s="72"/>
      <c r="M966" s="90">
        <v>45731</v>
      </c>
      <c r="O966" s="91">
        <f ca="1" t="shared" si="52"/>
        <v>0</v>
      </c>
      <c r="P966" s="91">
        <f ca="1" t="shared" si="51"/>
        <v>32</v>
      </c>
      <c r="Q966" s="31" t="str">
        <f>VLOOKUP(B966,辅助信息!E:M,9,FALSE)</f>
        <v>ZTWM-CDGS-XS-2024-0134-商投建工达州中医药科技成果示范园项目</v>
      </c>
    </row>
    <row r="967" hidden="1" spans="2:17">
      <c r="B967" s="22" t="s">
        <v>69</v>
      </c>
      <c r="C967" s="64">
        <v>45731</v>
      </c>
      <c r="D967" s="63" t="str">
        <f>VLOOKUP(B967,辅助信息!E:K,7,FALSE)</f>
        <v>JWDDCD2025011400164</v>
      </c>
      <c r="E967" s="63" t="str">
        <f>VLOOKUP(F967,辅助信息!A:B,2,FALSE)</f>
        <v>螺纹钢</v>
      </c>
      <c r="F967" s="22" t="s">
        <v>33</v>
      </c>
      <c r="G967" s="18">
        <v>9</v>
      </c>
      <c r="H967" s="65" t="str">
        <f>_xlfn._xlws.FILTER('[1]2025年已发货'!$E:$E,'[1]2025年已发货'!$F:$F&amp;'[1]2025年已发货'!$C:$C&amp;'[1]2025年已发货'!$G:$G&amp;'[1]2025年已发货'!$H:$H=C967&amp;F967&amp;I967&amp;J967,"未发货")</f>
        <v>未发货</v>
      </c>
      <c r="I967" s="63" t="str">
        <f>VLOOKUP(B967,辅助信息!E:I,3,FALSE)</f>
        <v>（商投建工达州中医药科技园-4工区-2号楼）达州市通川区达州中医药职业学院犀牛大道北段</v>
      </c>
      <c r="J967" s="63" t="str">
        <f>VLOOKUP(B967,辅助信息!E:I,4,FALSE)</f>
        <v>张扬</v>
      </c>
      <c r="K967" s="63">
        <f>VLOOKUP(J967,辅助信息!H:I,2,FALSE)</f>
        <v>18381904567</v>
      </c>
      <c r="L967" s="72"/>
      <c r="M967" s="123">
        <v>45731</v>
      </c>
      <c r="N967" s="124"/>
      <c r="O967" s="97">
        <f ca="1" t="shared" si="52"/>
        <v>0</v>
      </c>
      <c r="P967" s="97">
        <f ca="1" t="shared" si="51"/>
        <v>32</v>
      </c>
      <c r="Q967" s="63" t="str">
        <f>VLOOKUP(B967,辅助信息!E:M,9,FALSE)</f>
        <v>ZTWM-CDGS-XS-2024-0134-商投建工达州中医药科技成果示范园项目</v>
      </c>
    </row>
    <row r="968" hidden="1" spans="2:17">
      <c r="B968" s="22" t="s">
        <v>44</v>
      </c>
      <c r="C968" s="64">
        <v>45731</v>
      </c>
      <c r="D968" s="63" t="str">
        <f>VLOOKUP(B968,辅助信息!E:K,7,FALSE)</f>
        <v>ZTWM-CDGS-YL-20240911-005</v>
      </c>
      <c r="E968" s="63" t="str">
        <f>VLOOKUP(F968,辅助信息!A:B,2,FALSE)</f>
        <v>盘螺</v>
      </c>
      <c r="F968" s="22" t="s">
        <v>26</v>
      </c>
      <c r="G968" s="18">
        <v>35</v>
      </c>
      <c r="H968" s="65">
        <f>_xlfn._xlws.FILTER('[1]2025年已发货'!$E:$E,'[1]2025年已发货'!$F:$F&amp;'[1]2025年已发货'!$C:$C&amp;'[1]2025年已发货'!$G:$G&amp;'[1]2025年已发货'!$H:$H=C968&amp;F968&amp;I968&amp;J968,"未发货")</f>
        <v>35</v>
      </c>
      <c r="I968" s="63" t="str">
        <f>VLOOKUP(B968,辅助信息!E:I,3,FALSE)</f>
        <v>（华西酒城南）成都市武侯区火车南站西路8号酒城南项目</v>
      </c>
      <c r="J968" s="63" t="str">
        <f>VLOOKUP(B968,辅助信息!E:I,4,FALSE)</f>
        <v>龙耀宇</v>
      </c>
      <c r="K968" s="63">
        <f>VLOOKUP(J968,辅助信息!H:I,2,FALSE)</f>
        <v>18384145895</v>
      </c>
      <c r="L968" s="83" t="str">
        <f>VLOOKUP(B968,辅助信息!E:J,6,FALSE)</f>
        <v>对方卸车</v>
      </c>
      <c r="M968" s="123">
        <v>45733</v>
      </c>
      <c r="N968" s="124"/>
      <c r="O968" s="97">
        <f ca="1" t="shared" si="52"/>
        <v>0</v>
      </c>
      <c r="P968" s="97">
        <f ca="1" t="shared" ref="P968:P1009" si="53">IF(M968="","",IF(N968&lt;&gt;"",MAX(N968-M968,0),IF(TODAY()&gt;M968,TODAY()-M968,0)))</f>
        <v>30</v>
      </c>
      <c r="Q968" s="63" t="str">
        <f>VLOOKUP(B968,辅助信息!E:M,9,FALSE)</f>
        <v>ZTWM-CDGS-XS-2024-0189-华西集采-酒城南项目</v>
      </c>
    </row>
    <row r="969" hidden="1" spans="2:17">
      <c r="B969" s="22" t="s">
        <v>64</v>
      </c>
      <c r="C969" s="64">
        <v>45731</v>
      </c>
      <c r="D969" s="63" t="str">
        <f>VLOOKUP(B969,辅助信息!E:K,7,FALSE)</f>
        <v>JWDDCD2024102400111</v>
      </c>
      <c r="E969" s="63" t="str">
        <f>VLOOKUP(F969,辅助信息!A:B,2,FALSE)</f>
        <v>螺纹钢</v>
      </c>
      <c r="F969" s="22" t="s">
        <v>27</v>
      </c>
      <c r="G969" s="18">
        <v>24</v>
      </c>
      <c r="H969" s="65" t="str">
        <f>_xlfn._xlws.FILTER('[1]2025年已发货'!$E:$E,'[1]2025年已发货'!$F:$F&amp;'[1]2025年已发货'!$C:$C&amp;'[1]2025年已发货'!$G:$G&amp;'[1]2025年已发货'!$H:$H=C969&amp;F969&amp;I969&amp;J969,"未发货")</f>
        <v>未发货</v>
      </c>
      <c r="I969" s="63" t="str">
        <f>VLOOKUP(B969,辅助信息!E:I,3,FALSE)</f>
        <v>（五冶达州国道542项目-三工区桥梁3工段）四川省达州市达川区赵固镇水文村原村委会下300米</v>
      </c>
      <c r="J969" s="63" t="str">
        <f>VLOOKUP(B969,辅助信息!E:I,4,FALSE)</f>
        <v>李代茂</v>
      </c>
      <c r="K969" s="63">
        <f>VLOOKUP(J969,辅助信息!H:I,2,FALSE)</f>
        <v>18302833536</v>
      </c>
      <c r="L969" s="72" t="str">
        <f>VLOOKUP(B969,辅助信息!E:J,6,FALSE)</f>
        <v>五冶建设送货单,送货车型9.6米,装货前联系收货人核实到场规格,没提前告知进场规格现场不给予接收</v>
      </c>
      <c r="M969" s="123">
        <v>45733</v>
      </c>
      <c r="N969" s="124"/>
      <c r="O969" s="97">
        <f ca="1" t="shared" si="52"/>
        <v>0</v>
      </c>
      <c r="P969" s="97">
        <f ca="1" t="shared" si="53"/>
        <v>30</v>
      </c>
      <c r="Q969" s="63" t="str">
        <f>VLOOKUP(B969,辅助信息!E:M,9,FALSE)</f>
        <v>ZTWM-CDGS-XS-2024-0181-五冶天府-国道542项目（二批次）</v>
      </c>
    </row>
    <row r="970" hidden="1" spans="2:17">
      <c r="B970" s="22" t="s">
        <v>64</v>
      </c>
      <c r="C970" s="64">
        <v>45731</v>
      </c>
      <c r="D970" s="63" t="str">
        <f>VLOOKUP(B970,辅助信息!E:K,7,FALSE)</f>
        <v>JWDDCD2024102400111</v>
      </c>
      <c r="E970" s="63" t="str">
        <f>VLOOKUP(F970,辅助信息!A:B,2,FALSE)</f>
        <v>螺纹钢</v>
      </c>
      <c r="F970" s="22" t="s">
        <v>32</v>
      </c>
      <c r="G970" s="18">
        <v>12</v>
      </c>
      <c r="H970" s="65" t="str">
        <f>_xlfn._xlws.FILTER('[1]2025年已发货'!$E:$E,'[1]2025年已发货'!$F:$F&amp;'[1]2025年已发货'!$C:$C&amp;'[1]2025年已发货'!$G:$G&amp;'[1]2025年已发货'!$H:$H=C970&amp;F970&amp;I970&amp;J970,"未发货")</f>
        <v>未发货</v>
      </c>
      <c r="I970" s="63" t="str">
        <f>VLOOKUP(B970,辅助信息!E:I,3,FALSE)</f>
        <v>（五冶达州国道542项目-三工区桥梁3工段）四川省达州市达川区赵固镇水文村原村委会下300米</v>
      </c>
      <c r="J970" s="63" t="str">
        <f>VLOOKUP(B970,辅助信息!E:I,4,FALSE)</f>
        <v>李代茂</v>
      </c>
      <c r="K970" s="63">
        <f>VLOOKUP(J970,辅助信息!H:I,2,FALSE)</f>
        <v>18302833536</v>
      </c>
      <c r="L970" s="72"/>
      <c r="M970" s="123">
        <v>45733</v>
      </c>
      <c r="N970" s="124"/>
      <c r="O970" s="97">
        <f ca="1" t="shared" si="52"/>
        <v>0</v>
      </c>
      <c r="P970" s="97">
        <f ca="1" t="shared" si="53"/>
        <v>30</v>
      </c>
      <c r="Q970" s="63" t="str">
        <f>VLOOKUP(B970,辅助信息!E:M,9,FALSE)</f>
        <v>ZTWM-CDGS-XS-2024-0181-五冶天府-国道542项目（二批次）</v>
      </c>
    </row>
    <row r="971" hidden="1" spans="2:17">
      <c r="B971" s="22" t="s">
        <v>64</v>
      </c>
      <c r="C971" s="64">
        <v>45731</v>
      </c>
      <c r="D971" s="63" t="str">
        <f>VLOOKUP(B971,辅助信息!E:K,7,FALSE)</f>
        <v>JWDDCD2024102400111</v>
      </c>
      <c r="E971" s="63" t="str">
        <f>VLOOKUP(F971,辅助信息!A:B,2,FALSE)</f>
        <v>螺纹钢</v>
      </c>
      <c r="F971" s="22" t="s">
        <v>33</v>
      </c>
      <c r="G971" s="18">
        <v>6</v>
      </c>
      <c r="H971" s="65" t="str">
        <f>_xlfn._xlws.FILTER('[1]2025年已发货'!$E:$E,'[1]2025年已发货'!$F:$F&amp;'[1]2025年已发货'!$C:$C&amp;'[1]2025年已发货'!$G:$G&amp;'[1]2025年已发货'!$H:$H=C971&amp;F971&amp;I971&amp;J971,"未发货")</f>
        <v>未发货</v>
      </c>
      <c r="I971" s="63" t="str">
        <f>VLOOKUP(B971,辅助信息!E:I,3,FALSE)</f>
        <v>（五冶达州国道542项目-三工区桥梁3工段）四川省达州市达川区赵固镇水文村原村委会下300米</v>
      </c>
      <c r="J971" s="63" t="str">
        <f>VLOOKUP(B971,辅助信息!E:I,4,FALSE)</f>
        <v>李代茂</v>
      </c>
      <c r="K971" s="63">
        <f>VLOOKUP(J971,辅助信息!H:I,2,FALSE)</f>
        <v>18302833536</v>
      </c>
      <c r="L971" s="72"/>
      <c r="M971" s="123">
        <v>45733</v>
      </c>
      <c r="N971" s="124"/>
      <c r="O971" s="97">
        <f ca="1" t="shared" si="52"/>
        <v>0</v>
      </c>
      <c r="P971" s="97">
        <f ca="1" t="shared" si="53"/>
        <v>30</v>
      </c>
      <c r="Q971" s="63" t="str">
        <f>VLOOKUP(B971,辅助信息!E:M,9,FALSE)</f>
        <v>ZTWM-CDGS-XS-2024-0181-五冶天府-国道542项目（二批次）</v>
      </c>
    </row>
    <row r="972" hidden="1" spans="2:17">
      <c r="B972" s="22" t="s">
        <v>74</v>
      </c>
      <c r="C972" s="64">
        <v>45731</v>
      </c>
      <c r="D972" s="63" t="str">
        <f>VLOOKUP(B972,辅助信息!E:K,7,FALSE)</f>
        <v>JWDDCD2024102400111</v>
      </c>
      <c r="E972" s="63" t="str">
        <f>VLOOKUP(F972,辅助信息!A:B,2,FALSE)</f>
        <v>螺纹钢</v>
      </c>
      <c r="F972" s="22" t="s">
        <v>27</v>
      </c>
      <c r="G972" s="18">
        <v>15</v>
      </c>
      <c r="H972" s="65">
        <f>_xlfn._xlws.FILTER('[1]2025年已发货'!$E:$E,'[1]2025年已发货'!$F:$F&amp;'[1]2025年已发货'!$C:$C&amp;'[1]2025年已发货'!$G:$G&amp;'[1]2025年已发货'!$H:$H=C972&amp;F972&amp;I972&amp;J972,"未发货")</f>
        <v>15</v>
      </c>
      <c r="I972" s="63" t="str">
        <f>VLOOKUP(B972,辅助信息!E:I,3,FALSE)</f>
        <v>（五冶达州国道542项目-桥梁4标）四川省达州市达川区大堰镇双井村</v>
      </c>
      <c r="J972" s="63" t="str">
        <f>VLOOKUP(B972,辅助信息!E:I,4,FALSE)</f>
        <v>吴志强</v>
      </c>
      <c r="K972" s="63">
        <f>VLOOKUP(J972,辅助信息!H:I,2,FALSE)</f>
        <v>18820030907</v>
      </c>
      <c r="L972" s="72" t="str">
        <f>VLOOKUP(B972,辅助信息!E:J,6,FALSE)</f>
        <v>五冶建设送货单,送货车型13米,装货前联系收货人核实到场规格,没提前告知进场规格现场不给予接收</v>
      </c>
      <c r="M972" s="123">
        <v>45738</v>
      </c>
      <c r="N972" s="124"/>
      <c r="O972" s="97">
        <f ca="1" t="shared" si="52"/>
        <v>0</v>
      </c>
      <c r="P972" s="97">
        <f ca="1" t="shared" si="53"/>
        <v>25</v>
      </c>
      <c r="Q972" s="63" t="str">
        <f>VLOOKUP(B972,辅助信息!E:M,9,FALSE)</f>
        <v>ZTWM-CDGS-XS-2024-0181-五冶天府-国道542项目（二批次）</v>
      </c>
    </row>
    <row r="973" hidden="1" spans="2:17">
      <c r="B973" s="22" t="s">
        <v>74</v>
      </c>
      <c r="C973" s="64">
        <v>45731</v>
      </c>
      <c r="D973" s="63" t="str">
        <f>VLOOKUP(B973,辅助信息!E:K,7,FALSE)</f>
        <v>JWDDCD2024102400111</v>
      </c>
      <c r="E973" s="63" t="str">
        <f>VLOOKUP(F973,辅助信息!A:B,2,FALSE)</f>
        <v>螺纹钢</v>
      </c>
      <c r="F973" s="22" t="s">
        <v>19</v>
      </c>
      <c r="G973" s="18">
        <v>15</v>
      </c>
      <c r="H973" s="65">
        <f>_xlfn._xlws.FILTER('[1]2025年已发货'!$E:$E,'[1]2025年已发货'!$F:$F&amp;'[1]2025年已发货'!$C:$C&amp;'[1]2025年已发货'!$G:$G&amp;'[1]2025年已发货'!$H:$H=C973&amp;F973&amp;I973&amp;J973,"未发货")</f>
        <v>15</v>
      </c>
      <c r="I973" s="63" t="str">
        <f>VLOOKUP(B973,辅助信息!E:I,3,FALSE)</f>
        <v>（五冶达州国道542项目-桥梁4标）四川省达州市达川区大堰镇双井村</v>
      </c>
      <c r="J973" s="63" t="str">
        <f>VLOOKUP(B973,辅助信息!E:I,4,FALSE)</f>
        <v>吴志强</v>
      </c>
      <c r="K973" s="63">
        <f>VLOOKUP(J973,辅助信息!H:I,2,FALSE)</f>
        <v>18820030907</v>
      </c>
      <c r="L973" s="72"/>
      <c r="M973" s="123">
        <v>45738</v>
      </c>
      <c r="N973" s="124"/>
      <c r="O973" s="97">
        <f ca="1" t="shared" si="52"/>
        <v>0</v>
      </c>
      <c r="P973" s="97">
        <f ca="1" t="shared" si="53"/>
        <v>25</v>
      </c>
      <c r="Q973" s="63" t="str">
        <f>VLOOKUP(B973,辅助信息!E:M,9,FALSE)</f>
        <v>ZTWM-CDGS-XS-2024-0181-五冶天府-国道542项目（二批次）</v>
      </c>
    </row>
    <row r="974" hidden="1" spans="2:17">
      <c r="B974" s="22" t="s">
        <v>74</v>
      </c>
      <c r="C974" s="64">
        <v>45731</v>
      </c>
      <c r="D974" s="63" t="str">
        <f>VLOOKUP(B974,辅助信息!E:K,7,FALSE)</f>
        <v>JWDDCD2024102400111</v>
      </c>
      <c r="E974" s="63" t="str">
        <f>VLOOKUP(F974,辅助信息!A:B,2,FALSE)</f>
        <v>螺纹钢</v>
      </c>
      <c r="F974" s="22" t="s">
        <v>32</v>
      </c>
      <c r="G974" s="18">
        <v>15</v>
      </c>
      <c r="H974" s="65">
        <f>_xlfn._xlws.FILTER('[1]2025年已发货'!$E:$E,'[1]2025年已发货'!$F:$F&amp;'[1]2025年已发货'!$C:$C&amp;'[1]2025年已发货'!$G:$G&amp;'[1]2025年已发货'!$H:$H=C974&amp;F974&amp;I974&amp;J974,"未发货")</f>
        <v>15</v>
      </c>
      <c r="I974" s="63" t="str">
        <f>VLOOKUP(B974,辅助信息!E:I,3,FALSE)</f>
        <v>（五冶达州国道542项目-桥梁4标）四川省达州市达川区大堰镇双井村</v>
      </c>
      <c r="J974" s="63" t="str">
        <f>VLOOKUP(B974,辅助信息!E:I,4,FALSE)</f>
        <v>吴志强</v>
      </c>
      <c r="K974" s="63">
        <f>VLOOKUP(J974,辅助信息!H:I,2,FALSE)</f>
        <v>18820030907</v>
      </c>
      <c r="L974" s="72"/>
      <c r="M974" s="123">
        <v>45738</v>
      </c>
      <c r="N974" s="124"/>
      <c r="O974" s="97">
        <f ca="1" t="shared" si="52"/>
        <v>0</v>
      </c>
      <c r="P974" s="97">
        <f ca="1" t="shared" si="53"/>
        <v>25</v>
      </c>
      <c r="Q974" s="63" t="str">
        <f>VLOOKUP(B974,辅助信息!E:M,9,FALSE)</f>
        <v>ZTWM-CDGS-XS-2024-0181-五冶天府-国道542项目（二批次）</v>
      </c>
    </row>
    <row r="975" hidden="1" spans="2:17">
      <c r="B975" s="22" t="s">
        <v>74</v>
      </c>
      <c r="C975" s="64">
        <v>45731</v>
      </c>
      <c r="D975" s="63" t="str">
        <f>VLOOKUP(B975,辅助信息!E:K,7,FALSE)</f>
        <v>JWDDCD2024102400111</v>
      </c>
      <c r="E975" s="63" t="str">
        <f>VLOOKUP(F975,辅助信息!A:B,2,FALSE)</f>
        <v>螺纹钢</v>
      </c>
      <c r="F975" s="22" t="s">
        <v>65</v>
      </c>
      <c r="G975" s="18">
        <v>30</v>
      </c>
      <c r="H975" s="65" t="str">
        <f>_xlfn._xlws.FILTER('[1]2025年已发货'!$E:$E,'[1]2025年已发货'!$F:$F&amp;'[1]2025年已发货'!$C:$C&amp;'[1]2025年已发货'!$G:$G&amp;'[1]2025年已发货'!$H:$H=C975&amp;F975&amp;I975&amp;J975,"未发货")</f>
        <v>未发货</v>
      </c>
      <c r="I975" s="63" t="str">
        <f>VLOOKUP(B975,辅助信息!E:I,3,FALSE)</f>
        <v>（五冶达州国道542项目-桥梁4标）四川省达州市达川区大堰镇双井村</v>
      </c>
      <c r="J975" s="63" t="str">
        <f>VLOOKUP(B975,辅助信息!E:I,4,FALSE)</f>
        <v>吴志强</v>
      </c>
      <c r="K975" s="63">
        <f>VLOOKUP(J975,辅助信息!H:I,2,FALSE)</f>
        <v>18820030907</v>
      </c>
      <c r="L975" s="72"/>
      <c r="M975" s="123">
        <v>45738</v>
      </c>
      <c r="N975" s="124"/>
      <c r="O975" s="97">
        <f ca="1" t="shared" si="52"/>
        <v>0</v>
      </c>
      <c r="P975" s="97">
        <f ca="1" t="shared" si="53"/>
        <v>25</v>
      </c>
      <c r="Q975" s="63" t="str">
        <f>VLOOKUP(B975,辅助信息!E:M,9,FALSE)</f>
        <v>ZTWM-CDGS-XS-2024-0181-五冶天府-国道542项目（二批次）</v>
      </c>
    </row>
    <row r="976" hidden="1" spans="2:17">
      <c r="B976" s="22" t="s">
        <v>75</v>
      </c>
      <c r="C976" s="64">
        <v>45731</v>
      </c>
      <c r="D976" s="63" t="str">
        <f>VLOOKUP(B976,辅助信息!E:K,7,FALSE)</f>
        <v>JWDDCD2024102400111</v>
      </c>
      <c r="E976" s="63" t="str">
        <f>VLOOKUP(F976,辅助信息!A:B,2,FALSE)</f>
        <v>盘螺</v>
      </c>
      <c r="F976" s="22" t="s">
        <v>26</v>
      </c>
      <c r="G976" s="18">
        <v>10</v>
      </c>
      <c r="H976" s="65" t="str">
        <f>_xlfn._xlws.FILTER('[1]2025年已发货'!$E:$E,'[1]2025年已发货'!$F:$F&amp;'[1]2025年已发货'!$C:$C&amp;'[1]2025年已发货'!$G:$G&amp;'[1]2025年已发货'!$H:$H=C976&amp;F976&amp;I976&amp;J976,"未发货")</f>
        <v>未发货</v>
      </c>
      <c r="I976" s="63" t="str">
        <f>VLOOKUP(B976,辅助信息!E:I,3,FALSE)</f>
        <v>（五冶达州国道542项目-一工区桥梁一工段）四川省达州市四川省达州市达川区石桥镇武寨村</v>
      </c>
      <c r="J976" s="63" t="str">
        <f>VLOOKUP(B976,辅助信息!E:I,4,FALSE)</f>
        <v>杨勇</v>
      </c>
      <c r="K976" s="63">
        <f>VLOOKUP(J976,辅助信息!H:I,2,FALSE)</f>
        <v>18398563998</v>
      </c>
      <c r="L976" s="72" t="str">
        <f>VLOOKUP(B976,辅助信息!E:J,6,FALSE)</f>
        <v>五冶建设送货单,送货车型13米,装货前联系收货人核实到场规格,没提前告知进场规格现场不给予接收</v>
      </c>
      <c r="M976" s="123">
        <v>45733</v>
      </c>
      <c r="N976" s="124"/>
      <c r="O976" s="97">
        <f ca="1" t="shared" si="52"/>
        <v>0</v>
      </c>
      <c r="P976" s="97">
        <f ca="1" t="shared" si="53"/>
        <v>30</v>
      </c>
      <c r="Q976" s="63" t="str">
        <f>VLOOKUP(B976,辅助信息!E:M,9,FALSE)</f>
        <v>ZTWM-CDGS-XS-2024-0181-五冶天府-国道542项目（二批次）</v>
      </c>
    </row>
    <row r="977" hidden="1" spans="2:17">
      <c r="B977" s="22" t="s">
        <v>75</v>
      </c>
      <c r="C977" s="64">
        <v>45731</v>
      </c>
      <c r="D977" s="63" t="str">
        <f>VLOOKUP(B977,辅助信息!E:K,7,FALSE)</f>
        <v>JWDDCD2024102400111</v>
      </c>
      <c r="E977" s="63" t="str">
        <f>VLOOKUP(F977,辅助信息!A:B,2,FALSE)</f>
        <v>螺纹钢</v>
      </c>
      <c r="F977" s="22" t="s">
        <v>27</v>
      </c>
      <c r="G977" s="18">
        <v>10</v>
      </c>
      <c r="H977" s="65">
        <f>_xlfn._xlws.FILTER('[1]2025年已发货'!$E:$E,'[1]2025年已发货'!$F:$F&amp;'[1]2025年已发货'!$C:$C&amp;'[1]2025年已发货'!$G:$G&amp;'[1]2025年已发货'!$H:$H=C977&amp;F977&amp;I977&amp;J977,"未发货")</f>
        <v>9</v>
      </c>
      <c r="I977" s="63" t="str">
        <f>VLOOKUP(B977,辅助信息!E:I,3,FALSE)</f>
        <v>（五冶达州国道542项目-一工区桥梁一工段）四川省达州市四川省达州市达川区石桥镇武寨村</v>
      </c>
      <c r="J977" s="63" t="str">
        <f>VLOOKUP(B977,辅助信息!E:I,4,FALSE)</f>
        <v>杨勇</v>
      </c>
      <c r="K977" s="63">
        <f>VLOOKUP(J977,辅助信息!H:I,2,FALSE)</f>
        <v>18398563998</v>
      </c>
      <c r="L977" s="72"/>
      <c r="M977" s="123">
        <v>45733</v>
      </c>
      <c r="N977" s="124"/>
      <c r="O977" s="97">
        <f ca="1" t="shared" si="52"/>
        <v>0</v>
      </c>
      <c r="P977" s="97">
        <f ca="1" t="shared" si="53"/>
        <v>30</v>
      </c>
      <c r="Q977" s="63" t="str">
        <f>VLOOKUP(B977,辅助信息!E:M,9,FALSE)</f>
        <v>ZTWM-CDGS-XS-2024-0181-五冶天府-国道542项目（二批次）</v>
      </c>
    </row>
    <row r="978" hidden="1" spans="2:17">
      <c r="B978" s="22" t="s">
        <v>75</v>
      </c>
      <c r="C978" s="64">
        <v>45731</v>
      </c>
      <c r="D978" s="63" t="str">
        <f>VLOOKUP(B978,辅助信息!E:K,7,FALSE)</f>
        <v>JWDDCD2024102400111</v>
      </c>
      <c r="E978" s="63" t="str">
        <f>VLOOKUP(F978,辅助信息!A:B,2,FALSE)</f>
        <v>螺纹钢</v>
      </c>
      <c r="F978" s="22" t="s">
        <v>19</v>
      </c>
      <c r="G978" s="18">
        <v>12</v>
      </c>
      <c r="H978" s="65">
        <f>_xlfn._xlws.FILTER('[1]2025年已发货'!$E:$E,'[1]2025年已发货'!$F:$F&amp;'[1]2025年已发货'!$C:$C&amp;'[1]2025年已发货'!$G:$G&amp;'[1]2025年已发货'!$H:$H=C978&amp;F978&amp;I978&amp;J978,"未发货")</f>
        <v>12</v>
      </c>
      <c r="I978" s="63" t="str">
        <f>VLOOKUP(B978,辅助信息!E:I,3,FALSE)</f>
        <v>（五冶达州国道542项目-一工区桥梁一工段）四川省达州市四川省达州市达川区石桥镇武寨村</v>
      </c>
      <c r="J978" s="63" t="str">
        <f>VLOOKUP(B978,辅助信息!E:I,4,FALSE)</f>
        <v>杨勇</v>
      </c>
      <c r="K978" s="63">
        <f>VLOOKUP(J978,辅助信息!H:I,2,FALSE)</f>
        <v>18398563998</v>
      </c>
      <c r="L978" s="72"/>
      <c r="M978" s="123">
        <v>45733</v>
      </c>
      <c r="N978" s="124"/>
      <c r="O978" s="97">
        <f ca="1" t="shared" si="52"/>
        <v>0</v>
      </c>
      <c r="P978" s="97">
        <f ca="1" t="shared" si="53"/>
        <v>30</v>
      </c>
      <c r="Q978" s="63" t="str">
        <f>VLOOKUP(B978,辅助信息!E:M,9,FALSE)</f>
        <v>ZTWM-CDGS-XS-2024-0181-五冶天府-国道542项目（二批次）</v>
      </c>
    </row>
    <row r="979" hidden="1" spans="2:17">
      <c r="B979" s="22" t="s">
        <v>75</v>
      </c>
      <c r="C979" s="64">
        <v>45731</v>
      </c>
      <c r="D979" s="63" t="str">
        <f>VLOOKUP(B979,辅助信息!E:K,7,FALSE)</f>
        <v>JWDDCD2024102400111</v>
      </c>
      <c r="E979" s="63" t="str">
        <f>VLOOKUP(F979,辅助信息!A:B,2,FALSE)</f>
        <v>螺纹钢</v>
      </c>
      <c r="F979" s="22" t="s">
        <v>28</v>
      </c>
      <c r="G979" s="18">
        <v>9</v>
      </c>
      <c r="H979" s="65" t="str">
        <f>_xlfn._xlws.FILTER('[1]2025年已发货'!$E:$E,'[1]2025年已发货'!$F:$F&amp;'[1]2025年已发货'!$C:$C&amp;'[1]2025年已发货'!$G:$G&amp;'[1]2025年已发货'!$H:$H=C979&amp;F979&amp;I979&amp;J979,"未发货")</f>
        <v>未发货</v>
      </c>
      <c r="I979" s="63" t="str">
        <f>VLOOKUP(B979,辅助信息!E:I,3,FALSE)</f>
        <v>（五冶达州国道542项目-一工区桥梁一工段）四川省达州市四川省达州市达川区石桥镇武寨村</v>
      </c>
      <c r="J979" s="63" t="str">
        <f>VLOOKUP(B979,辅助信息!E:I,4,FALSE)</f>
        <v>杨勇</v>
      </c>
      <c r="K979" s="63">
        <f>VLOOKUP(J979,辅助信息!H:I,2,FALSE)</f>
        <v>18398563998</v>
      </c>
      <c r="L979" s="72"/>
      <c r="M979" s="123">
        <v>45733</v>
      </c>
      <c r="N979" s="124"/>
      <c r="O979" s="97">
        <f ca="1" t="shared" si="52"/>
        <v>0</v>
      </c>
      <c r="P979" s="97">
        <f ca="1" t="shared" si="53"/>
        <v>30</v>
      </c>
      <c r="Q979" s="63" t="str">
        <f>VLOOKUP(B979,辅助信息!E:M,9,FALSE)</f>
        <v>ZTWM-CDGS-XS-2024-0181-五冶天府-国道542项目（二批次）</v>
      </c>
    </row>
    <row r="980" hidden="1" spans="2:17">
      <c r="B980" s="22" t="s">
        <v>75</v>
      </c>
      <c r="C980" s="64">
        <v>45731</v>
      </c>
      <c r="D980" s="63" t="str">
        <f>VLOOKUP(B980,辅助信息!E:K,7,FALSE)</f>
        <v>JWDDCD2024102400111</v>
      </c>
      <c r="E980" s="63" t="str">
        <f>VLOOKUP(F980,辅助信息!A:B,2,FALSE)</f>
        <v>螺纹钢</v>
      </c>
      <c r="F980" s="22" t="s">
        <v>65</v>
      </c>
      <c r="G980" s="18">
        <v>50</v>
      </c>
      <c r="H980" s="65">
        <f>_xlfn._xlws.FILTER('[1]2025年已发货'!$E:$E,'[1]2025年已发货'!$F:$F&amp;'[1]2025年已发货'!$C:$C&amp;'[1]2025年已发货'!$G:$G&amp;'[1]2025年已发货'!$H:$H=C980&amp;F980&amp;I980&amp;J980,"未发货")</f>
        <v>24</v>
      </c>
      <c r="I980" s="63" t="str">
        <f>VLOOKUP(B980,辅助信息!E:I,3,FALSE)</f>
        <v>（五冶达州国道542项目-一工区桥梁一工段）四川省达州市四川省达州市达川区石桥镇武寨村</v>
      </c>
      <c r="J980" s="63" t="str">
        <f>VLOOKUP(B980,辅助信息!E:I,4,FALSE)</f>
        <v>杨勇</v>
      </c>
      <c r="K980" s="63">
        <f>VLOOKUP(J980,辅助信息!H:I,2,FALSE)</f>
        <v>18398563998</v>
      </c>
      <c r="L980" s="72"/>
      <c r="M980" s="123">
        <v>45733</v>
      </c>
      <c r="N980" s="124"/>
      <c r="O980" s="97">
        <f ca="1" t="shared" si="52"/>
        <v>0</v>
      </c>
      <c r="P980" s="97">
        <f ca="1" t="shared" si="53"/>
        <v>30</v>
      </c>
      <c r="Q980" s="63" t="str">
        <f>VLOOKUP(B980,辅助信息!E:M,9,FALSE)</f>
        <v>ZTWM-CDGS-XS-2024-0181-五冶天府-国道542项目（二批次）</v>
      </c>
    </row>
    <row r="981" hidden="1" spans="2:17">
      <c r="B981" s="22" t="s">
        <v>87</v>
      </c>
      <c r="C981" s="64">
        <v>45731</v>
      </c>
      <c r="D981" s="63" t="str">
        <f>VLOOKUP(B981,辅助信息!E:K,7,FALSE)</f>
        <v>JWDDCD2024102400111</v>
      </c>
      <c r="E981" s="63" t="str">
        <f>VLOOKUP(F981,辅助信息!A:B,2,FALSE)</f>
        <v>盘螺</v>
      </c>
      <c r="F981" s="22" t="s">
        <v>26</v>
      </c>
      <c r="G981" s="18">
        <v>10</v>
      </c>
      <c r="H981" s="65" t="str">
        <f>_xlfn._xlws.FILTER('[1]2025年已发货'!$E:$E,'[1]2025年已发货'!$F:$F&amp;'[1]2025年已发货'!$C:$C&amp;'[1]2025年已发货'!$G:$G&amp;'[1]2025年已发货'!$H:$H=C981&amp;F981&amp;I981&amp;J981,"未发货")</f>
        <v>未发货</v>
      </c>
      <c r="I981" s="63" t="str">
        <f>VLOOKUP(B981,辅助信息!E:I,3,FALSE)</f>
        <v>（五冶达州国道542项目-一工区桥梁二工段）四川省达州市达川区达川区石梯镇石成村</v>
      </c>
      <c r="J981" s="63" t="str">
        <f>VLOOKUP(B981,辅助信息!E:I,4,FALSE)</f>
        <v>夏树彬</v>
      </c>
      <c r="K981" s="63">
        <f>VLOOKUP(J981,辅助信息!H:I,2,FALSE)</f>
        <v>13518183653</v>
      </c>
      <c r="L981" s="72" t="str">
        <f>VLOOKUP(B981,辅助信息!E:J,6,FALSE)</f>
        <v>五冶建设送货单,送货车型9.6米,装货前联系收货人核实到场规格,没提前告知进场规格现场不给予接收</v>
      </c>
      <c r="M981" s="123">
        <v>45733</v>
      </c>
      <c r="N981" s="124"/>
      <c r="O981" s="97">
        <f ca="1" t="shared" si="52"/>
        <v>0</v>
      </c>
      <c r="P981" s="97">
        <f ca="1" t="shared" si="53"/>
        <v>30</v>
      </c>
      <c r="Q981" s="63" t="str">
        <f>VLOOKUP(B981,辅助信息!E:M,9,FALSE)</f>
        <v>ZTWM-CDGS-XS-2024-0181-五冶天府-国道542项目（二批次）</v>
      </c>
    </row>
    <row r="982" hidden="1" spans="2:17">
      <c r="B982" s="22" t="s">
        <v>87</v>
      </c>
      <c r="C982" s="64">
        <v>45731</v>
      </c>
      <c r="D982" s="63" t="str">
        <f>VLOOKUP(B982,辅助信息!E:K,7,FALSE)</f>
        <v>JWDDCD2024102400111</v>
      </c>
      <c r="E982" s="63" t="str">
        <f>VLOOKUP(F982,辅助信息!A:B,2,FALSE)</f>
        <v>螺纹钢</v>
      </c>
      <c r="F982" s="22" t="s">
        <v>27</v>
      </c>
      <c r="G982" s="18">
        <v>10</v>
      </c>
      <c r="H982" s="65">
        <f>_xlfn._xlws.FILTER('[1]2025年已发货'!$E:$E,'[1]2025年已发货'!$F:$F&amp;'[1]2025年已发货'!$C:$C&amp;'[1]2025年已发货'!$G:$G&amp;'[1]2025年已发货'!$H:$H=C982&amp;F982&amp;I982&amp;J982,"未发货")</f>
        <v>9</v>
      </c>
      <c r="I982" s="63" t="str">
        <f>VLOOKUP(B982,辅助信息!E:I,3,FALSE)</f>
        <v>（五冶达州国道542项目-一工区桥梁二工段）四川省达州市达川区达川区石梯镇石成村</v>
      </c>
      <c r="J982" s="63" t="str">
        <f>VLOOKUP(B982,辅助信息!E:I,4,FALSE)</f>
        <v>夏树彬</v>
      </c>
      <c r="K982" s="63">
        <f>VLOOKUP(J982,辅助信息!H:I,2,FALSE)</f>
        <v>13518183653</v>
      </c>
      <c r="L982" s="72"/>
      <c r="M982" s="123">
        <v>45733</v>
      </c>
      <c r="N982" s="124"/>
      <c r="O982" s="97">
        <f ca="1" t="shared" si="52"/>
        <v>0</v>
      </c>
      <c r="P982" s="97">
        <f ca="1" t="shared" si="53"/>
        <v>30</v>
      </c>
      <c r="Q982" s="63" t="str">
        <f>VLOOKUP(B982,辅助信息!E:M,9,FALSE)</f>
        <v>ZTWM-CDGS-XS-2024-0181-五冶天府-国道542项目（二批次）</v>
      </c>
    </row>
    <row r="983" hidden="1" spans="2:17">
      <c r="B983" s="22" t="s">
        <v>87</v>
      </c>
      <c r="C983" s="64">
        <v>45731</v>
      </c>
      <c r="D983" s="63" t="str">
        <f>VLOOKUP(B983,辅助信息!E:K,7,FALSE)</f>
        <v>JWDDCD2024102400111</v>
      </c>
      <c r="E983" s="63" t="str">
        <f>VLOOKUP(F983,辅助信息!A:B,2,FALSE)</f>
        <v>螺纹钢</v>
      </c>
      <c r="F983" s="22" t="s">
        <v>19</v>
      </c>
      <c r="G983" s="18">
        <v>10</v>
      </c>
      <c r="H983" s="65">
        <f>_xlfn._xlws.FILTER('[1]2025年已发货'!$E:$E,'[1]2025年已发货'!$F:$F&amp;'[1]2025年已发货'!$C:$C&amp;'[1]2025年已发货'!$G:$G&amp;'[1]2025年已发货'!$H:$H=C983&amp;F983&amp;I983&amp;J983,"未发货")</f>
        <v>9</v>
      </c>
      <c r="I983" s="63" t="str">
        <f>VLOOKUP(B983,辅助信息!E:I,3,FALSE)</f>
        <v>（五冶达州国道542项目-一工区桥梁二工段）四川省达州市达川区达川区石梯镇石成村</v>
      </c>
      <c r="J983" s="63" t="str">
        <f>VLOOKUP(B983,辅助信息!E:I,4,FALSE)</f>
        <v>夏树彬</v>
      </c>
      <c r="K983" s="63">
        <f>VLOOKUP(J983,辅助信息!H:I,2,FALSE)</f>
        <v>13518183653</v>
      </c>
      <c r="L983" s="72"/>
      <c r="M983" s="123">
        <v>45733</v>
      </c>
      <c r="N983" s="124"/>
      <c r="O983" s="97">
        <f ca="1" t="shared" si="52"/>
        <v>0</v>
      </c>
      <c r="P983" s="97">
        <f ca="1" t="shared" si="53"/>
        <v>30</v>
      </c>
      <c r="Q983" s="63" t="str">
        <f>VLOOKUP(B983,辅助信息!E:M,9,FALSE)</f>
        <v>ZTWM-CDGS-XS-2024-0181-五冶天府-国道542项目（二批次）</v>
      </c>
    </row>
    <row r="984" hidden="1" spans="2:17">
      <c r="B984" s="22" t="s">
        <v>87</v>
      </c>
      <c r="C984" s="64">
        <v>45731</v>
      </c>
      <c r="D984" s="63" t="str">
        <f>VLOOKUP(B984,辅助信息!E:K,7,FALSE)</f>
        <v>JWDDCD2024102400111</v>
      </c>
      <c r="E984" s="63" t="str">
        <f>VLOOKUP(F984,辅助信息!A:B,2,FALSE)</f>
        <v>螺纹钢</v>
      </c>
      <c r="F984" s="22" t="s">
        <v>28</v>
      </c>
      <c r="G984" s="18">
        <v>10</v>
      </c>
      <c r="H984" s="65" t="str">
        <f>_xlfn._xlws.FILTER('[1]2025年已发货'!$E:$E,'[1]2025年已发货'!$F:$F&amp;'[1]2025年已发货'!$C:$C&amp;'[1]2025年已发货'!$G:$G&amp;'[1]2025年已发货'!$H:$H=C984&amp;F984&amp;I984&amp;J984,"未发货")</f>
        <v>未发货</v>
      </c>
      <c r="I984" s="63" t="str">
        <f>VLOOKUP(B984,辅助信息!E:I,3,FALSE)</f>
        <v>（五冶达州国道542项目-一工区桥梁二工段）四川省达州市达川区达川区石梯镇石成村</v>
      </c>
      <c r="J984" s="63" t="str">
        <f>VLOOKUP(B984,辅助信息!E:I,4,FALSE)</f>
        <v>夏树彬</v>
      </c>
      <c r="K984" s="63">
        <f>VLOOKUP(J984,辅助信息!H:I,2,FALSE)</f>
        <v>13518183653</v>
      </c>
      <c r="L984" s="72"/>
      <c r="M984" s="123">
        <v>45733</v>
      </c>
      <c r="N984" s="124"/>
      <c r="O984" s="97">
        <f ca="1" t="shared" si="52"/>
        <v>0</v>
      </c>
      <c r="P984" s="97">
        <f ca="1" t="shared" si="53"/>
        <v>30</v>
      </c>
      <c r="Q984" s="63" t="str">
        <f>VLOOKUP(B984,辅助信息!E:M,9,FALSE)</f>
        <v>ZTWM-CDGS-XS-2024-0181-五冶天府-国道542项目（二批次）</v>
      </c>
    </row>
    <row r="985" hidden="1" spans="2:17">
      <c r="B985" s="22" t="s">
        <v>87</v>
      </c>
      <c r="C985" s="64">
        <v>45731</v>
      </c>
      <c r="D985" s="63" t="str">
        <f>VLOOKUP(B985,辅助信息!E:K,7,FALSE)</f>
        <v>JWDDCD2024102400111</v>
      </c>
      <c r="E985" s="63" t="str">
        <f>VLOOKUP(F985,辅助信息!A:B,2,FALSE)</f>
        <v>螺纹钢</v>
      </c>
      <c r="F985" s="22" t="s">
        <v>65</v>
      </c>
      <c r="G985" s="18">
        <v>30</v>
      </c>
      <c r="H985" s="65">
        <f>_xlfn._xlws.FILTER('[1]2025年已发货'!$E:$E,'[1]2025年已发货'!$F:$F&amp;'[1]2025年已发货'!$C:$C&amp;'[1]2025年已发货'!$G:$G&amp;'[1]2025年已发货'!$H:$H=C985&amp;F985&amp;I985&amp;J985,"未发货")</f>
        <v>30</v>
      </c>
      <c r="I985" s="63" t="str">
        <f>VLOOKUP(B985,辅助信息!E:I,3,FALSE)</f>
        <v>（五冶达州国道542项目-一工区桥梁二工段）四川省达州市达川区达川区石梯镇石成村</v>
      </c>
      <c r="J985" s="63" t="str">
        <f>VLOOKUP(B985,辅助信息!E:I,4,FALSE)</f>
        <v>夏树彬</v>
      </c>
      <c r="K985" s="63">
        <f>VLOOKUP(J985,辅助信息!H:I,2,FALSE)</f>
        <v>13518183653</v>
      </c>
      <c r="L985" s="72"/>
      <c r="M985" s="123">
        <v>45733</v>
      </c>
      <c r="N985" s="124"/>
      <c r="O985" s="97">
        <f ca="1" t="shared" si="52"/>
        <v>0</v>
      </c>
      <c r="P985" s="97">
        <f ca="1" t="shared" si="53"/>
        <v>30</v>
      </c>
      <c r="Q985" s="63" t="str">
        <f>VLOOKUP(B985,辅助信息!E:M,9,FALSE)</f>
        <v>ZTWM-CDGS-XS-2024-0181-五冶天府-国道542项目（二批次）</v>
      </c>
    </row>
    <row r="986" hidden="1" spans="2:17">
      <c r="B986" s="22" t="s">
        <v>87</v>
      </c>
      <c r="C986" s="64">
        <v>45731</v>
      </c>
      <c r="D986" s="63" t="str">
        <f>VLOOKUP(B986,辅助信息!E:K,7,FALSE)</f>
        <v>JWDDCD2024102400111</v>
      </c>
      <c r="E986" s="63" t="str">
        <f>VLOOKUP(F986,辅助信息!A:B,2,FALSE)</f>
        <v>螺纹钢</v>
      </c>
      <c r="F986" s="22" t="s">
        <v>52</v>
      </c>
      <c r="G986" s="18">
        <v>30</v>
      </c>
      <c r="H986" s="65" t="str">
        <f>_xlfn._xlws.FILTER('[1]2025年已发货'!$E:$E,'[1]2025年已发货'!$F:$F&amp;'[1]2025年已发货'!$C:$C&amp;'[1]2025年已发货'!$G:$G&amp;'[1]2025年已发货'!$H:$H=C986&amp;F986&amp;I986&amp;J986,"未发货")</f>
        <v>未发货</v>
      </c>
      <c r="I986" s="63" t="str">
        <f>VLOOKUP(B986,辅助信息!E:I,3,FALSE)</f>
        <v>（五冶达州国道542项目-一工区桥梁二工段）四川省达州市达川区达川区石梯镇石成村</v>
      </c>
      <c r="J986" s="63" t="str">
        <f>VLOOKUP(B986,辅助信息!E:I,4,FALSE)</f>
        <v>夏树彬</v>
      </c>
      <c r="K986" s="63">
        <f>VLOOKUP(J986,辅助信息!H:I,2,FALSE)</f>
        <v>13518183653</v>
      </c>
      <c r="L986" s="72"/>
      <c r="M986" s="123">
        <v>45733</v>
      </c>
      <c r="N986" s="124"/>
      <c r="O986" s="97">
        <f ca="1" t="shared" si="52"/>
        <v>0</v>
      </c>
      <c r="P986" s="97">
        <f ca="1" t="shared" si="53"/>
        <v>30</v>
      </c>
      <c r="Q986" s="63" t="str">
        <f>VLOOKUP(B986,辅助信息!E:M,9,FALSE)</f>
        <v>ZTWM-CDGS-XS-2024-0181-五冶天府-国道542项目（二批次）</v>
      </c>
    </row>
    <row r="987" hidden="1" spans="2:17">
      <c r="B987" s="22" t="s">
        <v>108</v>
      </c>
      <c r="C987" s="64">
        <v>45731</v>
      </c>
      <c r="D987" s="63" t="str">
        <f>VLOOKUP(B987,辅助信息!E:K,7,FALSE)</f>
        <v>JWDDCD2024102400111</v>
      </c>
      <c r="E987" s="63" t="str">
        <f>VLOOKUP(F987,辅助信息!A:B,2,FALSE)</f>
        <v>螺纹钢</v>
      </c>
      <c r="F987" s="22" t="s">
        <v>27</v>
      </c>
      <c r="G987" s="18">
        <v>7</v>
      </c>
      <c r="H987" s="65">
        <f>_xlfn._xlws.FILTER('[1]2025年已发货'!$E:$E,'[1]2025年已发货'!$F:$F&amp;'[1]2025年已发货'!$C:$C&amp;'[1]2025年已发货'!$G:$G&amp;'[1]2025年已发货'!$H:$H=C987&amp;F987&amp;I987&amp;J987,"未发货")</f>
        <v>6</v>
      </c>
      <c r="I987" s="63" t="str">
        <f>VLOOKUP(B987,辅助信息!E:I,3,FALSE)</f>
        <v>（五冶达州国道542项目-三工区路基八工段(连接线)）四川省达州市达川区大堰镇梨子沟</v>
      </c>
      <c r="J987" s="63" t="str">
        <f>VLOOKUP(B987,辅助信息!E:I,4,FALSE)</f>
        <v>谭鹏程</v>
      </c>
      <c r="K987" s="63">
        <f>VLOOKUP(J987,辅助信息!H:I,2,FALSE)</f>
        <v>18280895666</v>
      </c>
      <c r="L987" s="72" t="str">
        <f>VLOOKUP(B987,辅助信息!E:J,6,FALSE)</f>
        <v>五冶建设送货单,送货车型9.6米,装货前联系收货人核实到场规格,没提前告知进场规格现场不给予接收</v>
      </c>
      <c r="M987" s="123">
        <v>45733</v>
      </c>
      <c r="N987" s="124"/>
      <c r="O987" s="97">
        <f ca="1" t="shared" si="52"/>
        <v>0</v>
      </c>
      <c r="P987" s="97">
        <f ca="1" t="shared" si="53"/>
        <v>30</v>
      </c>
      <c r="Q987" s="63" t="str">
        <f>VLOOKUP(B987,辅助信息!E:M,9,FALSE)</f>
        <v>ZTWM-CDGS-XS-2024-0181-五冶天府-国道542项目（二批次）</v>
      </c>
    </row>
    <row r="988" hidden="1" spans="2:17">
      <c r="B988" s="22" t="s">
        <v>108</v>
      </c>
      <c r="C988" s="64">
        <v>45731</v>
      </c>
      <c r="D988" s="63" t="str">
        <f>VLOOKUP(B988,辅助信息!E:K,7,FALSE)</f>
        <v>JWDDCD2024102400111</v>
      </c>
      <c r="E988" s="63" t="str">
        <f>VLOOKUP(F988,辅助信息!A:B,2,FALSE)</f>
        <v>螺纹钢</v>
      </c>
      <c r="F988" s="22" t="s">
        <v>32</v>
      </c>
      <c r="G988" s="18">
        <v>3</v>
      </c>
      <c r="H988" s="65" t="str">
        <f>_xlfn._xlws.FILTER('[1]2025年已发货'!$E:$E,'[1]2025年已发货'!$F:$F&amp;'[1]2025年已发货'!$C:$C&amp;'[1]2025年已发货'!$G:$G&amp;'[1]2025年已发货'!$H:$H=C988&amp;F988&amp;I988&amp;J988,"未发货")</f>
        <v>未发货</v>
      </c>
      <c r="I988" s="63" t="str">
        <f>VLOOKUP(B988,辅助信息!E:I,3,FALSE)</f>
        <v>（五冶达州国道542项目-三工区路基八工段(连接线)）四川省达州市达川区大堰镇梨子沟</v>
      </c>
      <c r="J988" s="63" t="str">
        <f>VLOOKUP(B988,辅助信息!E:I,4,FALSE)</f>
        <v>谭鹏程</v>
      </c>
      <c r="K988" s="63">
        <f>VLOOKUP(J988,辅助信息!H:I,2,FALSE)</f>
        <v>18280895666</v>
      </c>
      <c r="L988" s="72"/>
      <c r="M988" s="123">
        <v>45733</v>
      </c>
      <c r="N988" s="124"/>
      <c r="O988" s="97">
        <f ca="1" t="shared" si="52"/>
        <v>0</v>
      </c>
      <c r="P988" s="97">
        <f ca="1" t="shared" si="53"/>
        <v>30</v>
      </c>
      <c r="Q988" s="63" t="str">
        <f>VLOOKUP(B988,辅助信息!E:M,9,FALSE)</f>
        <v>ZTWM-CDGS-XS-2024-0181-五冶天府-国道542项目（二批次）</v>
      </c>
    </row>
    <row r="989" hidden="1" spans="2:17">
      <c r="B989" s="22" t="s">
        <v>108</v>
      </c>
      <c r="C989" s="64">
        <v>45731</v>
      </c>
      <c r="D989" s="63" t="str">
        <f>VLOOKUP(B989,辅助信息!E:K,7,FALSE)</f>
        <v>JWDDCD2024102400111</v>
      </c>
      <c r="E989" s="63" t="str">
        <f>VLOOKUP(F989,辅助信息!A:B,2,FALSE)</f>
        <v>螺纹钢</v>
      </c>
      <c r="F989" s="22" t="s">
        <v>33</v>
      </c>
      <c r="G989" s="18">
        <v>3</v>
      </c>
      <c r="H989" s="65" t="str">
        <f>_xlfn._xlws.FILTER('[1]2025年已发货'!$E:$E,'[1]2025年已发货'!$F:$F&amp;'[1]2025年已发货'!$C:$C&amp;'[1]2025年已发货'!$G:$G&amp;'[1]2025年已发货'!$H:$H=C989&amp;F989&amp;I989&amp;J989,"未发货")</f>
        <v>未发货</v>
      </c>
      <c r="I989" s="63" t="str">
        <f>VLOOKUP(B989,辅助信息!E:I,3,FALSE)</f>
        <v>（五冶达州国道542项目-三工区路基八工段(连接线)）四川省达州市达川区大堰镇梨子沟</v>
      </c>
      <c r="J989" s="63" t="str">
        <f>VLOOKUP(B989,辅助信息!E:I,4,FALSE)</f>
        <v>谭鹏程</v>
      </c>
      <c r="K989" s="63">
        <f>VLOOKUP(J989,辅助信息!H:I,2,FALSE)</f>
        <v>18280895666</v>
      </c>
      <c r="L989" s="72"/>
      <c r="M989" s="123">
        <v>45733</v>
      </c>
      <c r="N989" s="124"/>
      <c r="O989" s="97">
        <f ca="1" t="shared" si="52"/>
        <v>0</v>
      </c>
      <c r="P989" s="97">
        <f ca="1" t="shared" si="53"/>
        <v>30</v>
      </c>
      <c r="Q989" s="63" t="str">
        <f>VLOOKUP(B989,辅助信息!E:M,9,FALSE)</f>
        <v>ZTWM-CDGS-XS-2024-0181-五冶天府-国道542项目（二批次）</v>
      </c>
    </row>
    <row r="990" hidden="1" spans="2:17">
      <c r="B990" s="22" t="s">
        <v>108</v>
      </c>
      <c r="C990" s="64">
        <v>45731</v>
      </c>
      <c r="D990" s="63" t="str">
        <f>VLOOKUP(B990,辅助信息!E:K,7,FALSE)</f>
        <v>JWDDCD2024102400111</v>
      </c>
      <c r="E990" s="63" t="str">
        <f>VLOOKUP(F990,辅助信息!A:B,2,FALSE)</f>
        <v>螺纹钢</v>
      </c>
      <c r="F990" s="22" t="s">
        <v>52</v>
      </c>
      <c r="G990" s="18">
        <v>46</v>
      </c>
      <c r="H990" s="65">
        <f>_xlfn._xlws.FILTER('[1]2025年已发货'!$E:$E,'[1]2025年已发货'!$F:$F&amp;'[1]2025年已发货'!$C:$C&amp;'[1]2025年已发货'!$G:$G&amp;'[1]2025年已发货'!$H:$H=C990&amp;F990&amp;I990&amp;J990,"未发货")</f>
        <v>45</v>
      </c>
      <c r="I990" s="63" t="str">
        <f>VLOOKUP(B990,辅助信息!E:I,3,FALSE)</f>
        <v>（五冶达州国道542项目-三工区路基八工段(连接线)）四川省达州市达川区大堰镇梨子沟</v>
      </c>
      <c r="J990" s="63" t="str">
        <f>VLOOKUP(B990,辅助信息!E:I,4,FALSE)</f>
        <v>谭鹏程</v>
      </c>
      <c r="K990" s="63">
        <f>VLOOKUP(J990,辅助信息!H:I,2,FALSE)</f>
        <v>18280895666</v>
      </c>
      <c r="L990" s="72"/>
      <c r="M990" s="123">
        <v>45733</v>
      </c>
      <c r="N990" s="124"/>
      <c r="O990" s="97">
        <f ca="1" t="shared" si="52"/>
        <v>0</v>
      </c>
      <c r="P990" s="97">
        <f ca="1" t="shared" si="53"/>
        <v>30</v>
      </c>
      <c r="Q990" s="63" t="str">
        <f>VLOOKUP(B990,辅助信息!E:M,9,FALSE)</f>
        <v>ZTWM-CDGS-XS-2024-0181-五冶天府-国道542项目（二批次）</v>
      </c>
    </row>
    <row r="991" hidden="1" spans="2:17">
      <c r="B991" s="22" t="s">
        <v>106</v>
      </c>
      <c r="C991" s="64">
        <v>45731</v>
      </c>
      <c r="D991" s="63" t="str">
        <f>VLOOKUP(B991,辅助信息!E:K,7,FALSE)</f>
        <v>JWDDCD2024101600133</v>
      </c>
      <c r="E991" s="63" t="str">
        <f>VLOOKUP(F991,辅助信息!A:B,2,FALSE)</f>
        <v>高线</v>
      </c>
      <c r="F991" s="22" t="s">
        <v>51</v>
      </c>
      <c r="G991" s="18">
        <v>3</v>
      </c>
      <c r="H991" s="65">
        <f>_xlfn._xlws.FILTER('[1]2025年已发货'!$E:$E,'[1]2025年已发货'!$F:$F&amp;'[1]2025年已发货'!$C:$C&amp;'[1]2025年已发货'!$G:$G&amp;'[1]2025年已发货'!$H:$H=C991&amp;F991&amp;I991&amp;J991,"未发货")</f>
        <v>3</v>
      </c>
      <c r="I991" s="63" t="str">
        <f>VLOOKUP(B991,辅助信息!E:I,3,FALSE)</f>
        <v>（五冶钢构宜宾高县月江镇建设项目）  四川省宜宾市高县月江镇刚记超市斜对面(还阳组团沪碳二期项目)</v>
      </c>
      <c r="J991" s="63" t="str">
        <f>VLOOKUP(B991,辅助信息!E:I,4,FALSE)</f>
        <v>张朝亮</v>
      </c>
      <c r="K991" s="63">
        <f>VLOOKUP(J991,辅助信息!H:I,2,FALSE)</f>
        <v>15228205853</v>
      </c>
      <c r="L991" s="72" t="str">
        <f>VLOOKUP(B991,辅助信息!E:J,6,FALSE)</f>
        <v>提前联系到场规格</v>
      </c>
      <c r="M991" s="123">
        <v>45733</v>
      </c>
      <c r="N991" s="124"/>
      <c r="O991" s="97">
        <f ca="1" t="shared" si="52"/>
        <v>0</v>
      </c>
      <c r="P991" s="97">
        <f ca="1" t="shared" si="53"/>
        <v>30</v>
      </c>
      <c r="Q991" s="63" t="str">
        <f>VLOOKUP(B991,辅助信息!E:M,9,FALSE)</f>
        <v>ZTWM-CDGS-XS-2024-0169-中冶西部钢构-宜宾市南溪区幸福路东路,高县月江镇建设项目</v>
      </c>
    </row>
    <row r="992" hidden="1" spans="2:17">
      <c r="B992" s="22" t="s">
        <v>106</v>
      </c>
      <c r="C992" s="64">
        <v>45731</v>
      </c>
      <c r="D992" s="63" t="str">
        <f>VLOOKUP(B992,辅助信息!E:K,7,FALSE)</f>
        <v>JWDDCD2024101600133</v>
      </c>
      <c r="E992" s="63" t="str">
        <f>VLOOKUP(F992,辅助信息!A:B,2,FALSE)</f>
        <v>螺纹钢</v>
      </c>
      <c r="F992" s="22" t="s">
        <v>27</v>
      </c>
      <c r="G992" s="18">
        <v>3</v>
      </c>
      <c r="H992" s="65">
        <f>_xlfn._xlws.FILTER('[1]2025年已发货'!$E:$E,'[1]2025年已发货'!$F:$F&amp;'[1]2025年已发货'!$C:$C&amp;'[1]2025年已发货'!$G:$G&amp;'[1]2025年已发货'!$H:$H=C992&amp;F992&amp;I992&amp;J992,"未发货")</f>
        <v>3</v>
      </c>
      <c r="I992" s="63" t="str">
        <f>VLOOKUP(B992,辅助信息!E:I,3,FALSE)</f>
        <v>（五冶钢构宜宾高县月江镇建设项目）  四川省宜宾市高县月江镇刚记超市斜对面(还阳组团沪碳二期项目)</v>
      </c>
      <c r="J992" s="63" t="str">
        <f>VLOOKUP(B992,辅助信息!E:I,4,FALSE)</f>
        <v>张朝亮</v>
      </c>
      <c r="K992" s="63">
        <f>VLOOKUP(J992,辅助信息!H:I,2,FALSE)</f>
        <v>15228205853</v>
      </c>
      <c r="L992" s="72"/>
      <c r="M992" s="123">
        <v>45733</v>
      </c>
      <c r="N992" s="124"/>
      <c r="O992" s="97">
        <f ca="1" t="shared" si="52"/>
        <v>0</v>
      </c>
      <c r="P992" s="97">
        <f ca="1" t="shared" si="53"/>
        <v>30</v>
      </c>
      <c r="Q992" s="63" t="str">
        <f>VLOOKUP(B992,辅助信息!E:M,9,FALSE)</f>
        <v>ZTWM-CDGS-XS-2024-0169-中冶西部钢构-宜宾市南溪区幸福路东路,高县月江镇建设项目</v>
      </c>
    </row>
    <row r="993" hidden="1" spans="2:17">
      <c r="B993" s="22" t="s">
        <v>106</v>
      </c>
      <c r="C993" s="64">
        <v>45731</v>
      </c>
      <c r="D993" s="63" t="str">
        <f>VLOOKUP(B993,辅助信息!E:K,7,FALSE)</f>
        <v>JWDDCD2024101600133</v>
      </c>
      <c r="E993" s="63" t="str">
        <f>VLOOKUP(F993,辅助信息!A:B,2,FALSE)</f>
        <v>螺纹钢</v>
      </c>
      <c r="F993" s="22" t="s">
        <v>32</v>
      </c>
      <c r="G993" s="18">
        <v>12</v>
      </c>
      <c r="H993" s="65">
        <f>_xlfn._xlws.FILTER('[1]2025年已发货'!$E:$E,'[1]2025年已发货'!$F:$F&amp;'[1]2025年已发货'!$C:$C&amp;'[1]2025年已发货'!$G:$G&amp;'[1]2025年已发货'!$H:$H=C993&amp;F993&amp;I993&amp;J993,"未发货")</f>
        <v>12</v>
      </c>
      <c r="I993" s="63" t="str">
        <f>VLOOKUP(B993,辅助信息!E:I,3,FALSE)</f>
        <v>（五冶钢构宜宾高县月江镇建设项目）  四川省宜宾市高县月江镇刚记超市斜对面(还阳组团沪碳二期项目)</v>
      </c>
      <c r="J993" s="63" t="str">
        <f>VLOOKUP(B993,辅助信息!E:I,4,FALSE)</f>
        <v>张朝亮</v>
      </c>
      <c r="K993" s="63">
        <f>VLOOKUP(J993,辅助信息!H:I,2,FALSE)</f>
        <v>15228205853</v>
      </c>
      <c r="L993" s="72"/>
      <c r="M993" s="123">
        <v>45733</v>
      </c>
      <c r="N993" s="124"/>
      <c r="O993" s="97">
        <f ca="1" t="shared" si="52"/>
        <v>0</v>
      </c>
      <c r="P993" s="97">
        <f ca="1" t="shared" si="53"/>
        <v>30</v>
      </c>
      <c r="Q993" s="63" t="str">
        <f>VLOOKUP(B993,辅助信息!E:M,9,FALSE)</f>
        <v>ZTWM-CDGS-XS-2024-0169-中冶西部钢构-宜宾市南溪区幸福路东路,高县月江镇建设项目</v>
      </c>
    </row>
    <row r="994" hidden="1" spans="2:17">
      <c r="B994" s="22" t="s">
        <v>106</v>
      </c>
      <c r="C994" s="64">
        <v>45731</v>
      </c>
      <c r="D994" s="63" t="str">
        <f>VLOOKUP(B994,辅助信息!E:K,7,FALSE)</f>
        <v>JWDDCD2024101600133</v>
      </c>
      <c r="E994" s="63" t="str">
        <f>VLOOKUP(F994,辅助信息!A:B,2,FALSE)</f>
        <v>螺纹钢</v>
      </c>
      <c r="F994" s="22" t="s">
        <v>28</v>
      </c>
      <c r="G994" s="18">
        <v>18</v>
      </c>
      <c r="H994" s="65">
        <f>_xlfn._xlws.FILTER('[1]2025年已发货'!$E:$E,'[1]2025年已发货'!$F:$F&amp;'[1]2025年已发货'!$C:$C&amp;'[1]2025年已发货'!$G:$G&amp;'[1]2025年已发货'!$H:$H=C994&amp;F994&amp;I994&amp;J994,"未发货")</f>
        <v>18</v>
      </c>
      <c r="I994" s="63" t="str">
        <f>VLOOKUP(B994,辅助信息!E:I,3,FALSE)</f>
        <v>（五冶钢构宜宾高县月江镇建设项目）  四川省宜宾市高县月江镇刚记超市斜对面(还阳组团沪碳二期项目)</v>
      </c>
      <c r="J994" s="63" t="str">
        <f>VLOOKUP(B994,辅助信息!E:I,4,FALSE)</f>
        <v>张朝亮</v>
      </c>
      <c r="K994" s="63">
        <f>VLOOKUP(J994,辅助信息!H:I,2,FALSE)</f>
        <v>15228205853</v>
      </c>
      <c r="L994" s="72"/>
      <c r="M994" s="123">
        <v>45733</v>
      </c>
      <c r="N994" s="124"/>
      <c r="O994" s="97">
        <f ca="1" t="shared" si="52"/>
        <v>0</v>
      </c>
      <c r="P994" s="97">
        <f ca="1" t="shared" si="53"/>
        <v>30</v>
      </c>
      <c r="Q994" s="63" t="str">
        <f>VLOOKUP(B994,辅助信息!E:M,9,FALSE)</f>
        <v>ZTWM-CDGS-XS-2024-0169-中冶西部钢构-宜宾市南溪区幸福路东路,高县月江镇建设项目</v>
      </c>
    </row>
    <row r="995" ht="56.25" hidden="1" spans="2:17">
      <c r="B995" s="22" t="s">
        <v>54</v>
      </c>
      <c r="C995" s="64">
        <v>45731</v>
      </c>
      <c r="D995" s="63" t="str">
        <f>VLOOKUP(B995,辅助信息!E:K,7,FALSE)</f>
        <v>JWDDCD2024102400111</v>
      </c>
      <c r="E995" s="63" t="str">
        <f>VLOOKUP(F995,辅助信息!A:B,2,FALSE)</f>
        <v>螺纹钢</v>
      </c>
      <c r="F995" s="22" t="s">
        <v>32</v>
      </c>
      <c r="G995" s="18">
        <v>35</v>
      </c>
      <c r="H995" s="65" t="str">
        <f>_xlfn._xlws.FILTER('[1]2025年已发货'!$E:$E,'[1]2025年已发货'!$F:$F&amp;'[1]2025年已发货'!$C:$C&amp;'[1]2025年已发货'!$G:$G&amp;'[1]2025年已发货'!$H:$H=C995&amp;F995&amp;I995&amp;J995,"未发货")</f>
        <v>未发货</v>
      </c>
      <c r="I995" s="63" t="str">
        <f>VLOOKUP(B995,辅助信息!E:I,3,FALSE)</f>
        <v>（五冶达州国道542项目-二工区巴河特大桥工段-5号墩）四川省达州市达川区石梯镇固家村村民委员会</v>
      </c>
      <c r="J995" s="63" t="str">
        <f>VLOOKUP(B995,辅助信息!E:I,4,FALSE)</f>
        <v>谭福中</v>
      </c>
      <c r="K995" s="63">
        <f>VLOOKUP(J995,辅助信息!H:I,2,FALSE)</f>
        <v>15828538619</v>
      </c>
      <c r="L995" s="83" t="str">
        <f>VLOOKUP(B995,辅助信息!E:J,6,FALSE)</f>
        <v>五冶建设送货单,4份材质书,送货车型13米,装货前联系收货人核实到场规格,没提前告知进场规格现场不给予接收</v>
      </c>
      <c r="M995" s="123">
        <v>45734</v>
      </c>
      <c r="N995" s="124"/>
      <c r="O995" s="97">
        <f ca="1" t="shared" si="52"/>
        <v>0</v>
      </c>
      <c r="P995" s="97">
        <f ca="1" t="shared" si="53"/>
        <v>29</v>
      </c>
      <c r="Q995" s="63" t="str">
        <f>VLOOKUP(B995,辅助信息!E:M,9,FALSE)</f>
        <v>ZTWM-CDGS-XS-2024-0181-五冶天府-国道542项目（二批次）</v>
      </c>
    </row>
    <row r="996" hidden="1" spans="2:17">
      <c r="B996" s="63" t="s">
        <v>69</v>
      </c>
      <c r="C996" s="64">
        <v>45740</v>
      </c>
      <c r="D996" s="63" t="str">
        <f>VLOOKUP(B996,辅助信息!E:K,7,FALSE)</f>
        <v>JWDDCD2025011400164</v>
      </c>
      <c r="E996" s="63" t="str">
        <f>VLOOKUP(F996,辅助信息!A:B,2,FALSE)</f>
        <v>盘螺</v>
      </c>
      <c r="F996" s="22" t="s">
        <v>40</v>
      </c>
      <c r="G996" s="18">
        <v>30</v>
      </c>
      <c r="H996" s="119">
        <f>_xlfn.XLOOKUP(C996&amp;F996&amp;I996&amp;J996,'[1]2025年已发货'!$F:$F&amp;'[1]2025年已发货'!$C:$C&amp;'[1]2025年已发货'!$G:$G&amp;'[1]2025年已发货'!$H:$H,'[1]2025年已发货'!$E:$E,"未发货")</f>
        <v>27</v>
      </c>
      <c r="I996" s="63" t="str">
        <f>VLOOKUP(B996,辅助信息!E:I,3,FALSE)</f>
        <v>（商投建工达州中医药科技园-4工区-2号楼）达州市通川区达州中医药职业学院犀牛大道北段</v>
      </c>
      <c r="J996" s="63" t="str">
        <f>VLOOKUP(B996,辅助信息!E:I,4,FALSE)</f>
        <v>张扬</v>
      </c>
      <c r="K996" s="63">
        <f>VLOOKUP(J996,辅助信息!H:I,2,FALSE)</f>
        <v>18381904567</v>
      </c>
      <c r="L996" s="87" t="str">
        <f>VLOOKUP(B996,辅助信息!E:J,6,FALSE)</f>
        <v>控制炉批号尽量少,优先安排达钢,提前联系到场规格及数量</v>
      </c>
      <c r="M996" s="123"/>
      <c r="N996" s="124"/>
      <c r="O996" s="97" t="str">
        <f ca="1" t="shared" si="52"/>
        <v/>
      </c>
      <c r="P996" s="97" t="str">
        <f ca="1" t="shared" si="53"/>
        <v/>
      </c>
      <c r="Q996" s="63" t="str">
        <f>VLOOKUP(B996,辅助信息!E:M,9,FALSE)</f>
        <v>ZTWM-CDGS-XS-2024-0134-商投建工达州中医药科技成果示范园项目</v>
      </c>
    </row>
    <row r="997" hidden="1" spans="1:17">
      <c r="A997" s="120"/>
      <c r="B997" s="63" t="s">
        <v>69</v>
      </c>
      <c r="C997" s="64">
        <v>45740</v>
      </c>
      <c r="D997" s="63" t="str">
        <f>VLOOKUP(B997,辅助信息!E:K,7,FALSE)</f>
        <v>JWDDCD2025011400164</v>
      </c>
      <c r="E997" s="63" t="str">
        <f>VLOOKUP(F997,辅助信息!A:B,2,FALSE)</f>
        <v>螺纹钢</v>
      </c>
      <c r="F997" s="63" t="s">
        <v>33</v>
      </c>
      <c r="G997" s="65">
        <v>9</v>
      </c>
      <c r="H997" s="119">
        <f>_xlfn.XLOOKUP(C997&amp;F997&amp;I997&amp;J997,'[1]2025年已发货'!$F:$F&amp;'[1]2025年已发货'!$C:$C&amp;'[1]2025年已发货'!$G:$G&amp;'[1]2025年已发货'!$H:$H,'[1]2025年已发货'!$E:$E,"未发货")</f>
        <v>8</v>
      </c>
      <c r="I997" s="63" t="str">
        <f>VLOOKUP(B997,辅助信息!E:I,3,FALSE)</f>
        <v>（商投建工达州中医药科技园-4工区-2号楼）达州市通川区达州中医药职业学院犀牛大道北段</v>
      </c>
      <c r="J997" s="63" t="str">
        <f>VLOOKUP(B997,辅助信息!E:I,4,FALSE)</f>
        <v>张扬</v>
      </c>
      <c r="K997" s="63">
        <f>VLOOKUP(J997,辅助信息!H:I,2,FALSE)</f>
        <v>18381904567</v>
      </c>
      <c r="L997" s="89"/>
      <c r="M997" s="123">
        <v>45731</v>
      </c>
      <c r="N997" s="124"/>
      <c r="O997" s="97">
        <f ca="1" t="shared" si="52"/>
        <v>0</v>
      </c>
      <c r="P997" s="97">
        <f ca="1" t="shared" si="53"/>
        <v>32</v>
      </c>
      <c r="Q997" s="63" t="str">
        <f>VLOOKUP(B997,辅助信息!E:M,9,FALSE)</f>
        <v>ZTWM-CDGS-XS-2024-0134-商投建工达州中医药科技成果示范园项目</v>
      </c>
    </row>
    <row r="998" hidden="1" spans="1:17">
      <c r="A998" s="120"/>
      <c r="B998" s="63" t="s">
        <v>75</v>
      </c>
      <c r="C998" s="64">
        <v>45740</v>
      </c>
      <c r="D998" s="63" t="str">
        <f>VLOOKUP(B998,辅助信息!E:K,7,FALSE)</f>
        <v>JWDDCD2024102400111</v>
      </c>
      <c r="E998" s="63" t="str">
        <f>VLOOKUP(F998,辅助信息!A:B,2,FALSE)</f>
        <v>盘螺</v>
      </c>
      <c r="F998" s="63" t="s">
        <v>41</v>
      </c>
      <c r="G998" s="65">
        <v>2.5</v>
      </c>
      <c r="H998" s="119" t="str">
        <f>_xlfn.XLOOKUP(C998&amp;F998&amp;I998&amp;J998,'[1]2025年已发货'!$F:$F&amp;'[1]2025年已发货'!$C:$C&amp;'[1]2025年已发货'!$G:$G&amp;'[1]2025年已发货'!$H:$H,'[1]2025年已发货'!$E:$E,"未发货")</f>
        <v>未发货</v>
      </c>
      <c r="I998" s="63" t="str">
        <f>VLOOKUP(B998,辅助信息!E:I,3,FALSE)</f>
        <v>（五冶达州国道542项目-一工区桥梁一工段）四川省达州市四川省达州市达川区石桥镇武寨村</v>
      </c>
      <c r="J998" s="63" t="str">
        <f>VLOOKUP(B998,辅助信息!E:I,4,FALSE)</f>
        <v>杨勇</v>
      </c>
      <c r="K998" s="63">
        <f>VLOOKUP(J998,辅助信息!H:I,2,FALSE)</f>
        <v>18398563998</v>
      </c>
      <c r="L998" s="87" t="str">
        <f>VLOOKUP(B998,辅助信息!E:J,6,FALSE)</f>
        <v>五冶建设送货单,送货车型13米,装货前联系收货人核实到场规格,没提前告知进场规格现场不给予接收</v>
      </c>
      <c r="M998" s="123">
        <v>45733</v>
      </c>
      <c r="N998" s="124"/>
      <c r="O998" s="97">
        <f ca="1" t="shared" si="52"/>
        <v>0</v>
      </c>
      <c r="P998" s="97">
        <f ca="1" t="shared" si="53"/>
        <v>30</v>
      </c>
      <c r="Q998" s="63" t="str">
        <f>VLOOKUP(B998,辅助信息!E:M,9,FALSE)</f>
        <v>ZTWM-CDGS-XS-2024-0181-五冶天府-国道542项目（二批次）</v>
      </c>
    </row>
    <row r="999" hidden="1" spans="1:17">
      <c r="A999" s="120"/>
      <c r="B999" s="63" t="s">
        <v>75</v>
      </c>
      <c r="C999" s="64">
        <v>45740</v>
      </c>
      <c r="D999" s="63" t="str">
        <f>VLOOKUP(B999,辅助信息!E:K,7,FALSE)</f>
        <v>JWDDCD2024102400111</v>
      </c>
      <c r="E999" s="63" t="str">
        <f>VLOOKUP(F999,辅助信息!A:B,2,FALSE)</f>
        <v>螺纹钢</v>
      </c>
      <c r="F999" s="63" t="s">
        <v>28</v>
      </c>
      <c r="G999" s="65">
        <v>9</v>
      </c>
      <c r="H999" s="119" t="str">
        <f>_xlfn.XLOOKUP(C999&amp;F999&amp;I999&amp;J999,'[1]2025年已发货'!$F:$F&amp;'[1]2025年已发货'!$C:$C&amp;'[1]2025年已发货'!$G:$G&amp;'[1]2025年已发货'!$H:$H,'[1]2025年已发货'!$E:$E,"未发货")</f>
        <v>未发货</v>
      </c>
      <c r="I999" s="63" t="str">
        <f>VLOOKUP(B999,辅助信息!E:I,3,FALSE)</f>
        <v>（五冶达州国道542项目-一工区桥梁一工段）四川省达州市四川省达州市达川区石桥镇武寨村</v>
      </c>
      <c r="J999" s="63" t="str">
        <f>VLOOKUP(B999,辅助信息!E:I,4,FALSE)</f>
        <v>杨勇</v>
      </c>
      <c r="K999" s="63">
        <f>VLOOKUP(J999,辅助信息!H:I,2,FALSE)</f>
        <v>18398563998</v>
      </c>
      <c r="L999" s="89"/>
      <c r="M999" s="123">
        <v>45733</v>
      </c>
      <c r="N999" s="124"/>
      <c r="O999" s="97">
        <f ca="1" t="shared" si="52"/>
        <v>0</v>
      </c>
      <c r="P999" s="97">
        <f ca="1" t="shared" si="53"/>
        <v>30</v>
      </c>
      <c r="Q999" s="63" t="str">
        <f>VLOOKUP(B999,辅助信息!E:M,9,FALSE)</f>
        <v>ZTWM-CDGS-XS-2024-0181-五冶天府-国道542项目（二批次）</v>
      </c>
    </row>
    <row r="1000" ht="33.75" hidden="1" spans="1:17">
      <c r="A1000" s="121"/>
      <c r="B1000" s="22" t="s">
        <v>68</v>
      </c>
      <c r="C1000" s="64">
        <v>45740</v>
      </c>
      <c r="D1000" s="63" t="str">
        <f>VLOOKUP(B1000,辅助信息!E:K,7,FALSE)</f>
        <v>JWDDCD2025011400164</v>
      </c>
      <c r="E1000" s="63" t="str">
        <f>VLOOKUP(F1000,辅助信息!A:B,2,FALSE)</f>
        <v>高线</v>
      </c>
      <c r="F1000" s="22" t="s">
        <v>51</v>
      </c>
      <c r="G1000" s="18">
        <v>3</v>
      </c>
      <c r="H1000" s="119" t="str">
        <f>_xlfn.XLOOKUP(C1000&amp;F1000&amp;I1000&amp;J1000,'[1]2025年已发货'!$F:$F&amp;'[1]2025年已发货'!$C:$C&amp;'[1]2025年已发货'!$G:$G&amp;'[1]2025年已发货'!$H:$H,'[1]2025年已发货'!$E:$E,"未发货")</f>
        <v>未发货</v>
      </c>
      <c r="I1000" s="63" t="str">
        <f>VLOOKUP(B1000,辅助信息!E:I,3,FALSE)</f>
        <v>（商投建工达州中医药科技园-2工区-景观桥）达州市通川区达州中医药职业学院犀牛大道北段</v>
      </c>
      <c r="J1000" s="63" t="str">
        <f>VLOOKUP(B1000,辅助信息!E:I,4,FALSE)</f>
        <v>李波</v>
      </c>
      <c r="K1000" s="63">
        <f>VLOOKUP(J1000,辅助信息!H:I,2,FALSE)</f>
        <v>18381899787</v>
      </c>
      <c r="L1000" s="72" t="str">
        <f>VLOOKUP(B1000,辅助信息!E:J,6,FALSE)</f>
        <v>控制炉批号尽量少,优先安排达钢,提前联系到场规格及数量</v>
      </c>
      <c r="M1000" s="125">
        <v>45736</v>
      </c>
      <c r="O1000" s="97">
        <f ca="1" t="shared" si="52"/>
        <v>0</v>
      </c>
      <c r="P1000" s="97">
        <f ca="1" t="shared" si="53"/>
        <v>27</v>
      </c>
      <c r="Q1000" s="63" t="str">
        <f>VLOOKUP(B1000,辅助信息!E:M,9,FALSE)</f>
        <v>ZTWM-CDGS-XS-2024-0134-商投建工达州中医药科技成果示范园项目</v>
      </c>
    </row>
    <row r="1001" hidden="1" spans="1:17">
      <c r="A1001" s="121"/>
      <c r="B1001" s="22" t="s">
        <v>73</v>
      </c>
      <c r="C1001" s="64">
        <v>45740</v>
      </c>
      <c r="D1001" s="63" t="s">
        <v>118</v>
      </c>
      <c r="E1001" s="63" t="s">
        <v>119</v>
      </c>
      <c r="F1001" s="22" t="s">
        <v>49</v>
      </c>
      <c r="G1001" s="18">
        <v>10</v>
      </c>
      <c r="H1001" s="119">
        <f>_xlfn.XLOOKUP(C1001&amp;F1001&amp;I1001&amp;J1001,'[1]2025年已发货'!$F:$F&amp;'[1]2025年已发货'!$C:$C&amp;'[1]2025年已发货'!$G:$G&amp;'[1]2025年已发货'!$H:$H,'[1]2025年已发货'!$E:$E,"未发货")</f>
        <v>10</v>
      </c>
      <c r="I1001" s="63" t="str">
        <f>VLOOKUP(B1001,辅助信息!E:I,3,FALSE)</f>
        <v>(五冶钢构医学科学产业园建设项目房建三部-一标（7-1）)四川省南充市顺庆区搬罾街道学府大道二段</v>
      </c>
      <c r="J1001" s="63" t="str">
        <f>VLOOKUP(B1001,辅助信息!E:I,4,FALSE)</f>
        <v>郑林</v>
      </c>
      <c r="K1001" s="63">
        <f>VLOOKUP(J1001,辅助信息!H:I,2,FALSE)</f>
        <v>18349955455</v>
      </c>
      <c r="L1001" s="72"/>
      <c r="M1001" s="125"/>
      <c r="O1001" s="97"/>
      <c r="P1001" s="97"/>
      <c r="Q1001" s="63"/>
    </row>
    <row r="1002" hidden="1" spans="2:17">
      <c r="B1002" s="22" t="s">
        <v>73</v>
      </c>
      <c r="C1002" s="64">
        <v>45740</v>
      </c>
      <c r="D1002" s="63" t="str">
        <f>VLOOKUP(B1002,辅助信息!E:K,7,FALSE)</f>
        <v>JWDDCD2025021900064</v>
      </c>
      <c r="E1002" s="63" t="str">
        <f>VLOOKUP(F1002,辅助信息!A:B,2,FALSE)</f>
        <v>盘螺</v>
      </c>
      <c r="F1002" s="22" t="s">
        <v>26</v>
      </c>
      <c r="G1002" s="18">
        <v>17</v>
      </c>
      <c r="H1002" s="119">
        <f>_xlfn.XLOOKUP(C1002&amp;F1002&amp;I1002&amp;J1002,'[1]2025年已发货'!$F:$F&amp;'[1]2025年已发货'!$C:$C&amp;'[1]2025年已发货'!$G:$G&amp;'[1]2025年已发货'!$H:$H,'[1]2025年已发货'!$E:$E,"未发货")</f>
        <v>17</v>
      </c>
      <c r="I1002" s="63" t="str">
        <f>VLOOKUP(B1002,辅助信息!E:I,3,FALSE)</f>
        <v>(五冶钢构医学科学产业园建设项目房建三部-一标（7-1）)四川省南充市顺庆区搬罾街道学府大道二段</v>
      </c>
      <c r="J1002" s="63" t="str">
        <f>VLOOKUP(B1002,辅助信息!E:I,4,FALSE)</f>
        <v>郑林</v>
      </c>
      <c r="K1002" s="63">
        <f>VLOOKUP(J1002,辅助信息!H:I,2,FALSE)</f>
        <v>18349955455</v>
      </c>
      <c r="L1002" s="72" t="str">
        <f>VLOOKUP(B1002,辅助信息!E:J,6,FALSE)</f>
        <v>送货单：送货单位：南充思临新材料科技有限公司,收货单位：五冶集团川北(南充)建设有限公司,项目名称：南充医学科学产业园,送货车型13米,装货前联系收货人核实到场规格</v>
      </c>
      <c r="M1002" s="125">
        <v>45738</v>
      </c>
      <c r="O1002" s="97">
        <f ca="1" t="shared" ref="O1002:O1010" si="54">IF(OR(M1002="",N1002&lt;&gt;""),"",MAX(M1002-TODAY(),0))</f>
        <v>0</v>
      </c>
      <c r="P1002" s="97">
        <f ca="1" t="shared" ref="P1002:P1010" si="55">IF(M1002="","",IF(N1002&lt;&gt;"",MAX(N1002-M1002,0),IF(TODAY()&gt;M1002,TODAY()-M1002,0)))</f>
        <v>25</v>
      </c>
      <c r="Q1002" s="63" t="str">
        <f>VLOOKUP(B1002,辅助信息!E:M,9,FALSE)</f>
        <v>ZTWM-CDGS-XS-2024-0248-五冶钢构-南充市医学院项目</v>
      </c>
    </row>
    <row r="1003" hidden="1" spans="2:17">
      <c r="B1003" s="22" t="s">
        <v>73</v>
      </c>
      <c r="C1003" s="64">
        <v>45740</v>
      </c>
      <c r="D1003" s="63" t="str">
        <f>VLOOKUP(B1003,辅助信息!E:K,7,FALSE)</f>
        <v>JWDDCD2025021900064</v>
      </c>
      <c r="E1003" s="63" t="str">
        <f>VLOOKUP(F1003,辅助信息!A:B,2,FALSE)</f>
        <v>盘螺</v>
      </c>
      <c r="F1003" s="22" t="s">
        <v>40</v>
      </c>
      <c r="G1003" s="18">
        <v>8</v>
      </c>
      <c r="H1003" s="119">
        <f>_xlfn.XLOOKUP(C1003&amp;F1003&amp;I1003&amp;J1003,'[1]2025年已发货'!$F:$F&amp;'[1]2025年已发货'!$C:$C&amp;'[1]2025年已发货'!$G:$G&amp;'[1]2025年已发货'!$H:$H,'[1]2025年已发货'!$E:$E,"未发货")</f>
        <v>8</v>
      </c>
      <c r="I1003" s="63" t="str">
        <f>VLOOKUP(B1003,辅助信息!E:I,3,FALSE)</f>
        <v>(五冶钢构医学科学产业园建设项目房建三部-一标（7-1）)四川省南充市顺庆区搬罾街道学府大道二段</v>
      </c>
      <c r="J1003" s="63" t="str">
        <f>VLOOKUP(B1003,辅助信息!E:I,4,FALSE)</f>
        <v>郑林</v>
      </c>
      <c r="K1003" s="63">
        <f>VLOOKUP(J1003,辅助信息!H:I,2,FALSE)</f>
        <v>18349955455</v>
      </c>
      <c r="L1003" s="72"/>
      <c r="M1003" s="125">
        <v>45738</v>
      </c>
      <c r="O1003" s="97">
        <f ca="1" t="shared" si="54"/>
        <v>0</v>
      </c>
      <c r="P1003" s="97">
        <f ca="1" t="shared" si="55"/>
        <v>25</v>
      </c>
      <c r="Q1003" s="63" t="str">
        <f>VLOOKUP(B1003,辅助信息!E:M,9,FALSE)</f>
        <v>ZTWM-CDGS-XS-2024-0248-五冶钢构-南充市医学院项目</v>
      </c>
    </row>
    <row r="1004" hidden="1" spans="2:17">
      <c r="B1004" s="22" t="s">
        <v>113</v>
      </c>
      <c r="C1004" s="64">
        <v>45740</v>
      </c>
      <c r="D1004" s="63" t="str">
        <f>VLOOKUP(B1004,辅助信息!E:K,7,FALSE)</f>
        <v>JWDDCD2025021900064</v>
      </c>
      <c r="E1004" s="63" t="str">
        <f>VLOOKUP(F1004,辅助信息!A:B,2,FALSE)</f>
        <v>螺纹钢</v>
      </c>
      <c r="F1004" s="22" t="s">
        <v>32</v>
      </c>
      <c r="G1004" s="18">
        <v>10</v>
      </c>
      <c r="H1004" s="119">
        <f>_xlfn.XLOOKUP(C1004&amp;F1004&amp;I1004&amp;J1004,'[1]2025年已发货'!$F:$F&amp;'[1]2025年已发货'!$C:$C&amp;'[1]2025年已发货'!$G:$G&amp;'[1]2025年已发货'!$H:$H,'[1]2025年已发货'!$E:$E,"未发货")</f>
        <v>10</v>
      </c>
      <c r="I1004" s="63" t="str">
        <f>VLOOKUP(B1004,辅助信息!E:I,3,FALSE)</f>
        <v>(五冶钢构医学科学产业园建设项目房建二部-排洪渠（五标）)四川省南充市顺庆区搬罾街道学府大道二段</v>
      </c>
      <c r="J1004" s="63" t="str">
        <f>VLOOKUP(B1004,辅助信息!E:I,4,FALSE)</f>
        <v>安南</v>
      </c>
      <c r="K1004" s="63">
        <f>VLOOKUP(J1004,辅助信息!H:I,2,FALSE)</f>
        <v>19950525030</v>
      </c>
      <c r="L1004" s="72" t="str">
        <f>VLOOKUP(B1004,辅助信息!E:J,6,FALSE)</f>
        <v>送货单：送货单位：南充思临新材料科技有限公司,收货单位：五冶集团川北(南充)建设有限公司,项目名称：南充医学科学产业园,送货车型13米,装货前联系收货人核实到场规格</v>
      </c>
      <c r="M1004" s="125">
        <v>45738</v>
      </c>
      <c r="O1004" s="97">
        <f ca="1" t="shared" si="54"/>
        <v>0</v>
      </c>
      <c r="P1004" s="97">
        <f ca="1" t="shared" si="55"/>
        <v>25</v>
      </c>
      <c r="Q1004" s="63" t="str">
        <f>VLOOKUP(B1004,辅助信息!E:M,9,FALSE)</f>
        <v>ZTWM-CDGS-XS-2024-0248-五冶钢构-南充市医学院项目</v>
      </c>
    </row>
    <row r="1005" hidden="1" spans="2:17">
      <c r="B1005" s="22" t="s">
        <v>113</v>
      </c>
      <c r="C1005" s="64">
        <v>45740</v>
      </c>
      <c r="D1005" s="63" t="str">
        <f>VLOOKUP(B1005,辅助信息!E:K,7,FALSE)</f>
        <v>JWDDCD2025021900064</v>
      </c>
      <c r="E1005" s="63" t="str">
        <f>VLOOKUP(F1005,辅助信息!A:B,2,FALSE)</f>
        <v>螺纹钢</v>
      </c>
      <c r="F1005" s="22" t="s">
        <v>18</v>
      </c>
      <c r="G1005" s="18">
        <v>25</v>
      </c>
      <c r="H1005" s="119">
        <f>_xlfn.XLOOKUP(C1005&amp;F1005&amp;I1005&amp;J1005,'[1]2025年已发货'!$F:$F&amp;'[1]2025年已发货'!$C:$C&amp;'[1]2025年已发货'!$G:$G&amp;'[1]2025年已发货'!$H:$H,'[1]2025年已发货'!$E:$E,"未发货")</f>
        <v>25</v>
      </c>
      <c r="I1005" s="63" t="str">
        <f>VLOOKUP(B1005,辅助信息!E:I,3,FALSE)</f>
        <v>(五冶钢构医学科学产业园建设项目房建二部-排洪渠（五标）)四川省南充市顺庆区搬罾街道学府大道二段</v>
      </c>
      <c r="J1005" s="63" t="str">
        <f>VLOOKUP(B1005,辅助信息!E:I,4,FALSE)</f>
        <v>安南</v>
      </c>
      <c r="K1005" s="63">
        <f>VLOOKUP(J1005,辅助信息!H:I,2,FALSE)</f>
        <v>19950525030</v>
      </c>
      <c r="L1005" s="72"/>
      <c r="M1005" s="125">
        <v>45738</v>
      </c>
      <c r="O1005" s="97">
        <f ca="1" t="shared" si="54"/>
        <v>0</v>
      </c>
      <c r="P1005" s="97">
        <f ca="1" t="shared" si="55"/>
        <v>25</v>
      </c>
      <c r="Q1005" s="63" t="str">
        <f>VLOOKUP(B1005,辅助信息!E:M,9,FALSE)</f>
        <v>ZTWM-CDGS-XS-2024-0248-五冶钢构-南充市医学院项目</v>
      </c>
    </row>
    <row r="1006" hidden="1" spans="2:17">
      <c r="B1006" s="22" t="s">
        <v>29</v>
      </c>
      <c r="C1006" s="64">
        <v>45740</v>
      </c>
      <c r="D1006" s="63" t="str">
        <f>VLOOKUP(B1006,辅助信息!E:K,7,FALSE)</f>
        <v>JWDDCD2024102400111</v>
      </c>
      <c r="E1006" s="63" t="str">
        <f>VLOOKUP(F1006,辅助信息!A:B,2,FALSE)</f>
        <v>螺纹钢</v>
      </c>
      <c r="F1006" s="22" t="s">
        <v>27</v>
      </c>
      <c r="G1006" s="18">
        <v>20</v>
      </c>
      <c r="H1006" s="119">
        <f>_xlfn.XLOOKUP(C1006&amp;F1006&amp;I1006&amp;J1006,'[1]2025年已发货'!$F:$F&amp;'[1]2025年已发货'!$C:$C&amp;'[1]2025年已发货'!$G:$G&amp;'[1]2025年已发货'!$H:$H,'[1]2025年已发货'!$E:$E,"未发货")</f>
        <v>21</v>
      </c>
      <c r="I1006" s="63" t="str">
        <f>VLOOKUP(B1006,辅助信息!E:I,3,FALSE)</f>
        <v>（五冶达州国道542项目-二工区黄家湾隧道工段）四川省达州市达川区赵固镇黄家坡</v>
      </c>
      <c r="J1006" s="63" t="str">
        <f>VLOOKUP(B1006,辅助信息!E:I,4,FALSE)</f>
        <v>罗永方</v>
      </c>
      <c r="K1006" s="63">
        <f>VLOOKUP(J1006,辅助信息!H:I,2,FALSE)</f>
        <v>13551450899</v>
      </c>
      <c r="L1006" s="72" t="str">
        <f>VLOOKUP(B1006,辅助信息!E:J,6,FALSE)</f>
        <v>五冶建设送货单,4份材质书,送货车型9.6米,装货前联系收货人核实到场规格,没提前告知进场规格现场不给予接收</v>
      </c>
      <c r="M1006" s="125">
        <v>45738</v>
      </c>
      <c r="O1006" s="97">
        <f ca="1" t="shared" si="54"/>
        <v>0</v>
      </c>
      <c r="P1006" s="97">
        <f ca="1" t="shared" si="55"/>
        <v>25</v>
      </c>
      <c r="Q1006" s="63" t="str">
        <f>VLOOKUP(B1006,辅助信息!E:M,9,FALSE)</f>
        <v>ZTWM-CDGS-XS-2024-0181-五冶天府-国道542项目（二批次）</v>
      </c>
    </row>
    <row r="1007" hidden="1" spans="2:17">
      <c r="B1007" s="22" t="s">
        <v>29</v>
      </c>
      <c r="C1007" s="64">
        <v>45740</v>
      </c>
      <c r="D1007" s="63" t="str">
        <f>VLOOKUP(B1007,辅助信息!E:K,7,FALSE)</f>
        <v>JWDDCD2024102400111</v>
      </c>
      <c r="E1007" s="63" t="str">
        <f>VLOOKUP(F1007,辅助信息!A:B,2,FALSE)</f>
        <v>螺纹钢</v>
      </c>
      <c r="F1007" s="22" t="s">
        <v>28</v>
      </c>
      <c r="G1007" s="18">
        <v>15</v>
      </c>
      <c r="H1007" s="119">
        <f>_xlfn.XLOOKUP(C1007&amp;F1007&amp;I1007&amp;J1007,'[1]2025年已发货'!$F:$F&amp;'[1]2025年已发货'!$C:$C&amp;'[1]2025年已发货'!$G:$G&amp;'[1]2025年已发货'!$H:$H,'[1]2025年已发货'!$E:$E,"未发货")</f>
        <v>15</v>
      </c>
      <c r="I1007" s="63" t="str">
        <f>VLOOKUP(B1007,辅助信息!E:I,3,FALSE)</f>
        <v>（五冶达州国道542项目-二工区黄家湾隧道工段）四川省达州市达川区赵固镇黄家坡</v>
      </c>
      <c r="J1007" s="63" t="str">
        <f>VLOOKUP(B1007,辅助信息!E:I,4,FALSE)</f>
        <v>罗永方</v>
      </c>
      <c r="K1007" s="63">
        <f>VLOOKUP(J1007,辅助信息!H:I,2,FALSE)</f>
        <v>13551450899</v>
      </c>
      <c r="L1007" s="72"/>
      <c r="M1007" s="125">
        <v>45738</v>
      </c>
      <c r="O1007" s="97">
        <f ca="1" t="shared" si="54"/>
        <v>0</v>
      </c>
      <c r="P1007" s="97">
        <f ca="1" t="shared" si="55"/>
        <v>25</v>
      </c>
      <c r="Q1007" s="63" t="str">
        <f>VLOOKUP(B1007,辅助信息!E:M,9,FALSE)</f>
        <v>ZTWM-CDGS-XS-2024-0181-五冶天府-国道542项目（二批次）</v>
      </c>
    </row>
    <row r="1008" hidden="1" spans="2:17">
      <c r="B1008" s="22" t="s">
        <v>87</v>
      </c>
      <c r="C1008" s="64">
        <v>45740</v>
      </c>
      <c r="D1008" s="63" t="str">
        <f>VLOOKUP(B1008,辅助信息!E:K,7,FALSE)</f>
        <v>JWDDCD2024102400111</v>
      </c>
      <c r="E1008" s="63" t="str">
        <f>VLOOKUP(F1008,辅助信息!A:B,2,FALSE)</f>
        <v>螺纹钢</v>
      </c>
      <c r="F1008" s="22" t="s">
        <v>27</v>
      </c>
      <c r="G1008" s="18">
        <v>5</v>
      </c>
      <c r="H1008" s="119">
        <f>_xlfn.XLOOKUP(C1008&amp;F1008&amp;I1008&amp;J1008,'[1]2025年已发货'!$F:$F&amp;'[1]2025年已发货'!$C:$C&amp;'[1]2025年已发货'!$G:$G&amp;'[1]2025年已发货'!$H:$H,'[1]2025年已发货'!$E:$E,"未发货")</f>
        <v>6</v>
      </c>
      <c r="I1008" s="63" t="str">
        <f>VLOOKUP(B1008,辅助信息!E:I,3,FALSE)</f>
        <v>（五冶达州国道542项目-一工区桥梁二工段）四川省达州市达川区达川区石梯镇石成村</v>
      </c>
      <c r="J1008" s="63" t="str">
        <f>VLOOKUP(B1008,辅助信息!E:I,4,FALSE)</f>
        <v>夏树彬</v>
      </c>
      <c r="K1008" s="63">
        <f>VLOOKUP(J1008,辅助信息!H:I,2,FALSE)</f>
        <v>13518183653</v>
      </c>
      <c r="L1008" s="72" t="str">
        <f>VLOOKUP(B1008,辅助信息!E:J,6,FALSE)</f>
        <v>五冶建设送货单,送货车型9.6米,装货前联系收货人核实到场规格,没提前告知进场规格现场不给予接收</v>
      </c>
      <c r="M1008" s="125">
        <v>45738</v>
      </c>
      <c r="O1008" s="97">
        <f ca="1" t="shared" si="54"/>
        <v>0</v>
      </c>
      <c r="P1008" s="97">
        <f ca="1" t="shared" si="55"/>
        <v>25</v>
      </c>
      <c r="Q1008" s="63" t="str">
        <f>VLOOKUP(B1008,辅助信息!E:M,9,FALSE)</f>
        <v>ZTWM-CDGS-XS-2024-0181-五冶天府-国道542项目（二批次）</v>
      </c>
    </row>
    <row r="1009" hidden="1" spans="2:17">
      <c r="B1009" s="22" t="s">
        <v>87</v>
      </c>
      <c r="C1009" s="64">
        <v>45740</v>
      </c>
      <c r="D1009" s="63" t="str">
        <f>VLOOKUP(B1009,辅助信息!E:K,7,FALSE)</f>
        <v>JWDDCD2024102400111</v>
      </c>
      <c r="E1009" s="63" t="str">
        <f>VLOOKUP(F1009,辅助信息!A:B,2,FALSE)</f>
        <v>螺纹钢</v>
      </c>
      <c r="F1009" s="22" t="s">
        <v>19</v>
      </c>
      <c r="G1009" s="18">
        <v>8</v>
      </c>
      <c r="H1009" s="119">
        <f>_xlfn.XLOOKUP(C1009&amp;F1009&amp;I1009&amp;J1009,'[1]2025年已发货'!$F:$F&amp;'[1]2025年已发货'!$C:$C&amp;'[1]2025年已发货'!$G:$G&amp;'[1]2025年已发货'!$H:$H,'[1]2025年已发货'!$E:$E,"未发货")</f>
        <v>9</v>
      </c>
      <c r="I1009" s="63" t="str">
        <f>VLOOKUP(B1009,辅助信息!E:I,3,FALSE)</f>
        <v>（五冶达州国道542项目-一工区桥梁二工段）四川省达州市达川区达川区石梯镇石成村</v>
      </c>
      <c r="J1009" s="63" t="str">
        <f>VLOOKUP(B1009,辅助信息!E:I,4,FALSE)</f>
        <v>夏树彬</v>
      </c>
      <c r="K1009" s="63">
        <f>VLOOKUP(J1009,辅助信息!H:I,2,FALSE)</f>
        <v>13518183653</v>
      </c>
      <c r="L1009" s="72"/>
      <c r="M1009" s="125">
        <v>45738</v>
      </c>
      <c r="O1009" s="97">
        <f ca="1" t="shared" si="54"/>
        <v>0</v>
      </c>
      <c r="P1009" s="97">
        <f ca="1" t="shared" si="55"/>
        <v>25</v>
      </c>
      <c r="Q1009" s="63" t="str">
        <f>VLOOKUP(B1009,辅助信息!E:M,9,FALSE)</f>
        <v>ZTWM-CDGS-XS-2024-0181-五冶天府-国道542项目（二批次）</v>
      </c>
    </row>
    <row r="1010" hidden="1" spans="2:17">
      <c r="B1010" s="22" t="s">
        <v>87</v>
      </c>
      <c r="C1010" s="64">
        <v>45740</v>
      </c>
      <c r="D1010" s="63" t="str">
        <f>VLOOKUP(B1010,辅助信息!E:K,7,FALSE)</f>
        <v>JWDDCD2024102400111</v>
      </c>
      <c r="E1010" s="63" t="str">
        <f>VLOOKUP(F1010,辅助信息!A:B,2,FALSE)</f>
        <v>螺纹钢</v>
      </c>
      <c r="F1010" s="22" t="s">
        <v>52</v>
      </c>
      <c r="G1010" s="18">
        <v>22</v>
      </c>
      <c r="H1010" s="119">
        <f>_xlfn.XLOOKUP(C1010&amp;F1010&amp;I1010&amp;J1010,'[1]2025年已发货'!$F:$F&amp;'[1]2025年已发货'!$C:$C&amp;'[1]2025年已发货'!$G:$G&amp;'[1]2025年已发货'!$H:$H,'[1]2025年已发货'!$E:$E,"未发货")</f>
        <v>21</v>
      </c>
      <c r="I1010" s="63" t="str">
        <f>VLOOKUP(B1010,辅助信息!E:I,3,FALSE)</f>
        <v>（五冶达州国道542项目-一工区桥梁二工段）四川省达州市达川区达川区石梯镇石成村</v>
      </c>
      <c r="J1010" s="63" t="str">
        <f>VLOOKUP(B1010,辅助信息!E:I,4,FALSE)</f>
        <v>夏树彬</v>
      </c>
      <c r="K1010" s="63">
        <f>VLOOKUP(J1010,辅助信息!H:I,2,FALSE)</f>
        <v>13518183653</v>
      </c>
      <c r="L1010" s="72"/>
      <c r="M1010" s="125">
        <v>45738</v>
      </c>
      <c r="O1010" s="97">
        <f ca="1" t="shared" si="54"/>
        <v>0</v>
      </c>
      <c r="P1010" s="97">
        <f ca="1" t="shared" si="55"/>
        <v>25</v>
      </c>
      <c r="Q1010" s="63" t="str">
        <f>VLOOKUP(B1010,辅助信息!E:M,9,FALSE)</f>
        <v>ZTWM-CDGS-XS-2024-0181-五冶天府-国道542项目（二批次）</v>
      </c>
    </row>
    <row r="1011" hidden="1" spans="2:17">
      <c r="B1011" s="22" t="s">
        <v>87</v>
      </c>
      <c r="C1011" s="64">
        <v>45740</v>
      </c>
      <c r="D1011" s="63" t="str">
        <f>VLOOKUP(B1011,辅助信息!E:K,7,FALSE)</f>
        <v>JWDDCD2024102400111</v>
      </c>
      <c r="E1011" s="63" t="str">
        <f>VLOOKUP(F1011,辅助信息!A:B,2,FALSE)</f>
        <v>螺纹钢</v>
      </c>
      <c r="F1011" s="22" t="s">
        <v>65</v>
      </c>
      <c r="G1011" s="18">
        <v>10</v>
      </c>
      <c r="H1011" s="119">
        <f>_xlfn.XLOOKUP(C1011&amp;F1011&amp;I1011&amp;J1011,'[1]2025年已发货'!$F:$F&amp;'[1]2025年已发货'!$C:$C&amp;'[1]2025年已发货'!$G:$G&amp;'[1]2025年已发货'!$H:$H,'[1]2025年已发货'!$E:$E,"未发货")</f>
        <v>9</v>
      </c>
      <c r="I1011" s="63" t="str">
        <f>VLOOKUP(B1011,辅助信息!E:I,3,FALSE)</f>
        <v>（五冶达州国道542项目-一工区桥梁二工段）四川省达州市达川区达川区石梯镇石成村</v>
      </c>
      <c r="J1011" s="63" t="str">
        <f>VLOOKUP(B1011,辅助信息!E:I,4,FALSE)</f>
        <v>夏树彬</v>
      </c>
      <c r="K1011" s="63"/>
      <c r="L1011" s="72"/>
      <c r="M1011" s="125"/>
      <c r="O1011" s="97"/>
      <c r="P1011" s="97"/>
      <c r="Q1011" s="63"/>
    </row>
    <row r="1012" hidden="1" spans="2:17">
      <c r="B1012" s="22" t="s">
        <v>120</v>
      </c>
      <c r="C1012" s="64">
        <v>45740</v>
      </c>
      <c r="D1012" s="63" t="str">
        <f>VLOOKUP(B1012,辅助信息!E:K,7,FALSE)</f>
        <v>JWDDCD2024102400111</v>
      </c>
      <c r="E1012" s="63" t="str">
        <f>VLOOKUP(F1012,辅助信息!A:B,2,FALSE)</f>
        <v>高线</v>
      </c>
      <c r="F1012" s="22" t="s">
        <v>53</v>
      </c>
      <c r="G1012" s="18">
        <v>3</v>
      </c>
      <c r="H1012" s="119" t="str">
        <f>_xlfn.XLOOKUP(C1012&amp;F1012&amp;I1012&amp;J1012,'[1]2025年已发货'!$F:$F&amp;'[1]2025年已发货'!$C:$C&amp;'[1]2025年已发货'!$G:$G&amp;'[1]2025年已发货'!$H:$H,'[1]2025年已发货'!$E:$E,"未发货")</f>
        <v>未发货</v>
      </c>
      <c r="I1012" s="63" t="str">
        <f>VLOOKUP(B1012,辅助信息!E:I,3,FALSE)</f>
        <v>（五冶达州国道542项目-一工区路基四工段-1）达州市达州区桥湾镇兰庙村村民委员会</v>
      </c>
      <c r="J1012" s="63" t="str">
        <f>VLOOKUP(B1012,辅助信息!E:I,4,FALSE)</f>
        <v>杨勇</v>
      </c>
      <c r="K1012" s="63">
        <f>VLOOKUP(J1012,辅助信息!H:I,2,FALSE)</f>
        <v>18398563998</v>
      </c>
      <c r="L1012" s="72" t="str">
        <f>VLOOKUP(B1012,辅助信息!E:J,6,FALSE)</f>
        <v>五冶建设送货单,送货车型9.6米,装货前联系收货人核实到场规格,没提前告知进场规格现场不给予接收</v>
      </c>
      <c r="M1012" s="125">
        <v>45738</v>
      </c>
      <c r="O1012" s="97">
        <f ca="1" t="shared" ref="O1012:O1019" si="56">IF(OR(M1012="",N1012&lt;&gt;""),"",MAX(M1012-TODAY(),0))</f>
        <v>0</v>
      </c>
      <c r="P1012" s="97">
        <f ca="1" t="shared" ref="P1012:P1019" si="57">IF(M1012="","",IF(N1012&lt;&gt;"",MAX(N1012-M1012,0),IF(TODAY()&gt;M1012,TODAY()-M1012,0)))</f>
        <v>25</v>
      </c>
      <c r="Q1012" s="63" t="str">
        <f>VLOOKUP(B1012,辅助信息!E:M,9,FALSE)</f>
        <v>ZTWM-CDGS-XS-2024-0181-五冶天府-国道542项目（二批次）</v>
      </c>
    </row>
    <row r="1013" hidden="1" spans="2:17">
      <c r="B1013" s="22" t="s">
        <v>120</v>
      </c>
      <c r="C1013" s="64">
        <v>45740</v>
      </c>
      <c r="D1013" s="63" t="str">
        <f>VLOOKUP(B1013,辅助信息!E:K,7,FALSE)</f>
        <v>JWDDCD2024102400111</v>
      </c>
      <c r="E1013" s="63" t="str">
        <f>VLOOKUP(F1013,辅助信息!A:B,2,FALSE)</f>
        <v>盘螺</v>
      </c>
      <c r="F1013" s="22" t="s">
        <v>41</v>
      </c>
      <c r="G1013" s="18">
        <v>6</v>
      </c>
      <c r="H1013" s="119" t="str">
        <f>_xlfn.XLOOKUP(C1013&amp;F1013&amp;I1013&amp;J1013,'[1]2025年已发货'!$F:$F&amp;'[1]2025年已发货'!$C:$C&amp;'[1]2025年已发货'!$G:$G&amp;'[1]2025年已发货'!$H:$H,'[1]2025年已发货'!$E:$E,"未发货")</f>
        <v>未发货</v>
      </c>
      <c r="I1013" s="63" t="str">
        <f>VLOOKUP(B1013,辅助信息!E:I,3,FALSE)</f>
        <v>（五冶达州国道542项目-一工区路基四工段-1）达州市达州区桥湾镇兰庙村村民委员会</v>
      </c>
      <c r="J1013" s="63" t="str">
        <f>VLOOKUP(B1013,辅助信息!E:I,4,FALSE)</f>
        <v>杨勇</v>
      </c>
      <c r="K1013" s="63">
        <f>VLOOKUP(J1013,辅助信息!H:I,2,FALSE)</f>
        <v>18398563998</v>
      </c>
      <c r="L1013" s="72"/>
      <c r="M1013" s="125">
        <v>45738</v>
      </c>
      <c r="O1013" s="97">
        <f ca="1" t="shared" si="56"/>
        <v>0</v>
      </c>
      <c r="P1013" s="97">
        <f ca="1" t="shared" si="57"/>
        <v>25</v>
      </c>
      <c r="Q1013" s="63" t="str">
        <f>VLOOKUP(B1013,辅助信息!E:M,9,FALSE)</f>
        <v>ZTWM-CDGS-XS-2024-0181-五冶天府-国道542项目（二批次）</v>
      </c>
    </row>
    <row r="1014" hidden="1" spans="2:17">
      <c r="B1014" s="22" t="s">
        <v>120</v>
      </c>
      <c r="C1014" s="64">
        <v>45740</v>
      </c>
      <c r="D1014" s="63" t="str">
        <f>VLOOKUP(B1014,辅助信息!E:K,7,FALSE)</f>
        <v>JWDDCD2024102400111</v>
      </c>
      <c r="E1014" s="63" t="str">
        <f>VLOOKUP(F1014,辅助信息!A:B,2,FALSE)</f>
        <v>螺纹钢</v>
      </c>
      <c r="F1014" s="22" t="s">
        <v>27</v>
      </c>
      <c r="G1014" s="18">
        <v>6</v>
      </c>
      <c r="H1014" s="119" t="str">
        <f>_xlfn.XLOOKUP(C1014&amp;F1014&amp;I1014&amp;J1014,'[1]2025年已发货'!$F:$F&amp;'[1]2025年已发货'!$C:$C&amp;'[1]2025年已发货'!$G:$G&amp;'[1]2025年已发货'!$H:$H,'[1]2025年已发货'!$E:$E,"未发货")</f>
        <v>未发货</v>
      </c>
      <c r="I1014" s="63" t="str">
        <f>VLOOKUP(B1014,辅助信息!E:I,3,FALSE)</f>
        <v>（五冶达州国道542项目-一工区路基四工段-1）达州市达州区桥湾镇兰庙村村民委员会</v>
      </c>
      <c r="J1014" s="63" t="str">
        <f>VLOOKUP(B1014,辅助信息!E:I,4,FALSE)</f>
        <v>杨勇</v>
      </c>
      <c r="K1014" s="63">
        <f>VLOOKUP(J1014,辅助信息!H:I,2,FALSE)</f>
        <v>18398563998</v>
      </c>
      <c r="L1014" s="72"/>
      <c r="M1014" s="125">
        <v>45738</v>
      </c>
      <c r="O1014" s="97">
        <f ca="1" t="shared" si="56"/>
        <v>0</v>
      </c>
      <c r="P1014" s="97">
        <f ca="1" t="shared" si="57"/>
        <v>25</v>
      </c>
      <c r="Q1014" s="63" t="str">
        <f>VLOOKUP(B1014,辅助信息!E:M,9,FALSE)</f>
        <v>ZTWM-CDGS-XS-2024-0181-五冶天府-国道542项目（二批次）</v>
      </c>
    </row>
    <row r="1015" hidden="1" spans="2:17">
      <c r="B1015" s="22" t="s">
        <v>120</v>
      </c>
      <c r="C1015" s="64">
        <v>45740</v>
      </c>
      <c r="D1015" s="63" t="str">
        <f>VLOOKUP(B1015,辅助信息!E:K,7,FALSE)</f>
        <v>JWDDCD2024102400111</v>
      </c>
      <c r="E1015" s="63" t="str">
        <f>VLOOKUP(F1015,辅助信息!A:B,2,FALSE)</f>
        <v>螺纹钢</v>
      </c>
      <c r="F1015" s="22" t="s">
        <v>32</v>
      </c>
      <c r="G1015" s="18">
        <v>3</v>
      </c>
      <c r="H1015" s="119" t="str">
        <f>_xlfn.XLOOKUP(C1015&amp;F1015&amp;I1015&amp;J1015,'[1]2025年已发货'!$F:$F&amp;'[1]2025年已发货'!$C:$C&amp;'[1]2025年已发货'!$G:$G&amp;'[1]2025年已发货'!$H:$H,'[1]2025年已发货'!$E:$E,"未发货")</f>
        <v>未发货</v>
      </c>
      <c r="I1015" s="63" t="str">
        <f>VLOOKUP(B1015,辅助信息!E:I,3,FALSE)</f>
        <v>（五冶达州国道542项目-一工区路基四工段-1）达州市达州区桥湾镇兰庙村村民委员会</v>
      </c>
      <c r="J1015" s="63" t="str">
        <f>VLOOKUP(B1015,辅助信息!E:I,4,FALSE)</f>
        <v>杨勇</v>
      </c>
      <c r="K1015" s="63">
        <f>VLOOKUP(J1015,辅助信息!H:I,2,FALSE)</f>
        <v>18398563998</v>
      </c>
      <c r="L1015" s="72"/>
      <c r="M1015" s="125">
        <v>45738</v>
      </c>
      <c r="O1015" s="97">
        <f ca="1" t="shared" si="56"/>
        <v>0</v>
      </c>
      <c r="P1015" s="97">
        <f ca="1" t="shared" si="57"/>
        <v>25</v>
      </c>
      <c r="Q1015" s="63" t="str">
        <f>VLOOKUP(B1015,辅助信息!E:M,9,FALSE)</f>
        <v>ZTWM-CDGS-XS-2024-0181-五冶天府-国道542项目（二批次）</v>
      </c>
    </row>
    <row r="1016" hidden="1" spans="2:17">
      <c r="B1016" s="22" t="s">
        <v>120</v>
      </c>
      <c r="C1016" s="64">
        <v>45740</v>
      </c>
      <c r="D1016" s="63" t="str">
        <f>VLOOKUP(B1016,辅助信息!E:K,7,FALSE)</f>
        <v>JWDDCD2024102400111</v>
      </c>
      <c r="E1016" s="63" t="str">
        <f>VLOOKUP(F1016,辅助信息!A:B,2,FALSE)</f>
        <v>螺纹钢</v>
      </c>
      <c r="F1016" s="22" t="s">
        <v>52</v>
      </c>
      <c r="G1016" s="18">
        <v>15</v>
      </c>
      <c r="H1016" s="119" t="str">
        <f>_xlfn.XLOOKUP(C1016&amp;F1016&amp;I1016&amp;J1016,'[1]2025年已发货'!$F:$F&amp;'[1]2025年已发货'!$C:$C&amp;'[1]2025年已发货'!$G:$G&amp;'[1]2025年已发货'!$H:$H,'[1]2025年已发货'!$E:$E,"未发货")</f>
        <v>未发货</v>
      </c>
      <c r="I1016" s="63" t="str">
        <f>VLOOKUP(B1016,辅助信息!E:I,3,FALSE)</f>
        <v>（五冶达州国道542项目-一工区路基四工段-1）达州市达州区桥湾镇兰庙村村民委员会</v>
      </c>
      <c r="J1016" s="63" t="str">
        <f>VLOOKUP(B1016,辅助信息!E:I,4,FALSE)</f>
        <v>杨勇</v>
      </c>
      <c r="K1016" s="63">
        <f>VLOOKUP(J1016,辅助信息!H:I,2,FALSE)</f>
        <v>18398563998</v>
      </c>
      <c r="L1016" s="72"/>
      <c r="M1016" s="125">
        <v>45738</v>
      </c>
      <c r="O1016" s="97">
        <f ca="1" t="shared" si="56"/>
        <v>0</v>
      </c>
      <c r="P1016" s="97">
        <f ca="1" t="shared" si="57"/>
        <v>25</v>
      </c>
      <c r="Q1016" s="63" t="str">
        <f>VLOOKUP(B1016,辅助信息!E:M,9,FALSE)</f>
        <v>ZTWM-CDGS-XS-2024-0181-五冶天府-国道542项目（二批次）</v>
      </c>
    </row>
    <row r="1017" hidden="1" spans="2:17">
      <c r="B1017" s="22" t="s">
        <v>64</v>
      </c>
      <c r="C1017" s="64">
        <v>45740</v>
      </c>
      <c r="D1017" s="63" t="str">
        <f>VLOOKUP(B1017,辅助信息!E:K,7,FALSE)</f>
        <v>JWDDCD2024102400111</v>
      </c>
      <c r="E1017" s="63" t="str">
        <f>VLOOKUP(F1017,辅助信息!A:B,2,FALSE)</f>
        <v>螺纹钢</v>
      </c>
      <c r="F1017" s="22" t="s">
        <v>19</v>
      </c>
      <c r="G1017" s="18">
        <v>10</v>
      </c>
      <c r="H1017" s="119">
        <f>_xlfn.XLOOKUP(C1017&amp;F1017&amp;I1017&amp;J1017,'[1]2025年已发货'!$F:$F&amp;'[1]2025年已发货'!$C:$C&amp;'[1]2025年已发货'!$G:$G&amp;'[1]2025年已发货'!$H:$H,'[1]2025年已发货'!$E:$E,"未发货")</f>
        <v>9</v>
      </c>
      <c r="I1017" s="63" t="str">
        <f>VLOOKUP(B1017,辅助信息!E:I,3,FALSE)</f>
        <v>（五冶达州国道542项目-三工区桥梁3工段）四川省达州市达川区赵固镇水文村原村委会下300米</v>
      </c>
      <c r="J1017" s="63" t="str">
        <f>VLOOKUP(B1017,辅助信息!E:I,4,FALSE)</f>
        <v>李代茂</v>
      </c>
      <c r="K1017" s="63">
        <f>VLOOKUP(J1017,辅助信息!H:I,2,FALSE)</f>
        <v>18302833536</v>
      </c>
      <c r="L1017" s="72" t="str">
        <f>VLOOKUP(B1017,辅助信息!E:J,6,FALSE)</f>
        <v>五冶建设送货单,送货车型9.6米,装货前联系收货人核实到场规格,没提前告知进场规格现场不给予接收</v>
      </c>
      <c r="M1017" s="125">
        <v>45738</v>
      </c>
      <c r="O1017" s="97">
        <f ca="1" t="shared" si="56"/>
        <v>0</v>
      </c>
      <c r="P1017" s="97">
        <f ca="1" t="shared" si="57"/>
        <v>25</v>
      </c>
      <c r="Q1017" s="63" t="str">
        <f>VLOOKUP(B1017,辅助信息!E:M,9,FALSE)</f>
        <v>ZTWM-CDGS-XS-2024-0181-五冶天府-国道542项目（二批次）</v>
      </c>
    </row>
    <row r="1018" hidden="1" spans="2:17">
      <c r="B1018" s="22" t="s">
        <v>64</v>
      </c>
      <c r="C1018" s="64">
        <v>45740</v>
      </c>
      <c r="D1018" s="63" t="str">
        <f>VLOOKUP(B1018,辅助信息!E:K,7,FALSE)</f>
        <v>JWDDCD2024102400111</v>
      </c>
      <c r="E1018" s="63" t="str">
        <f>VLOOKUP(F1018,辅助信息!A:B,2,FALSE)</f>
        <v>螺纹钢</v>
      </c>
      <c r="F1018" s="22" t="s">
        <v>32</v>
      </c>
      <c r="G1018" s="18">
        <v>11</v>
      </c>
      <c r="H1018" s="119" t="str">
        <f>_xlfn.XLOOKUP(C1018&amp;F1018&amp;I1018&amp;J1018,'[1]2025年已发货'!$F:$F&amp;'[1]2025年已发货'!$C:$C&amp;'[1]2025年已发货'!$G:$G&amp;'[1]2025年已发货'!$H:$H,'[1]2025年已发货'!$E:$E,"未发货")</f>
        <v>未发货</v>
      </c>
      <c r="I1018" s="63" t="str">
        <f>VLOOKUP(B1018,辅助信息!E:I,3,FALSE)</f>
        <v>（五冶达州国道542项目-三工区桥梁3工段）四川省达州市达川区赵固镇水文村原村委会下300米</v>
      </c>
      <c r="J1018" s="63" t="str">
        <f>VLOOKUP(B1018,辅助信息!E:I,4,FALSE)</f>
        <v>李代茂</v>
      </c>
      <c r="K1018" s="63">
        <f>VLOOKUP(J1018,辅助信息!H:I,2,FALSE)</f>
        <v>18302833536</v>
      </c>
      <c r="L1018" s="72"/>
      <c r="M1018" s="125">
        <v>45738</v>
      </c>
      <c r="O1018" s="97">
        <f ca="1" t="shared" si="56"/>
        <v>0</v>
      </c>
      <c r="P1018" s="97">
        <f ca="1" t="shared" si="57"/>
        <v>25</v>
      </c>
      <c r="Q1018" s="63" t="str">
        <f>VLOOKUP(B1018,辅助信息!E:M,9,FALSE)</f>
        <v>ZTWM-CDGS-XS-2024-0181-五冶天府-国道542项目（二批次）</v>
      </c>
    </row>
    <row r="1019" hidden="1" spans="2:17">
      <c r="B1019" s="22" t="s">
        <v>64</v>
      </c>
      <c r="C1019" s="64">
        <v>45740</v>
      </c>
      <c r="D1019" s="63" t="str">
        <f>VLOOKUP(B1019,辅助信息!E:K,7,FALSE)</f>
        <v>JWDDCD2024102400111</v>
      </c>
      <c r="E1019" s="63" t="str">
        <f>VLOOKUP(F1019,辅助信息!A:B,2,FALSE)</f>
        <v>螺纹钢</v>
      </c>
      <c r="F1019" s="22" t="s">
        <v>52</v>
      </c>
      <c r="G1019" s="18">
        <v>21</v>
      </c>
      <c r="H1019" s="119">
        <f>_xlfn.XLOOKUP(C1019&amp;F1019&amp;I1019&amp;J1019,'[1]2025年已发货'!$F:$F&amp;'[1]2025年已发货'!$C:$C&amp;'[1]2025年已发货'!$G:$G&amp;'[1]2025年已发货'!$H:$H,'[1]2025年已发货'!$E:$E,"未发货")</f>
        <v>18</v>
      </c>
      <c r="I1019" s="63" t="str">
        <f>VLOOKUP(B1019,辅助信息!E:I,3,FALSE)</f>
        <v>（五冶达州国道542项目-三工区桥梁3工段）四川省达州市达川区赵固镇水文村原村委会下300米</v>
      </c>
      <c r="J1019" s="63" t="str">
        <f>VLOOKUP(B1019,辅助信息!E:I,4,FALSE)</f>
        <v>李代茂</v>
      </c>
      <c r="K1019" s="63">
        <f>VLOOKUP(J1019,辅助信息!H:I,2,FALSE)</f>
        <v>18302833536</v>
      </c>
      <c r="L1019" s="72"/>
      <c r="M1019" s="125">
        <v>45738</v>
      </c>
      <c r="O1019" s="97">
        <f ca="1" t="shared" si="56"/>
        <v>0</v>
      </c>
      <c r="P1019" s="97">
        <f ca="1" t="shared" si="57"/>
        <v>25</v>
      </c>
      <c r="Q1019" s="63" t="str">
        <f>VLOOKUP(B1019,辅助信息!E:M,9,FALSE)</f>
        <v>ZTWM-CDGS-XS-2024-0181-五冶天府-国道542项目（二批次）</v>
      </c>
    </row>
    <row r="1020" customFormat="1" ht="13.5" hidden="1" spans="1:17">
      <c r="A1020" s="50"/>
      <c r="B1020" s="22" t="s">
        <v>106</v>
      </c>
      <c r="C1020" s="64">
        <v>45740</v>
      </c>
      <c r="D1020" s="63" t="s">
        <v>121</v>
      </c>
      <c r="E1020" s="63" t="str">
        <f>VLOOKUP(F1020,辅助信息!A:B,2,FALSE)</f>
        <v>盘螺</v>
      </c>
      <c r="F1020" s="22" t="s">
        <v>40</v>
      </c>
      <c r="G1020" s="18">
        <v>10</v>
      </c>
      <c r="H1020" s="119" t="str">
        <f>_xlfn.XLOOKUP(C1020&amp;F1020&amp;I1020&amp;J1020,'[1]2025年已发货'!$F:$F&amp;'[1]2025年已发货'!$C:$C&amp;'[1]2025年已发货'!$G:$G&amp;'[1]2025年已发货'!$H:$H,'[1]2025年已发货'!$E:$E,"未发货")</f>
        <v>未发货</v>
      </c>
      <c r="I1020" s="63" t="s">
        <v>122</v>
      </c>
      <c r="J1020" s="63" t="s">
        <v>123</v>
      </c>
      <c r="K1020" s="63">
        <v>15228205853</v>
      </c>
      <c r="L1020" s="72" t="s">
        <v>124</v>
      </c>
      <c r="M1020" s="125">
        <v>45741</v>
      </c>
      <c r="N1020" s="52"/>
      <c r="O1020" s="97">
        <v>1</v>
      </c>
      <c r="P1020" s="97">
        <f ca="1" t="shared" ref="P1020:P1083" si="58">IF(M1020="","",IF(N1020&lt;&gt;"",MAX(N1020-M1020,0),IF(TODAY()&gt;M1020,TODAY()-M1020,0)))</f>
        <v>22</v>
      </c>
      <c r="Q1020" s="63" t="s">
        <v>125</v>
      </c>
    </row>
    <row r="1021" customFormat="1" ht="13.5" hidden="1" spans="1:17">
      <c r="A1021" s="50"/>
      <c r="B1021" s="22" t="s">
        <v>106</v>
      </c>
      <c r="C1021" s="64">
        <v>45740</v>
      </c>
      <c r="D1021" s="63" t="s">
        <v>121</v>
      </c>
      <c r="E1021" s="63" t="str">
        <f>VLOOKUP(F1021,辅助信息!A:B,2,FALSE)</f>
        <v>盘螺</v>
      </c>
      <c r="F1021" s="22" t="s">
        <v>41</v>
      </c>
      <c r="G1021" s="18">
        <v>15</v>
      </c>
      <c r="H1021" s="119" t="str">
        <f>_xlfn.XLOOKUP(C1021&amp;F1021&amp;I1021&amp;J1021,'[1]2025年已发货'!$F:$F&amp;'[1]2025年已发货'!$C:$C&amp;'[1]2025年已发货'!$G:$G&amp;'[1]2025年已发货'!$H:$H,'[1]2025年已发货'!$E:$E,"未发货")</f>
        <v>未发货</v>
      </c>
      <c r="I1021" s="63" t="s">
        <v>122</v>
      </c>
      <c r="J1021" s="63" t="s">
        <v>123</v>
      </c>
      <c r="K1021" s="63">
        <v>15228205853</v>
      </c>
      <c r="L1021" s="72"/>
      <c r="M1021" s="125">
        <v>45741</v>
      </c>
      <c r="N1021" s="52"/>
      <c r="O1021" s="97">
        <v>1</v>
      </c>
      <c r="P1021" s="97">
        <f ca="1" t="shared" si="58"/>
        <v>22</v>
      </c>
      <c r="Q1021" s="63" t="s">
        <v>125</v>
      </c>
    </row>
    <row r="1022" customFormat="1" ht="13.5" hidden="1" spans="1:17">
      <c r="A1022" s="50"/>
      <c r="B1022" s="22" t="s">
        <v>106</v>
      </c>
      <c r="C1022" s="64">
        <v>45740</v>
      </c>
      <c r="D1022" s="63" t="s">
        <v>121</v>
      </c>
      <c r="E1022" s="63" t="str">
        <f>VLOOKUP(F1022,辅助信息!A:B,2,FALSE)</f>
        <v>螺纹钢</v>
      </c>
      <c r="F1022" s="22" t="s">
        <v>18</v>
      </c>
      <c r="G1022" s="18">
        <v>9</v>
      </c>
      <c r="H1022" s="119" t="str">
        <f>_xlfn.XLOOKUP(C1022&amp;F1022&amp;I1022&amp;J1022,'[1]2025年已发货'!$F:$F&amp;'[1]2025年已发货'!$C:$C&amp;'[1]2025年已发货'!$G:$G&amp;'[1]2025年已发货'!$H:$H,'[1]2025年已发货'!$E:$E,"未发货")</f>
        <v>未发货</v>
      </c>
      <c r="I1022" s="63" t="s">
        <v>122</v>
      </c>
      <c r="J1022" s="63" t="s">
        <v>123</v>
      </c>
      <c r="K1022" s="63">
        <v>15228205853</v>
      </c>
      <c r="L1022" s="72"/>
      <c r="M1022" s="126">
        <v>45741</v>
      </c>
      <c r="N1022" s="52"/>
      <c r="O1022" s="98">
        <v>1</v>
      </c>
      <c r="P1022" s="98">
        <f ca="1" t="shared" si="58"/>
        <v>22</v>
      </c>
      <c r="Q1022" s="63" t="s">
        <v>125</v>
      </c>
    </row>
    <row r="1023" s="47" customFormat="1" hidden="1" spans="1:17">
      <c r="A1023" s="122" t="s">
        <v>126</v>
      </c>
      <c r="B1023" s="63" t="s">
        <v>120</v>
      </c>
      <c r="C1023" s="64">
        <v>45744</v>
      </c>
      <c r="D1023" s="63" t="str">
        <f>VLOOKUP(B1023,辅助信息!E:K,7,FALSE)</f>
        <v>JWDDCD2024102400111</v>
      </c>
      <c r="E1023" s="63" t="str">
        <f>VLOOKUP(F1023,辅助信息!A:B,2,FALSE)</f>
        <v>高线</v>
      </c>
      <c r="F1023" s="63" t="s">
        <v>53</v>
      </c>
      <c r="G1023" s="65">
        <v>3</v>
      </c>
      <c r="H1023" s="65" t="str">
        <f>_xlfn.XLOOKUP(C1023&amp;F1023&amp;I1023&amp;J1023,'[1]2025年已发货'!$F:$F&amp;'[1]2025年已发货'!$C:$C&amp;'[1]2025年已发货'!$G:$G&amp;'[1]2025年已发货'!$H:$H,'[1]2025年已发货'!$E:$E,"未发货")</f>
        <v>未发货</v>
      </c>
      <c r="I1023" s="63" t="str">
        <f>VLOOKUP(B1023,辅助信息!E:I,3,FALSE)</f>
        <v>（五冶达州国道542项目-一工区路基四工段-1）达州市达州区桥湾镇兰庙村村民委员会</v>
      </c>
      <c r="J1023" s="63" t="str">
        <f>VLOOKUP(B1023,辅助信息!E:I,4,FALSE)</f>
        <v>杨勇</v>
      </c>
      <c r="K1023" s="63">
        <f>VLOOKUP(J1023,辅助信息!H:I,2,FALSE)</f>
        <v>18398563998</v>
      </c>
      <c r="L1023" s="97" t="str">
        <f>VLOOKUP(B1023,辅助信息!E:J,6,FALSE)</f>
        <v>五冶建设送货单,送货车型9.6米,装货前联系收货人核实到场规格,没提前告知进场规格现场不给予接收</v>
      </c>
      <c r="M1023" s="90">
        <v>45738</v>
      </c>
      <c r="N1023" s="52"/>
      <c r="O1023" s="91">
        <f ca="1" t="shared" ref="O1023:O1086" si="59">IF(OR(M1023="",N1023&lt;&gt;""),"",MAX(M1023-TODAY(),0))</f>
        <v>0</v>
      </c>
      <c r="P1023" s="91">
        <f ca="1" t="shared" si="58"/>
        <v>25</v>
      </c>
      <c r="Q1023" s="31" t="str">
        <f>VLOOKUP(B1023,辅助信息!E:M,9,FALSE)</f>
        <v>ZTWM-CDGS-XS-2024-0181-五冶天府-国道542项目（二批次）</v>
      </c>
    </row>
    <row r="1024" s="47" customFormat="1" hidden="1" spans="1:17">
      <c r="A1024" s="122"/>
      <c r="B1024" s="63" t="s">
        <v>120</v>
      </c>
      <c r="C1024" s="64">
        <v>45744</v>
      </c>
      <c r="D1024" s="63" t="str">
        <f>VLOOKUP(B1024,辅助信息!E:K,7,FALSE)</f>
        <v>JWDDCD2024102400111</v>
      </c>
      <c r="E1024" s="63" t="str">
        <f>VLOOKUP(F1024,辅助信息!A:B,2,FALSE)</f>
        <v>盘螺</v>
      </c>
      <c r="F1024" s="63" t="s">
        <v>41</v>
      </c>
      <c r="G1024" s="65">
        <v>6</v>
      </c>
      <c r="H1024" s="65" t="str">
        <f>_xlfn.XLOOKUP(C1024&amp;F1024&amp;I1024&amp;J1024,'[1]2025年已发货'!$F:$F&amp;'[1]2025年已发货'!$C:$C&amp;'[1]2025年已发货'!$G:$G&amp;'[1]2025年已发货'!$H:$H,'[1]2025年已发货'!$E:$E,"未发货")</f>
        <v>未发货</v>
      </c>
      <c r="I1024" s="63" t="str">
        <f>VLOOKUP(B1024,辅助信息!E:I,3,FALSE)</f>
        <v>（五冶达州国道542项目-一工区路基四工段-1）达州市达州区桥湾镇兰庙村村民委员会</v>
      </c>
      <c r="J1024" s="63" t="str">
        <f>VLOOKUP(B1024,辅助信息!E:I,4,FALSE)</f>
        <v>杨勇</v>
      </c>
      <c r="K1024" s="63">
        <f>VLOOKUP(J1024,辅助信息!H:I,2,FALSE)</f>
        <v>18398563998</v>
      </c>
      <c r="L1024" s="97"/>
      <c r="M1024" s="90">
        <v>45738</v>
      </c>
      <c r="N1024" s="52"/>
      <c r="O1024" s="91">
        <f ca="1" t="shared" si="59"/>
        <v>0</v>
      </c>
      <c r="P1024" s="91">
        <f ca="1" t="shared" si="58"/>
        <v>25</v>
      </c>
      <c r="Q1024" s="31" t="str">
        <f>VLOOKUP(B1024,辅助信息!E:M,9,FALSE)</f>
        <v>ZTWM-CDGS-XS-2024-0181-五冶天府-国道542项目（二批次）</v>
      </c>
    </row>
    <row r="1025" s="47" customFormat="1" hidden="1" spans="1:17">
      <c r="A1025" s="122"/>
      <c r="B1025" s="63" t="s">
        <v>120</v>
      </c>
      <c r="C1025" s="64">
        <v>45744</v>
      </c>
      <c r="D1025" s="63" t="str">
        <f>VLOOKUP(B1025,辅助信息!E:K,7,FALSE)</f>
        <v>JWDDCD2024102400111</v>
      </c>
      <c r="E1025" s="63" t="str">
        <f>VLOOKUP(F1025,辅助信息!A:B,2,FALSE)</f>
        <v>螺纹钢</v>
      </c>
      <c r="F1025" s="63" t="s">
        <v>27</v>
      </c>
      <c r="G1025" s="65">
        <v>6</v>
      </c>
      <c r="H1025" s="65" t="str">
        <f>_xlfn.XLOOKUP(C1025&amp;F1025&amp;I1025&amp;J1025,'[1]2025年已发货'!$F:$F&amp;'[1]2025年已发货'!$C:$C&amp;'[1]2025年已发货'!$G:$G&amp;'[1]2025年已发货'!$H:$H,'[1]2025年已发货'!$E:$E,"未发货")</f>
        <v>未发货</v>
      </c>
      <c r="I1025" s="63" t="str">
        <f>VLOOKUP(B1025,辅助信息!E:I,3,FALSE)</f>
        <v>（五冶达州国道542项目-一工区路基四工段-1）达州市达州区桥湾镇兰庙村村民委员会</v>
      </c>
      <c r="J1025" s="63" t="str">
        <f>VLOOKUP(B1025,辅助信息!E:I,4,FALSE)</f>
        <v>杨勇</v>
      </c>
      <c r="K1025" s="63">
        <f>VLOOKUP(J1025,辅助信息!H:I,2,FALSE)</f>
        <v>18398563998</v>
      </c>
      <c r="L1025" s="97"/>
      <c r="M1025" s="90">
        <v>45738</v>
      </c>
      <c r="N1025" s="52"/>
      <c r="O1025" s="91">
        <f ca="1" t="shared" si="59"/>
        <v>0</v>
      </c>
      <c r="P1025" s="91">
        <f ca="1" t="shared" si="58"/>
        <v>25</v>
      </c>
      <c r="Q1025" s="31" t="str">
        <f>VLOOKUP(B1025,辅助信息!E:M,9,FALSE)</f>
        <v>ZTWM-CDGS-XS-2024-0181-五冶天府-国道542项目（二批次）</v>
      </c>
    </row>
    <row r="1026" s="47" customFormat="1" hidden="1" spans="1:17">
      <c r="A1026" s="122"/>
      <c r="B1026" s="63" t="s">
        <v>120</v>
      </c>
      <c r="C1026" s="64">
        <v>45744</v>
      </c>
      <c r="D1026" s="63" t="str">
        <f>VLOOKUP(B1026,辅助信息!E:K,7,FALSE)</f>
        <v>JWDDCD2024102400111</v>
      </c>
      <c r="E1026" s="63" t="str">
        <f>VLOOKUP(F1026,辅助信息!A:B,2,FALSE)</f>
        <v>螺纹钢</v>
      </c>
      <c r="F1026" s="63" t="s">
        <v>32</v>
      </c>
      <c r="G1026" s="65">
        <v>3</v>
      </c>
      <c r="H1026" s="65" t="str">
        <f>_xlfn.XLOOKUP(C1026&amp;F1026&amp;I1026&amp;J1026,'[1]2025年已发货'!$F:$F&amp;'[1]2025年已发货'!$C:$C&amp;'[1]2025年已发货'!$G:$G&amp;'[1]2025年已发货'!$H:$H,'[1]2025年已发货'!$E:$E,"未发货")</f>
        <v>未发货</v>
      </c>
      <c r="I1026" s="63" t="str">
        <f>VLOOKUP(B1026,辅助信息!E:I,3,FALSE)</f>
        <v>（五冶达州国道542项目-一工区路基四工段-1）达州市达州区桥湾镇兰庙村村民委员会</v>
      </c>
      <c r="J1026" s="63" t="str">
        <f>VLOOKUP(B1026,辅助信息!E:I,4,FALSE)</f>
        <v>杨勇</v>
      </c>
      <c r="K1026" s="63">
        <f>VLOOKUP(J1026,辅助信息!H:I,2,FALSE)</f>
        <v>18398563998</v>
      </c>
      <c r="L1026" s="97"/>
      <c r="M1026" s="90">
        <v>45738</v>
      </c>
      <c r="N1026" s="52"/>
      <c r="O1026" s="91">
        <f ca="1" t="shared" si="59"/>
        <v>0</v>
      </c>
      <c r="P1026" s="91">
        <f ca="1" t="shared" si="58"/>
        <v>25</v>
      </c>
      <c r="Q1026" s="31" t="str">
        <f>VLOOKUP(B1026,辅助信息!E:M,9,FALSE)</f>
        <v>ZTWM-CDGS-XS-2024-0181-五冶天府-国道542项目（二批次）</v>
      </c>
    </row>
    <row r="1027" s="47" customFormat="1" hidden="1" spans="1:17">
      <c r="A1027" s="122"/>
      <c r="B1027" s="63" t="s">
        <v>120</v>
      </c>
      <c r="C1027" s="64">
        <v>45744</v>
      </c>
      <c r="D1027" s="63" t="str">
        <f>VLOOKUP(B1027,辅助信息!E:K,7,FALSE)</f>
        <v>JWDDCD2024102400111</v>
      </c>
      <c r="E1027" s="63" t="str">
        <f>VLOOKUP(F1027,辅助信息!A:B,2,FALSE)</f>
        <v>螺纹钢</v>
      </c>
      <c r="F1027" s="63" t="s">
        <v>52</v>
      </c>
      <c r="G1027" s="65">
        <v>15</v>
      </c>
      <c r="H1027" s="65" t="str">
        <f>_xlfn.XLOOKUP(C1027&amp;F1027&amp;I1027&amp;J1027,'[1]2025年已发货'!$F:$F&amp;'[1]2025年已发货'!$C:$C&amp;'[1]2025年已发货'!$G:$G&amp;'[1]2025年已发货'!$H:$H,'[1]2025年已发货'!$E:$E,"未发货")</f>
        <v>未发货</v>
      </c>
      <c r="I1027" s="63" t="str">
        <f>VLOOKUP(B1027,辅助信息!E:I,3,FALSE)</f>
        <v>（五冶达州国道542项目-一工区路基四工段-1）达州市达州区桥湾镇兰庙村村民委员会</v>
      </c>
      <c r="J1027" s="63" t="str">
        <f>VLOOKUP(B1027,辅助信息!E:I,4,FALSE)</f>
        <v>杨勇</v>
      </c>
      <c r="K1027" s="63">
        <f>VLOOKUP(J1027,辅助信息!H:I,2,FALSE)</f>
        <v>18398563998</v>
      </c>
      <c r="L1027" s="97"/>
      <c r="M1027" s="90">
        <v>45738</v>
      </c>
      <c r="N1027" s="52"/>
      <c r="O1027" s="91">
        <f ca="1" t="shared" si="59"/>
        <v>0</v>
      </c>
      <c r="P1027" s="91">
        <f ca="1" t="shared" si="58"/>
        <v>25</v>
      </c>
      <c r="Q1027" s="31" t="str">
        <f>VLOOKUP(B1027,辅助信息!E:M,9,FALSE)</f>
        <v>ZTWM-CDGS-XS-2024-0181-五冶天府-国道542项目（二批次）</v>
      </c>
    </row>
    <row r="1028" hidden="1" spans="2:17">
      <c r="B1028" s="22" t="s">
        <v>74</v>
      </c>
      <c r="C1028" s="64">
        <v>45746</v>
      </c>
      <c r="D1028" s="63" t="str">
        <f>VLOOKUP(B1028,辅助信息!E:K,7,FALSE)</f>
        <v>JWDDCD2024102400111</v>
      </c>
      <c r="E1028" s="63" t="str">
        <f>VLOOKUP(F1028,辅助信息!A:B,2,FALSE)</f>
        <v>螺纹钢</v>
      </c>
      <c r="F1028" s="22" t="s">
        <v>27</v>
      </c>
      <c r="G1028" s="18">
        <v>30</v>
      </c>
      <c r="H1028" s="65">
        <f>_xlfn.XLOOKUP(C1028&amp;F1028&amp;I1028&amp;J1028,'[1]2025年已发货'!$F:$F&amp;'[1]2025年已发货'!$C:$C&amp;'[1]2025年已发货'!$G:$G&amp;'[1]2025年已发货'!$H:$H,'[1]2025年已发货'!$E:$E,"未发货")</f>
        <v>30</v>
      </c>
      <c r="I1028" s="63" t="str">
        <f>VLOOKUP(B1028,辅助信息!E:I,3,FALSE)</f>
        <v>（五冶达州国道542项目-桥梁4标）四川省达州市达川区大堰镇双井村</v>
      </c>
      <c r="J1028" s="63" t="str">
        <f>VLOOKUP(B1028,辅助信息!E:I,4,FALSE)</f>
        <v>吴志强</v>
      </c>
      <c r="K1028" s="63">
        <f>VLOOKUP(J1028,辅助信息!H:I,2,FALSE)</f>
        <v>18820030907</v>
      </c>
      <c r="L1028" s="97" t="str">
        <f>VLOOKUP(B1028,辅助信息!E:J,6,FALSE)</f>
        <v>五冶建设送货单,送货车型13米,装货前联系收货人核实到场规格,没提前告知进场规格现场不给予接收</v>
      </c>
      <c r="M1028" s="90">
        <v>45752</v>
      </c>
      <c r="O1028" s="91">
        <f ca="1" t="shared" si="59"/>
        <v>0</v>
      </c>
      <c r="P1028" s="91">
        <f ca="1" t="shared" si="58"/>
        <v>11</v>
      </c>
      <c r="Q1028" s="31" t="str">
        <f>VLOOKUP(B1028,辅助信息!E:M,9,FALSE)</f>
        <v>ZTWM-CDGS-XS-2024-0181-五冶天府-国道542项目（二批次）</v>
      </c>
    </row>
    <row r="1029" hidden="1" spans="2:17">
      <c r="B1029" s="22" t="s">
        <v>74</v>
      </c>
      <c r="C1029" s="64">
        <v>45746</v>
      </c>
      <c r="D1029" s="63" t="str">
        <f>VLOOKUP(B1029,辅助信息!E:K,7,FALSE)</f>
        <v>JWDDCD2024102400111</v>
      </c>
      <c r="E1029" s="63" t="str">
        <f>VLOOKUP(F1029,辅助信息!A:B,2,FALSE)</f>
        <v>螺纹钢</v>
      </c>
      <c r="F1029" s="22" t="s">
        <v>19</v>
      </c>
      <c r="G1029" s="18">
        <v>15</v>
      </c>
      <c r="H1029" s="65">
        <f>_xlfn.XLOOKUP(C1029&amp;F1029&amp;I1029&amp;J1029,'[1]2025年已发货'!$F:$F&amp;'[1]2025年已发货'!$C:$C&amp;'[1]2025年已发货'!$G:$G&amp;'[1]2025年已发货'!$H:$H,'[1]2025年已发货'!$E:$E,"未发货")</f>
        <v>15</v>
      </c>
      <c r="I1029" s="63" t="str">
        <f>VLOOKUP(B1029,辅助信息!E:I,3,FALSE)</f>
        <v>（五冶达州国道542项目-桥梁4标）四川省达州市达川区大堰镇双井村</v>
      </c>
      <c r="J1029" s="63" t="str">
        <f>VLOOKUP(B1029,辅助信息!E:I,4,FALSE)</f>
        <v>吴志强</v>
      </c>
      <c r="K1029" s="63">
        <f>VLOOKUP(J1029,辅助信息!H:I,2,FALSE)</f>
        <v>18820030907</v>
      </c>
      <c r="L1029" s="97"/>
      <c r="M1029" s="90">
        <v>45752</v>
      </c>
      <c r="O1029" s="91">
        <f ca="1" t="shared" si="59"/>
        <v>0</v>
      </c>
      <c r="P1029" s="91">
        <f ca="1" t="shared" si="58"/>
        <v>11</v>
      </c>
      <c r="Q1029" s="31" t="str">
        <f>VLOOKUP(B1029,辅助信息!E:M,9,FALSE)</f>
        <v>ZTWM-CDGS-XS-2024-0181-五冶天府-国道542项目（二批次）</v>
      </c>
    </row>
    <row r="1030" hidden="1" spans="2:17">
      <c r="B1030" s="22" t="s">
        <v>74</v>
      </c>
      <c r="C1030" s="64">
        <v>45746</v>
      </c>
      <c r="D1030" s="63" t="str">
        <f>VLOOKUP(B1030,辅助信息!E:K,7,FALSE)</f>
        <v>JWDDCD2024102400111</v>
      </c>
      <c r="E1030" s="63" t="str">
        <f>VLOOKUP(F1030,辅助信息!A:B,2,FALSE)</f>
        <v>螺纹钢</v>
      </c>
      <c r="F1030" s="22" t="s">
        <v>32</v>
      </c>
      <c r="G1030" s="18">
        <v>15</v>
      </c>
      <c r="H1030" s="65">
        <f>_xlfn.XLOOKUP(C1030&amp;F1030&amp;I1030&amp;J1030,'[1]2025年已发货'!$F:$F&amp;'[1]2025年已发货'!$C:$C&amp;'[1]2025年已发货'!$G:$G&amp;'[1]2025年已发货'!$H:$H,'[1]2025年已发货'!$E:$E,"未发货")</f>
        <v>15</v>
      </c>
      <c r="I1030" s="63" t="str">
        <f>VLOOKUP(B1030,辅助信息!E:I,3,FALSE)</f>
        <v>（五冶达州国道542项目-桥梁4标）四川省达州市达川区大堰镇双井村</v>
      </c>
      <c r="J1030" s="63" t="str">
        <f>VLOOKUP(B1030,辅助信息!E:I,4,FALSE)</f>
        <v>吴志强</v>
      </c>
      <c r="K1030" s="63">
        <f>VLOOKUP(J1030,辅助信息!H:I,2,FALSE)</f>
        <v>18820030907</v>
      </c>
      <c r="L1030" s="97"/>
      <c r="M1030" s="90">
        <v>45752</v>
      </c>
      <c r="O1030" s="91">
        <f ca="1" t="shared" si="59"/>
        <v>0</v>
      </c>
      <c r="P1030" s="91">
        <f ca="1" t="shared" si="58"/>
        <v>11</v>
      </c>
      <c r="Q1030" s="31" t="str">
        <f>VLOOKUP(B1030,辅助信息!E:M,9,FALSE)</f>
        <v>ZTWM-CDGS-XS-2024-0181-五冶天府-国道542项目（二批次）</v>
      </c>
    </row>
    <row r="1031" hidden="1" spans="2:17">
      <c r="B1031" s="22" t="s">
        <v>74</v>
      </c>
      <c r="C1031" s="64">
        <v>45746</v>
      </c>
      <c r="D1031" s="63" t="str">
        <f>VLOOKUP(B1031,辅助信息!E:K,7,FALSE)</f>
        <v>JWDDCD2024102400111</v>
      </c>
      <c r="E1031" s="63" t="str">
        <f>VLOOKUP(F1031,辅助信息!A:B,2,FALSE)</f>
        <v>螺纹钢</v>
      </c>
      <c r="F1031" s="22" t="s">
        <v>65</v>
      </c>
      <c r="G1031" s="18">
        <v>30</v>
      </c>
      <c r="H1031" s="65">
        <f>_xlfn.XLOOKUP(C1031&amp;F1031&amp;I1031&amp;J1031,'[1]2025年已发货'!$F:$F&amp;'[1]2025年已发货'!$C:$C&amp;'[1]2025年已发货'!$G:$G&amp;'[1]2025年已发货'!$H:$H,'[1]2025年已发货'!$E:$E,"未发货")</f>
        <v>30</v>
      </c>
      <c r="I1031" s="63" t="str">
        <f>VLOOKUP(B1031,辅助信息!E:I,3,FALSE)</f>
        <v>（五冶达州国道542项目-桥梁4标）四川省达州市达川区大堰镇双井村</v>
      </c>
      <c r="J1031" s="63" t="str">
        <f>VLOOKUP(B1031,辅助信息!E:I,4,FALSE)</f>
        <v>吴志强</v>
      </c>
      <c r="K1031" s="63">
        <f>VLOOKUP(J1031,辅助信息!H:I,2,FALSE)</f>
        <v>18820030907</v>
      </c>
      <c r="L1031" s="97"/>
      <c r="M1031" s="90">
        <v>45752</v>
      </c>
      <c r="O1031" s="91">
        <f ca="1" t="shared" si="59"/>
        <v>0</v>
      </c>
      <c r="P1031" s="91">
        <f ca="1" t="shared" si="58"/>
        <v>11</v>
      </c>
      <c r="Q1031" s="31" t="str">
        <f>VLOOKUP(B1031,辅助信息!E:M,9,FALSE)</f>
        <v>ZTWM-CDGS-XS-2024-0181-五冶天府-国道542项目（二批次）</v>
      </c>
    </row>
    <row r="1032" hidden="1" spans="2:17">
      <c r="B1032" s="22" t="s">
        <v>64</v>
      </c>
      <c r="C1032" s="64">
        <v>45746</v>
      </c>
      <c r="D1032" s="63" t="str">
        <f>VLOOKUP(B1032,辅助信息!E:K,7,FALSE)</f>
        <v>JWDDCD2024102400111</v>
      </c>
      <c r="E1032" s="63" t="str">
        <f>VLOOKUP(F1032,辅助信息!A:B,2,FALSE)</f>
        <v>螺纹钢</v>
      </c>
      <c r="F1032" s="22" t="s">
        <v>65</v>
      </c>
      <c r="G1032" s="18">
        <v>30</v>
      </c>
      <c r="H1032" s="65">
        <f>_xlfn.XLOOKUP(C1032&amp;F1032&amp;I1032&amp;J1032,'[1]2025年已发货'!$F:$F&amp;'[1]2025年已发货'!$C:$C&amp;'[1]2025年已发货'!$G:$G&amp;'[1]2025年已发货'!$H:$H,'[1]2025年已发货'!$E:$E,"未发货")</f>
        <v>30</v>
      </c>
      <c r="I1032" s="63" t="str">
        <f>VLOOKUP(B1032,辅助信息!E:I,3,FALSE)</f>
        <v>（五冶达州国道542项目-三工区桥梁3工段）四川省达州市达川区赵固镇水文村原村委会下300米</v>
      </c>
      <c r="J1032" s="63" t="str">
        <f>VLOOKUP(B1032,辅助信息!E:I,4,FALSE)</f>
        <v>李代茂</v>
      </c>
      <c r="K1032" s="63">
        <f>VLOOKUP(J1032,辅助信息!H:I,2,FALSE)</f>
        <v>18302833536</v>
      </c>
      <c r="L1032" s="97" t="str">
        <f>VLOOKUP(B1032,辅助信息!E:J,6,FALSE)</f>
        <v>五冶建设送货单,送货车型9.6米,装货前联系收货人核实到场规格,没提前告知进场规格现场不给予接收</v>
      </c>
      <c r="M1032" s="90">
        <v>45746</v>
      </c>
      <c r="O1032" s="91">
        <f ca="1" t="shared" si="59"/>
        <v>0</v>
      </c>
      <c r="P1032" s="91">
        <f ca="1" t="shared" si="58"/>
        <v>17</v>
      </c>
      <c r="Q1032" s="31" t="str">
        <f>VLOOKUP(B1032,辅助信息!E:M,9,FALSE)</f>
        <v>ZTWM-CDGS-XS-2024-0181-五冶天府-国道542项目（二批次）</v>
      </c>
    </row>
    <row r="1033" hidden="1" spans="2:17">
      <c r="B1033" s="22" t="s">
        <v>64</v>
      </c>
      <c r="C1033" s="64">
        <v>45746</v>
      </c>
      <c r="D1033" s="63" t="str">
        <f>VLOOKUP(B1033,辅助信息!E:K,7,FALSE)</f>
        <v>JWDDCD2024102400111</v>
      </c>
      <c r="E1033" s="63" t="str">
        <f>VLOOKUP(F1033,辅助信息!A:B,2,FALSE)</f>
        <v>螺纹钢</v>
      </c>
      <c r="F1033" s="22" t="s">
        <v>52</v>
      </c>
      <c r="G1033" s="18">
        <v>33</v>
      </c>
      <c r="H1033" s="65">
        <f>_xlfn.XLOOKUP(C1033&amp;F1033&amp;I1033&amp;J1033,'[1]2025年已发货'!$F:$F&amp;'[1]2025年已发货'!$C:$C&amp;'[1]2025年已发货'!$G:$G&amp;'[1]2025年已发货'!$H:$H,'[1]2025年已发货'!$E:$E,"未发货")</f>
        <v>32</v>
      </c>
      <c r="I1033" s="63" t="str">
        <f>VLOOKUP(B1033,辅助信息!E:I,3,FALSE)</f>
        <v>（五冶达州国道542项目-三工区桥梁3工段）四川省达州市达川区赵固镇水文村原村委会下300米</v>
      </c>
      <c r="J1033" s="63" t="str">
        <f>VLOOKUP(B1033,辅助信息!E:I,4,FALSE)</f>
        <v>李代茂</v>
      </c>
      <c r="K1033" s="63">
        <f>VLOOKUP(J1033,辅助信息!H:I,2,FALSE)</f>
        <v>18302833536</v>
      </c>
      <c r="L1033" s="97"/>
      <c r="M1033" s="90">
        <v>45746</v>
      </c>
      <c r="O1033" s="91">
        <f ca="1" t="shared" si="59"/>
        <v>0</v>
      </c>
      <c r="P1033" s="91">
        <f ca="1" t="shared" si="58"/>
        <v>17</v>
      </c>
      <c r="Q1033" s="31" t="str">
        <f>VLOOKUP(B1033,辅助信息!E:M,9,FALSE)</f>
        <v>ZTWM-CDGS-XS-2024-0181-五冶天府-国道542项目（二批次）</v>
      </c>
    </row>
    <row r="1034" hidden="1" spans="2:17">
      <c r="B1034" s="22" t="s">
        <v>87</v>
      </c>
      <c r="C1034" s="64">
        <v>45746</v>
      </c>
      <c r="D1034" s="63" t="str">
        <f>VLOOKUP(B1034,辅助信息!E:K,7,FALSE)</f>
        <v>JWDDCD2024102400111</v>
      </c>
      <c r="E1034" s="63" t="str">
        <f>VLOOKUP(F1034,辅助信息!A:B,2,FALSE)</f>
        <v>螺纹钢</v>
      </c>
      <c r="F1034" s="22" t="s">
        <v>27</v>
      </c>
      <c r="G1034" s="18">
        <v>5</v>
      </c>
      <c r="H1034" s="65">
        <f>_xlfn.XLOOKUP(C1034&amp;F1034&amp;I1034&amp;J1034,'[1]2025年已发货'!$F:$F&amp;'[1]2025年已发货'!$C:$C&amp;'[1]2025年已发货'!$G:$G&amp;'[1]2025年已发货'!$H:$H,'[1]2025年已发货'!$E:$E,"未发货")</f>
        <v>6</v>
      </c>
      <c r="I1034" s="63" t="str">
        <f>VLOOKUP(B1034,辅助信息!E:I,3,FALSE)</f>
        <v>（五冶达州国道542项目-一工区桥梁二工段）四川省达州市达川区达川区石梯镇石成村</v>
      </c>
      <c r="J1034" s="63" t="str">
        <f>VLOOKUP(B1034,辅助信息!E:I,4,FALSE)</f>
        <v>夏树彬</v>
      </c>
      <c r="K1034" s="63">
        <f>VLOOKUP(J1034,辅助信息!H:I,2,FALSE)</f>
        <v>13518183653</v>
      </c>
      <c r="L1034" s="97" t="str">
        <f>VLOOKUP(B1034,辅助信息!E:J,6,FALSE)</f>
        <v>五冶建设送货单,送货车型9.6米,装货前联系收货人核实到场规格,没提前告知进场规格现场不给予接收</v>
      </c>
      <c r="M1034" s="90">
        <v>45747</v>
      </c>
      <c r="O1034" s="91">
        <f ca="1" t="shared" si="59"/>
        <v>0</v>
      </c>
      <c r="P1034" s="91">
        <f ca="1" t="shared" si="58"/>
        <v>16</v>
      </c>
      <c r="Q1034" s="31" t="str">
        <f>VLOOKUP(B1034,辅助信息!E:M,9,FALSE)</f>
        <v>ZTWM-CDGS-XS-2024-0181-五冶天府-国道542项目（二批次）</v>
      </c>
    </row>
    <row r="1035" hidden="1" spans="2:17">
      <c r="B1035" s="22" t="s">
        <v>87</v>
      </c>
      <c r="C1035" s="64">
        <v>45746</v>
      </c>
      <c r="D1035" s="63" t="str">
        <f>VLOOKUP(B1035,辅助信息!E:K,7,FALSE)</f>
        <v>JWDDCD2024102400111</v>
      </c>
      <c r="E1035" s="63" t="str">
        <f>VLOOKUP(F1035,辅助信息!A:B,2,FALSE)</f>
        <v>螺纹钢</v>
      </c>
      <c r="F1035" s="22" t="s">
        <v>19</v>
      </c>
      <c r="G1035" s="18">
        <v>8</v>
      </c>
      <c r="H1035" s="65">
        <f>_xlfn.XLOOKUP(C1035&amp;F1035&amp;I1035&amp;J1035,'[1]2025年已发货'!$F:$F&amp;'[1]2025年已发货'!$C:$C&amp;'[1]2025年已发货'!$G:$G&amp;'[1]2025年已发货'!$H:$H,'[1]2025年已发货'!$E:$E,"未发货")</f>
        <v>9</v>
      </c>
      <c r="I1035" s="63" t="str">
        <f>VLOOKUP(B1035,辅助信息!E:I,3,FALSE)</f>
        <v>（五冶达州国道542项目-一工区桥梁二工段）四川省达州市达川区达川区石梯镇石成村</v>
      </c>
      <c r="J1035" s="63" t="str">
        <f>VLOOKUP(B1035,辅助信息!E:I,4,FALSE)</f>
        <v>夏树彬</v>
      </c>
      <c r="K1035" s="63">
        <f>VLOOKUP(J1035,辅助信息!H:I,2,FALSE)</f>
        <v>13518183653</v>
      </c>
      <c r="L1035" s="97"/>
      <c r="M1035" s="90">
        <v>45747</v>
      </c>
      <c r="O1035" s="91">
        <f ca="1" t="shared" si="59"/>
        <v>0</v>
      </c>
      <c r="P1035" s="91">
        <f ca="1" t="shared" si="58"/>
        <v>16</v>
      </c>
      <c r="Q1035" s="31" t="str">
        <f>VLOOKUP(B1035,辅助信息!E:M,9,FALSE)</f>
        <v>ZTWM-CDGS-XS-2024-0181-五冶天府-国道542项目（二批次）</v>
      </c>
    </row>
    <row r="1036" hidden="1" spans="2:17">
      <c r="B1036" s="22" t="s">
        <v>87</v>
      </c>
      <c r="C1036" s="64">
        <v>45746</v>
      </c>
      <c r="D1036" s="63" t="str">
        <f>VLOOKUP(B1036,辅助信息!E:K,7,FALSE)</f>
        <v>JWDDCD2024102400111</v>
      </c>
      <c r="E1036" s="63" t="str">
        <f>VLOOKUP(F1036,辅助信息!A:B,2,FALSE)</f>
        <v>螺纹钢</v>
      </c>
      <c r="F1036" s="22" t="s">
        <v>32</v>
      </c>
      <c r="G1036" s="18">
        <v>8</v>
      </c>
      <c r="H1036" s="65" t="str">
        <f>_xlfn.XLOOKUP(C1036&amp;F1036&amp;I1036&amp;J1036,'[1]2025年已发货'!$F:$F&amp;'[1]2025年已发货'!$C:$C&amp;'[1]2025年已发货'!$G:$G&amp;'[1]2025年已发货'!$H:$H,'[1]2025年已发货'!$E:$E,"未发货")</f>
        <v>未发货</v>
      </c>
      <c r="I1036" s="63" t="str">
        <f>VLOOKUP(B1036,辅助信息!E:I,3,FALSE)</f>
        <v>（五冶达州国道542项目-一工区桥梁二工段）四川省达州市达川区达川区石梯镇石成村</v>
      </c>
      <c r="J1036" s="63" t="str">
        <f>VLOOKUP(B1036,辅助信息!E:I,4,FALSE)</f>
        <v>夏树彬</v>
      </c>
      <c r="K1036" s="63">
        <f>VLOOKUP(J1036,辅助信息!H:I,2,FALSE)</f>
        <v>13518183653</v>
      </c>
      <c r="L1036" s="97"/>
      <c r="M1036" s="90">
        <v>45747</v>
      </c>
      <c r="O1036" s="91">
        <f ca="1" t="shared" si="59"/>
        <v>0</v>
      </c>
      <c r="P1036" s="91">
        <f ca="1" t="shared" si="58"/>
        <v>16</v>
      </c>
      <c r="Q1036" s="31" t="str">
        <f>VLOOKUP(B1036,辅助信息!E:M,9,FALSE)</f>
        <v>ZTWM-CDGS-XS-2024-0181-五冶天府-国道542项目（二批次）</v>
      </c>
    </row>
    <row r="1037" hidden="1" spans="2:17">
      <c r="B1037" s="22" t="s">
        <v>87</v>
      </c>
      <c r="C1037" s="64">
        <v>45745</v>
      </c>
      <c r="D1037" s="63" t="str">
        <f>VLOOKUP(B1037,辅助信息!E:K,7,FALSE)</f>
        <v>JWDDCD2024102400111</v>
      </c>
      <c r="E1037" s="63" t="str">
        <f>VLOOKUP(F1037,辅助信息!A:B,2,FALSE)</f>
        <v>螺纹钢</v>
      </c>
      <c r="F1037" s="22" t="s">
        <v>28</v>
      </c>
      <c r="G1037" s="18">
        <v>35</v>
      </c>
      <c r="H1037" s="65">
        <f>_xlfn.XLOOKUP(C1037&amp;F1037&amp;I1037&amp;J1037,'[1]2025年已发货'!$F:$F&amp;'[1]2025年已发货'!$C:$C&amp;'[1]2025年已发货'!$G:$G&amp;'[1]2025年已发货'!$H:$H,'[1]2025年已发货'!$E:$E,"未发货")</f>
        <v>35</v>
      </c>
      <c r="I1037" s="63" t="str">
        <f>VLOOKUP(B1037,辅助信息!E:I,3,FALSE)</f>
        <v>（五冶达州国道542项目-一工区桥梁二工段）四川省达州市达川区达川区石梯镇石成村</v>
      </c>
      <c r="J1037" s="63" t="str">
        <f>VLOOKUP(B1037,辅助信息!E:I,4,FALSE)</f>
        <v>夏树彬</v>
      </c>
      <c r="K1037" s="63">
        <f>VLOOKUP(J1037,辅助信息!H:I,2,FALSE)</f>
        <v>13518183653</v>
      </c>
      <c r="L1037" s="97"/>
      <c r="M1037" s="90">
        <v>45747</v>
      </c>
      <c r="O1037" s="91">
        <f ca="1" t="shared" si="59"/>
        <v>0</v>
      </c>
      <c r="P1037" s="91">
        <f ca="1" t="shared" si="58"/>
        <v>16</v>
      </c>
      <c r="Q1037" s="31" t="str">
        <f>VLOOKUP(B1037,辅助信息!E:M,9,FALSE)</f>
        <v>ZTWM-CDGS-XS-2024-0181-五冶天府-国道542项目（二批次）</v>
      </c>
    </row>
    <row r="1038" hidden="1" spans="2:17">
      <c r="B1038" s="22" t="s">
        <v>87</v>
      </c>
      <c r="C1038" s="64">
        <v>45746</v>
      </c>
      <c r="D1038" s="63" t="str">
        <f>VLOOKUP(B1038,辅助信息!E:K,7,FALSE)</f>
        <v>JWDDCD2024102400111</v>
      </c>
      <c r="E1038" s="63" t="str">
        <f>VLOOKUP(F1038,辅助信息!A:B,2,FALSE)</f>
        <v>螺纹钢</v>
      </c>
      <c r="F1038" s="22" t="s">
        <v>18</v>
      </c>
      <c r="G1038" s="18">
        <v>5</v>
      </c>
      <c r="H1038" s="65" t="str">
        <f>_xlfn.XLOOKUP(C1038&amp;F1038&amp;I1038&amp;J1038,'[1]2025年已发货'!$F:$F&amp;'[1]2025年已发货'!$C:$C&amp;'[1]2025年已发货'!$G:$G&amp;'[1]2025年已发货'!$H:$H,'[1]2025年已发货'!$E:$E,"未发货")</f>
        <v>未发货</v>
      </c>
      <c r="I1038" s="63" t="str">
        <f>VLOOKUP(B1038,辅助信息!E:I,3,FALSE)</f>
        <v>（五冶达州国道542项目-一工区桥梁二工段）四川省达州市达川区达川区石梯镇石成村</v>
      </c>
      <c r="J1038" s="63" t="str">
        <f>VLOOKUP(B1038,辅助信息!E:I,4,FALSE)</f>
        <v>夏树彬</v>
      </c>
      <c r="K1038" s="63">
        <f>VLOOKUP(J1038,辅助信息!H:I,2,FALSE)</f>
        <v>13518183653</v>
      </c>
      <c r="L1038" s="97"/>
      <c r="M1038" s="90">
        <v>45747</v>
      </c>
      <c r="O1038" s="91">
        <f ca="1" t="shared" si="59"/>
        <v>0</v>
      </c>
      <c r="P1038" s="91">
        <f ca="1" t="shared" si="58"/>
        <v>16</v>
      </c>
      <c r="Q1038" s="31" t="str">
        <f>VLOOKUP(B1038,辅助信息!E:M,9,FALSE)</f>
        <v>ZTWM-CDGS-XS-2024-0181-五冶天府-国道542项目（二批次）</v>
      </c>
    </row>
    <row r="1039" hidden="1" spans="2:17">
      <c r="B1039" s="22" t="s">
        <v>87</v>
      </c>
      <c r="C1039" s="64">
        <v>45746</v>
      </c>
      <c r="D1039" s="63" t="str">
        <f>VLOOKUP(B1039,辅助信息!E:K,7,FALSE)</f>
        <v>JWDDCD2024102400111</v>
      </c>
      <c r="E1039" s="63" t="str">
        <f>VLOOKUP(F1039,辅助信息!A:B,2,FALSE)</f>
        <v>螺纹钢</v>
      </c>
      <c r="F1039" s="22" t="s">
        <v>65</v>
      </c>
      <c r="G1039" s="18">
        <v>8</v>
      </c>
      <c r="H1039" s="65">
        <f>_xlfn.XLOOKUP(C1039&amp;F1039&amp;I1039&amp;J1039,'[1]2025年已发货'!$F:$F&amp;'[1]2025年已发货'!$C:$C&amp;'[1]2025年已发货'!$G:$G&amp;'[1]2025年已发货'!$H:$H,'[1]2025年已发货'!$E:$E,"未发货")</f>
        <v>9</v>
      </c>
      <c r="I1039" s="63" t="str">
        <f>VLOOKUP(B1039,辅助信息!E:I,3,FALSE)</f>
        <v>（五冶达州国道542项目-一工区桥梁二工段）四川省达州市达川区达川区石梯镇石成村</v>
      </c>
      <c r="J1039" s="63" t="str">
        <f>VLOOKUP(B1039,辅助信息!E:I,4,FALSE)</f>
        <v>夏树彬</v>
      </c>
      <c r="K1039" s="63">
        <f>VLOOKUP(J1039,辅助信息!H:I,2,FALSE)</f>
        <v>13518183653</v>
      </c>
      <c r="L1039" s="97"/>
      <c r="M1039" s="90">
        <v>45747</v>
      </c>
      <c r="O1039" s="91">
        <f ca="1" t="shared" si="59"/>
        <v>0</v>
      </c>
      <c r="P1039" s="91">
        <f ca="1" t="shared" si="58"/>
        <v>16</v>
      </c>
      <c r="Q1039" s="31" t="str">
        <f>VLOOKUP(B1039,辅助信息!E:M,9,FALSE)</f>
        <v>ZTWM-CDGS-XS-2024-0181-五冶天府-国道542项目（二批次）</v>
      </c>
    </row>
    <row r="1040" hidden="1" spans="2:17">
      <c r="B1040" s="22" t="s">
        <v>87</v>
      </c>
      <c r="C1040" s="64">
        <v>45746</v>
      </c>
      <c r="D1040" s="63" t="str">
        <f>VLOOKUP(B1040,辅助信息!E:K,7,FALSE)</f>
        <v>JWDDCD2024102400111</v>
      </c>
      <c r="E1040" s="63" t="str">
        <f>VLOOKUP(F1040,辅助信息!A:B,2,FALSE)</f>
        <v>螺纹钢</v>
      </c>
      <c r="F1040" s="22" t="s">
        <v>52</v>
      </c>
      <c r="G1040" s="18">
        <v>70</v>
      </c>
      <c r="H1040" s="65">
        <f>_xlfn.XLOOKUP(C1040&amp;F1040&amp;I1040&amp;J1040,'[1]2025年已发货'!$F:$F&amp;'[1]2025年已发货'!$C:$C&amp;'[1]2025年已发货'!$G:$G&amp;'[1]2025年已发货'!$H:$H,'[1]2025年已发货'!$E:$E,"未发货")</f>
        <v>66</v>
      </c>
      <c r="I1040" s="63" t="str">
        <f>VLOOKUP(B1040,辅助信息!E:I,3,FALSE)</f>
        <v>（五冶达州国道542项目-一工区桥梁二工段）四川省达州市达川区达川区石梯镇石成村</v>
      </c>
      <c r="J1040" s="63" t="str">
        <f>VLOOKUP(B1040,辅助信息!E:I,4,FALSE)</f>
        <v>夏树彬</v>
      </c>
      <c r="K1040" s="63">
        <f>VLOOKUP(J1040,辅助信息!H:I,2,FALSE)</f>
        <v>13518183653</v>
      </c>
      <c r="L1040" s="97"/>
      <c r="M1040" s="90">
        <v>45747</v>
      </c>
      <c r="O1040" s="91">
        <f ca="1" t="shared" si="59"/>
        <v>0</v>
      </c>
      <c r="P1040" s="91">
        <f ca="1" t="shared" si="58"/>
        <v>16</v>
      </c>
      <c r="Q1040" s="31" t="str">
        <f>VLOOKUP(B1040,辅助信息!E:M,9,FALSE)</f>
        <v>ZTWM-CDGS-XS-2024-0181-五冶天府-国道542项目（二批次）</v>
      </c>
    </row>
    <row r="1041" hidden="1" spans="2:17">
      <c r="B1041" s="22" t="s">
        <v>75</v>
      </c>
      <c r="C1041" s="64">
        <v>45746</v>
      </c>
      <c r="D1041" s="63" t="str">
        <f>VLOOKUP(B1041,辅助信息!E:K,7,FALSE)</f>
        <v>JWDDCD2024102400111</v>
      </c>
      <c r="E1041" s="63" t="str">
        <f>VLOOKUP(F1041,辅助信息!A:B,2,FALSE)</f>
        <v>螺纹钢</v>
      </c>
      <c r="F1041" s="22" t="s">
        <v>27</v>
      </c>
      <c r="G1041" s="18">
        <v>10</v>
      </c>
      <c r="H1041" s="65">
        <f>_xlfn.XLOOKUP(C1041&amp;F1041&amp;I1041&amp;J1041,'[1]2025年已发货'!$F:$F&amp;'[1]2025年已发货'!$C:$C&amp;'[1]2025年已发货'!$G:$G&amp;'[1]2025年已发货'!$H:$H,'[1]2025年已发货'!$E:$E,"未发货")</f>
        <v>9</v>
      </c>
      <c r="I1041" s="63" t="str">
        <f>VLOOKUP(B1041,辅助信息!E:I,3,FALSE)</f>
        <v>（五冶达州国道542项目-一工区桥梁一工段）四川省达州市四川省达州市达川区石桥镇武寨村</v>
      </c>
      <c r="J1041" s="63" t="str">
        <f>VLOOKUP(B1041,辅助信息!E:I,4,FALSE)</f>
        <v>杨勇</v>
      </c>
      <c r="K1041" s="63">
        <f>VLOOKUP(J1041,辅助信息!H:I,2,FALSE)</f>
        <v>18398563998</v>
      </c>
      <c r="L1041" s="97" t="str">
        <f>VLOOKUP(B1041,辅助信息!E:J,6,FALSE)</f>
        <v>五冶建设送货单,送货车型13米,装货前联系收货人核实到场规格,没提前告知进场规格现场不给予接收</v>
      </c>
      <c r="M1041" s="90">
        <v>45750</v>
      </c>
      <c r="O1041" s="91">
        <f ca="1" t="shared" si="59"/>
        <v>0</v>
      </c>
      <c r="P1041" s="91">
        <f ca="1" t="shared" si="58"/>
        <v>13</v>
      </c>
      <c r="Q1041" s="31" t="str">
        <f>VLOOKUP(B1041,辅助信息!E:M,9,FALSE)</f>
        <v>ZTWM-CDGS-XS-2024-0181-五冶天府-国道542项目（二批次）</v>
      </c>
    </row>
    <row r="1042" hidden="1" spans="2:17">
      <c r="B1042" s="22" t="s">
        <v>75</v>
      </c>
      <c r="C1042" s="64">
        <v>45746</v>
      </c>
      <c r="D1042" s="63" t="str">
        <f>VLOOKUP(B1042,辅助信息!E:K,7,FALSE)</f>
        <v>JWDDCD2024102400111</v>
      </c>
      <c r="E1042" s="63" t="str">
        <f>VLOOKUP(F1042,辅助信息!A:B,2,FALSE)</f>
        <v>螺纹钢</v>
      </c>
      <c r="F1042" s="22" t="s">
        <v>19</v>
      </c>
      <c r="G1042" s="18">
        <v>40</v>
      </c>
      <c r="H1042" s="65">
        <f>_xlfn.XLOOKUP(C1042&amp;F1042&amp;I1042&amp;J1042,'[1]2025年已发货'!$F:$F&amp;'[1]2025年已发货'!$C:$C&amp;'[1]2025年已发货'!$G:$G&amp;'[1]2025年已发货'!$H:$H,'[1]2025年已发货'!$E:$E,"未发货")</f>
        <v>36</v>
      </c>
      <c r="I1042" s="63" t="str">
        <f>VLOOKUP(B1042,辅助信息!E:I,3,FALSE)</f>
        <v>（五冶达州国道542项目-一工区桥梁一工段）四川省达州市四川省达州市达川区石桥镇武寨村</v>
      </c>
      <c r="J1042" s="63" t="str">
        <f>VLOOKUP(B1042,辅助信息!E:I,4,FALSE)</f>
        <v>杨勇</v>
      </c>
      <c r="K1042" s="63">
        <f>VLOOKUP(J1042,辅助信息!H:I,2,FALSE)</f>
        <v>18398563998</v>
      </c>
      <c r="L1042" s="97"/>
      <c r="M1042" s="90">
        <v>45750</v>
      </c>
      <c r="O1042" s="91">
        <f ca="1" t="shared" si="59"/>
        <v>0</v>
      </c>
      <c r="P1042" s="91">
        <f ca="1" t="shared" si="58"/>
        <v>13</v>
      </c>
      <c r="Q1042" s="31" t="str">
        <f>VLOOKUP(B1042,辅助信息!E:M,9,FALSE)</f>
        <v>ZTWM-CDGS-XS-2024-0181-五冶天府-国道542项目（二批次）</v>
      </c>
    </row>
    <row r="1043" hidden="1" spans="2:17">
      <c r="B1043" s="22" t="s">
        <v>75</v>
      </c>
      <c r="C1043" s="64">
        <v>45746</v>
      </c>
      <c r="D1043" s="63" t="str">
        <f>VLOOKUP(B1043,辅助信息!E:K,7,FALSE)</f>
        <v>JWDDCD2024102400111</v>
      </c>
      <c r="E1043" s="63" t="str">
        <f>VLOOKUP(F1043,辅助信息!A:B,2,FALSE)</f>
        <v>螺纹钢</v>
      </c>
      <c r="F1043" s="22" t="s">
        <v>18</v>
      </c>
      <c r="G1043" s="18">
        <v>30</v>
      </c>
      <c r="H1043" s="65" t="str">
        <f>_xlfn.XLOOKUP(C1043&amp;F1043&amp;I1043&amp;J1043,'[1]2025年已发货'!$F:$F&amp;'[1]2025年已发货'!$C:$C&amp;'[1]2025年已发货'!$G:$G&amp;'[1]2025年已发货'!$H:$H,'[1]2025年已发货'!$E:$E,"未发货")</f>
        <v>未发货</v>
      </c>
      <c r="I1043" s="63" t="str">
        <f>VLOOKUP(B1043,辅助信息!E:I,3,FALSE)</f>
        <v>（五冶达州国道542项目-一工区桥梁一工段）四川省达州市四川省达州市达川区石桥镇武寨村</v>
      </c>
      <c r="J1043" s="63" t="str">
        <f>VLOOKUP(B1043,辅助信息!E:I,4,FALSE)</f>
        <v>杨勇</v>
      </c>
      <c r="K1043" s="63">
        <f>VLOOKUP(J1043,辅助信息!H:I,2,FALSE)</f>
        <v>18398563998</v>
      </c>
      <c r="L1043" s="97"/>
      <c r="M1043" s="90">
        <v>45750</v>
      </c>
      <c r="O1043" s="91">
        <f ca="1" t="shared" si="59"/>
        <v>0</v>
      </c>
      <c r="P1043" s="91">
        <f ca="1" t="shared" si="58"/>
        <v>13</v>
      </c>
      <c r="Q1043" s="31" t="str">
        <f>VLOOKUP(B1043,辅助信息!E:M,9,FALSE)</f>
        <v>ZTWM-CDGS-XS-2024-0181-五冶天府-国道542项目（二批次）</v>
      </c>
    </row>
    <row r="1044" hidden="1" spans="2:17">
      <c r="B1044" s="22" t="s">
        <v>75</v>
      </c>
      <c r="C1044" s="64">
        <v>45746</v>
      </c>
      <c r="D1044" s="63" t="str">
        <f>VLOOKUP(B1044,辅助信息!E:K,7,FALSE)</f>
        <v>JWDDCD2024102400111</v>
      </c>
      <c r="E1044" s="63" t="str">
        <f>VLOOKUP(F1044,辅助信息!A:B,2,FALSE)</f>
        <v>螺纹钢</v>
      </c>
      <c r="F1044" s="22" t="s">
        <v>86</v>
      </c>
      <c r="G1044" s="18">
        <v>45</v>
      </c>
      <c r="H1044" s="65">
        <f>_xlfn.XLOOKUP(C1044&amp;F1044&amp;I1044&amp;J1044,'[1]2025年已发货'!$F:$F&amp;'[1]2025年已发货'!$C:$C&amp;'[1]2025年已发货'!$G:$G&amp;'[1]2025年已发货'!$H:$H,'[1]2025年已发货'!$E:$E,"未发货")</f>
        <v>36</v>
      </c>
      <c r="I1044" s="63" t="str">
        <f>VLOOKUP(B1044,辅助信息!E:I,3,FALSE)</f>
        <v>（五冶达州国道542项目-一工区桥梁一工段）四川省达州市四川省达州市达川区石桥镇武寨村</v>
      </c>
      <c r="J1044" s="63" t="str">
        <f>VLOOKUP(B1044,辅助信息!E:I,4,FALSE)</f>
        <v>杨勇</v>
      </c>
      <c r="K1044" s="63">
        <f>VLOOKUP(J1044,辅助信息!H:I,2,FALSE)</f>
        <v>18398563998</v>
      </c>
      <c r="L1044" s="97"/>
      <c r="M1044" s="90">
        <v>45750</v>
      </c>
      <c r="O1044" s="91">
        <f ca="1" t="shared" si="59"/>
        <v>0</v>
      </c>
      <c r="P1044" s="91">
        <f ca="1" t="shared" si="58"/>
        <v>13</v>
      </c>
      <c r="Q1044" s="31" t="str">
        <f>VLOOKUP(B1044,辅助信息!E:M,9,FALSE)</f>
        <v>ZTWM-CDGS-XS-2024-0181-五冶天府-国道542项目（二批次）</v>
      </c>
    </row>
    <row r="1045" hidden="1" spans="2:17">
      <c r="B1045" s="22" t="s">
        <v>120</v>
      </c>
      <c r="C1045" s="64">
        <v>45745</v>
      </c>
      <c r="D1045" s="63" t="str">
        <f>VLOOKUP(B1045,辅助信息!E:K,7,FALSE)</f>
        <v>JWDDCD2024102400111</v>
      </c>
      <c r="E1045" s="63" t="str">
        <f>VLOOKUP(F1045,辅助信息!A:B,2,FALSE)</f>
        <v>高线</v>
      </c>
      <c r="F1045" s="22" t="s">
        <v>53</v>
      </c>
      <c r="G1045" s="18">
        <v>5</v>
      </c>
      <c r="H1045" s="65">
        <f>_xlfn.XLOOKUP(C1045&amp;F1045&amp;I1045&amp;J1045,'[1]2025年已发货'!$F:$F&amp;'[1]2025年已发货'!$C:$C&amp;'[1]2025年已发货'!$G:$G&amp;'[1]2025年已发货'!$H:$H,'[1]2025年已发货'!$E:$E,"未发货")</f>
        <v>5</v>
      </c>
      <c r="I1045" s="63" t="str">
        <f>VLOOKUP(B1045,辅助信息!E:I,3,FALSE)</f>
        <v>（五冶达州国道542项目-一工区路基四工段-1）达州市达州区桥湾镇兰庙村村民委员会</v>
      </c>
      <c r="J1045" s="63" t="str">
        <f>VLOOKUP(B1045,辅助信息!E:I,4,FALSE)</f>
        <v>杨勇</v>
      </c>
      <c r="K1045" s="63">
        <f>VLOOKUP(J1045,辅助信息!H:I,2,FALSE)</f>
        <v>18398563998</v>
      </c>
      <c r="L1045" s="97" t="str">
        <f>VLOOKUP(B1045,辅助信息!E:J,6,FALSE)</f>
        <v>五冶建设送货单,送货车型9.6米,装货前联系收货人核实到场规格,没提前告知进场规格现场不给予接收</v>
      </c>
      <c r="M1045" s="90">
        <v>45750</v>
      </c>
      <c r="O1045" s="91">
        <f ca="1" t="shared" si="59"/>
        <v>0</v>
      </c>
      <c r="P1045" s="91">
        <f ca="1" t="shared" si="58"/>
        <v>13</v>
      </c>
      <c r="Q1045" s="31" t="str">
        <f>VLOOKUP(B1045,辅助信息!E:M,9,FALSE)</f>
        <v>ZTWM-CDGS-XS-2024-0181-五冶天府-国道542项目（二批次）</v>
      </c>
    </row>
    <row r="1046" hidden="1" spans="2:17">
      <c r="B1046" s="22" t="s">
        <v>120</v>
      </c>
      <c r="C1046" s="64">
        <v>45745</v>
      </c>
      <c r="D1046" s="63" t="str">
        <f>VLOOKUP(B1046,辅助信息!E:K,7,FALSE)</f>
        <v>JWDDCD2024102400111</v>
      </c>
      <c r="E1046" s="63" t="str">
        <f>VLOOKUP(F1046,辅助信息!A:B,2,FALSE)</f>
        <v>高线</v>
      </c>
      <c r="F1046" s="22" t="s">
        <v>51</v>
      </c>
      <c r="G1046" s="18">
        <v>3</v>
      </c>
      <c r="H1046" s="65">
        <f>_xlfn.XLOOKUP(C1046&amp;F1046&amp;I1046&amp;J1046,'[1]2025年已发货'!$F:$F&amp;'[1]2025年已发货'!$C:$C&amp;'[1]2025年已发货'!$G:$G&amp;'[1]2025年已发货'!$H:$H,'[1]2025年已发货'!$E:$E,"未发货")</f>
        <v>3</v>
      </c>
      <c r="I1046" s="63" t="str">
        <f>VLOOKUP(B1046,辅助信息!E:I,3,FALSE)</f>
        <v>（五冶达州国道542项目-一工区路基四工段-1）达州市达州区桥湾镇兰庙村村民委员会</v>
      </c>
      <c r="J1046" s="63" t="str">
        <f>VLOOKUP(B1046,辅助信息!E:I,4,FALSE)</f>
        <v>杨勇</v>
      </c>
      <c r="K1046" s="63">
        <f>VLOOKUP(J1046,辅助信息!H:I,2,FALSE)</f>
        <v>18398563998</v>
      </c>
      <c r="L1046" s="97"/>
      <c r="M1046" s="90">
        <v>45750</v>
      </c>
      <c r="O1046" s="91">
        <f ca="1" t="shared" si="59"/>
        <v>0</v>
      </c>
      <c r="P1046" s="91">
        <f ca="1" t="shared" si="58"/>
        <v>13</v>
      </c>
      <c r="Q1046" s="31" t="str">
        <f>VLOOKUP(B1046,辅助信息!E:M,9,FALSE)</f>
        <v>ZTWM-CDGS-XS-2024-0181-五冶天府-国道542项目（二批次）</v>
      </c>
    </row>
    <row r="1047" hidden="1" spans="2:17">
      <c r="B1047" s="22" t="s">
        <v>120</v>
      </c>
      <c r="C1047" s="64">
        <v>45745</v>
      </c>
      <c r="D1047" s="63" t="str">
        <f>VLOOKUP(B1047,辅助信息!E:K,7,FALSE)</f>
        <v>JWDDCD2024102400111</v>
      </c>
      <c r="E1047" s="63" t="str">
        <f>VLOOKUP(F1047,辅助信息!A:B,2,FALSE)</f>
        <v>螺纹钢</v>
      </c>
      <c r="F1047" s="22" t="s">
        <v>32</v>
      </c>
      <c r="G1047" s="18">
        <v>5</v>
      </c>
      <c r="H1047" s="65">
        <f>_xlfn.XLOOKUP(C1047&amp;F1047&amp;I1047&amp;J1047,'[1]2025年已发货'!$F:$F&amp;'[1]2025年已发货'!$C:$C&amp;'[1]2025年已发货'!$G:$G&amp;'[1]2025年已发货'!$H:$H,'[1]2025年已发货'!$E:$E,"未发货")</f>
        <v>5</v>
      </c>
      <c r="I1047" s="63" t="str">
        <f>VLOOKUP(B1047,辅助信息!E:I,3,FALSE)</f>
        <v>（五冶达州国道542项目-一工区路基四工段-1）达州市达州区桥湾镇兰庙村村民委员会</v>
      </c>
      <c r="J1047" s="63" t="str">
        <f>VLOOKUP(B1047,辅助信息!E:I,4,FALSE)</f>
        <v>杨勇</v>
      </c>
      <c r="K1047" s="63">
        <f>VLOOKUP(J1047,辅助信息!H:I,2,FALSE)</f>
        <v>18398563998</v>
      </c>
      <c r="L1047" s="97"/>
      <c r="M1047" s="90">
        <v>45750</v>
      </c>
      <c r="O1047" s="91">
        <f ca="1" t="shared" si="59"/>
        <v>0</v>
      </c>
      <c r="P1047" s="91">
        <f ca="1" t="shared" si="58"/>
        <v>13</v>
      </c>
      <c r="Q1047" s="31" t="str">
        <f>VLOOKUP(B1047,辅助信息!E:M,9,FALSE)</f>
        <v>ZTWM-CDGS-XS-2024-0181-五冶天府-国道542项目（二批次）</v>
      </c>
    </row>
    <row r="1048" hidden="1" spans="2:17">
      <c r="B1048" s="22" t="s">
        <v>120</v>
      </c>
      <c r="C1048" s="64">
        <v>45745</v>
      </c>
      <c r="D1048" s="63" t="str">
        <f>VLOOKUP(B1048,辅助信息!E:K,7,FALSE)</f>
        <v>JWDDCD2024102400111</v>
      </c>
      <c r="E1048" s="63" t="str">
        <f>VLOOKUP(F1048,辅助信息!A:B,2,FALSE)</f>
        <v>螺纹钢</v>
      </c>
      <c r="F1048" s="22" t="s">
        <v>30</v>
      </c>
      <c r="G1048" s="18">
        <v>8</v>
      </c>
      <c r="H1048" s="65">
        <f>_xlfn.XLOOKUP(C1048&amp;F1048&amp;I1048&amp;J1048,'[1]2025年已发货'!$F:$F&amp;'[1]2025年已发货'!$C:$C&amp;'[1]2025年已发货'!$G:$G&amp;'[1]2025年已发货'!$H:$H,'[1]2025年已发货'!$E:$E,"未发货")</f>
        <v>8</v>
      </c>
      <c r="I1048" s="63" t="str">
        <f>VLOOKUP(B1048,辅助信息!E:I,3,FALSE)</f>
        <v>（五冶达州国道542项目-一工区路基四工段-1）达州市达州区桥湾镇兰庙村村民委员会</v>
      </c>
      <c r="J1048" s="63" t="str">
        <f>VLOOKUP(B1048,辅助信息!E:I,4,FALSE)</f>
        <v>杨勇</v>
      </c>
      <c r="K1048" s="63">
        <f>VLOOKUP(J1048,辅助信息!H:I,2,FALSE)</f>
        <v>18398563998</v>
      </c>
      <c r="L1048" s="97"/>
      <c r="M1048" s="90">
        <v>45750</v>
      </c>
      <c r="O1048" s="91">
        <f ca="1" t="shared" si="59"/>
        <v>0</v>
      </c>
      <c r="P1048" s="91">
        <f ca="1" t="shared" si="58"/>
        <v>13</v>
      </c>
      <c r="Q1048" s="31" t="str">
        <f>VLOOKUP(B1048,辅助信息!E:M,9,FALSE)</f>
        <v>ZTWM-CDGS-XS-2024-0181-五冶天府-国道542项目（二批次）</v>
      </c>
    </row>
    <row r="1049" hidden="1" spans="2:17">
      <c r="B1049" s="22" t="s">
        <v>120</v>
      </c>
      <c r="C1049" s="64">
        <v>45745</v>
      </c>
      <c r="D1049" s="63" t="str">
        <f>VLOOKUP(B1049,辅助信息!E:K,7,FALSE)</f>
        <v>JWDDCD2024102400111</v>
      </c>
      <c r="E1049" s="63" t="str">
        <f>VLOOKUP(F1049,辅助信息!A:B,2,FALSE)</f>
        <v>螺纹钢</v>
      </c>
      <c r="F1049" s="22" t="s">
        <v>28</v>
      </c>
      <c r="G1049" s="18">
        <v>17</v>
      </c>
      <c r="H1049" s="65">
        <f>_xlfn.XLOOKUP(C1049&amp;F1049&amp;I1049&amp;J1049,'[1]2025年已发货'!$F:$F&amp;'[1]2025年已发货'!$C:$C&amp;'[1]2025年已发货'!$G:$G&amp;'[1]2025年已发货'!$H:$H,'[1]2025年已发货'!$E:$E,"未发货")</f>
        <v>17</v>
      </c>
      <c r="I1049" s="63" t="str">
        <f>VLOOKUP(B1049,辅助信息!E:I,3,FALSE)</f>
        <v>（五冶达州国道542项目-一工区路基四工段-1）达州市达州区桥湾镇兰庙村村民委员会</v>
      </c>
      <c r="J1049" s="63" t="str">
        <f>VLOOKUP(B1049,辅助信息!E:I,4,FALSE)</f>
        <v>杨勇</v>
      </c>
      <c r="K1049" s="63">
        <f>VLOOKUP(J1049,辅助信息!H:I,2,FALSE)</f>
        <v>18398563998</v>
      </c>
      <c r="L1049" s="97"/>
      <c r="M1049" s="90">
        <v>45750</v>
      </c>
      <c r="O1049" s="91">
        <f ca="1" t="shared" si="59"/>
        <v>0</v>
      </c>
      <c r="P1049" s="91">
        <f ca="1" t="shared" si="58"/>
        <v>13</v>
      </c>
      <c r="Q1049" s="31" t="str">
        <f>VLOOKUP(B1049,辅助信息!E:M,9,FALSE)</f>
        <v>ZTWM-CDGS-XS-2024-0181-五冶天府-国道542项目（二批次）</v>
      </c>
    </row>
    <row r="1050" hidden="1" spans="2:17">
      <c r="B1050" s="22" t="s">
        <v>25</v>
      </c>
      <c r="C1050" s="64">
        <v>45746</v>
      </c>
      <c r="D1050" s="63" t="str">
        <f>VLOOKUP(B1050,辅助信息!E:K,7,FALSE)</f>
        <v>JWDDCD2024102400111</v>
      </c>
      <c r="E1050" s="63" t="str">
        <f>VLOOKUP(F1050,辅助信息!A:B,2,FALSE)</f>
        <v>螺纹钢</v>
      </c>
      <c r="F1050" s="22" t="s">
        <v>27</v>
      </c>
      <c r="G1050" s="18">
        <v>10</v>
      </c>
      <c r="H1050" s="65" t="str">
        <f>_xlfn.XLOOKUP(C1050&amp;F1050&amp;I1050&amp;J1050,'[1]2025年已发货'!$F:$F&amp;'[1]2025年已发货'!$C:$C&amp;'[1]2025年已发货'!$G:$G&amp;'[1]2025年已发货'!$H:$H,'[1]2025年已发货'!$E:$E,"未发货")</f>
        <v>未发货</v>
      </c>
      <c r="I1050" s="63" t="str">
        <f>VLOOKUP(B1050,辅助信息!E:I,3,FALSE)</f>
        <v>（五冶达州国道542项目-二工区路基五工段）四川省达州市达川区赵固镇黄家坡</v>
      </c>
      <c r="J1050" s="63" t="str">
        <f>VLOOKUP(B1050,辅助信息!E:I,4,FALSE)</f>
        <v>潘远林</v>
      </c>
      <c r="K1050" s="63">
        <f>VLOOKUP(J1050,辅助信息!H:I,2,FALSE)</f>
        <v>18281865966</v>
      </c>
      <c r="L1050" s="97"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0">
        <v>45749</v>
      </c>
      <c r="O1050" s="91">
        <f ca="1" t="shared" si="59"/>
        <v>0</v>
      </c>
      <c r="P1050" s="91">
        <f ca="1" t="shared" si="58"/>
        <v>14</v>
      </c>
      <c r="Q1050" s="31" t="str">
        <f>VLOOKUP(B1050,辅助信息!E:M,9,FALSE)</f>
        <v>ZTWM-CDGS-XS-2024-0181-五冶天府-国道542项目（二批次）</v>
      </c>
    </row>
    <row r="1051" hidden="1" spans="2:17">
      <c r="B1051" s="22" t="s">
        <v>25</v>
      </c>
      <c r="C1051" s="64">
        <v>45746</v>
      </c>
      <c r="D1051" s="63" t="str">
        <f>VLOOKUP(B1051,辅助信息!E:K,7,FALSE)</f>
        <v>JWDDCD2024102400111</v>
      </c>
      <c r="E1051" s="63" t="str">
        <f>VLOOKUP(F1051,辅助信息!A:B,2,FALSE)</f>
        <v>螺纹钢</v>
      </c>
      <c r="F1051" s="22" t="s">
        <v>32</v>
      </c>
      <c r="G1051" s="18">
        <v>6</v>
      </c>
      <c r="H1051" s="65" t="str">
        <f>_xlfn.XLOOKUP(C1051&amp;F1051&amp;I1051&amp;J1051,'[1]2025年已发货'!$F:$F&amp;'[1]2025年已发货'!$C:$C&amp;'[1]2025年已发货'!$G:$G&amp;'[1]2025年已发货'!$H:$H,'[1]2025年已发货'!$E:$E,"未发货")</f>
        <v>未发货</v>
      </c>
      <c r="I1051" s="63" t="str">
        <f>VLOOKUP(B1051,辅助信息!E:I,3,FALSE)</f>
        <v>（五冶达州国道542项目-二工区路基五工段）四川省达州市达川区赵固镇黄家坡</v>
      </c>
      <c r="J1051" s="63" t="str">
        <f>VLOOKUP(B1051,辅助信息!E:I,4,FALSE)</f>
        <v>潘远林</v>
      </c>
      <c r="K1051" s="63">
        <f>VLOOKUP(J1051,辅助信息!H:I,2,FALSE)</f>
        <v>18281865966</v>
      </c>
      <c r="L1051" s="97"/>
      <c r="M1051" s="90">
        <v>45749</v>
      </c>
      <c r="O1051" s="91">
        <f ca="1" t="shared" si="59"/>
        <v>0</v>
      </c>
      <c r="P1051" s="91">
        <f ca="1" t="shared" si="58"/>
        <v>14</v>
      </c>
      <c r="Q1051" s="31" t="str">
        <f>VLOOKUP(B1051,辅助信息!E:M,9,FALSE)</f>
        <v>ZTWM-CDGS-XS-2024-0181-五冶天府-国道542项目（二批次）</v>
      </c>
    </row>
    <row r="1052" hidden="1" spans="2:17">
      <c r="B1052" s="22" t="s">
        <v>25</v>
      </c>
      <c r="C1052" s="64">
        <v>45746</v>
      </c>
      <c r="D1052" s="63" t="str">
        <f>VLOOKUP(B1052,辅助信息!E:K,7,FALSE)</f>
        <v>JWDDCD2024102400111</v>
      </c>
      <c r="E1052" s="63" t="str">
        <f>VLOOKUP(F1052,辅助信息!A:B,2,FALSE)</f>
        <v>螺纹钢</v>
      </c>
      <c r="F1052" s="22" t="s">
        <v>28</v>
      </c>
      <c r="G1052" s="18">
        <v>12</v>
      </c>
      <c r="H1052" s="65" t="str">
        <f>_xlfn.XLOOKUP(C1052&amp;F1052&amp;I1052&amp;J1052,'[1]2025年已发货'!$F:$F&amp;'[1]2025年已发货'!$C:$C&amp;'[1]2025年已发货'!$G:$G&amp;'[1]2025年已发货'!$H:$H,'[1]2025年已发货'!$E:$E,"未发货")</f>
        <v>未发货</v>
      </c>
      <c r="I1052" s="63" t="str">
        <f>VLOOKUP(B1052,辅助信息!E:I,3,FALSE)</f>
        <v>（五冶达州国道542项目-二工区路基五工段）四川省达州市达川区赵固镇黄家坡</v>
      </c>
      <c r="J1052" s="63" t="str">
        <f>VLOOKUP(B1052,辅助信息!E:I,4,FALSE)</f>
        <v>潘远林</v>
      </c>
      <c r="K1052" s="63">
        <f>VLOOKUP(J1052,辅助信息!H:I,2,FALSE)</f>
        <v>18281865966</v>
      </c>
      <c r="L1052" s="97"/>
      <c r="M1052" s="90">
        <v>45749</v>
      </c>
      <c r="O1052" s="91">
        <f ca="1" t="shared" si="59"/>
        <v>0</v>
      </c>
      <c r="P1052" s="91">
        <f ca="1" t="shared" si="58"/>
        <v>14</v>
      </c>
      <c r="Q1052" s="31" t="str">
        <f>VLOOKUP(B1052,辅助信息!E:M,9,FALSE)</f>
        <v>ZTWM-CDGS-XS-2024-0181-五冶天府-国道542项目（二批次）</v>
      </c>
    </row>
    <row r="1053" hidden="1" spans="2:17">
      <c r="B1053" s="22" t="s">
        <v>25</v>
      </c>
      <c r="C1053" s="64">
        <v>45746</v>
      </c>
      <c r="D1053" s="63" t="str">
        <f>VLOOKUP(B1053,辅助信息!E:K,7,FALSE)</f>
        <v>JWDDCD2024102400111</v>
      </c>
      <c r="E1053" s="63" t="str">
        <f>VLOOKUP(F1053,辅助信息!A:B,2,FALSE)</f>
        <v>螺纹钢</v>
      </c>
      <c r="F1053" s="22" t="s">
        <v>65</v>
      </c>
      <c r="G1053" s="18">
        <v>8</v>
      </c>
      <c r="H1053" s="65" t="str">
        <f>_xlfn.XLOOKUP(C1053&amp;F1053&amp;I1053&amp;J1053,'[1]2025年已发货'!$F:$F&amp;'[1]2025年已发货'!$C:$C&amp;'[1]2025年已发货'!$G:$G&amp;'[1]2025年已发货'!$H:$H,'[1]2025年已发货'!$E:$E,"未发货")</f>
        <v>未发货</v>
      </c>
      <c r="I1053" s="63" t="str">
        <f>VLOOKUP(B1053,辅助信息!E:I,3,FALSE)</f>
        <v>（五冶达州国道542项目-二工区路基五工段）四川省达州市达川区赵固镇黄家坡</v>
      </c>
      <c r="J1053" s="63" t="str">
        <f>VLOOKUP(B1053,辅助信息!E:I,4,FALSE)</f>
        <v>潘远林</v>
      </c>
      <c r="K1053" s="63">
        <f>VLOOKUP(J1053,辅助信息!H:I,2,FALSE)</f>
        <v>18281865966</v>
      </c>
      <c r="L1053" s="97"/>
      <c r="M1053" s="90">
        <v>45749</v>
      </c>
      <c r="O1053" s="91">
        <f ca="1" t="shared" si="59"/>
        <v>0</v>
      </c>
      <c r="P1053" s="91">
        <f ca="1" t="shared" si="58"/>
        <v>14</v>
      </c>
      <c r="Q1053" s="31" t="str">
        <f>VLOOKUP(B1053,辅助信息!E:M,9,FALSE)</f>
        <v>ZTWM-CDGS-XS-2024-0181-五冶天府-国道542项目（二批次）</v>
      </c>
    </row>
    <row r="1054" hidden="1" spans="2:17">
      <c r="B1054" s="22" t="s">
        <v>29</v>
      </c>
      <c r="C1054" s="64">
        <v>45746</v>
      </c>
      <c r="D1054" s="63" t="str">
        <f>VLOOKUP(B1054,辅助信息!E:K,7,FALSE)</f>
        <v>JWDDCD2024102400111</v>
      </c>
      <c r="E1054" s="63" t="str">
        <f>VLOOKUP(F1054,辅助信息!A:B,2,FALSE)</f>
        <v>高线</v>
      </c>
      <c r="F1054" s="22" t="s">
        <v>53</v>
      </c>
      <c r="G1054" s="18">
        <v>15</v>
      </c>
      <c r="H1054" s="65" t="str">
        <f>_xlfn.XLOOKUP(C1054&amp;F1054&amp;I1054&amp;J1054,'[1]2025年已发货'!$F:$F&amp;'[1]2025年已发货'!$C:$C&amp;'[1]2025年已发货'!$G:$G&amp;'[1]2025年已发货'!$H:$H,'[1]2025年已发货'!$E:$E,"未发货")</f>
        <v>未发货</v>
      </c>
      <c r="I1054" s="63" t="str">
        <f>VLOOKUP(B1054,辅助信息!E:I,3,FALSE)</f>
        <v>（五冶达州国道542项目-二工区黄家湾隧道工段）四川省达州市达川区赵固镇黄家坡</v>
      </c>
      <c r="J1054" s="63" t="str">
        <f>VLOOKUP(B1054,辅助信息!E:I,4,FALSE)</f>
        <v>罗永方</v>
      </c>
      <c r="K1054" s="63">
        <f>VLOOKUP(J1054,辅助信息!H:I,2,FALSE)</f>
        <v>13551450899</v>
      </c>
      <c r="L1054" s="97" t="str">
        <f>VLOOKUP(B1054,辅助信息!E:J,6,FALSE)</f>
        <v>五冶建设送货单,4份材质书,送货车型9.6米,装货前联系收货人核实到场规格,没提前告知进场规格现场不给予接收</v>
      </c>
      <c r="M1054" s="90">
        <v>45750</v>
      </c>
      <c r="O1054" s="91">
        <f ca="1" t="shared" si="59"/>
        <v>0</v>
      </c>
      <c r="P1054" s="91">
        <f ca="1" t="shared" si="58"/>
        <v>13</v>
      </c>
      <c r="Q1054" s="31" t="str">
        <f>VLOOKUP(B1054,辅助信息!E:M,9,FALSE)</f>
        <v>ZTWM-CDGS-XS-2024-0181-五冶天府-国道542项目（二批次）</v>
      </c>
    </row>
    <row r="1055" hidden="1" spans="2:17">
      <c r="B1055" s="22" t="s">
        <v>29</v>
      </c>
      <c r="C1055" s="64">
        <v>45746</v>
      </c>
      <c r="D1055" s="63" t="str">
        <f>VLOOKUP(B1055,辅助信息!E:K,7,FALSE)</f>
        <v>JWDDCD2024102400111</v>
      </c>
      <c r="E1055" s="63" t="str">
        <f>VLOOKUP(F1055,辅助信息!A:B,2,FALSE)</f>
        <v>螺纹钢</v>
      </c>
      <c r="F1055" s="22" t="s">
        <v>28</v>
      </c>
      <c r="G1055" s="18">
        <v>20</v>
      </c>
      <c r="H1055" s="65" t="str">
        <f>_xlfn.XLOOKUP(C1055&amp;F1055&amp;I1055&amp;J1055,'[1]2025年已发货'!$F:$F&amp;'[1]2025年已发货'!$C:$C&amp;'[1]2025年已发货'!$G:$G&amp;'[1]2025年已发货'!$H:$H,'[1]2025年已发货'!$E:$E,"未发货")</f>
        <v>未发货</v>
      </c>
      <c r="I1055" s="63" t="str">
        <f>VLOOKUP(B1055,辅助信息!E:I,3,FALSE)</f>
        <v>（五冶达州国道542项目-二工区黄家湾隧道工段）四川省达州市达川区赵固镇黄家坡</v>
      </c>
      <c r="J1055" s="63" t="str">
        <f>VLOOKUP(B1055,辅助信息!E:I,4,FALSE)</f>
        <v>罗永方</v>
      </c>
      <c r="K1055" s="63">
        <f>VLOOKUP(J1055,辅助信息!H:I,2,FALSE)</f>
        <v>13551450899</v>
      </c>
      <c r="L1055" s="97"/>
      <c r="M1055" s="90">
        <v>45750</v>
      </c>
      <c r="O1055" s="91">
        <f ca="1" t="shared" si="59"/>
        <v>0</v>
      </c>
      <c r="P1055" s="91">
        <f ca="1" t="shared" si="58"/>
        <v>13</v>
      </c>
      <c r="Q1055" s="31" t="str">
        <f>VLOOKUP(B1055,辅助信息!E:M,9,FALSE)</f>
        <v>ZTWM-CDGS-XS-2024-0181-五冶天府-国道542项目（二批次）</v>
      </c>
    </row>
    <row r="1056" hidden="1" spans="2:17">
      <c r="B1056" s="22" t="s">
        <v>78</v>
      </c>
      <c r="C1056" s="64">
        <v>45746</v>
      </c>
      <c r="D1056" s="63" t="str">
        <f>VLOOKUP(B1056,辅助信息!E:K,7,FALSE)</f>
        <v>JWDDCD2024102400111</v>
      </c>
      <c r="E1056" s="63" t="str">
        <f>VLOOKUP(F1056,辅助信息!A:B,2,FALSE)</f>
        <v>螺纹钢</v>
      </c>
      <c r="F1056" s="22" t="s">
        <v>19</v>
      </c>
      <c r="G1056" s="18">
        <v>6</v>
      </c>
      <c r="H1056" s="65" t="str">
        <f>_xlfn.XLOOKUP(C1056&amp;F1056&amp;I1056&amp;J1056,'[1]2025年已发货'!$F:$F&amp;'[1]2025年已发货'!$C:$C&amp;'[1]2025年已发货'!$G:$G&amp;'[1]2025年已发货'!$H:$H,'[1]2025年已发货'!$E:$E,"未发货")</f>
        <v>未发货</v>
      </c>
      <c r="I1056" s="63" t="str">
        <f>VLOOKUP(B1056,辅助信息!E:I,3,FALSE)</f>
        <v>（五冶达州国道542项目-二工区巴河特大桥工段-4号墩）达州市达川区桥湾镇陈余村</v>
      </c>
      <c r="J1056" s="63" t="str">
        <f>VLOOKUP(B1056,辅助信息!E:I,4,FALSE)</f>
        <v>谭福中</v>
      </c>
      <c r="K1056" s="63">
        <f>VLOOKUP(J1056,辅助信息!H:I,2,FALSE)</f>
        <v>15828538619</v>
      </c>
      <c r="L1056" s="97" t="str">
        <f>VLOOKUP(B1056,辅助信息!E:J,6,FALSE)</f>
        <v>五冶建设送货单,4份材质书,送货车型9.6米,装货前联系收货人核实到场规格,没提前告知进场规格现场不给予接收</v>
      </c>
      <c r="M1056" s="90">
        <v>45747</v>
      </c>
      <c r="O1056" s="91">
        <f ca="1" t="shared" si="59"/>
        <v>0</v>
      </c>
      <c r="P1056" s="91">
        <f ca="1" t="shared" si="58"/>
        <v>16</v>
      </c>
      <c r="Q1056" s="31" t="str">
        <f>VLOOKUP(B1056,辅助信息!E:M,9,FALSE)</f>
        <v>ZTWM-CDGS-XS-2024-0181-五冶天府-国道542项目（二批次）</v>
      </c>
    </row>
    <row r="1057" hidden="1" spans="2:17">
      <c r="B1057" s="22" t="s">
        <v>78</v>
      </c>
      <c r="C1057" s="64">
        <v>45746</v>
      </c>
      <c r="D1057" s="63" t="str">
        <f>VLOOKUP(B1057,辅助信息!E:K,7,FALSE)</f>
        <v>JWDDCD2024102400111</v>
      </c>
      <c r="E1057" s="63" t="str">
        <f>VLOOKUP(F1057,辅助信息!A:B,2,FALSE)</f>
        <v>螺纹钢</v>
      </c>
      <c r="F1057" s="22" t="s">
        <v>33</v>
      </c>
      <c r="G1057" s="18">
        <v>26</v>
      </c>
      <c r="H1057" s="65" t="str">
        <f>_xlfn.XLOOKUP(C1057&amp;F1057&amp;I1057&amp;J1057,'[1]2025年已发货'!$F:$F&amp;'[1]2025年已发货'!$C:$C&amp;'[1]2025年已发货'!$G:$G&amp;'[1]2025年已发货'!$H:$H,'[1]2025年已发货'!$E:$E,"未发货")</f>
        <v>未发货</v>
      </c>
      <c r="I1057" s="63" t="str">
        <f>VLOOKUP(B1057,辅助信息!E:I,3,FALSE)</f>
        <v>（五冶达州国道542项目-二工区巴河特大桥工段-4号墩）达州市达川区桥湾镇陈余村</v>
      </c>
      <c r="J1057" s="63" t="str">
        <f>VLOOKUP(B1057,辅助信息!E:I,4,FALSE)</f>
        <v>谭福中</v>
      </c>
      <c r="K1057" s="63">
        <f>VLOOKUP(J1057,辅助信息!H:I,2,FALSE)</f>
        <v>15828538619</v>
      </c>
      <c r="L1057" s="97"/>
      <c r="M1057" s="90">
        <v>45747</v>
      </c>
      <c r="O1057" s="91">
        <f ca="1" t="shared" si="59"/>
        <v>0</v>
      </c>
      <c r="P1057" s="91">
        <f ca="1" t="shared" si="58"/>
        <v>16</v>
      </c>
      <c r="Q1057" s="31" t="str">
        <f>VLOOKUP(B1057,辅助信息!E:M,9,FALSE)</f>
        <v>ZTWM-CDGS-XS-2024-0181-五冶天府-国道542项目（二批次）</v>
      </c>
    </row>
    <row r="1058" hidden="1" spans="2:17">
      <c r="B1058" s="22" t="s">
        <v>78</v>
      </c>
      <c r="C1058" s="64">
        <v>45746</v>
      </c>
      <c r="D1058" s="63" t="str">
        <f>VLOOKUP(B1058,辅助信息!E:K,7,FALSE)</f>
        <v>JWDDCD2024102400111</v>
      </c>
      <c r="E1058" s="63" t="str">
        <f>VLOOKUP(F1058,辅助信息!A:B,2,FALSE)</f>
        <v>螺纹钢</v>
      </c>
      <c r="F1058" s="22" t="s">
        <v>65</v>
      </c>
      <c r="G1058" s="18">
        <v>3</v>
      </c>
      <c r="H1058" s="65" t="str">
        <f>_xlfn.XLOOKUP(C1058&amp;F1058&amp;I1058&amp;J1058,'[1]2025年已发货'!$F:$F&amp;'[1]2025年已发货'!$C:$C&amp;'[1]2025年已发货'!$G:$G&amp;'[1]2025年已发货'!$H:$H,'[1]2025年已发货'!$E:$E,"未发货")</f>
        <v>未发货</v>
      </c>
      <c r="I1058" s="63" t="str">
        <f>VLOOKUP(B1058,辅助信息!E:I,3,FALSE)</f>
        <v>（五冶达州国道542项目-二工区巴河特大桥工段-4号墩）达州市达川区桥湾镇陈余村</v>
      </c>
      <c r="J1058" s="63" t="str">
        <f>VLOOKUP(B1058,辅助信息!E:I,4,FALSE)</f>
        <v>谭福中</v>
      </c>
      <c r="K1058" s="63">
        <f>VLOOKUP(J1058,辅助信息!H:I,2,FALSE)</f>
        <v>15828538619</v>
      </c>
      <c r="L1058" s="97"/>
      <c r="M1058" s="90">
        <v>45747</v>
      </c>
      <c r="O1058" s="91">
        <f ca="1" t="shared" si="59"/>
        <v>0</v>
      </c>
      <c r="P1058" s="91">
        <f ca="1" t="shared" si="58"/>
        <v>16</v>
      </c>
      <c r="Q1058" s="31" t="str">
        <f>VLOOKUP(B1058,辅助信息!E:M,9,FALSE)</f>
        <v>ZTWM-CDGS-XS-2024-0181-五冶天府-国道542项目（二批次）</v>
      </c>
    </row>
    <row r="1059" hidden="1" spans="2:17">
      <c r="B1059" s="22" t="s">
        <v>54</v>
      </c>
      <c r="C1059" s="64">
        <v>45746</v>
      </c>
      <c r="D1059" s="63" t="str">
        <f>VLOOKUP(B1059,辅助信息!E:K,7,FALSE)</f>
        <v>JWDDCD2024102400111</v>
      </c>
      <c r="E1059" s="63" t="str">
        <f>VLOOKUP(F1059,辅助信息!A:B,2,FALSE)</f>
        <v>螺纹钢</v>
      </c>
      <c r="F1059" s="22" t="s">
        <v>27</v>
      </c>
      <c r="G1059" s="18">
        <v>8</v>
      </c>
      <c r="H1059" s="65" t="str">
        <f>_xlfn.XLOOKUP(C1059&amp;F1059&amp;I1059&amp;J1059,'[1]2025年已发货'!$F:$F&amp;'[1]2025年已发货'!$C:$C&amp;'[1]2025年已发货'!$G:$G&amp;'[1]2025年已发货'!$H:$H,'[1]2025年已发货'!$E:$E,"未发货")</f>
        <v>未发货</v>
      </c>
      <c r="I1059" s="63" t="str">
        <f>VLOOKUP(B1059,辅助信息!E:I,3,FALSE)</f>
        <v>（五冶达州国道542项目-二工区巴河特大桥工段-5号墩）四川省达州市达川区石梯镇固家村村民委员会</v>
      </c>
      <c r="J1059" s="63" t="str">
        <f>VLOOKUP(B1059,辅助信息!E:I,4,FALSE)</f>
        <v>谭福中</v>
      </c>
      <c r="K1059" s="63">
        <f>VLOOKUP(J1059,辅助信息!H:I,2,FALSE)</f>
        <v>15828538619</v>
      </c>
      <c r="L1059" s="97" t="str">
        <f>VLOOKUP(B1059,辅助信息!E:J,6,FALSE)</f>
        <v>五冶建设送货单,4份材质书,送货车型13米,装货前联系收货人核实到场规格,没提前告知进场规格现场不给予接收</v>
      </c>
      <c r="M1059" s="90">
        <v>45747</v>
      </c>
      <c r="O1059" s="91">
        <f ca="1" t="shared" si="59"/>
        <v>0</v>
      </c>
      <c r="P1059" s="91">
        <f ca="1" t="shared" si="58"/>
        <v>16</v>
      </c>
      <c r="Q1059" s="31" t="str">
        <f>VLOOKUP(B1059,辅助信息!E:M,9,FALSE)</f>
        <v>ZTWM-CDGS-XS-2024-0181-五冶天府-国道542项目（二批次）</v>
      </c>
    </row>
    <row r="1060" hidden="1" spans="2:17">
      <c r="B1060" s="22" t="s">
        <v>54</v>
      </c>
      <c r="C1060" s="64">
        <v>45746</v>
      </c>
      <c r="D1060" s="63" t="str">
        <f>VLOOKUP(B1060,辅助信息!E:K,7,FALSE)</f>
        <v>JWDDCD2024102400111</v>
      </c>
      <c r="E1060" s="63" t="str">
        <f>VLOOKUP(F1060,辅助信息!A:B,2,FALSE)</f>
        <v>螺纹钢</v>
      </c>
      <c r="F1060" s="22" t="s">
        <v>19</v>
      </c>
      <c r="G1060" s="18">
        <v>8</v>
      </c>
      <c r="H1060" s="65" t="str">
        <f>_xlfn.XLOOKUP(C1060&amp;F1060&amp;I1060&amp;J1060,'[1]2025年已发货'!$F:$F&amp;'[1]2025年已发货'!$C:$C&amp;'[1]2025年已发货'!$G:$G&amp;'[1]2025年已发货'!$H:$H,'[1]2025年已发货'!$E:$E,"未发货")</f>
        <v>未发货</v>
      </c>
      <c r="I1060" s="63" t="str">
        <f>VLOOKUP(B1060,辅助信息!E:I,3,FALSE)</f>
        <v>（五冶达州国道542项目-二工区巴河特大桥工段-5号墩）四川省达州市达川区石梯镇固家村村民委员会</v>
      </c>
      <c r="J1060" s="63" t="str">
        <f>VLOOKUP(B1060,辅助信息!E:I,4,FALSE)</f>
        <v>谭福中</v>
      </c>
      <c r="K1060" s="63">
        <f>VLOOKUP(J1060,辅助信息!H:I,2,FALSE)</f>
        <v>15828538619</v>
      </c>
      <c r="L1060" s="97"/>
      <c r="M1060" s="90">
        <v>45747</v>
      </c>
      <c r="O1060" s="91">
        <f ca="1" t="shared" si="59"/>
        <v>0</v>
      </c>
      <c r="P1060" s="91">
        <f ca="1" t="shared" si="58"/>
        <v>16</v>
      </c>
      <c r="Q1060" s="31" t="str">
        <f>VLOOKUP(B1060,辅助信息!E:M,9,FALSE)</f>
        <v>ZTWM-CDGS-XS-2024-0181-五冶天府-国道542项目（二批次）</v>
      </c>
    </row>
    <row r="1061" hidden="1" spans="2:17">
      <c r="B1061" s="22" t="s">
        <v>54</v>
      </c>
      <c r="C1061" s="64">
        <v>45746</v>
      </c>
      <c r="D1061" s="63" t="str">
        <f>VLOOKUP(B1061,辅助信息!E:K,7,FALSE)</f>
        <v>JWDDCD2024102400111</v>
      </c>
      <c r="E1061" s="63" t="str">
        <f>VLOOKUP(F1061,辅助信息!A:B,2,FALSE)</f>
        <v>螺纹钢</v>
      </c>
      <c r="F1061" s="22" t="s">
        <v>33</v>
      </c>
      <c r="G1061" s="18">
        <v>20</v>
      </c>
      <c r="H1061" s="65" t="str">
        <f>_xlfn.XLOOKUP(C1061&amp;F1061&amp;I1061&amp;J1061,'[1]2025年已发货'!$F:$F&amp;'[1]2025年已发货'!$C:$C&amp;'[1]2025年已发货'!$G:$G&amp;'[1]2025年已发货'!$H:$H,'[1]2025年已发货'!$E:$E,"未发货")</f>
        <v>未发货</v>
      </c>
      <c r="I1061" s="63" t="str">
        <f>VLOOKUP(B1061,辅助信息!E:I,3,FALSE)</f>
        <v>（五冶达州国道542项目-二工区巴河特大桥工段-5号墩）四川省达州市达川区石梯镇固家村村民委员会</v>
      </c>
      <c r="J1061" s="63" t="str">
        <f>VLOOKUP(B1061,辅助信息!E:I,4,FALSE)</f>
        <v>谭福中</v>
      </c>
      <c r="K1061" s="63">
        <f>VLOOKUP(J1061,辅助信息!H:I,2,FALSE)</f>
        <v>15828538619</v>
      </c>
      <c r="L1061" s="97"/>
      <c r="M1061" s="90">
        <v>45747</v>
      </c>
      <c r="O1061" s="91">
        <f ca="1" t="shared" si="59"/>
        <v>0</v>
      </c>
      <c r="P1061" s="91">
        <f ca="1" t="shared" si="58"/>
        <v>16</v>
      </c>
      <c r="Q1061" s="31" t="str">
        <f>VLOOKUP(B1061,辅助信息!E:M,9,FALSE)</f>
        <v>ZTWM-CDGS-XS-2024-0181-五冶天府-国道542项目（二批次）</v>
      </c>
    </row>
    <row r="1062" hidden="1" spans="2:17">
      <c r="B1062" s="22" t="s">
        <v>89</v>
      </c>
      <c r="C1062" s="64">
        <v>45746</v>
      </c>
      <c r="D1062" s="63" t="str">
        <f>VLOOKUP(B1062,辅助信息!E:K,7,FALSE)</f>
        <v>JWDDCD2025021900064</v>
      </c>
      <c r="E1062" s="63" t="str">
        <f>VLOOKUP(F1062,辅助信息!A:B,2,FALSE)</f>
        <v>螺纹钢</v>
      </c>
      <c r="F1062" s="22" t="s">
        <v>32</v>
      </c>
      <c r="G1062" s="18">
        <v>60</v>
      </c>
      <c r="H1062" s="65">
        <f>_xlfn.XLOOKUP(C1062&amp;F1062&amp;I1062&amp;J1062,'[1]2025年已发货'!$F:$F&amp;'[1]2025年已发货'!$C:$C&amp;'[1]2025年已发货'!$G:$G&amp;'[1]2025年已发货'!$H:$H,'[1]2025年已发货'!$E:$E,"未发货")</f>
        <v>60</v>
      </c>
      <c r="I1062" s="63" t="str">
        <f>VLOOKUP(B1062,辅助信息!E:I,3,FALSE)</f>
        <v>(五冶钢构医学科学产业园建设项目房建三部-排洪渠)四川省南充市顺庆区搬罾街道学府大道二段</v>
      </c>
      <c r="J1062" s="63" t="str">
        <f>VLOOKUP(B1062,辅助信息!E:I,4,FALSE)</f>
        <v>郑林</v>
      </c>
      <c r="K1062" s="63">
        <f>VLOOKUP(J1062,辅助信息!H:I,2,FALSE)</f>
        <v>18349955455</v>
      </c>
      <c r="L1062" s="97" t="str">
        <f>VLOOKUP(B1062,辅助信息!E:J,6,FALSE)</f>
        <v>送货单：送货单位：南充思临新材料科技有限公司,收货单位：五冶集团川北(南充)建设有限公司,项目名称：南充医学科学产业园,送货车型13米,装货前联系收货人核实到场规格</v>
      </c>
      <c r="M1062" s="90">
        <v>45747</v>
      </c>
      <c r="O1062" s="91">
        <f ca="1" t="shared" si="59"/>
        <v>0</v>
      </c>
      <c r="P1062" s="91">
        <f ca="1" t="shared" si="58"/>
        <v>16</v>
      </c>
      <c r="Q1062" s="31" t="str">
        <f>VLOOKUP(B1062,辅助信息!E:M,9,FALSE)</f>
        <v>ZTWM-CDGS-XS-2024-0248-五冶钢构-南充市医学院项目</v>
      </c>
    </row>
    <row r="1063" hidden="1" spans="2:17">
      <c r="B1063" s="22" t="s">
        <v>89</v>
      </c>
      <c r="C1063" s="64">
        <v>45746</v>
      </c>
      <c r="D1063" s="63" t="str">
        <f>VLOOKUP(B1063,辅助信息!E:K,7,FALSE)</f>
        <v>JWDDCD2025021900064</v>
      </c>
      <c r="E1063" s="63" t="str">
        <f>VLOOKUP(F1063,辅助信息!A:B,2,FALSE)</f>
        <v>螺纹钢</v>
      </c>
      <c r="F1063" s="22" t="s">
        <v>18</v>
      </c>
      <c r="G1063" s="18">
        <v>70</v>
      </c>
      <c r="H1063" s="65">
        <f>_xlfn.XLOOKUP(C1063&amp;F1063&amp;I1063&amp;J1063,'[1]2025年已发货'!$F:$F&amp;'[1]2025年已发货'!$C:$C&amp;'[1]2025年已发货'!$G:$G&amp;'[1]2025年已发货'!$H:$H,'[1]2025年已发货'!$E:$E,"未发货")</f>
        <v>70</v>
      </c>
      <c r="I1063" s="63" t="str">
        <f>VLOOKUP(B1063,辅助信息!E:I,3,FALSE)</f>
        <v>(五冶钢构医学科学产业园建设项目房建三部-排洪渠)四川省南充市顺庆区搬罾街道学府大道二段</v>
      </c>
      <c r="J1063" s="63" t="str">
        <f>VLOOKUP(B1063,辅助信息!E:I,4,FALSE)</f>
        <v>郑林</v>
      </c>
      <c r="K1063" s="63">
        <f>VLOOKUP(J1063,辅助信息!H:I,2,FALSE)</f>
        <v>18349955455</v>
      </c>
      <c r="L1063" s="97"/>
      <c r="M1063" s="90">
        <v>45747</v>
      </c>
      <c r="O1063" s="91">
        <f ca="1" t="shared" si="59"/>
        <v>0</v>
      </c>
      <c r="P1063" s="91">
        <f ca="1" t="shared" si="58"/>
        <v>16</v>
      </c>
      <c r="Q1063" s="31" t="str">
        <f>VLOOKUP(B1063,辅助信息!E:M,9,FALSE)</f>
        <v>ZTWM-CDGS-XS-2024-0248-五冶钢构-南充市医学院项目</v>
      </c>
    </row>
    <row r="1064" hidden="1" spans="2:17">
      <c r="B1064" s="22" t="s">
        <v>89</v>
      </c>
      <c r="C1064" s="64">
        <v>45746</v>
      </c>
      <c r="D1064" s="63" t="str">
        <f>VLOOKUP(B1064,辅助信息!E:K,7,FALSE)</f>
        <v>JWDDCD2025021900064</v>
      </c>
      <c r="E1064" s="63" t="str">
        <f>VLOOKUP(F1064,辅助信息!A:B,2,FALSE)</f>
        <v>螺纹钢</v>
      </c>
      <c r="F1064" s="22" t="s">
        <v>90</v>
      </c>
      <c r="G1064" s="18">
        <v>50</v>
      </c>
      <c r="H1064" s="65">
        <f>_xlfn.XLOOKUP(C1064&amp;F1064&amp;I1064&amp;J1064,'[1]2025年已发货'!$F:$F&amp;'[1]2025年已发货'!$C:$C&amp;'[1]2025年已发货'!$G:$G&amp;'[1]2025年已发货'!$H:$H,'[1]2025年已发货'!$E:$E,"未发货")</f>
        <v>45</v>
      </c>
      <c r="I1064" s="63" t="str">
        <f>VLOOKUP(B1064,辅助信息!E:I,3,FALSE)</f>
        <v>(五冶钢构医学科学产业园建设项目房建三部-排洪渠)四川省南充市顺庆区搬罾街道学府大道二段</v>
      </c>
      <c r="J1064" s="63" t="str">
        <f>VLOOKUP(B1064,辅助信息!E:I,4,FALSE)</f>
        <v>郑林</v>
      </c>
      <c r="K1064" s="63">
        <f>VLOOKUP(J1064,辅助信息!H:I,2,FALSE)</f>
        <v>18349955455</v>
      </c>
      <c r="L1064" s="97"/>
      <c r="M1064" s="90">
        <v>45747</v>
      </c>
      <c r="O1064" s="91">
        <f ca="1" t="shared" si="59"/>
        <v>0</v>
      </c>
      <c r="P1064" s="91">
        <f ca="1" t="shared" si="58"/>
        <v>16</v>
      </c>
      <c r="Q1064" s="31" t="str">
        <f>VLOOKUP(B1064,辅助信息!E:M,9,FALSE)</f>
        <v>ZTWM-CDGS-XS-2024-0248-五冶钢构-南充市医学院项目</v>
      </c>
    </row>
    <row r="1065" hidden="1" spans="2:17">
      <c r="B1065" s="22" t="s">
        <v>89</v>
      </c>
      <c r="C1065" s="64">
        <v>45746</v>
      </c>
      <c r="D1065" s="63" t="str">
        <f>VLOOKUP(B1065,辅助信息!E:K,7,FALSE)</f>
        <v>JWDDCD2025021900064</v>
      </c>
      <c r="E1065" s="63" t="str">
        <f>VLOOKUP(F1065,辅助信息!A:B,2,FALSE)</f>
        <v>螺纹钢</v>
      </c>
      <c r="F1065" s="22" t="s">
        <v>91</v>
      </c>
      <c r="G1065" s="18">
        <v>275</v>
      </c>
      <c r="H1065" s="65">
        <f>_xlfn.XLOOKUP(C1065&amp;F1065&amp;I1065&amp;J1065,'[1]2025年已发货'!$F:$F&amp;'[1]2025年已发货'!$C:$C&amp;'[1]2025年已发货'!$G:$G&amp;'[1]2025年已发货'!$H:$H,'[1]2025年已发货'!$E:$E,"未发货")</f>
        <v>175</v>
      </c>
      <c r="I1065" s="63" t="str">
        <f>VLOOKUP(B1065,辅助信息!E:I,3,FALSE)</f>
        <v>(五冶钢构医学科学产业园建设项目房建三部-排洪渠)四川省南充市顺庆区搬罾街道学府大道二段</v>
      </c>
      <c r="J1065" s="63" t="str">
        <f>VLOOKUP(B1065,辅助信息!E:I,4,FALSE)</f>
        <v>郑林</v>
      </c>
      <c r="K1065" s="63">
        <f>VLOOKUP(J1065,辅助信息!H:I,2,FALSE)</f>
        <v>18349955455</v>
      </c>
      <c r="L1065" s="97"/>
      <c r="M1065" s="90">
        <v>45747</v>
      </c>
      <c r="O1065" s="91">
        <f ca="1" t="shared" si="59"/>
        <v>0</v>
      </c>
      <c r="P1065" s="91">
        <f ca="1" t="shared" si="58"/>
        <v>16</v>
      </c>
      <c r="Q1065" s="31" t="str">
        <f>VLOOKUP(B1065,辅助信息!E:M,9,FALSE)</f>
        <v>ZTWM-CDGS-XS-2024-0248-五冶钢构-南充市医学院项目</v>
      </c>
    </row>
    <row r="1066" hidden="1" spans="2:17">
      <c r="B1066" s="22" t="s">
        <v>127</v>
      </c>
      <c r="C1066" s="64">
        <v>45746</v>
      </c>
      <c r="D1066" s="63" t="str">
        <f>VLOOKUP(B1066,辅助信息!E:K,7,FALSE)</f>
        <v>JWDDCD2025021900064</v>
      </c>
      <c r="E1066" s="63" t="str">
        <f>VLOOKUP(F1066,辅助信息!A:B,2,FALSE)</f>
        <v>盘螺</v>
      </c>
      <c r="F1066" s="22" t="s">
        <v>49</v>
      </c>
      <c r="G1066" s="18">
        <v>4</v>
      </c>
      <c r="H1066" s="65">
        <f>_xlfn.XLOOKUP(C1066&amp;F1066&amp;I1066&amp;J1066,'[1]2025年已发货'!$F:$F&amp;'[1]2025年已发货'!$C:$C&amp;'[1]2025年已发货'!$G:$G&amp;'[1]2025年已发货'!$H:$H,'[1]2025年已发货'!$E:$E,"未发货")</f>
        <v>5</v>
      </c>
      <c r="I1066" s="63" t="str">
        <f>VLOOKUP(B1066,辅助信息!E:I,3,FALSE)</f>
        <v>(五冶钢构医学科学产业园建设项目房建三部-管网总坪)四川省南充市顺庆区搬罾街道学府大道二段</v>
      </c>
      <c r="J1066" s="63" t="str">
        <f>VLOOKUP(B1066,辅助信息!E:I,4,FALSE)</f>
        <v>郑林</v>
      </c>
      <c r="K1066" s="63">
        <f>VLOOKUP(J1066,辅助信息!H:I,2,FALSE)</f>
        <v>18349955455</v>
      </c>
      <c r="L1066" s="97" t="str">
        <f>VLOOKUP(B1066,辅助信息!E:J,6,FALSE)</f>
        <v>送货单：送货单位：南充思临新材料科技有限公司,收货单位：五冶集团川北(南充)建设有限公司,项目名称：南充医学科学产业园,送货车型13米,装货前联系收货人核实到场规格</v>
      </c>
      <c r="M1066" s="90">
        <v>45747</v>
      </c>
      <c r="O1066" s="91">
        <f ca="1" t="shared" si="59"/>
        <v>0</v>
      </c>
      <c r="P1066" s="91">
        <f ca="1" t="shared" si="58"/>
        <v>16</v>
      </c>
      <c r="Q1066" s="31" t="str">
        <f>VLOOKUP(B1066,辅助信息!E:M,9,FALSE)</f>
        <v>ZTWM-CDGS-XS-2024-0248-五冶钢构-南充市医学院项目</v>
      </c>
    </row>
    <row r="1067" hidden="1" spans="2:17">
      <c r="B1067" s="22" t="s">
        <v>127</v>
      </c>
      <c r="C1067" s="64">
        <v>45746</v>
      </c>
      <c r="D1067" s="63" t="str">
        <f>VLOOKUP(B1067,辅助信息!E:K,7,FALSE)</f>
        <v>JWDDCD2025021900064</v>
      </c>
      <c r="E1067" s="63" t="str">
        <f>VLOOKUP(F1067,辅助信息!A:B,2,FALSE)</f>
        <v>螺纹钢</v>
      </c>
      <c r="F1067" s="22" t="s">
        <v>27</v>
      </c>
      <c r="G1067" s="18">
        <v>13</v>
      </c>
      <c r="H1067" s="65">
        <f>_xlfn.XLOOKUP(C1067&amp;F1067&amp;I1067&amp;J1067,'[1]2025年已发货'!$F:$F&amp;'[1]2025年已发货'!$C:$C&amp;'[1]2025年已发货'!$G:$G&amp;'[1]2025年已发货'!$H:$H,'[1]2025年已发货'!$E:$E,"未发货")</f>
        <v>12</v>
      </c>
      <c r="I1067" s="63" t="str">
        <f>VLOOKUP(B1067,辅助信息!E:I,3,FALSE)</f>
        <v>(五冶钢构医学科学产业园建设项目房建三部-管网总坪)四川省南充市顺庆区搬罾街道学府大道二段</v>
      </c>
      <c r="J1067" s="63" t="str">
        <f>VLOOKUP(B1067,辅助信息!E:I,4,FALSE)</f>
        <v>郑林</v>
      </c>
      <c r="K1067" s="63">
        <f>VLOOKUP(J1067,辅助信息!H:I,2,FALSE)</f>
        <v>18349955455</v>
      </c>
      <c r="L1067" s="97"/>
      <c r="M1067" s="90">
        <v>45747</v>
      </c>
      <c r="O1067" s="91">
        <f ca="1" t="shared" si="59"/>
        <v>0</v>
      </c>
      <c r="P1067" s="91">
        <f ca="1" t="shared" si="58"/>
        <v>16</v>
      </c>
      <c r="Q1067" s="31" t="str">
        <f>VLOOKUP(B1067,辅助信息!E:M,9,FALSE)</f>
        <v>ZTWM-CDGS-XS-2024-0248-五冶钢构-南充市医学院项目</v>
      </c>
    </row>
    <row r="1068" hidden="1" spans="2:17">
      <c r="B1068" s="22" t="s">
        <v>127</v>
      </c>
      <c r="C1068" s="64">
        <v>45746</v>
      </c>
      <c r="D1068" s="63" t="str">
        <f>VLOOKUP(B1068,辅助信息!E:K,7,FALSE)</f>
        <v>JWDDCD2025021900064</v>
      </c>
      <c r="E1068" s="63" t="str">
        <f>VLOOKUP(F1068,辅助信息!A:B,2,FALSE)</f>
        <v>螺纹钢</v>
      </c>
      <c r="F1068" s="22" t="s">
        <v>19</v>
      </c>
      <c r="G1068" s="18">
        <v>18</v>
      </c>
      <c r="H1068" s="65">
        <f>_xlfn.XLOOKUP(C1068&amp;F1068&amp;I1068&amp;J1068,'[1]2025年已发货'!$F:$F&amp;'[1]2025年已发货'!$C:$C&amp;'[1]2025年已发货'!$G:$G&amp;'[1]2025年已发货'!$H:$H,'[1]2025年已发货'!$E:$E,"未发货")</f>
        <v>18</v>
      </c>
      <c r="I1068" s="63" t="str">
        <f>VLOOKUP(B1068,辅助信息!E:I,3,FALSE)</f>
        <v>(五冶钢构医学科学产业园建设项目房建三部-管网总坪)四川省南充市顺庆区搬罾街道学府大道二段</v>
      </c>
      <c r="J1068" s="63" t="str">
        <f>VLOOKUP(B1068,辅助信息!E:I,4,FALSE)</f>
        <v>郑林</v>
      </c>
      <c r="K1068" s="63">
        <f>VLOOKUP(J1068,辅助信息!H:I,2,FALSE)</f>
        <v>18349955455</v>
      </c>
      <c r="L1068" s="97"/>
      <c r="M1068" s="90">
        <v>45747</v>
      </c>
      <c r="O1068" s="91">
        <f ca="1" t="shared" si="59"/>
        <v>0</v>
      </c>
      <c r="P1068" s="91">
        <f ca="1" t="shared" si="58"/>
        <v>16</v>
      </c>
      <c r="Q1068" s="31" t="str">
        <f>VLOOKUP(B1068,辅助信息!E:M,9,FALSE)</f>
        <v>ZTWM-CDGS-XS-2024-0248-五冶钢构-南充市医学院项目</v>
      </c>
    </row>
    <row r="1069" spans="2:18">
      <c r="B1069" s="22" t="s">
        <v>92</v>
      </c>
      <c r="C1069" s="64">
        <v>45763</v>
      </c>
      <c r="D1069" s="63" t="str">
        <f>VLOOKUP(B1069,辅助信息!E:K,7,FALSE)</f>
        <v>ZTWM-CDGS-YL-20240515-001</v>
      </c>
      <c r="E1069" s="63" t="str">
        <f>VLOOKUP(F1069,辅助信息!A:B,2,FALSE)</f>
        <v>盘螺</v>
      </c>
      <c r="F1069" s="22" t="s">
        <v>40</v>
      </c>
      <c r="G1069" s="18">
        <v>18</v>
      </c>
      <c r="H1069" s="65">
        <f>_xlfn.XLOOKUP(C1069&amp;F1069&amp;I1069&amp;J1069,'[1]2025年已发货'!$F:$F&amp;'[1]2025年已发货'!$C:$C&amp;'[1]2025年已发货'!$G:$G&amp;'[1]2025年已发货'!$H:$H,'[1]2025年已发货'!$E:$E,"未发货")</f>
        <v>18</v>
      </c>
      <c r="I1069" s="63" t="str">
        <f>VLOOKUP(B1069,辅助信息!E:I,3,FALSE)</f>
        <v>（华西萌海科创农业生态谷）成都市简阳市白金山水库</v>
      </c>
      <c r="J1069" s="63" t="str">
        <f>VLOOKUP(B1069,辅助信息!E:I,4,FALSE)</f>
        <v>石清国</v>
      </c>
      <c r="K1069" s="63">
        <f>VLOOKUP(J1069,辅助信息!H:I,2,FALSE)</f>
        <v>13458642015</v>
      </c>
      <c r="L1069" s="127" t="str">
        <f>VLOOKUP(B1069,辅助信息!E:J,6,FALSE)</f>
        <v>优先威钢,我方卸车,新老国标钢厂不加价可直发</v>
      </c>
      <c r="M1069" s="90">
        <v>45760</v>
      </c>
      <c r="O1069" s="91">
        <f ca="1" t="shared" si="59"/>
        <v>0</v>
      </c>
      <c r="P1069" s="91">
        <f ca="1" t="shared" si="58"/>
        <v>3</v>
      </c>
      <c r="Q1069" s="31" t="str">
        <f>VLOOKUP(B1069,辅助信息!E:M,9,FALSE)</f>
        <v>ZTWM-CDGS-XS-2024-0092-华西-萌海科创农业生态谷</v>
      </c>
      <c r="R1069" s="47" t="str">
        <f>_xlfn._xlws.FILTER(辅助信息!D:D,辅助信息!E:E=B1069)</f>
        <v>华西萌海-科创农业生态谷</v>
      </c>
    </row>
    <row r="1070" spans="2:18">
      <c r="B1070" s="22" t="s">
        <v>92</v>
      </c>
      <c r="C1070" s="64">
        <v>45763</v>
      </c>
      <c r="D1070" s="63" t="str">
        <f>VLOOKUP(B1070,辅助信息!E:K,7,FALSE)</f>
        <v>ZTWM-CDGS-YL-20240515-001</v>
      </c>
      <c r="E1070" s="63" t="str">
        <f>VLOOKUP(F1070,辅助信息!A:B,2,FALSE)</f>
        <v>盘螺</v>
      </c>
      <c r="F1070" s="22" t="s">
        <v>41</v>
      </c>
      <c r="G1070" s="18">
        <v>16</v>
      </c>
      <c r="H1070" s="65">
        <f>_xlfn.XLOOKUP(C1070&amp;F1070&amp;I1070&amp;J1070,'[1]2025年已发货'!$F:$F&amp;'[1]2025年已发货'!$C:$C&amp;'[1]2025年已发货'!$G:$G&amp;'[1]2025年已发货'!$H:$H,'[1]2025年已发货'!$E:$E,"未发货")</f>
        <v>16</v>
      </c>
      <c r="I1070" s="63" t="str">
        <f>VLOOKUP(B1070,辅助信息!E:I,3,FALSE)</f>
        <v>（华西萌海科创农业生态谷）成都市简阳市白金山水库</v>
      </c>
      <c r="J1070" s="63" t="str">
        <f>VLOOKUP(B1070,辅助信息!E:I,4,FALSE)</f>
        <v>石清国</v>
      </c>
      <c r="K1070" s="63">
        <f>VLOOKUP(J1070,辅助信息!H:I,2,FALSE)</f>
        <v>13458642015</v>
      </c>
      <c r="L1070" s="127" t="str">
        <f>VLOOKUP(B1070,辅助信息!E:J,6,FALSE)</f>
        <v>优先威钢,我方卸车,新老国标钢厂不加价可直发</v>
      </c>
      <c r="M1070" s="90">
        <v>45760</v>
      </c>
      <c r="O1070" s="91">
        <f ca="1" t="shared" si="59"/>
        <v>0</v>
      </c>
      <c r="P1070" s="91">
        <f ca="1" t="shared" si="58"/>
        <v>3</v>
      </c>
      <c r="Q1070" s="31" t="str">
        <f>VLOOKUP(B1070,辅助信息!E:M,9,FALSE)</f>
        <v>ZTWM-CDGS-XS-2024-0092-华西-萌海科创农业生态谷</v>
      </c>
      <c r="R1070" s="47" t="str">
        <f>_xlfn._xlws.FILTER(辅助信息!D:D,辅助信息!E:E=B1070)</f>
        <v>华西萌海-科创农业生态谷</v>
      </c>
    </row>
    <row r="1071" spans="2:18">
      <c r="B1071" s="22" t="s">
        <v>92</v>
      </c>
      <c r="C1071" s="64">
        <v>45763</v>
      </c>
      <c r="D1071" s="63" t="str">
        <f>VLOOKUP(B1071,辅助信息!E:K,7,FALSE)</f>
        <v>ZTWM-CDGS-YL-20240515-001</v>
      </c>
      <c r="E1071" s="63" t="str">
        <f>VLOOKUP(F1071,辅助信息!A:B,2,FALSE)</f>
        <v>螺纹钢</v>
      </c>
      <c r="F1071" s="22" t="s">
        <v>19</v>
      </c>
      <c r="G1071" s="18">
        <v>6</v>
      </c>
      <c r="H1071" s="65">
        <f>_xlfn.XLOOKUP(C1071&amp;F1071&amp;I1071&amp;J1071,'[1]2025年已发货'!$F:$F&amp;'[1]2025年已发货'!$C:$C&amp;'[1]2025年已发货'!$G:$G&amp;'[1]2025年已发货'!$H:$H,'[1]2025年已发货'!$E:$E,"未发货")</f>
        <v>6</v>
      </c>
      <c r="I1071" s="63" t="str">
        <f>VLOOKUP(B1071,辅助信息!E:I,3,FALSE)</f>
        <v>（华西萌海科创农业生态谷）成都市简阳市白金山水库</v>
      </c>
      <c r="J1071" s="63" t="str">
        <f>VLOOKUP(B1071,辅助信息!E:I,4,FALSE)</f>
        <v>石清国</v>
      </c>
      <c r="K1071" s="63">
        <f>VLOOKUP(J1071,辅助信息!H:I,2,FALSE)</f>
        <v>13458642015</v>
      </c>
      <c r="L1071" s="127" t="str">
        <f>VLOOKUP(B1071,辅助信息!E:J,6,FALSE)</f>
        <v>优先威钢,我方卸车,新老国标钢厂不加价可直发</v>
      </c>
      <c r="M1071" s="90">
        <v>45760</v>
      </c>
      <c r="O1071" s="91">
        <f ca="1" t="shared" si="59"/>
        <v>0</v>
      </c>
      <c r="P1071" s="91">
        <f ca="1" t="shared" si="58"/>
        <v>3</v>
      </c>
      <c r="Q1071" s="31" t="str">
        <f>VLOOKUP(B1071,辅助信息!E:M,9,FALSE)</f>
        <v>ZTWM-CDGS-XS-2024-0092-华西-萌海科创农业生态谷</v>
      </c>
      <c r="R1071" s="47" t="str">
        <f>_xlfn._xlws.FILTER(辅助信息!D:D,辅助信息!E:E=B1071)</f>
        <v>华西萌海-科创农业生态谷</v>
      </c>
    </row>
    <row r="1072" spans="2:18">
      <c r="B1072" s="22" t="s">
        <v>128</v>
      </c>
      <c r="C1072" s="64">
        <v>45763</v>
      </c>
      <c r="D1072" s="63" t="str">
        <f>VLOOKUP(B1072,辅助信息!E:K,7,FALSE)</f>
        <v>JWDDCD2025011400164</v>
      </c>
      <c r="E1072" s="63" t="str">
        <f>VLOOKUP(F1072,辅助信息!A:B,2,FALSE)</f>
        <v>高线</v>
      </c>
      <c r="F1072" s="22" t="s">
        <v>57</v>
      </c>
      <c r="G1072" s="18">
        <v>3</v>
      </c>
      <c r="H1072" s="65">
        <f>_xlfn.XLOOKUP(C1072&amp;F1072&amp;I1072&amp;J1072,'[1]2025年已发货'!$F:$F&amp;'[1]2025年已发货'!$C:$C&amp;'[1]2025年已发货'!$G:$G&amp;'[1]2025年已发货'!$H:$H,'[1]2025年已发货'!$E:$E,"未发货")</f>
        <v>3</v>
      </c>
      <c r="I1072" s="63" t="str">
        <f>VLOOKUP(B1072,辅助信息!E:I,3,FALSE)</f>
        <v>（商投建工达州中医药科技园-4工区-8号楼）达州市通川区达州中医药职业学院犀牛大道北段</v>
      </c>
      <c r="J1072" s="63" t="str">
        <f>VLOOKUP(B1072,辅助信息!E:I,4,FALSE)</f>
        <v>张扬</v>
      </c>
      <c r="K1072" s="63">
        <f>VLOOKUP(J1072,辅助信息!H:I,2,FALSE)</f>
        <v>18381904567</v>
      </c>
      <c r="L1072" s="127" t="str">
        <f>VLOOKUP(B1072,辅助信息!E:J,6,FALSE)</f>
        <v>控制炉批号尽量少,优先安排达钢,提前联系到场规格及数量</v>
      </c>
      <c r="M1072" s="90">
        <v>45763</v>
      </c>
      <c r="O1072" s="91">
        <f ca="1" t="shared" ref="O1072:O1083" si="60">IF(OR(M1072="",N1072&lt;&gt;""),"",MAX(M1072-TODAY(),0))</f>
        <v>0</v>
      </c>
      <c r="P1072" s="91">
        <f ca="1" t="shared" ref="P1072:P1083" si="61">IF(M1072="","",IF(N1072&lt;&gt;"",MAX(N1072-M1072,0),IF(TODAY()&gt;M1072,TODAY()-M1072,0)))</f>
        <v>0</v>
      </c>
      <c r="Q1072" s="31" t="str">
        <f>VLOOKUP(B1072,辅助信息!E:M,9,FALSE)</f>
        <v>ZTWM-CDGS-XS-2024-0134-商投建工达州中医药科技成果示范园项目</v>
      </c>
      <c r="R1072" s="47" t="str">
        <f>_xlfn._xlws.FILTER(辅助信息!D:D,辅助信息!E:E=B1072)</f>
        <v>商投建工达州中医药科技园</v>
      </c>
    </row>
    <row r="1073" spans="2:18">
      <c r="B1073" s="22" t="s">
        <v>128</v>
      </c>
      <c r="C1073" s="64">
        <v>45763</v>
      </c>
      <c r="D1073" s="63" t="str">
        <f>VLOOKUP(B1073,辅助信息!E:K,7,FALSE)</f>
        <v>JWDDCD2025011400164</v>
      </c>
      <c r="E1073" s="63" t="str">
        <f>VLOOKUP(F1073,辅助信息!A:B,2,FALSE)</f>
        <v>盘螺</v>
      </c>
      <c r="F1073" s="22" t="s">
        <v>41</v>
      </c>
      <c r="G1073" s="18">
        <v>9</v>
      </c>
      <c r="H1073" s="65">
        <f>_xlfn.XLOOKUP(C1073&amp;F1073&amp;I1073&amp;J1073,'[1]2025年已发货'!$F:$F&amp;'[1]2025年已发货'!$C:$C&amp;'[1]2025年已发货'!$G:$G&amp;'[1]2025年已发货'!$H:$H,'[1]2025年已发货'!$E:$E,"未发货")</f>
        <v>9</v>
      </c>
      <c r="I1073" s="63" t="str">
        <f>VLOOKUP(B1073,辅助信息!E:I,3,FALSE)</f>
        <v>（商投建工达州中医药科技园-4工区-8号楼）达州市通川区达州中医药职业学院犀牛大道北段</v>
      </c>
      <c r="J1073" s="63" t="str">
        <f>VLOOKUP(B1073,辅助信息!E:I,4,FALSE)</f>
        <v>张扬</v>
      </c>
      <c r="K1073" s="63">
        <f>VLOOKUP(J1073,辅助信息!H:I,2,FALSE)</f>
        <v>18381904567</v>
      </c>
      <c r="L1073" s="127" t="str">
        <f>VLOOKUP(B1073,辅助信息!E:J,6,FALSE)</f>
        <v>控制炉批号尽量少,优先安排达钢,提前联系到场规格及数量</v>
      </c>
      <c r="M1073" s="90">
        <v>45763</v>
      </c>
      <c r="O1073" s="91">
        <f ca="1" t="shared" si="60"/>
        <v>0</v>
      </c>
      <c r="P1073" s="91">
        <f ca="1" t="shared" si="61"/>
        <v>0</v>
      </c>
      <c r="Q1073" s="31" t="str">
        <f>VLOOKUP(B1073,辅助信息!E:M,9,FALSE)</f>
        <v>ZTWM-CDGS-XS-2024-0134-商投建工达州中医药科技成果示范园项目</v>
      </c>
      <c r="R1073" s="47" t="str">
        <f>_xlfn._xlws.FILTER(辅助信息!D:D,辅助信息!E:E=B1073)</f>
        <v>商投建工达州中医药科技园</v>
      </c>
    </row>
    <row r="1074" spans="2:18">
      <c r="B1074" s="22" t="s">
        <v>128</v>
      </c>
      <c r="C1074" s="64">
        <v>45763</v>
      </c>
      <c r="D1074" s="63" t="str">
        <f>VLOOKUP(B1074,辅助信息!E:K,7,FALSE)</f>
        <v>JWDDCD2025011400164</v>
      </c>
      <c r="E1074" s="63" t="str">
        <f>VLOOKUP(F1074,辅助信息!A:B,2,FALSE)</f>
        <v>螺纹钢</v>
      </c>
      <c r="F1074" s="22" t="s">
        <v>19</v>
      </c>
      <c r="G1074" s="18">
        <v>3</v>
      </c>
      <c r="H1074" s="65">
        <f>_xlfn.XLOOKUP(C1074&amp;F1074&amp;I1074&amp;J1074,'[1]2025年已发货'!$F:$F&amp;'[1]2025年已发货'!$C:$C&amp;'[1]2025年已发货'!$G:$G&amp;'[1]2025年已发货'!$H:$H,'[1]2025年已发货'!$E:$E,"未发货")</f>
        <v>3</v>
      </c>
      <c r="I1074" s="63" t="str">
        <f>VLOOKUP(B1074,辅助信息!E:I,3,FALSE)</f>
        <v>（商投建工达州中医药科技园-4工区-8号楼）达州市通川区达州中医药职业学院犀牛大道北段</v>
      </c>
      <c r="J1074" s="63" t="str">
        <f>VLOOKUP(B1074,辅助信息!E:I,4,FALSE)</f>
        <v>张扬</v>
      </c>
      <c r="K1074" s="63">
        <f>VLOOKUP(J1074,辅助信息!H:I,2,FALSE)</f>
        <v>18381904567</v>
      </c>
      <c r="L1074" s="127" t="str">
        <f>VLOOKUP(B1074,辅助信息!E:J,6,FALSE)</f>
        <v>控制炉批号尽量少,优先安排达钢,提前联系到场规格及数量</v>
      </c>
      <c r="M1074" s="90">
        <v>45763</v>
      </c>
      <c r="O1074" s="91">
        <f ca="1" t="shared" si="60"/>
        <v>0</v>
      </c>
      <c r="P1074" s="91">
        <f ca="1" t="shared" si="61"/>
        <v>0</v>
      </c>
      <c r="Q1074" s="31" t="str">
        <f>VLOOKUP(B1074,辅助信息!E:M,9,FALSE)</f>
        <v>ZTWM-CDGS-XS-2024-0134-商投建工达州中医药科技成果示范园项目</v>
      </c>
      <c r="R1074" s="47" t="str">
        <f>_xlfn._xlws.FILTER(辅助信息!D:D,辅助信息!E:E=B1074)</f>
        <v>商投建工达州中医药科技园</v>
      </c>
    </row>
    <row r="1075" spans="2:18">
      <c r="B1075" s="22" t="s">
        <v>128</v>
      </c>
      <c r="C1075" s="64">
        <v>45763</v>
      </c>
      <c r="D1075" s="63" t="str">
        <f>VLOOKUP(B1075,辅助信息!E:K,7,FALSE)</f>
        <v>JWDDCD2025011400164</v>
      </c>
      <c r="E1075" s="63" t="str">
        <f>VLOOKUP(F1075,辅助信息!A:B,2,FALSE)</f>
        <v>螺纹钢</v>
      </c>
      <c r="F1075" s="22" t="s">
        <v>32</v>
      </c>
      <c r="G1075" s="18">
        <v>6</v>
      </c>
      <c r="H1075" s="65">
        <f>_xlfn.XLOOKUP(C1075&amp;F1075&amp;I1075&amp;J1075,'[1]2025年已发货'!$F:$F&amp;'[1]2025年已发货'!$C:$C&amp;'[1]2025年已发货'!$G:$G&amp;'[1]2025年已发货'!$H:$H,'[1]2025年已发货'!$E:$E,"未发货")</f>
        <v>6</v>
      </c>
      <c r="I1075" s="63" t="str">
        <f>VLOOKUP(B1075,辅助信息!E:I,3,FALSE)</f>
        <v>（商投建工达州中医药科技园-4工区-8号楼）达州市通川区达州中医药职业学院犀牛大道北段</v>
      </c>
      <c r="J1075" s="63" t="str">
        <f>VLOOKUP(B1075,辅助信息!E:I,4,FALSE)</f>
        <v>张扬</v>
      </c>
      <c r="K1075" s="63">
        <f>VLOOKUP(J1075,辅助信息!H:I,2,FALSE)</f>
        <v>18381904567</v>
      </c>
      <c r="L1075" s="127" t="str">
        <f>VLOOKUP(B1075,辅助信息!E:J,6,FALSE)</f>
        <v>控制炉批号尽量少,优先安排达钢,提前联系到场规格及数量</v>
      </c>
      <c r="M1075" s="90">
        <v>45763</v>
      </c>
      <c r="O1075" s="91">
        <f ca="1" t="shared" si="60"/>
        <v>0</v>
      </c>
      <c r="P1075" s="91">
        <f ca="1" t="shared" si="61"/>
        <v>0</v>
      </c>
      <c r="Q1075" s="31" t="str">
        <f>VLOOKUP(B1075,辅助信息!E:M,9,FALSE)</f>
        <v>ZTWM-CDGS-XS-2024-0134-商投建工达州中医药科技成果示范园项目</v>
      </c>
      <c r="R1075" s="47" t="str">
        <f>_xlfn._xlws.FILTER(辅助信息!D:D,辅助信息!E:E=B1075)</f>
        <v>商投建工达州中医药科技园</v>
      </c>
    </row>
    <row r="1076" spans="2:18">
      <c r="B1076" s="22" t="s">
        <v>128</v>
      </c>
      <c r="C1076" s="64">
        <v>45763</v>
      </c>
      <c r="D1076" s="63" t="str">
        <f>VLOOKUP(B1076,辅助信息!E:K,7,FALSE)</f>
        <v>JWDDCD2025011400164</v>
      </c>
      <c r="E1076" s="63" t="str">
        <f>VLOOKUP(F1076,辅助信息!A:B,2,FALSE)</f>
        <v>螺纹钢</v>
      </c>
      <c r="F1076" s="22" t="s">
        <v>18</v>
      </c>
      <c r="G1076" s="18">
        <v>15</v>
      </c>
      <c r="H1076" s="65">
        <f>_xlfn.XLOOKUP(C1076&amp;F1076&amp;I1076&amp;J1076,'[1]2025年已发货'!$F:$F&amp;'[1]2025年已发货'!$C:$C&amp;'[1]2025年已发货'!$G:$G&amp;'[1]2025年已发货'!$H:$H,'[1]2025年已发货'!$E:$E,"未发货")</f>
        <v>15</v>
      </c>
      <c r="I1076" s="63" t="str">
        <f>VLOOKUP(B1076,辅助信息!E:I,3,FALSE)</f>
        <v>（商投建工达州中医药科技园-4工区-8号楼）达州市通川区达州中医药职业学院犀牛大道北段</v>
      </c>
      <c r="J1076" s="63" t="str">
        <f>VLOOKUP(B1076,辅助信息!E:I,4,FALSE)</f>
        <v>张扬</v>
      </c>
      <c r="K1076" s="63">
        <f>VLOOKUP(J1076,辅助信息!H:I,2,FALSE)</f>
        <v>18381904567</v>
      </c>
      <c r="L1076" s="127" t="str">
        <f>VLOOKUP(B1076,辅助信息!E:J,6,FALSE)</f>
        <v>控制炉批号尽量少,优先安排达钢,提前联系到场规格及数量</v>
      </c>
      <c r="M1076" s="90">
        <v>45763</v>
      </c>
      <c r="O1076" s="91">
        <f ca="1" t="shared" si="60"/>
        <v>0</v>
      </c>
      <c r="P1076" s="91">
        <f ca="1" t="shared" si="61"/>
        <v>0</v>
      </c>
      <c r="Q1076" s="31" t="str">
        <f>VLOOKUP(B1076,辅助信息!E:M,9,FALSE)</f>
        <v>ZTWM-CDGS-XS-2024-0134-商投建工达州中医药科技成果示范园项目</v>
      </c>
      <c r="R1076" s="47" t="str">
        <f>_xlfn._xlws.FILTER(辅助信息!D:D,辅助信息!E:E=B1076)</f>
        <v>商投建工达州中医药科技园</v>
      </c>
    </row>
    <row r="1077" spans="2:18">
      <c r="B1077" s="22" t="s">
        <v>64</v>
      </c>
      <c r="C1077" s="64">
        <v>45763</v>
      </c>
      <c r="D1077" s="63" t="str">
        <f>VLOOKUP(B1077,辅助信息!E:K,7,FALSE)</f>
        <v>JWDDCD2024102400111</v>
      </c>
      <c r="E1077" s="63" t="str">
        <f>VLOOKUP(F1077,辅助信息!A:B,2,FALSE)</f>
        <v>螺纹钢</v>
      </c>
      <c r="F1077" s="22" t="s">
        <v>19</v>
      </c>
      <c r="G1077" s="18">
        <v>6</v>
      </c>
      <c r="H1077" s="65">
        <f>_xlfn.XLOOKUP(C1077&amp;F1077&amp;I1077&amp;J1077,'[1]2025年已发货'!$F:$F&amp;'[1]2025年已发货'!$C:$C&amp;'[1]2025年已发货'!$G:$G&amp;'[1]2025年已发货'!$H:$H,'[1]2025年已发货'!$E:$E,"未发货")</f>
        <v>6</v>
      </c>
      <c r="I1077" s="63" t="str">
        <f>VLOOKUP(B1077,辅助信息!E:I,3,FALSE)</f>
        <v>（五冶达州国道542项目-三工区桥梁3工段）四川省达州市达川区赵固镇水文村原村委会下300米</v>
      </c>
      <c r="J1077" s="63" t="str">
        <f>VLOOKUP(B1077,辅助信息!E:I,4,FALSE)</f>
        <v>李代茂</v>
      </c>
      <c r="K1077" s="63">
        <f>VLOOKUP(J1077,辅助信息!H:I,2,FALSE)</f>
        <v>18302833536</v>
      </c>
      <c r="L1077" s="127" t="str">
        <f>VLOOKUP(B1077,辅助信息!E:J,6,FALSE)</f>
        <v>五冶建设送货单,送货车型9.6米,装货前联系收货人核实到场规格,没提前告知进场规格现场不给予接收</v>
      </c>
      <c r="M1077" s="90">
        <v>45760</v>
      </c>
      <c r="O1077" s="91">
        <f ca="1" t="shared" si="60"/>
        <v>0</v>
      </c>
      <c r="P1077" s="91">
        <f ca="1" t="shared" si="61"/>
        <v>3</v>
      </c>
      <c r="Q1077" s="31" t="str">
        <f>VLOOKUP(B1077,辅助信息!E:M,9,FALSE)</f>
        <v>ZTWM-CDGS-XS-2024-0181-五冶天府-国道542项目（二批次）</v>
      </c>
      <c r="R1077" s="47" t="str">
        <f>_xlfn._xlws.FILTER(辅助信息!D:D,辅助信息!E:E=B1077)</f>
        <v>五冶达州国道542项目</v>
      </c>
    </row>
    <row r="1078" spans="2:18">
      <c r="B1078" s="22" t="s">
        <v>64</v>
      </c>
      <c r="C1078" s="64">
        <v>45763</v>
      </c>
      <c r="D1078" s="63" t="str">
        <f>VLOOKUP(B1078,辅助信息!E:K,7,FALSE)</f>
        <v>JWDDCD2024102400111</v>
      </c>
      <c r="E1078" s="63" t="str">
        <f>VLOOKUP(F1078,辅助信息!A:B,2,FALSE)</f>
        <v>螺纹钢</v>
      </c>
      <c r="F1078" s="22" t="s">
        <v>28</v>
      </c>
      <c r="G1078" s="18">
        <v>6</v>
      </c>
      <c r="H1078" s="65">
        <f>_xlfn.XLOOKUP(C1078&amp;F1078&amp;I1078&amp;J1078,'[1]2025年已发货'!$F:$F&amp;'[1]2025年已发货'!$C:$C&amp;'[1]2025年已发货'!$G:$G&amp;'[1]2025年已发货'!$H:$H,'[1]2025年已发货'!$E:$E,"未发货")</f>
        <v>6</v>
      </c>
      <c r="I1078" s="63" t="str">
        <f>VLOOKUP(B1078,辅助信息!E:I,3,FALSE)</f>
        <v>（五冶达州国道542项目-三工区桥梁3工段）四川省达州市达川区赵固镇水文村原村委会下300米</v>
      </c>
      <c r="J1078" s="63" t="str">
        <f>VLOOKUP(B1078,辅助信息!E:I,4,FALSE)</f>
        <v>李代茂</v>
      </c>
      <c r="K1078" s="63">
        <f>VLOOKUP(J1078,辅助信息!H:I,2,FALSE)</f>
        <v>18302833536</v>
      </c>
      <c r="L1078" s="127" t="str">
        <f>VLOOKUP(B1078,辅助信息!E:J,6,FALSE)</f>
        <v>五冶建设送货单,送货车型9.6米,装货前联系收货人核实到场规格,没提前告知进场规格现场不给予接收</v>
      </c>
      <c r="M1078" s="90">
        <v>45760</v>
      </c>
      <c r="O1078" s="91">
        <f ca="1" t="shared" si="60"/>
        <v>0</v>
      </c>
      <c r="P1078" s="91">
        <f ca="1" t="shared" si="61"/>
        <v>3</v>
      </c>
      <c r="Q1078" s="31" t="str">
        <f>VLOOKUP(B1078,辅助信息!E:M,9,FALSE)</f>
        <v>ZTWM-CDGS-XS-2024-0181-五冶天府-国道542项目（二批次）</v>
      </c>
      <c r="R1078" s="47" t="str">
        <f>_xlfn._xlws.FILTER(辅助信息!D:D,辅助信息!E:E=B1078)</f>
        <v>五冶达州国道542项目</v>
      </c>
    </row>
    <row r="1079" spans="2:18">
      <c r="B1079" s="22" t="s">
        <v>64</v>
      </c>
      <c r="C1079" s="64">
        <v>45763</v>
      </c>
      <c r="D1079" s="63" t="str">
        <f>VLOOKUP(B1079,辅助信息!E:K,7,FALSE)</f>
        <v>JWDDCD2024102400111</v>
      </c>
      <c r="E1079" s="63" t="str">
        <f>VLOOKUP(F1079,辅助信息!A:B,2,FALSE)</f>
        <v>螺纹钢</v>
      </c>
      <c r="F1079" s="22" t="s">
        <v>18</v>
      </c>
      <c r="G1079" s="18">
        <v>6</v>
      </c>
      <c r="H1079" s="65">
        <f>_xlfn.XLOOKUP(C1079&amp;F1079&amp;I1079&amp;J1079,'[1]2025年已发货'!$F:$F&amp;'[1]2025年已发货'!$C:$C&amp;'[1]2025年已发货'!$G:$G&amp;'[1]2025年已发货'!$H:$H,'[1]2025年已发货'!$E:$E,"未发货")</f>
        <v>6</v>
      </c>
      <c r="I1079" s="63" t="str">
        <f>VLOOKUP(B1079,辅助信息!E:I,3,FALSE)</f>
        <v>（五冶达州国道542项目-三工区桥梁3工段）四川省达州市达川区赵固镇水文村原村委会下300米</v>
      </c>
      <c r="J1079" s="63" t="str">
        <f>VLOOKUP(B1079,辅助信息!E:I,4,FALSE)</f>
        <v>李代茂</v>
      </c>
      <c r="K1079" s="63">
        <f>VLOOKUP(J1079,辅助信息!H:I,2,FALSE)</f>
        <v>18302833536</v>
      </c>
      <c r="L1079" s="127" t="str">
        <f>VLOOKUP(B1079,辅助信息!E:J,6,FALSE)</f>
        <v>五冶建设送货单,送货车型9.6米,装货前联系收货人核实到场规格,没提前告知进场规格现场不给予接收</v>
      </c>
      <c r="M1079" s="90">
        <v>45760</v>
      </c>
      <c r="O1079" s="91">
        <f ca="1" t="shared" si="60"/>
        <v>0</v>
      </c>
      <c r="P1079" s="91">
        <f ca="1" t="shared" si="61"/>
        <v>3</v>
      </c>
      <c r="Q1079" s="31" t="str">
        <f>VLOOKUP(B1079,辅助信息!E:M,9,FALSE)</f>
        <v>ZTWM-CDGS-XS-2024-0181-五冶天府-国道542项目（二批次）</v>
      </c>
      <c r="R1079" s="47" t="str">
        <f>_xlfn._xlws.FILTER(辅助信息!D:D,辅助信息!E:E=B1079)</f>
        <v>五冶达州国道542项目</v>
      </c>
    </row>
    <row r="1080" spans="2:18">
      <c r="B1080" s="22" t="s">
        <v>64</v>
      </c>
      <c r="C1080" s="64">
        <v>45763</v>
      </c>
      <c r="D1080" s="63" t="str">
        <f>VLOOKUP(B1080,辅助信息!E:K,7,FALSE)</f>
        <v>JWDDCD2024102400111</v>
      </c>
      <c r="E1080" s="63" t="str">
        <f>VLOOKUP(F1080,辅助信息!A:B,2,FALSE)</f>
        <v>螺纹钢</v>
      </c>
      <c r="F1080" s="22" t="s">
        <v>52</v>
      </c>
      <c r="G1080" s="18">
        <v>21</v>
      </c>
      <c r="H1080" s="65">
        <f>_xlfn.XLOOKUP(C1080&amp;F1080&amp;I1080&amp;J1080,'[1]2025年已发货'!$F:$F&amp;'[1]2025年已发货'!$C:$C&amp;'[1]2025年已发货'!$G:$G&amp;'[1]2025年已发货'!$H:$H,'[1]2025年已发货'!$E:$E,"未发货")</f>
        <v>21</v>
      </c>
      <c r="I1080" s="63" t="str">
        <f>VLOOKUP(B1080,辅助信息!E:I,3,FALSE)</f>
        <v>（五冶达州国道542项目-三工区桥梁3工段）四川省达州市达川区赵固镇水文村原村委会下300米</v>
      </c>
      <c r="J1080" s="63" t="str">
        <f>VLOOKUP(B1080,辅助信息!E:I,4,FALSE)</f>
        <v>李代茂</v>
      </c>
      <c r="K1080" s="63">
        <f>VLOOKUP(J1080,辅助信息!H:I,2,FALSE)</f>
        <v>18302833536</v>
      </c>
      <c r="L1080" s="127" t="str">
        <f>VLOOKUP(B1080,辅助信息!E:J,6,FALSE)</f>
        <v>五冶建设送货单,送货车型9.6米,装货前联系收货人核实到场规格,没提前告知进场规格现场不给予接收</v>
      </c>
      <c r="M1080" s="90">
        <v>45760</v>
      </c>
      <c r="O1080" s="91">
        <f ca="1" t="shared" si="60"/>
        <v>0</v>
      </c>
      <c r="P1080" s="91">
        <f ca="1" t="shared" si="61"/>
        <v>3</v>
      </c>
      <c r="Q1080" s="31" t="str">
        <f>VLOOKUP(B1080,辅助信息!E:M,9,FALSE)</f>
        <v>ZTWM-CDGS-XS-2024-0181-五冶天府-国道542项目（二批次）</v>
      </c>
      <c r="R1080" s="47" t="str">
        <f>_xlfn._xlws.FILTER(辅助信息!D:D,辅助信息!E:E=B1080)</f>
        <v>五冶达州国道542项目</v>
      </c>
    </row>
    <row r="1081" spans="2:18">
      <c r="B1081" s="22" t="s">
        <v>74</v>
      </c>
      <c r="C1081" s="64">
        <v>45763</v>
      </c>
      <c r="D1081" s="63" t="str">
        <f>VLOOKUP(B1081,辅助信息!E:K,7,FALSE)</f>
        <v>JWDDCD2024102400111</v>
      </c>
      <c r="E1081" s="63" t="str">
        <f>VLOOKUP(F1081,辅助信息!A:B,2,FALSE)</f>
        <v>螺纹钢</v>
      </c>
      <c r="F1081" s="22" t="s">
        <v>19</v>
      </c>
      <c r="G1081" s="18">
        <v>36</v>
      </c>
      <c r="H1081" s="65">
        <f>_xlfn.XLOOKUP(C1081&amp;F1081&amp;I1081&amp;J1081,'[1]2025年已发货'!$F:$F&amp;'[1]2025年已发货'!$C:$C&amp;'[1]2025年已发货'!$G:$G&amp;'[1]2025年已发货'!$H:$H,'[1]2025年已发货'!$E:$E,"未发货")</f>
        <v>36</v>
      </c>
      <c r="I1081" s="63" t="str">
        <f>VLOOKUP(B1081,辅助信息!E:I,3,FALSE)</f>
        <v>（五冶达州国道542项目-桥梁4标）四川省达州市达川区大堰镇双井村</v>
      </c>
      <c r="J1081" s="63" t="str">
        <f>VLOOKUP(B1081,辅助信息!E:I,4,FALSE)</f>
        <v>吴志强</v>
      </c>
      <c r="K1081" s="63">
        <f>VLOOKUP(J1081,辅助信息!H:I,2,FALSE)</f>
        <v>18820030907</v>
      </c>
      <c r="L1081" s="127" t="str">
        <f>VLOOKUP(B1081,辅助信息!E:J,6,FALSE)</f>
        <v>五冶建设送货单,送货车型13米,装货前联系收货人核实到场规格,没提前告知进场规格现场不给予接收</v>
      </c>
      <c r="M1081" s="90">
        <v>45767</v>
      </c>
      <c r="O1081" s="91">
        <f ca="1" t="shared" si="60"/>
        <v>4</v>
      </c>
      <c r="P1081" s="91">
        <f ca="1" t="shared" si="61"/>
        <v>0</v>
      </c>
      <c r="Q1081" s="31" t="str">
        <f>VLOOKUP(B1081,辅助信息!E:M,9,FALSE)</f>
        <v>ZTWM-CDGS-XS-2024-0181-五冶天府-国道542项目（二批次）</v>
      </c>
      <c r="R1081" s="47" t="str">
        <f>_xlfn._xlws.FILTER(辅助信息!D:D,辅助信息!E:E=B1081)</f>
        <v>五冶达州国道542项目</v>
      </c>
    </row>
    <row r="1082" spans="2:18">
      <c r="B1082" s="22" t="s">
        <v>74</v>
      </c>
      <c r="C1082" s="64">
        <v>45763</v>
      </c>
      <c r="D1082" s="63" t="str">
        <f>VLOOKUP(B1082,辅助信息!E:K,7,FALSE)</f>
        <v>JWDDCD2024102400111</v>
      </c>
      <c r="E1082" s="63" t="str">
        <f>VLOOKUP(F1082,辅助信息!A:B,2,FALSE)</f>
        <v>螺纹钢</v>
      </c>
      <c r="F1082" s="22" t="s">
        <v>28</v>
      </c>
      <c r="G1082" s="18">
        <v>25</v>
      </c>
      <c r="H1082" s="65">
        <f>_xlfn.XLOOKUP(C1082&amp;F1082&amp;I1082&amp;J1082,'[1]2025年已发货'!$F:$F&amp;'[1]2025年已发货'!$C:$C&amp;'[1]2025年已发货'!$G:$G&amp;'[1]2025年已发货'!$H:$H,'[1]2025年已发货'!$E:$E,"未发货")</f>
        <v>25</v>
      </c>
      <c r="I1082" s="63" t="str">
        <f>VLOOKUP(B1082,辅助信息!E:I,3,FALSE)</f>
        <v>（五冶达州国道542项目-桥梁4标）四川省达州市达川区大堰镇双井村</v>
      </c>
      <c r="J1082" s="63" t="str">
        <f>VLOOKUP(B1082,辅助信息!E:I,4,FALSE)</f>
        <v>吴志强</v>
      </c>
      <c r="K1082" s="63">
        <f>VLOOKUP(J1082,辅助信息!H:I,2,FALSE)</f>
        <v>18820030907</v>
      </c>
      <c r="L1082" s="127" t="str">
        <f>VLOOKUP(B1082,辅助信息!E:J,6,FALSE)</f>
        <v>五冶建设送货单,送货车型13米,装货前联系收货人核实到场规格,没提前告知进场规格现场不给予接收</v>
      </c>
      <c r="M1082" s="90">
        <v>45767</v>
      </c>
      <c r="O1082" s="91">
        <f ca="1" t="shared" si="60"/>
        <v>4</v>
      </c>
      <c r="P1082" s="91">
        <f ca="1" t="shared" si="61"/>
        <v>0</v>
      </c>
      <c r="Q1082" s="31" t="str">
        <f>VLOOKUP(B1082,辅助信息!E:M,9,FALSE)</f>
        <v>ZTWM-CDGS-XS-2024-0181-五冶天府-国道542项目（二批次）</v>
      </c>
      <c r="R1082" s="47" t="str">
        <f>_xlfn._xlws.FILTER(辅助信息!D:D,辅助信息!E:E=B1082)</f>
        <v>五冶达州国道542项目</v>
      </c>
    </row>
    <row r="1083" spans="2:18">
      <c r="B1083" s="22" t="s">
        <v>74</v>
      </c>
      <c r="C1083" s="64">
        <v>45763</v>
      </c>
      <c r="D1083" s="63" t="str">
        <f>VLOOKUP(B1083,辅助信息!E:K,7,FALSE)</f>
        <v>JWDDCD2024102400111</v>
      </c>
      <c r="E1083" s="63" t="str">
        <f>VLOOKUP(F1083,辅助信息!A:B,2,FALSE)</f>
        <v>螺纹钢</v>
      </c>
      <c r="F1083" s="22" t="s">
        <v>18</v>
      </c>
      <c r="G1083" s="18">
        <v>3</v>
      </c>
      <c r="H1083" s="65">
        <f>_xlfn.XLOOKUP(C1083&amp;F1083&amp;I1083&amp;J1083,'[1]2025年已发货'!$F:$F&amp;'[1]2025年已发货'!$C:$C&amp;'[1]2025年已发货'!$G:$G&amp;'[1]2025年已发货'!$H:$H,'[1]2025年已发货'!$E:$E,"未发货")</f>
        <v>3</v>
      </c>
      <c r="I1083" s="63" t="str">
        <f>VLOOKUP(B1083,辅助信息!E:I,3,FALSE)</f>
        <v>（五冶达州国道542项目-桥梁4标）四川省达州市达川区大堰镇双井村</v>
      </c>
      <c r="J1083" s="63" t="str">
        <f>VLOOKUP(B1083,辅助信息!E:I,4,FALSE)</f>
        <v>吴志强</v>
      </c>
      <c r="K1083" s="63">
        <f>VLOOKUP(J1083,辅助信息!H:I,2,FALSE)</f>
        <v>18820030907</v>
      </c>
      <c r="L1083" s="127" t="str">
        <f>VLOOKUP(B1083,辅助信息!E:J,6,FALSE)</f>
        <v>五冶建设送货单,送货车型13米,装货前联系收货人核实到场规格,没提前告知进场规格现场不给予接收</v>
      </c>
      <c r="M1083" s="90">
        <v>45767</v>
      </c>
      <c r="O1083" s="91">
        <f ca="1" t="shared" si="60"/>
        <v>4</v>
      </c>
      <c r="P1083" s="91">
        <f ca="1" t="shared" si="61"/>
        <v>0</v>
      </c>
      <c r="Q1083" s="31" t="str">
        <f>VLOOKUP(B1083,辅助信息!E:M,9,FALSE)</f>
        <v>ZTWM-CDGS-XS-2024-0181-五冶天府-国道542项目（二批次）</v>
      </c>
      <c r="R1083" s="47" t="str">
        <f>_xlfn._xlws.FILTER(辅助信息!D:D,辅助信息!E:E=B1083)</f>
        <v>五冶达州国道542项目</v>
      </c>
    </row>
    <row r="1084" spans="2:18">
      <c r="B1084" s="22" t="s">
        <v>81</v>
      </c>
      <c r="C1084" s="64">
        <v>45763</v>
      </c>
      <c r="D1084" s="63" t="str">
        <f>VLOOKUP(B1084,辅助信息!E:K,7,FALSE)</f>
        <v>ZTWM-CDGS-YL-20240814-001</v>
      </c>
      <c r="E1084" s="63" t="str">
        <f>VLOOKUP(F1084,辅助信息!A:B,2,FALSE)</f>
        <v>高线</v>
      </c>
      <c r="F1084" s="22" t="s">
        <v>53</v>
      </c>
      <c r="G1084" s="18">
        <v>2.5</v>
      </c>
      <c r="H1084" s="65">
        <f>_xlfn.XLOOKUP(C1084&amp;F1084&amp;I1084&amp;J1084,'[1]2025年已发货'!$F:$F&amp;'[1]2025年已发货'!$C:$C&amp;'[1]2025年已发货'!$G:$G&amp;'[1]2025年已发货'!$H:$H,'[1]2025年已发货'!$E:$E,"未发货")</f>
        <v>2.5</v>
      </c>
      <c r="I1084" s="63" t="str">
        <f>VLOOKUP(B1084,辅助信息!E:I,3,FALSE)</f>
        <v>（华西简阳西城嘉苑）四川省成都市简阳市简城街道高屋村</v>
      </c>
      <c r="J1084" s="63" t="str">
        <f>VLOOKUP(B1084,辅助信息!E:I,4,FALSE)</f>
        <v>张瀚镭</v>
      </c>
      <c r="K1084" s="63">
        <f>VLOOKUP(J1084,辅助信息!H:I,2,FALSE)</f>
        <v>15884666220</v>
      </c>
      <c r="L1084" s="127" t="str">
        <f>VLOOKUP(B1084,辅助信息!E:J,6,FALSE)</f>
        <v>优先威钢发货,我方卸车,新老国标钢厂不加价可直发</v>
      </c>
      <c r="M1084" s="90">
        <v>45764</v>
      </c>
      <c r="O1084" s="91">
        <f ca="1" t="shared" ref="O1084:O1095" si="62">IF(OR(M1084="",N1084&lt;&gt;""),"",MAX(M1084-TODAY(),0))</f>
        <v>1</v>
      </c>
      <c r="P1084" s="91">
        <f ca="1" t="shared" ref="P1084:P1095" si="63">IF(M1084="","",IF(N1084&lt;&gt;"",MAX(N1084-M1084,0),IF(TODAY()&gt;M1084,TODAY()-M1084,0)))</f>
        <v>0</v>
      </c>
      <c r="Q1084" s="31" t="str">
        <f>VLOOKUP(B1084,辅助信息!E:M,9,FALSE)</f>
        <v>ZTWM-CDGS-XS-2024-0030-华西集采-简州大道</v>
      </c>
      <c r="R1084" s="47" t="str">
        <f>_xlfn._xlws.FILTER(辅助信息!D:D,辅助信息!E:E=B1084)</f>
        <v>华西简阳西城嘉苑</v>
      </c>
    </row>
    <row r="1085" spans="2:18">
      <c r="B1085" s="22" t="s">
        <v>81</v>
      </c>
      <c r="C1085" s="64">
        <v>45763</v>
      </c>
      <c r="D1085" s="63" t="str">
        <f>VLOOKUP(B1085,辅助信息!E:K,7,FALSE)</f>
        <v>ZTWM-CDGS-YL-20240814-001</v>
      </c>
      <c r="E1085" s="63" t="str">
        <f>VLOOKUP(F1085,辅助信息!A:B,2,FALSE)</f>
        <v>盘螺</v>
      </c>
      <c r="F1085" s="22" t="s">
        <v>40</v>
      </c>
      <c r="G1085" s="18">
        <v>5</v>
      </c>
      <c r="H1085" s="65">
        <f>_xlfn.XLOOKUP(C1085&amp;F1085&amp;I1085&amp;J1085,'[1]2025年已发货'!$F:$F&amp;'[1]2025年已发货'!$C:$C&amp;'[1]2025年已发货'!$G:$G&amp;'[1]2025年已发货'!$H:$H,'[1]2025年已发货'!$E:$E,"未发货")</f>
        <v>5</v>
      </c>
      <c r="I1085" s="63" t="str">
        <f>VLOOKUP(B1085,辅助信息!E:I,3,FALSE)</f>
        <v>（华西简阳西城嘉苑）四川省成都市简阳市简城街道高屋村</v>
      </c>
      <c r="J1085" s="63" t="str">
        <f>VLOOKUP(B1085,辅助信息!E:I,4,FALSE)</f>
        <v>张瀚镭</v>
      </c>
      <c r="K1085" s="63">
        <f>VLOOKUP(J1085,辅助信息!H:I,2,FALSE)</f>
        <v>15884666220</v>
      </c>
      <c r="L1085" s="127" t="str">
        <f>VLOOKUP(B1085,辅助信息!E:J,6,FALSE)</f>
        <v>优先威钢发货,我方卸车,新老国标钢厂不加价可直发</v>
      </c>
      <c r="M1085" s="90">
        <v>45764</v>
      </c>
      <c r="O1085" s="91">
        <f ca="1" t="shared" si="62"/>
        <v>1</v>
      </c>
      <c r="P1085" s="91">
        <f ca="1" t="shared" si="63"/>
        <v>0</v>
      </c>
      <c r="Q1085" s="31" t="str">
        <f>VLOOKUP(B1085,辅助信息!E:M,9,FALSE)</f>
        <v>ZTWM-CDGS-XS-2024-0030-华西集采-简州大道</v>
      </c>
      <c r="R1085" s="47" t="str">
        <f>_xlfn._xlws.FILTER(辅助信息!D:D,辅助信息!E:E=B1085)</f>
        <v>华西简阳西城嘉苑</v>
      </c>
    </row>
    <row r="1086" spans="2:18">
      <c r="B1086" s="22" t="s">
        <v>81</v>
      </c>
      <c r="C1086" s="64">
        <v>45763</v>
      </c>
      <c r="D1086" s="63" t="str">
        <f>VLOOKUP(B1086,辅助信息!E:K,7,FALSE)</f>
        <v>ZTWM-CDGS-YL-20240814-001</v>
      </c>
      <c r="E1086" s="63" t="str">
        <f>VLOOKUP(F1086,辅助信息!A:B,2,FALSE)</f>
        <v>盘螺</v>
      </c>
      <c r="F1086" s="22" t="s">
        <v>41</v>
      </c>
      <c r="G1086" s="18">
        <v>18</v>
      </c>
      <c r="H1086" s="65">
        <f>_xlfn.XLOOKUP(C1086&amp;F1086&amp;I1086&amp;J1086,'[1]2025年已发货'!$F:$F&amp;'[1]2025年已发货'!$C:$C&amp;'[1]2025年已发货'!$G:$G&amp;'[1]2025年已发货'!$H:$H,'[1]2025年已发货'!$E:$E,"未发货")</f>
        <v>18</v>
      </c>
      <c r="I1086" s="63" t="str">
        <f>VLOOKUP(B1086,辅助信息!E:I,3,FALSE)</f>
        <v>（华西简阳西城嘉苑）四川省成都市简阳市简城街道高屋村</v>
      </c>
      <c r="J1086" s="63" t="str">
        <f>VLOOKUP(B1086,辅助信息!E:I,4,FALSE)</f>
        <v>张瀚镭</v>
      </c>
      <c r="K1086" s="63">
        <f>VLOOKUP(J1086,辅助信息!H:I,2,FALSE)</f>
        <v>15884666220</v>
      </c>
      <c r="L1086" s="127" t="str">
        <f>VLOOKUP(B1086,辅助信息!E:J,6,FALSE)</f>
        <v>优先威钢发货,我方卸车,新老国标钢厂不加价可直发</v>
      </c>
      <c r="M1086" s="90">
        <v>45764</v>
      </c>
      <c r="O1086" s="91">
        <f ca="1" t="shared" si="62"/>
        <v>1</v>
      </c>
      <c r="P1086" s="91">
        <f ca="1" t="shared" si="63"/>
        <v>0</v>
      </c>
      <c r="Q1086" s="31" t="str">
        <f>VLOOKUP(B1086,辅助信息!E:M,9,FALSE)</f>
        <v>ZTWM-CDGS-XS-2024-0030-华西集采-简州大道</v>
      </c>
      <c r="R1086" s="47" t="str">
        <f>_xlfn._xlws.FILTER(辅助信息!D:D,辅助信息!E:E=B1086)</f>
        <v>华西简阳西城嘉苑</v>
      </c>
    </row>
    <row r="1087" spans="2:18">
      <c r="B1087" s="22" t="s">
        <v>81</v>
      </c>
      <c r="C1087" s="64">
        <v>45763</v>
      </c>
      <c r="D1087" s="63" t="str">
        <f>VLOOKUP(B1087,辅助信息!E:K,7,FALSE)</f>
        <v>ZTWM-CDGS-YL-20240814-001</v>
      </c>
      <c r="E1087" s="63" t="str">
        <f>VLOOKUP(F1087,辅助信息!A:B,2,FALSE)</f>
        <v>盘螺</v>
      </c>
      <c r="F1087" s="22" t="s">
        <v>26</v>
      </c>
      <c r="G1087" s="18">
        <v>29</v>
      </c>
      <c r="H1087" s="65">
        <f>_xlfn.XLOOKUP(C1087&amp;F1087&amp;I1087&amp;J1087,'[1]2025年已发货'!$F:$F&amp;'[1]2025年已发货'!$C:$C&amp;'[1]2025年已发货'!$G:$G&amp;'[1]2025年已发货'!$H:$H,'[1]2025年已发货'!$E:$E,"未发货")</f>
        <v>29</v>
      </c>
      <c r="I1087" s="63" t="str">
        <f>VLOOKUP(B1087,辅助信息!E:I,3,FALSE)</f>
        <v>（华西简阳西城嘉苑）四川省成都市简阳市简城街道高屋村</v>
      </c>
      <c r="J1087" s="63" t="str">
        <f>VLOOKUP(B1087,辅助信息!E:I,4,FALSE)</f>
        <v>张瀚镭</v>
      </c>
      <c r="K1087" s="63">
        <f>VLOOKUP(J1087,辅助信息!H:I,2,FALSE)</f>
        <v>15884666220</v>
      </c>
      <c r="L1087" s="127" t="str">
        <f>VLOOKUP(B1087,辅助信息!E:J,6,FALSE)</f>
        <v>优先威钢发货,我方卸车,新老国标钢厂不加价可直发</v>
      </c>
      <c r="M1087" s="90">
        <v>45764</v>
      </c>
      <c r="O1087" s="91">
        <f ca="1" t="shared" si="62"/>
        <v>1</v>
      </c>
      <c r="P1087" s="91">
        <f ca="1" t="shared" si="63"/>
        <v>0</v>
      </c>
      <c r="Q1087" s="31" t="str">
        <f>VLOOKUP(B1087,辅助信息!E:M,9,FALSE)</f>
        <v>ZTWM-CDGS-XS-2024-0030-华西集采-简州大道</v>
      </c>
      <c r="R1087" s="47" t="str">
        <f>_xlfn._xlws.FILTER(辅助信息!D:D,辅助信息!E:E=B1087)</f>
        <v>华西简阳西城嘉苑</v>
      </c>
    </row>
    <row r="1088" spans="2:18">
      <c r="B1088" s="22" t="s">
        <v>81</v>
      </c>
      <c r="C1088" s="64">
        <v>45763</v>
      </c>
      <c r="D1088" s="63" t="str">
        <f>VLOOKUP(B1088,辅助信息!E:K,7,FALSE)</f>
        <v>ZTWM-CDGS-YL-20240814-001</v>
      </c>
      <c r="E1088" s="63" t="str">
        <f>VLOOKUP(F1088,辅助信息!A:B,2,FALSE)</f>
        <v>螺纹钢</v>
      </c>
      <c r="F1088" s="22" t="s">
        <v>19</v>
      </c>
      <c r="G1088" s="18">
        <v>10</v>
      </c>
      <c r="H1088" s="65">
        <f>_xlfn.XLOOKUP(C1088&amp;F1088&amp;I1088&amp;J1088,'[1]2025年已发货'!$F:$F&amp;'[1]2025年已发货'!$C:$C&amp;'[1]2025年已发货'!$G:$G&amp;'[1]2025年已发货'!$H:$H,'[1]2025年已发货'!$E:$E,"未发货")</f>
        <v>10</v>
      </c>
      <c r="I1088" s="63" t="str">
        <f>VLOOKUP(B1088,辅助信息!E:I,3,FALSE)</f>
        <v>（华西简阳西城嘉苑）四川省成都市简阳市简城街道高屋村</v>
      </c>
      <c r="J1088" s="63" t="str">
        <f>VLOOKUP(B1088,辅助信息!E:I,4,FALSE)</f>
        <v>张瀚镭</v>
      </c>
      <c r="K1088" s="63">
        <f>VLOOKUP(J1088,辅助信息!H:I,2,FALSE)</f>
        <v>15884666220</v>
      </c>
      <c r="L1088" s="127" t="str">
        <f>VLOOKUP(B1088,辅助信息!E:J,6,FALSE)</f>
        <v>优先威钢发货,我方卸车,新老国标钢厂不加价可直发</v>
      </c>
      <c r="M1088" s="90">
        <v>45764</v>
      </c>
      <c r="O1088" s="91">
        <f ca="1" t="shared" si="62"/>
        <v>1</v>
      </c>
      <c r="P1088" s="91">
        <f ca="1" t="shared" si="63"/>
        <v>0</v>
      </c>
      <c r="Q1088" s="31" t="str">
        <f>VLOOKUP(B1088,辅助信息!E:M,9,FALSE)</f>
        <v>ZTWM-CDGS-XS-2024-0030-华西集采-简州大道</v>
      </c>
      <c r="R1088" s="47" t="str">
        <f>_xlfn._xlws.FILTER(辅助信息!D:D,辅助信息!E:E=B1088)</f>
        <v>华西简阳西城嘉苑</v>
      </c>
    </row>
    <row r="1089" spans="2:18">
      <c r="B1089" s="22" t="s">
        <v>81</v>
      </c>
      <c r="C1089" s="64">
        <v>45763</v>
      </c>
      <c r="D1089" s="63" t="str">
        <f>VLOOKUP(B1089,辅助信息!E:K,7,FALSE)</f>
        <v>ZTWM-CDGS-YL-20240814-001</v>
      </c>
      <c r="E1089" s="63" t="str">
        <f>VLOOKUP(F1089,辅助信息!A:B,2,FALSE)</f>
        <v>螺纹钢</v>
      </c>
      <c r="F1089" s="22" t="s">
        <v>32</v>
      </c>
      <c r="G1089" s="18">
        <v>57</v>
      </c>
      <c r="H1089" s="65">
        <f>_xlfn.XLOOKUP(C1089&amp;F1089&amp;I1089&amp;J1089,'[1]2025年已发货'!$F:$F&amp;'[1]2025年已发货'!$C:$C&amp;'[1]2025年已发货'!$G:$G&amp;'[1]2025年已发货'!$H:$H,'[1]2025年已发货'!$E:$E,"未发货")</f>
        <v>57</v>
      </c>
      <c r="I1089" s="63" t="str">
        <f>VLOOKUP(B1089,辅助信息!E:I,3,FALSE)</f>
        <v>（华西简阳西城嘉苑）四川省成都市简阳市简城街道高屋村</v>
      </c>
      <c r="J1089" s="63" t="str">
        <f>VLOOKUP(B1089,辅助信息!E:I,4,FALSE)</f>
        <v>张瀚镭</v>
      </c>
      <c r="K1089" s="63">
        <f>VLOOKUP(J1089,辅助信息!H:I,2,FALSE)</f>
        <v>15884666220</v>
      </c>
      <c r="L1089" s="127" t="str">
        <f>VLOOKUP(B1089,辅助信息!E:J,6,FALSE)</f>
        <v>优先威钢发货,我方卸车,新老国标钢厂不加价可直发</v>
      </c>
      <c r="M1089" s="90">
        <v>45764</v>
      </c>
      <c r="O1089" s="91">
        <f ca="1" t="shared" si="62"/>
        <v>1</v>
      </c>
      <c r="P1089" s="91">
        <f ca="1" t="shared" si="63"/>
        <v>0</v>
      </c>
      <c r="Q1089" s="31" t="str">
        <f>VLOOKUP(B1089,辅助信息!E:M,9,FALSE)</f>
        <v>ZTWM-CDGS-XS-2024-0030-华西集采-简州大道</v>
      </c>
      <c r="R1089" s="47" t="str">
        <f>_xlfn._xlws.FILTER(辅助信息!D:D,辅助信息!E:E=B1089)</f>
        <v>华西简阳西城嘉苑</v>
      </c>
    </row>
    <row r="1090" spans="2:18">
      <c r="B1090" s="22" t="s">
        <v>81</v>
      </c>
      <c r="C1090" s="64">
        <v>45763</v>
      </c>
      <c r="D1090" s="63" t="str">
        <f>VLOOKUP(B1090,辅助信息!E:K,7,FALSE)</f>
        <v>ZTWM-CDGS-YL-20240814-001</v>
      </c>
      <c r="E1090" s="63" t="str">
        <f>VLOOKUP(F1090,辅助信息!A:B,2,FALSE)</f>
        <v>螺纹钢</v>
      </c>
      <c r="F1090" s="22" t="s">
        <v>30</v>
      </c>
      <c r="G1090" s="18">
        <v>13</v>
      </c>
      <c r="H1090" s="65">
        <f>_xlfn.XLOOKUP(C1090&amp;F1090&amp;I1090&amp;J1090,'[1]2025年已发货'!$F:$F&amp;'[1]2025年已发货'!$C:$C&amp;'[1]2025年已发货'!$G:$G&amp;'[1]2025年已发货'!$H:$H,'[1]2025年已发货'!$E:$E,"未发货")</f>
        <v>13</v>
      </c>
      <c r="I1090" s="63" t="str">
        <f>VLOOKUP(B1090,辅助信息!E:I,3,FALSE)</f>
        <v>（华西简阳西城嘉苑）四川省成都市简阳市简城街道高屋村</v>
      </c>
      <c r="J1090" s="63" t="str">
        <f>VLOOKUP(B1090,辅助信息!E:I,4,FALSE)</f>
        <v>张瀚镭</v>
      </c>
      <c r="K1090" s="63">
        <f>VLOOKUP(J1090,辅助信息!H:I,2,FALSE)</f>
        <v>15884666220</v>
      </c>
      <c r="L1090" s="127" t="str">
        <f>VLOOKUP(B1090,辅助信息!E:J,6,FALSE)</f>
        <v>优先威钢发货,我方卸车,新老国标钢厂不加价可直发</v>
      </c>
      <c r="M1090" s="90">
        <v>45764</v>
      </c>
      <c r="O1090" s="91">
        <f ca="1" t="shared" si="62"/>
        <v>1</v>
      </c>
      <c r="P1090" s="91">
        <f ca="1" t="shared" si="63"/>
        <v>0</v>
      </c>
      <c r="Q1090" s="31" t="str">
        <f>VLOOKUP(B1090,辅助信息!E:M,9,FALSE)</f>
        <v>ZTWM-CDGS-XS-2024-0030-华西集采-简州大道</v>
      </c>
      <c r="R1090" s="47" t="str">
        <f>_xlfn._xlws.FILTER(辅助信息!D:D,辅助信息!E:E=B1090)</f>
        <v>华西简阳西城嘉苑</v>
      </c>
    </row>
    <row r="1091" spans="2:18">
      <c r="B1091" s="22" t="s">
        <v>81</v>
      </c>
      <c r="C1091" s="64">
        <v>45763</v>
      </c>
      <c r="D1091" s="63" t="str">
        <f>VLOOKUP(B1091,辅助信息!E:K,7,FALSE)</f>
        <v>ZTWM-CDGS-YL-20240814-001</v>
      </c>
      <c r="E1091" s="63" t="str">
        <f>VLOOKUP(F1091,辅助信息!A:B,2,FALSE)</f>
        <v>螺纹钢</v>
      </c>
      <c r="F1091" s="22" t="s">
        <v>33</v>
      </c>
      <c r="G1091" s="18">
        <v>85</v>
      </c>
      <c r="H1091" s="65">
        <f>_xlfn.XLOOKUP(C1091&amp;F1091&amp;I1091&amp;J1091,'[1]2025年已发货'!$F:$F&amp;'[1]2025年已发货'!$C:$C&amp;'[1]2025年已发货'!$G:$G&amp;'[1]2025年已发货'!$H:$H,'[1]2025年已发货'!$E:$E,"未发货")</f>
        <v>70</v>
      </c>
      <c r="I1091" s="63" t="str">
        <f>VLOOKUP(B1091,辅助信息!E:I,3,FALSE)</f>
        <v>（华西简阳西城嘉苑）四川省成都市简阳市简城街道高屋村</v>
      </c>
      <c r="J1091" s="63" t="str">
        <f>VLOOKUP(B1091,辅助信息!E:I,4,FALSE)</f>
        <v>张瀚镭</v>
      </c>
      <c r="K1091" s="63">
        <f>VLOOKUP(J1091,辅助信息!H:I,2,FALSE)</f>
        <v>15884666220</v>
      </c>
      <c r="L1091" s="127" t="str">
        <f>VLOOKUP(B1091,辅助信息!E:J,6,FALSE)</f>
        <v>优先威钢发货,我方卸车,新老国标钢厂不加价可直发</v>
      </c>
      <c r="M1091" s="90">
        <v>45764</v>
      </c>
      <c r="O1091" s="91">
        <f ca="1" t="shared" si="62"/>
        <v>1</v>
      </c>
      <c r="P1091" s="91">
        <f ca="1" t="shared" si="63"/>
        <v>0</v>
      </c>
      <c r="Q1091" s="31" t="str">
        <f>VLOOKUP(B1091,辅助信息!E:M,9,FALSE)</f>
        <v>ZTWM-CDGS-XS-2024-0030-华西集采-简州大道</v>
      </c>
      <c r="R1091" s="47" t="str">
        <f>_xlfn._xlws.FILTER(辅助信息!D:D,辅助信息!E:E=B1091)</f>
        <v>华西简阳西城嘉苑</v>
      </c>
    </row>
    <row r="1092" spans="2:18">
      <c r="B1092" s="22" t="s">
        <v>81</v>
      </c>
      <c r="C1092" s="64">
        <v>45763</v>
      </c>
      <c r="D1092" s="63" t="str">
        <f>VLOOKUP(B1092,辅助信息!E:K,7,FALSE)</f>
        <v>ZTWM-CDGS-YL-20240814-001</v>
      </c>
      <c r="E1092" s="63" t="str">
        <f>VLOOKUP(F1092,辅助信息!A:B,2,FALSE)</f>
        <v>螺纹钢</v>
      </c>
      <c r="F1092" s="22" t="s">
        <v>28</v>
      </c>
      <c r="G1092" s="18">
        <v>16</v>
      </c>
      <c r="H1092" s="65">
        <f>_xlfn.XLOOKUP(C1092&amp;F1092&amp;I1092&amp;J1092,'[1]2025年已发货'!$F:$F&amp;'[1]2025年已发货'!$C:$C&amp;'[1]2025年已发货'!$G:$G&amp;'[1]2025年已发货'!$H:$H,'[1]2025年已发货'!$E:$E,"未发货")</f>
        <v>16</v>
      </c>
      <c r="I1092" s="63" t="str">
        <f>VLOOKUP(B1092,辅助信息!E:I,3,FALSE)</f>
        <v>（华西简阳西城嘉苑）四川省成都市简阳市简城街道高屋村</v>
      </c>
      <c r="J1092" s="63" t="str">
        <f>VLOOKUP(B1092,辅助信息!E:I,4,FALSE)</f>
        <v>张瀚镭</v>
      </c>
      <c r="K1092" s="63">
        <f>VLOOKUP(J1092,辅助信息!H:I,2,FALSE)</f>
        <v>15884666220</v>
      </c>
      <c r="L1092" s="127" t="str">
        <f>VLOOKUP(B1092,辅助信息!E:J,6,FALSE)</f>
        <v>优先威钢发货,我方卸车,新老国标钢厂不加价可直发</v>
      </c>
      <c r="M1092" s="90">
        <v>45764</v>
      </c>
      <c r="O1092" s="91">
        <f ca="1" t="shared" si="62"/>
        <v>1</v>
      </c>
      <c r="P1092" s="91">
        <f ca="1" t="shared" si="63"/>
        <v>0</v>
      </c>
      <c r="Q1092" s="31" t="str">
        <f>VLOOKUP(B1092,辅助信息!E:M,9,FALSE)</f>
        <v>ZTWM-CDGS-XS-2024-0030-华西集采-简州大道</v>
      </c>
      <c r="R1092" s="47" t="str">
        <f>_xlfn._xlws.FILTER(辅助信息!D:D,辅助信息!E:E=B1092)</f>
        <v>华西简阳西城嘉苑</v>
      </c>
    </row>
    <row r="1093" spans="2:18">
      <c r="B1093" s="22" t="s">
        <v>81</v>
      </c>
      <c r="C1093" s="64">
        <v>45763</v>
      </c>
      <c r="D1093" s="63" t="str">
        <f>VLOOKUP(B1093,辅助信息!E:K,7,FALSE)</f>
        <v>ZTWM-CDGS-YL-20240814-001</v>
      </c>
      <c r="E1093" s="63" t="str">
        <f>VLOOKUP(F1093,辅助信息!A:B,2,FALSE)</f>
        <v>螺纹钢</v>
      </c>
      <c r="F1093" s="22" t="s">
        <v>18</v>
      </c>
      <c r="G1093" s="18">
        <v>11</v>
      </c>
      <c r="H1093" s="65">
        <f>_xlfn.XLOOKUP(C1093&amp;F1093&amp;I1093&amp;J1093,'[1]2025年已发货'!$F:$F&amp;'[1]2025年已发货'!$C:$C&amp;'[1]2025年已发货'!$G:$G&amp;'[1]2025年已发货'!$H:$H,'[1]2025年已发货'!$E:$E,"未发货")</f>
        <v>11</v>
      </c>
      <c r="I1093" s="63" t="str">
        <f>VLOOKUP(B1093,辅助信息!E:I,3,FALSE)</f>
        <v>（华西简阳西城嘉苑）四川省成都市简阳市简城街道高屋村</v>
      </c>
      <c r="J1093" s="63" t="str">
        <f>VLOOKUP(B1093,辅助信息!E:I,4,FALSE)</f>
        <v>张瀚镭</v>
      </c>
      <c r="K1093" s="63">
        <f>VLOOKUP(J1093,辅助信息!H:I,2,FALSE)</f>
        <v>15884666220</v>
      </c>
      <c r="L1093" s="127" t="str">
        <f>VLOOKUP(B1093,辅助信息!E:J,6,FALSE)</f>
        <v>优先威钢发货,我方卸车,新老国标钢厂不加价可直发</v>
      </c>
      <c r="M1093" s="90">
        <v>45764</v>
      </c>
      <c r="O1093" s="91">
        <f ca="1" t="shared" si="62"/>
        <v>1</v>
      </c>
      <c r="P1093" s="91">
        <f ca="1" t="shared" si="63"/>
        <v>0</v>
      </c>
      <c r="Q1093" s="31" t="str">
        <f>VLOOKUP(B1093,辅助信息!E:M,9,FALSE)</f>
        <v>ZTWM-CDGS-XS-2024-0030-华西集采-简州大道</v>
      </c>
      <c r="R1093" s="47" t="str">
        <f>_xlfn._xlws.FILTER(辅助信息!D:D,辅助信息!E:E=B1093)</f>
        <v>华西简阳西城嘉苑</v>
      </c>
    </row>
    <row r="1094" spans="2:18">
      <c r="B1094" s="22" t="s">
        <v>29</v>
      </c>
      <c r="C1094" s="64">
        <v>45763</v>
      </c>
      <c r="D1094" s="63" t="str">
        <f>VLOOKUP(B1094,辅助信息!E:K,7,FALSE)</f>
        <v>JWDDCD2024102400111</v>
      </c>
      <c r="E1094" s="63" t="str">
        <f>VLOOKUP(F1094,辅助信息!A:B,2,FALSE)</f>
        <v>高线</v>
      </c>
      <c r="F1094" s="22" t="s">
        <v>53</v>
      </c>
      <c r="G1094" s="18">
        <v>15</v>
      </c>
      <c r="H1094" s="65">
        <f>_xlfn.XLOOKUP(C1094&amp;F1094&amp;I1094&amp;J1094,'[1]2025年已发货'!$F:$F&amp;'[1]2025年已发货'!$C:$C&amp;'[1]2025年已发货'!$G:$G&amp;'[1]2025年已发货'!$H:$H,'[1]2025年已发货'!$E:$E,"未发货")</f>
        <v>15</v>
      </c>
      <c r="I1094" s="63" t="str">
        <f>VLOOKUP(B1094,辅助信息!E:I,3,FALSE)</f>
        <v>（五冶达州国道542项目-二工区黄家湾隧道工段）四川省达州市达川区赵固镇黄家坡</v>
      </c>
      <c r="J1094" s="63" t="str">
        <f>VLOOKUP(B1094,辅助信息!E:I,4,FALSE)</f>
        <v>罗永方</v>
      </c>
      <c r="K1094" s="63">
        <f>VLOOKUP(J1094,辅助信息!H:I,2,FALSE)</f>
        <v>13551450899</v>
      </c>
      <c r="L1094" s="127" t="str">
        <f>VLOOKUP(B1094,辅助信息!E:J,6,FALSE)</f>
        <v>五冶建设送货单,4份材质书,送货车型9.6米,装货前联系收货人核实到场规格,没提前告知进场规格现场不给予接收</v>
      </c>
      <c r="M1094" s="90">
        <v>45766</v>
      </c>
      <c r="O1094" s="91">
        <f ca="1" t="shared" si="62"/>
        <v>3</v>
      </c>
      <c r="P1094" s="91">
        <f ca="1" t="shared" si="63"/>
        <v>0</v>
      </c>
      <c r="Q1094" s="31" t="str">
        <f>VLOOKUP(B1094,辅助信息!E:M,9,FALSE)</f>
        <v>ZTWM-CDGS-XS-2024-0181-五冶天府-国道542项目（二批次）</v>
      </c>
      <c r="R1094" s="47" t="str">
        <f>_xlfn._xlws.FILTER(辅助信息!D:D,辅助信息!E:E=B1094)</f>
        <v>五冶达州国道542项目</v>
      </c>
    </row>
    <row r="1095" spans="2:18">
      <c r="B1095" s="22" t="s">
        <v>29</v>
      </c>
      <c r="C1095" s="64">
        <v>45763</v>
      </c>
      <c r="D1095" s="63" t="str">
        <f>VLOOKUP(B1095,辅助信息!E:K,7,FALSE)</f>
        <v>JWDDCD2024102400111</v>
      </c>
      <c r="E1095" s="63" t="str">
        <f>VLOOKUP(F1095,辅助信息!A:B,2,FALSE)</f>
        <v>螺纹钢</v>
      </c>
      <c r="F1095" s="22" t="s">
        <v>27</v>
      </c>
      <c r="G1095" s="18">
        <v>20</v>
      </c>
      <c r="H1095" s="65">
        <f>_xlfn.XLOOKUP(C1095&amp;F1095&amp;I1095&amp;J1095,'[1]2025年已发货'!$F:$F&amp;'[1]2025年已发货'!$C:$C&amp;'[1]2025年已发货'!$G:$G&amp;'[1]2025年已发货'!$H:$H,'[1]2025年已发货'!$E:$E,"未发货")</f>
        <v>20</v>
      </c>
      <c r="I1095" s="63" t="str">
        <f>VLOOKUP(B1095,辅助信息!E:I,3,FALSE)</f>
        <v>（五冶达州国道542项目-二工区黄家湾隧道工段）四川省达州市达川区赵固镇黄家坡</v>
      </c>
      <c r="J1095" s="63" t="str">
        <f>VLOOKUP(B1095,辅助信息!E:I,4,FALSE)</f>
        <v>罗永方</v>
      </c>
      <c r="K1095" s="63">
        <f>VLOOKUP(J1095,辅助信息!H:I,2,FALSE)</f>
        <v>13551450899</v>
      </c>
      <c r="L1095" s="127" t="str">
        <f>VLOOKUP(B1095,辅助信息!E:J,6,FALSE)</f>
        <v>五冶建设送货单,4份材质书,送货车型9.6米,装货前联系收货人核实到场规格,没提前告知进场规格现场不给予接收</v>
      </c>
      <c r="M1095" s="90">
        <v>45766</v>
      </c>
      <c r="O1095" s="91">
        <f ca="1" t="shared" si="62"/>
        <v>3</v>
      </c>
      <c r="P1095" s="91">
        <f ca="1" t="shared" si="63"/>
        <v>0</v>
      </c>
      <c r="Q1095" s="31" t="str">
        <f>VLOOKUP(B1095,辅助信息!E:M,9,FALSE)</f>
        <v>ZTWM-CDGS-XS-2024-0181-五冶天府-国道542项目（二批次）</v>
      </c>
      <c r="R1095" s="47" t="str">
        <f>_xlfn._xlws.FILTER(辅助信息!D:D,辅助信息!E:E=B1095)</f>
        <v>五冶达州国道542项目</v>
      </c>
    </row>
    <row r="1096" spans="2:18">
      <c r="B1096" s="22" t="s">
        <v>78</v>
      </c>
      <c r="C1096" s="64">
        <v>45763</v>
      </c>
      <c r="D1096" s="63" t="str">
        <f>VLOOKUP(B1096,辅助信息!E:K,7,FALSE)</f>
        <v>JWDDCD2024102400111</v>
      </c>
      <c r="E1096" s="63" t="str">
        <f>VLOOKUP(F1096,辅助信息!A:B,2,FALSE)</f>
        <v>螺纹钢</v>
      </c>
      <c r="F1096" s="22" t="s">
        <v>27</v>
      </c>
      <c r="G1096" s="18">
        <v>17</v>
      </c>
      <c r="H1096" s="65">
        <f>_xlfn.XLOOKUP(C1096&amp;F1096&amp;I1096&amp;J1096,'[1]2025年已发货'!$F:$F&amp;'[1]2025年已发货'!$C:$C&amp;'[1]2025年已发货'!$G:$G&amp;'[1]2025年已发货'!$H:$H,'[1]2025年已发货'!$E:$E,"未发货")</f>
        <v>17</v>
      </c>
      <c r="I1096" s="63" t="str">
        <f>VLOOKUP(B1096,辅助信息!E:I,3,FALSE)</f>
        <v>（五冶达州国道542项目-二工区巴河特大桥工段-4号墩）达州市达川区桥湾镇陈余村</v>
      </c>
      <c r="J1096" s="63" t="str">
        <f>VLOOKUP(B1096,辅助信息!E:I,4,FALSE)</f>
        <v>谭福中</v>
      </c>
      <c r="K1096" s="63">
        <f>VLOOKUP(J1096,辅助信息!H:I,2,FALSE)</f>
        <v>15828538619</v>
      </c>
      <c r="L1096" s="127" t="str">
        <f>VLOOKUP(B1096,辅助信息!E:J,6,FALSE)</f>
        <v>五冶建设送货单,4份材质书,送货车型9.6米,装货前联系收货人核实到场规格,没提前告知进场规格现场不给予接收</v>
      </c>
      <c r="M1096" s="90">
        <v>45765</v>
      </c>
      <c r="O1096" s="91">
        <f ca="1" t="shared" ref="O1096:O1106" si="64">IF(OR(M1096="",N1096&lt;&gt;""),"",MAX(M1096-TODAY(),0))</f>
        <v>2</v>
      </c>
      <c r="P1096" s="91">
        <f ca="1" t="shared" ref="P1096:P1106" si="65">IF(M1096="","",IF(N1096&lt;&gt;"",MAX(N1096-M1096,0),IF(TODAY()&gt;M1096,TODAY()-M1096,0)))</f>
        <v>0</v>
      </c>
      <c r="Q1096" s="31" t="str">
        <f>VLOOKUP(B1096,辅助信息!E:M,9,FALSE)</f>
        <v>ZTWM-CDGS-XS-2024-0181-五冶天府-国道542项目（二批次）</v>
      </c>
      <c r="R1096" s="47" t="str">
        <f>_xlfn._xlws.FILTER(辅助信息!D:D,辅助信息!E:E=B1096)</f>
        <v>五冶达州国道542项目</v>
      </c>
    </row>
    <row r="1097" spans="2:18">
      <c r="B1097" s="22" t="s">
        <v>78</v>
      </c>
      <c r="C1097" s="64">
        <v>45763</v>
      </c>
      <c r="D1097" s="63" t="str">
        <f>VLOOKUP(B1097,辅助信息!E:K,7,FALSE)</f>
        <v>JWDDCD2024102400111</v>
      </c>
      <c r="E1097" s="63" t="str">
        <f>VLOOKUP(F1097,辅助信息!A:B,2,FALSE)</f>
        <v>螺纹钢</v>
      </c>
      <c r="F1097" s="22" t="s">
        <v>33</v>
      </c>
      <c r="G1097" s="18">
        <v>35</v>
      </c>
      <c r="H1097" s="65">
        <f>_xlfn.XLOOKUP(C1097&amp;F1097&amp;I1097&amp;J1097,'[1]2025年已发货'!$F:$F&amp;'[1]2025年已发货'!$C:$C&amp;'[1]2025年已发货'!$G:$G&amp;'[1]2025年已发货'!$H:$H,'[1]2025年已发货'!$E:$E,"未发货")</f>
        <v>35</v>
      </c>
      <c r="I1097" s="63" t="str">
        <f>VLOOKUP(B1097,辅助信息!E:I,3,FALSE)</f>
        <v>（五冶达州国道542项目-二工区巴河特大桥工段-4号墩）达州市达川区桥湾镇陈余村</v>
      </c>
      <c r="J1097" s="63" t="str">
        <f>VLOOKUP(B1097,辅助信息!E:I,4,FALSE)</f>
        <v>谭福中</v>
      </c>
      <c r="K1097" s="63">
        <f>VLOOKUP(J1097,辅助信息!H:I,2,FALSE)</f>
        <v>15828538619</v>
      </c>
      <c r="L1097" s="127" t="str">
        <f>VLOOKUP(B1097,辅助信息!E:J,6,FALSE)</f>
        <v>五冶建设送货单,4份材质书,送货车型9.6米,装货前联系收货人核实到场规格,没提前告知进场规格现场不给予接收</v>
      </c>
      <c r="M1097" s="90">
        <v>45765</v>
      </c>
      <c r="O1097" s="91">
        <f ca="1" t="shared" si="64"/>
        <v>2</v>
      </c>
      <c r="P1097" s="91">
        <f ca="1" t="shared" si="65"/>
        <v>0</v>
      </c>
      <c r="Q1097" s="31" t="str">
        <f>VLOOKUP(B1097,辅助信息!E:M,9,FALSE)</f>
        <v>ZTWM-CDGS-XS-2024-0181-五冶天府-国道542项目（二批次）</v>
      </c>
      <c r="R1097" s="47" t="str">
        <f>_xlfn._xlws.FILTER(辅助信息!D:D,辅助信息!E:E=B1097)</f>
        <v>五冶达州国道542项目</v>
      </c>
    </row>
    <row r="1098" spans="2:18">
      <c r="B1098" s="22" t="s">
        <v>78</v>
      </c>
      <c r="C1098" s="64">
        <v>45763</v>
      </c>
      <c r="D1098" s="63" t="str">
        <f>VLOOKUP(B1098,辅助信息!E:K,7,FALSE)</f>
        <v>JWDDCD2024102400111</v>
      </c>
      <c r="E1098" s="63" t="str">
        <f>VLOOKUP(F1098,辅助信息!A:B,2,FALSE)</f>
        <v>螺纹钢</v>
      </c>
      <c r="F1098" s="22" t="s">
        <v>28</v>
      </c>
      <c r="G1098" s="18">
        <v>18</v>
      </c>
      <c r="H1098" s="65">
        <f>_xlfn.XLOOKUP(C1098&amp;F1098&amp;I1098&amp;J1098,'[1]2025年已发货'!$F:$F&amp;'[1]2025年已发货'!$C:$C&amp;'[1]2025年已发货'!$G:$G&amp;'[1]2025年已发货'!$H:$H,'[1]2025年已发货'!$E:$E,"未发货")</f>
        <v>18</v>
      </c>
      <c r="I1098" s="63" t="str">
        <f>VLOOKUP(B1098,辅助信息!E:I,3,FALSE)</f>
        <v>（五冶达州国道542项目-二工区巴河特大桥工段-4号墩）达州市达川区桥湾镇陈余村</v>
      </c>
      <c r="J1098" s="63" t="str">
        <f>VLOOKUP(B1098,辅助信息!E:I,4,FALSE)</f>
        <v>谭福中</v>
      </c>
      <c r="K1098" s="63">
        <f>VLOOKUP(J1098,辅助信息!H:I,2,FALSE)</f>
        <v>15828538619</v>
      </c>
      <c r="L1098" s="127" t="str">
        <f>VLOOKUP(B1098,辅助信息!E:J,6,FALSE)</f>
        <v>五冶建设送货单,4份材质书,送货车型9.6米,装货前联系收货人核实到场规格,没提前告知进场规格现场不给予接收</v>
      </c>
      <c r="M1098" s="90">
        <v>45765</v>
      </c>
      <c r="O1098" s="91">
        <f ca="1" t="shared" si="64"/>
        <v>2</v>
      </c>
      <c r="P1098" s="91">
        <f ca="1" t="shared" si="65"/>
        <v>0</v>
      </c>
      <c r="Q1098" s="31" t="str">
        <f>VLOOKUP(B1098,辅助信息!E:M,9,FALSE)</f>
        <v>ZTWM-CDGS-XS-2024-0181-五冶天府-国道542项目（二批次）</v>
      </c>
      <c r="R1098" s="47" t="str">
        <f>_xlfn._xlws.FILTER(辅助信息!D:D,辅助信息!E:E=B1098)</f>
        <v>五冶达州国道542项目</v>
      </c>
    </row>
    <row r="1099" spans="2:18">
      <c r="B1099" s="22" t="s">
        <v>54</v>
      </c>
      <c r="C1099" s="64">
        <v>45763</v>
      </c>
      <c r="D1099" s="63" t="str">
        <f>VLOOKUP(B1099,辅助信息!E:K,7,FALSE)</f>
        <v>JWDDCD2024102400111</v>
      </c>
      <c r="E1099" s="63" t="str">
        <f>VLOOKUP(F1099,辅助信息!A:B,2,FALSE)</f>
        <v>螺纹钢</v>
      </c>
      <c r="F1099" s="22" t="s">
        <v>27</v>
      </c>
      <c r="G1099" s="18">
        <v>15</v>
      </c>
      <c r="H1099" s="65">
        <f>_xlfn.XLOOKUP(C1099&amp;F1099&amp;I1099&amp;J1099,'[1]2025年已发货'!$F:$F&amp;'[1]2025年已发货'!$C:$C&amp;'[1]2025年已发货'!$G:$G&amp;'[1]2025年已发货'!$H:$H,'[1]2025年已发货'!$E:$E,"未发货")</f>
        <v>15</v>
      </c>
      <c r="I1099" s="63" t="str">
        <f>VLOOKUP(B1099,辅助信息!E:I,3,FALSE)</f>
        <v>（五冶达州国道542项目-二工区巴河特大桥工段-5号墩）四川省达州市达川区石梯镇固家村村民委员会</v>
      </c>
      <c r="J1099" s="63" t="str">
        <f>VLOOKUP(B1099,辅助信息!E:I,4,FALSE)</f>
        <v>谭福中</v>
      </c>
      <c r="K1099" s="63">
        <f>VLOOKUP(J1099,辅助信息!H:I,2,FALSE)</f>
        <v>15828538619</v>
      </c>
      <c r="L1099" s="127" t="str">
        <f>VLOOKUP(B1099,辅助信息!E:J,6,FALSE)</f>
        <v>五冶建设送货单,4份材质书,送货车型13米,装货前联系收货人核实到场规格,没提前告知进场规格现场不给予接收</v>
      </c>
      <c r="M1099" s="90">
        <v>45765</v>
      </c>
      <c r="O1099" s="91">
        <f ca="1" t="shared" si="64"/>
        <v>2</v>
      </c>
      <c r="P1099" s="91">
        <f ca="1" t="shared" si="65"/>
        <v>0</v>
      </c>
      <c r="Q1099" s="31" t="str">
        <f>VLOOKUP(B1099,辅助信息!E:M,9,FALSE)</f>
        <v>ZTWM-CDGS-XS-2024-0181-五冶天府-国道542项目（二批次）</v>
      </c>
      <c r="R1099" s="47" t="str">
        <f>_xlfn._xlws.FILTER(辅助信息!D:D,辅助信息!E:E=B1099)</f>
        <v>五冶达州国道542项目</v>
      </c>
    </row>
    <row r="1100" spans="2:18">
      <c r="B1100" s="22" t="s">
        <v>54</v>
      </c>
      <c r="C1100" s="64">
        <v>45763</v>
      </c>
      <c r="D1100" s="63" t="str">
        <f>VLOOKUP(B1100,辅助信息!E:K,7,FALSE)</f>
        <v>JWDDCD2024102400111</v>
      </c>
      <c r="E1100" s="63" t="str">
        <f>VLOOKUP(F1100,辅助信息!A:B,2,FALSE)</f>
        <v>螺纹钢</v>
      </c>
      <c r="F1100" s="22" t="s">
        <v>19</v>
      </c>
      <c r="G1100" s="18">
        <v>10</v>
      </c>
      <c r="H1100" s="65">
        <f>_xlfn.XLOOKUP(C1100&amp;F1100&amp;I1100&amp;J1100,'[1]2025年已发货'!$F:$F&amp;'[1]2025年已发货'!$C:$C&amp;'[1]2025年已发货'!$G:$G&amp;'[1]2025年已发货'!$H:$H,'[1]2025年已发货'!$E:$E,"未发货")</f>
        <v>10</v>
      </c>
      <c r="I1100" s="63" t="str">
        <f>VLOOKUP(B1100,辅助信息!E:I,3,FALSE)</f>
        <v>（五冶达州国道542项目-二工区巴河特大桥工段-5号墩）四川省达州市达川区石梯镇固家村村民委员会</v>
      </c>
      <c r="J1100" s="63" t="str">
        <f>VLOOKUP(B1100,辅助信息!E:I,4,FALSE)</f>
        <v>谭福中</v>
      </c>
      <c r="K1100" s="63">
        <f>VLOOKUP(J1100,辅助信息!H:I,2,FALSE)</f>
        <v>15828538619</v>
      </c>
      <c r="L1100" s="127" t="str">
        <f>VLOOKUP(B1100,辅助信息!E:J,6,FALSE)</f>
        <v>五冶建设送货单,4份材质书,送货车型13米,装货前联系收货人核实到场规格,没提前告知进场规格现场不给予接收</v>
      </c>
      <c r="M1100" s="90">
        <v>45765</v>
      </c>
      <c r="O1100" s="91">
        <f ca="1" t="shared" si="64"/>
        <v>2</v>
      </c>
      <c r="P1100" s="91">
        <f ca="1" t="shared" si="65"/>
        <v>0</v>
      </c>
      <c r="Q1100" s="31" t="str">
        <f>VLOOKUP(B1100,辅助信息!E:M,9,FALSE)</f>
        <v>ZTWM-CDGS-XS-2024-0181-五冶天府-国道542项目（二批次）</v>
      </c>
      <c r="R1100" s="47" t="str">
        <f>_xlfn._xlws.FILTER(辅助信息!D:D,辅助信息!E:E=B1100)</f>
        <v>五冶达州国道542项目</v>
      </c>
    </row>
    <row r="1101" spans="2:18">
      <c r="B1101" s="22" t="s">
        <v>54</v>
      </c>
      <c r="C1101" s="64">
        <v>45763</v>
      </c>
      <c r="D1101" s="63" t="str">
        <f>VLOOKUP(B1101,辅助信息!E:K,7,FALSE)</f>
        <v>JWDDCD2024102400111</v>
      </c>
      <c r="E1101" s="63" t="str">
        <f>VLOOKUP(F1101,辅助信息!A:B,2,FALSE)</f>
        <v>螺纹钢</v>
      </c>
      <c r="F1101" s="22" t="s">
        <v>32</v>
      </c>
      <c r="G1101" s="18">
        <v>10</v>
      </c>
      <c r="H1101" s="65">
        <f>_xlfn.XLOOKUP(C1101&amp;F1101&amp;I1101&amp;J1101,'[1]2025年已发货'!$F:$F&amp;'[1]2025年已发货'!$C:$C&amp;'[1]2025年已发货'!$G:$G&amp;'[1]2025年已发货'!$H:$H,'[1]2025年已发货'!$E:$E,"未发货")</f>
        <v>10</v>
      </c>
      <c r="I1101" s="63" t="str">
        <f>VLOOKUP(B1101,辅助信息!E:I,3,FALSE)</f>
        <v>（五冶达州国道542项目-二工区巴河特大桥工段-5号墩）四川省达州市达川区石梯镇固家村村民委员会</v>
      </c>
      <c r="J1101" s="63" t="str">
        <f>VLOOKUP(B1101,辅助信息!E:I,4,FALSE)</f>
        <v>谭福中</v>
      </c>
      <c r="K1101" s="63">
        <f>VLOOKUP(J1101,辅助信息!H:I,2,FALSE)</f>
        <v>15828538619</v>
      </c>
      <c r="L1101" s="127" t="str">
        <f>VLOOKUP(B1101,辅助信息!E:J,6,FALSE)</f>
        <v>五冶建设送货单,4份材质书,送货车型13米,装货前联系收货人核实到场规格,没提前告知进场规格现场不给予接收</v>
      </c>
      <c r="M1101" s="90">
        <v>45765</v>
      </c>
      <c r="O1101" s="91">
        <f ca="1" t="shared" si="64"/>
        <v>2</v>
      </c>
      <c r="P1101" s="91">
        <f ca="1" t="shared" si="65"/>
        <v>0</v>
      </c>
      <c r="Q1101" s="31" t="str">
        <f>VLOOKUP(B1101,辅助信息!E:M,9,FALSE)</f>
        <v>ZTWM-CDGS-XS-2024-0181-五冶天府-国道542项目（二批次）</v>
      </c>
      <c r="R1101" s="47" t="str">
        <f>_xlfn._xlws.FILTER(辅助信息!D:D,辅助信息!E:E=B1101)</f>
        <v>五冶达州国道542项目</v>
      </c>
    </row>
    <row r="1102" spans="2:18">
      <c r="B1102" s="22" t="s">
        <v>31</v>
      </c>
      <c r="C1102" s="64">
        <v>45763</v>
      </c>
      <c r="D1102" s="63" t="str">
        <f>VLOOKUP(B1102,辅助信息!E:K,7,FALSE)</f>
        <v>JWDDCD2024121000136</v>
      </c>
      <c r="E1102" s="63" t="str">
        <f>VLOOKUP(F1102,辅助信息!A:B,2,FALSE)</f>
        <v>盘螺</v>
      </c>
      <c r="F1102" s="22" t="s">
        <v>40</v>
      </c>
      <c r="G1102" s="18">
        <v>2.5</v>
      </c>
      <c r="H1102" s="65">
        <f>_xlfn.XLOOKUP(C1102&amp;F1102&amp;I1102&amp;J1102,'[1]2025年已发货'!$F:$F&amp;'[1]2025年已发货'!$C:$C&amp;'[1]2025年已发货'!$G:$G&amp;'[1]2025年已发货'!$H:$H,'[1]2025年已发货'!$E:$E,"未发货")</f>
        <v>2.5</v>
      </c>
      <c r="I1102" s="63" t="str">
        <f>VLOOKUP(B1102,辅助信息!E:I,3,FALSE)</f>
        <v>（四川商建-射洪城乡一体化项目）遂宁市射洪市忠新幼儿园北侧约220米新溪小区</v>
      </c>
      <c r="J1102" s="63" t="str">
        <f>VLOOKUP(B1102,辅助信息!E:I,4,FALSE)</f>
        <v>柏子刚</v>
      </c>
      <c r="K1102" s="63">
        <f>VLOOKUP(J1102,辅助信息!H:I,2,FALSE)</f>
        <v>15692885305</v>
      </c>
      <c r="L1102" s="127" t="str">
        <f>VLOOKUP(B1102,辅助信息!E:J,6,FALSE)</f>
        <v>提前联系到场规格及数量</v>
      </c>
      <c r="M1102" s="90">
        <v>45765</v>
      </c>
      <c r="O1102" s="91">
        <f ca="1" t="shared" si="64"/>
        <v>2</v>
      </c>
      <c r="P1102" s="91">
        <f ca="1" t="shared" si="65"/>
        <v>0</v>
      </c>
      <c r="Q1102" s="31" t="str">
        <f>VLOOKUP(B1102,辅助信息!E:M,9,FALSE)</f>
        <v>ZTWM-CDGS-XS-2024-0179-四川商投-射洪城乡一体化建设项目</v>
      </c>
      <c r="R1102" s="47" t="str">
        <f>_xlfn._xlws.FILTER(辅助信息!D:D,辅助信息!E:E=B1102)</f>
        <v>四川商建
射洪城乡一体化项目</v>
      </c>
    </row>
    <row r="1103" spans="2:18">
      <c r="B1103" s="22" t="s">
        <v>31</v>
      </c>
      <c r="C1103" s="64">
        <v>45763</v>
      </c>
      <c r="D1103" s="63" t="str">
        <f>VLOOKUP(B1103,辅助信息!E:K,7,FALSE)</f>
        <v>JWDDCD2024121000136</v>
      </c>
      <c r="E1103" s="63" t="str">
        <f>VLOOKUP(F1103,辅助信息!A:B,2,FALSE)</f>
        <v>盘螺</v>
      </c>
      <c r="F1103" s="22" t="s">
        <v>41</v>
      </c>
      <c r="G1103" s="18">
        <v>2.5</v>
      </c>
      <c r="H1103" s="65">
        <f>_xlfn.XLOOKUP(C1103&amp;F1103&amp;I1103&amp;J1103,'[1]2025年已发货'!$F:$F&amp;'[1]2025年已发货'!$C:$C&amp;'[1]2025年已发货'!$G:$G&amp;'[1]2025年已发货'!$H:$H,'[1]2025年已发货'!$E:$E,"未发货")</f>
        <v>2.5</v>
      </c>
      <c r="I1103" s="63" t="str">
        <f>VLOOKUP(B1103,辅助信息!E:I,3,FALSE)</f>
        <v>（四川商建-射洪城乡一体化项目）遂宁市射洪市忠新幼儿园北侧约220米新溪小区</v>
      </c>
      <c r="J1103" s="63" t="str">
        <f>VLOOKUP(B1103,辅助信息!E:I,4,FALSE)</f>
        <v>柏子刚</v>
      </c>
      <c r="K1103" s="63">
        <f>VLOOKUP(J1103,辅助信息!H:I,2,FALSE)</f>
        <v>15692885305</v>
      </c>
      <c r="L1103" s="127" t="str">
        <f>VLOOKUP(B1103,辅助信息!E:J,6,FALSE)</f>
        <v>提前联系到场规格及数量</v>
      </c>
      <c r="M1103" s="90">
        <v>45765</v>
      </c>
      <c r="O1103" s="91">
        <f ca="1" t="shared" si="64"/>
        <v>2</v>
      </c>
      <c r="P1103" s="91">
        <f ca="1" t="shared" si="65"/>
        <v>0</v>
      </c>
      <c r="Q1103" s="31" t="str">
        <f>VLOOKUP(B1103,辅助信息!E:M,9,FALSE)</f>
        <v>ZTWM-CDGS-XS-2024-0179-四川商投-射洪城乡一体化建设项目</v>
      </c>
      <c r="R1103" s="47" t="str">
        <f>_xlfn._xlws.FILTER(辅助信息!D:D,辅助信息!E:E=B1103)</f>
        <v>四川商建
射洪城乡一体化项目</v>
      </c>
    </row>
    <row r="1104" spans="2:18">
      <c r="B1104" s="22" t="s">
        <v>31</v>
      </c>
      <c r="C1104" s="64">
        <v>45763</v>
      </c>
      <c r="D1104" s="63" t="str">
        <f>VLOOKUP(B1104,辅助信息!E:K,7,FALSE)</f>
        <v>JWDDCD2024121000136</v>
      </c>
      <c r="E1104" s="63" t="str">
        <f>VLOOKUP(F1104,辅助信息!A:B,2,FALSE)</f>
        <v>螺纹钢</v>
      </c>
      <c r="F1104" s="22" t="s">
        <v>27</v>
      </c>
      <c r="G1104" s="18">
        <v>3</v>
      </c>
      <c r="H1104" s="65">
        <f>_xlfn.XLOOKUP(C1104&amp;F1104&amp;I1104&amp;J1104,'[1]2025年已发货'!$F:$F&amp;'[1]2025年已发货'!$C:$C&amp;'[1]2025年已发货'!$G:$G&amp;'[1]2025年已发货'!$H:$H,'[1]2025年已发货'!$E:$E,"未发货")</f>
        <v>3</v>
      </c>
      <c r="I1104" s="63" t="str">
        <f>VLOOKUP(B1104,辅助信息!E:I,3,FALSE)</f>
        <v>（四川商建-射洪城乡一体化项目）遂宁市射洪市忠新幼儿园北侧约220米新溪小区</v>
      </c>
      <c r="J1104" s="63" t="str">
        <f>VLOOKUP(B1104,辅助信息!E:I,4,FALSE)</f>
        <v>柏子刚</v>
      </c>
      <c r="K1104" s="63">
        <f>VLOOKUP(J1104,辅助信息!H:I,2,FALSE)</f>
        <v>15692885305</v>
      </c>
      <c r="L1104" s="127" t="str">
        <f>VLOOKUP(B1104,辅助信息!E:J,6,FALSE)</f>
        <v>提前联系到场规格及数量</v>
      </c>
      <c r="M1104" s="90">
        <v>45765</v>
      </c>
      <c r="O1104" s="91">
        <f ca="1" t="shared" si="64"/>
        <v>2</v>
      </c>
      <c r="P1104" s="91">
        <f ca="1" t="shared" si="65"/>
        <v>0</v>
      </c>
      <c r="Q1104" s="31" t="str">
        <f>VLOOKUP(B1104,辅助信息!E:M,9,FALSE)</f>
        <v>ZTWM-CDGS-XS-2024-0179-四川商投-射洪城乡一体化建设项目</v>
      </c>
      <c r="R1104" s="47" t="str">
        <f>_xlfn._xlws.FILTER(辅助信息!D:D,辅助信息!E:E=B1104)</f>
        <v>四川商建
射洪城乡一体化项目</v>
      </c>
    </row>
    <row r="1105" spans="2:18">
      <c r="B1105" s="22" t="s">
        <v>31</v>
      </c>
      <c r="C1105" s="64">
        <v>45763</v>
      </c>
      <c r="D1105" s="63" t="str">
        <f>VLOOKUP(B1105,辅助信息!E:K,7,FALSE)</f>
        <v>JWDDCD2024121000136</v>
      </c>
      <c r="E1105" s="63" t="str">
        <f>VLOOKUP(F1105,辅助信息!A:B,2,FALSE)</f>
        <v>螺纹钢</v>
      </c>
      <c r="F1105" s="22" t="s">
        <v>19</v>
      </c>
      <c r="G1105" s="18">
        <v>21</v>
      </c>
      <c r="H1105" s="65">
        <f>_xlfn.XLOOKUP(C1105&amp;F1105&amp;I1105&amp;J1105,'[1]2025年已发货'!$F:$F&amp;'[1]2025年已发货'!$C:$C&amp;'[1]2025年已发货'!$G:$G&amp;'[1]2025年已发货'!$H:$H,'[1]2025年已发货'!$E:$E,"未发货")</f>
        <v>21</v>
      </c>
      <c r="I1105" s="63" t="str">
        <f>VLOOKUP(B1105,辅助信息!E:I,3,FALSE)</f>
        <v>（四川商建-射洪城乡一体化项目）遂宁市射洪市忠新幼儿园北侧约220米新溪小区</v>
      </c>
      <c r="J1105" s="63" t="str">
        <f>VLOOKUP(B1105,辅助信息!E:I,4,FALSE)</f>
        <v>柏子刚</v>
      </c>
      <c r="K1105" s="63">
        <f>VLOOKUP(J1105,辅助信息!H:I,2,FALSE)</f>
        <v>15692885305</v>
      </c>
      <c r="L1105" s="127" t="str">
        <f>VLOOKUP(B1105,辅助信息!E:J,6,FALSE)</f>
        <v>提前联系到场规格及数量</v>
      </c>
      <c r="M1105" s="90">
        <v>45765</v>
      </c>
      <c r="O1105" s="91">
        <f ca="1" t="shared" si="64"/>
        <v>2</v>
      </c>
      <c r="P1105" s="91">
        <f ca="1" t="shared" si="65"/>
        <v>0</v>
      </c>
      <c r="Q1105" s="31" t="str">
        <f>VLOOKUP(B1105,辅助信息!E:M,9,FALSE)</f>
        <v>ZTWM-CDGS-XS-2024-0179-四川商投-射洪城乡一体化建设项目</v>
      </c>
      <c r="R1105" s="47" t="str">
        <f>_xlfn._xlws.FILTER(辅助信息!D:D,辅助信息!E:E=B1105)</f>
        <v>四川商建
射洪城乡一体化项目</v>
      </c>
    </row>
    <row r="1106" spans="2:18">
      <c r="B1106" s="22" t="s">
        <v>31</v>
      </c>
      <c r="C1106" s="64">
        <v>45763</v>
      </c>
      <c r="D1106" s="63" t="str">
        <f>VLOOKUP(B1106,辅助信息!E:K,7,FALSE)</f>
        <v>JWDDCD2024121000136</v>
      </c>
      <c r="E1106" s="63" t="str">
        <f>VLOOKUP(F1106,辅助信息!A:B,2,FALSE)</f>
        <v>螺纹钢</v>
      </c>
      <c r="F1106" s="22" t="s">
        <v>30</v>
      </c>
      <c r="G1106" s="18">
        <v>9</v>
      </c>
      <c r="H1106" s="65">
        <f>_xlfn.XLOOKUP(C1106&amp;F1106&amp;I1106&amp;J1106,'[1]2025年已发货'!$F:$F&amp;'[1]2025年已发货'!$C:$C&amp;'[1]2025年已发货'!$G:$G&amp;'[1]2025年已发货'!$H:$H,'[1]2025年已发货'!$E:$E,"未发货")</f>
        <v>9</v>
      </c>
      <c r="I1106" s="63" t="str">
        <f>VLOOKUP(B1106,辅助信息!E:I,3,FALSE)</f>
        <v>（四川商建-射洪城乡一体化项目）遂宁市射洪市忠新幼儿园北侧约220米新溪小区</v>
      </c>
      <c r="J1106" s="63" t="str">
        <f>VLOOKUP(B1106,辅助信息!E:I,4,FALSE)</f>
        <v>柏子刚</v>
      </c>
      <c r="K1106" s="63">
        <f>VLOOKUP(J1106,辅助信息!H:I,2,FALSE)</f>
        <v>15692885305</v>
      </c>
      <c r="L1106" s="127" t="str">
        <f>VLOOKUP(B1106,辅助信息!E:J,6,FALSE)</f>
        <v>提前联系到场规格及数量</v>
      </c>
      <c r="M1106" s="90">
        <v>45765</v>
      </c>
      <c r="O1106" s="91">
        <f ca="1" t="shared" si="64"/>
        <v>2</v>
      </c>
      <c r="P1106" s="91">
        <f ca="1" t="shared" si="65"/>
        <v>0</v>
      </c>
      <c r="Q1106" s="31" t="str">
        <f>VLOOKUP(B1106,辅助信息!E:M,9,FALSE)</f>
        <v>ZTWM-CDGS-XS-2024-0179-四川商投-射洪城乡一体化建设项目</v>
      </c>
      <c r="R1106" s="47" t="str">
        <f>_xlfn._xlws.FILTER(辅助信息!D:D,辅助信息!E:E=B1106)</f>
        <v>四川商建
射洪城乡一体化项目</v>
      </c>
    </row>
    <row r="1107" spans="1:18">
      <c r="A1107" s="128" t="s">
        <v>100</v>
      </c>
      <c r="B1107" s="22" t="s">
        <v>106</v>
      </c>
      <c r="C1107" s="64">
        <v>45763</v>
      </c>
      <c r="D1107" s="63" t="str">
        <f>VLOOKUP(B1107,辅助信息!E:K,7,FALSE)</f>
        <v>JWDDCD2024101600133</v>
      </c>
      <c r="E1107" s="63" t="str">
        <f>VLOOKUP(F1107,辅助信息!A:B,2,FALSE)</f>
        <v>盘螺</v>
      </c>
      <c r="F1107" s="22" t="s">
        <v>40</v>
      </c>
      <c r="G1107" s="18">
        <v>15</v>
      </c>
      <c r="H1107" s="65">
        <f>_xlfn.XLOOKUP(C1107&amp;F1107&amp;I1107&amp;J1107,'[1]2025年已发货'!$F:$F&amp;'[1]2025年已发货'!$C:$C&amp;'[1]2025年已发货'!$G:$G&amp;'[1]2025年已发货'!$H:$H,'[1]2025年已发货'!$E:$E,"未发货")</f>
        <v>15</v>
      </c>
      <c r="I1107" s="63" t="str">
        <f>VLOOKUP(B1107,辅助信息!E:I,3,FALSE)</f>
        <v>（五冶钢构宜宾高县月江镇建设项目）  四川省宜宾市高县月江镇刚记超市斜对面(还阳组团沪碳二期项目)</v>
      </c>
      <c r="J1107" s="63" t="str">
        <f>VLOOKUP(B1107,辅助信息!E:I,4,FALSE)</f>
        <v>张朝亮</v>
      </c>
      <c r="K1107" s="63">
        <f>VLOOKUP(J1107,辅助信息!H:I,2,FALSE)</f>
        <v>15228205853</v>
      </c>
      <c r="L1107" s="127" t="str">
        <f>VLOOKUP(B1107,辅助信息!E:J,6,FALSE)</f>
        <v>提前联系到场规格</v>
      </c>
      <c r="M1107" s="90">
        <v>45765</v>
      </c>
      <c r="O1107" s="91">
        <f ca="1" t="shared" ref="O1107:O1112" si="66">IF(OR(M1107="",N1107&lt;&gt;""),"",MAX(M1107-TODAY(),0))</f>
        <v>2</v>
      </c>
      <c r="P1107" s="91">
        <f ca="1" t="shared" ref="P1107:P1112" si="67">IF(M1107="","",IF(N1107&lt;&gt;"",MAX(N1107-M1107,0),IF(TODAY()&gt;M1107,TODAY()-M1107,0)))</f>
        <v>0</v>
      </c>
      <c r="Q1107" s="31" t="str">
        <f>VLOOKUP(B1107,辅助信息!E:M,9,FALSE)</f>
        <v>ZTWM-CDGS-XS-2024-0169-中冶西部钢构-宜宾市南溪区幸福路东路,高县月江镇建设项目</v>
      </c>
      <c r="R1107" s="47" t="str">
        <f>_xlfn._xlws.FILTER(辅助信息!D:D,辅助信息!E:E=B1107)</f>
        <v>五冶钢构-宜宾市南溪区幸福路东路,高县月江镇建设项目</v>
      </c>
    </row>
    <row r="1108" spans="1:18">
      <c r="A1108" s="128"/>
      <c r="B1108" s="22" t="s">
        <v>106</v>
      </c>
      <c r="C1108" s="64">
        <v>45763</v>
      </c>
      <c r="D1108" s="63" t="str">
        <f>VLOOKUP(B1108,辅助信息!E:K,7,FALSE)</f>
        <v>JWDDCD2024101600133</v>
      </c>
      <c r="E1108" s="63" t="str">
        <f>VLOOKUP(F1108,辅助信息!A:B,2,FALSE)</f>
        <v>盘螺</v>
      </c>
      <c r="F1108" s="22" t="s">
        <v>41</v>
      </c>
      <c r="G1108" s="18">
        <v>10</v>
      </c>
      <c r="H1108" s="65">
        <f>_xlfn.XLOOKUP(C1108&amp;F1108&amp;I1108&amp;J1108,'[1]2025年已发货'!$F:$F&amp;'[1]2025年已发货'!$C:$C&amp;'[1]2025年已发货'!$G:$G&amp;'[1]2025年已发货'!$H:$H,'[1]2025年已发货'!$E:$E,"未发货")</f>
        <v>10</v>
      </c>
      <c r="I1108" s="63" t="str">
        <f>VLOOKUP(B1108,辅助信息!E:I,3,FALSE)</f>
        <v>（五冶钢构宜宾高县月江镇建设项目）  四川省宜宾市高县月江镇刚记超市斜对面(还阳组团沪碳二期项目)</v>
      </c>
      <c r="J1108" s="63" t="str">
        <f>VLOOKUP(B1108,辅助信息!E:I,4,FALSE)</f>
        <v>张朝亮</v>
      </c>
      <c r="K1108" s="63">
        <f>VLOOKUP(J1108,辅助信息!H:I,2,FALSE)</f>
        <v>15228205853</v>
      </c>
      <c r="L1108" s="127" t="str">
        <f>VLOOKUP(B1108,辅助信息!E:J,6,FALSE)</f>
        <v>提前联系到场规格</v>
      </c>
      <c r="M1108" s="90">
        <v>45765</v>
      </c>
      <c r="O1108" s="91">
        <f ca="1" t="shared" si="66"/>
        <v>2</v>
      </c>
      <c r="P1108" s="91">
        <f ca="1" t="shared" si="67"/>
        <v>0</v>
      </c>
      <c r="Q1108" s="31" t="str">
        <f>VLOOKUP(B1108,辅助信息!E:M,9,FALSE)</f>
        <v>ZTWM-CDGS-XS-2024-0169-中冶西部钢构-宜宾市南溪区幸福路东路,高县月江镇建设项目</v>
      </c>
      <c r="R1108" s="47" t="str">
        <f>_xlfn._xlws.FILTER(辅助信息!D:D,辅助信息!E:E=B1108)</f>
        <v>五冶钢构-宜宾市南溪区幸福路东路,高县月江镇建设项目</v>
      </c>
    </row>
    <row r="1109" spans="1:18">
      <c r="A1109" s="128"/>
      <c r="B1109" s="22" t="s">
        <v>106</v>
      </c>
      <c r="C1109" s="64">
        <v>45763</v>
      </c>
      <c r="D1109" s="63" t="str">
        <f>VLOOKUP(B1109,辅助信息!E:K,7,FALSE)</f>
        <v>JWDDCD2024101600133</v>
      </c>
      <c r="E1109" s="63" t="str">
        <f>VLOOKUP(F1109,辅助信息!A:B,2,FALSE)</f>
        <v>螺纹钢</v>
      </c>
      <c r="F1109" s="22" t="s">
        <v>27</v>
      </c>
      <c r="G1109" s="18">
        <v>6</v>
      </c>
      <c r="H1109" s="65">
        <f>_xlfn.XLOOKUP(C1109&amp;F1109&amp;I1109&amp;J1109,'[1]2025年已发货'!$F:$F&amp;'[1]2025年已发货'!$C:$C&amp;'[1]2025年已发货'!$G:$G&amp;'[1]2025年已发货'!$H:$H,'[1]2025年已发货'!$E:$E,"未发货")</f>
        <v>6</v>
      </c>
      <c r="I1109" s="63" t="str">
        <f>VLOOKUP(B1109,辅助信息!E:I,3,FALSE)</f>
        <v>（五冶钢构宜宾高县月江镇建设项目）  四川省宜宾市高县月江镇刚记超市斜对面(还阳组团沪碳二期项目)</v>
      </c>
      <c r="J1109" s="63" t="str">
        <f>VLOOKUP(B1109,辅助信息!E:I,4,FALSE)</f>
        <v>张朝亮</v>
      </c>
      <c r="K1109" s="63">
        <f>VLOOKUP(J1109,辅助信息!H:I,2,FALSE)</f>
        <v>15228205853</v>
      </c>
      <c r="L1109" s="127" t="str">
        <f>VLOOKUP(B1109,辅助信息!E:J,6,FALSE)</f>
        <v>提前联系到场规格</v>
      </c>
      <c r="M1109" s="90">
        <v>45765</v>
      </c>
      <c r="O1109" s="91">
        <f ca="1" t="shared" si="66"/>
        <v>2</v>
      </c>
      <c r="P1109" s="91">
        <f ca="1" t="shared" si="67"/>
        <v>0</v>
      </c>
      <c r="Q1109" s="31" t="str">
        <f>VLOOKUP(B1109,辅助信息!E:M,9,FALSE)</f>
        <v>ZTWM-CDGS-XS-2024-0169-中冶西部钢构-宜宾市南溪区幸福路东路,高县月江镇建设项目</v>
      </c>
      <c r="R1109" s="47" t="str">
        <f>_xlfn._xlws.FILTER(辅助信息!D:D,辅助信息!E:E=B1109)</f>
        <v>五冶钢构-宜宾市南溪区幸福路东路,高县月江镇建设项目</v>
      </c>
    </row>
    <row r="1110" spans="1:18">
      <c r="A1110" s="128"/>
      <c r="B1110" s="22" t="s">
        <v>106</v>
      </c>
      <c r="C1110" s="64">
        <v>45763</v>
      </c>
      <c r="D1110" s="63" t="str">
        <f>VLOOKUP(B1110,辅助信息!E:K,7,FALSE)</f>
        <v>JWDDCD2024101600133</v>
      </c>
      <c r="E1110" s="63" t="str">
        <f>VLOOKUP(F1110,辅助信息!A:B,2,FALSE)</f>
        <v>螺纹钢</v>
      </c>
      <c r="F1110" s="22" t="s">
        <v>30</v>
      </c>
      <c r="G1110" s="18">
        <v>6</v>
      </c>
      <c r="H1110" s="65">
        <f>_xlfn.XLOOKUP(C1110&amp;F1110&amp;I1110&amp;J1110,'[1]2025年已发货'!$F:$F&amp;'[1]2025年已发货'!$C:$C&amp;'[1]2025年已发货'!$G:$G&amp;'[1]2025年已发货'!$H:$H,'[1]2025年已发货'!$E:$E,"未发货")</f>
        <v>6</v>
      </c>
      <c r="I1110" s="63" t="str">
        <f>VLOOKUP(B1110,辅助信息!E:I,3,FALSE)</f>
        <v>（五冶钢构宜宾高县月江镇建设项目）  四川省宜宾市高县月江镇刚记超市斜对面(还阳组团沪碳二期项目)</v>
      </c>
      <c r="J1110" s="63" t="str">
        <f>VLOOKUP(B1110,辅助信息!E:I,4,FALSE)</f>
        <v>张朝亮</v>
      </c>
      <c r="K1110" s="63">
        <f>VLOOKUP(J1110,辅助信息!H:I,2,FALSE)</f>
        <v>15228205853</v>
      </c>
      <c r="L1110" s="127" t="str">
        <f>VLOOKUP(B1110,辅助信息!E:J,6,FALSE)</f>
        <v>提前联系到场规格</v>
      </c>
      <c r="M1110" s="90">
        <v>45765</v>
      </c>
      <c r="O1110" s="91">
        <f ca="1" t="shared" si="66"/>
        <v>2</v>
      </c>
      <c r="P1110" s="91">
        <f ca="1" t="shared" si="67"/>
        <v>0</v>
      </c>
      <c r="Q1110" s="31" t="str">
        <f>VLOOKUP(B1110,辅助信息!E:M,9,FALSE)</f>
        <v>ZTWM-CDGS-XS-2024-0169-中冶西部钢构-宜宾市南溪区幸福路东路,高县月江镇建设项目</v>
      </c>
      <c r="R1110" s="47" t="str">
        <f>_xlfn._xlws.FILTER(辅助信息!D:D,辅助信息!E:E=B1110)</f>
        <v>五冶钢构-宜宾市南溪区幸福路东路,高县月江镇建设项目</v>
      </c>
    </row>
    <row r="1111" spans="1:18">
      <c r="A1111" s="128"/>
      <c r="B1111" s="22" t="s">
        <v>106</v>
      </c>
      <c r="C1111" s="64">
        <v>45763</v>
      </c>
      <c r="D1111" s="63" t="str">
        <f>VLOOKUP(B1111,辅助信息!E:K,7,FALSE)</f>
        <v>JWDDCD2024101600133</v>
      </c>
      <c r="E1111" s="63" t="str">
        <f>VLOOKUP(F1111,辅助信息!A:B,2,FALSE)</f>
        <v>螺纹钢</v>
      </c>
      <c r="F1111" s="22" t="s">
        <v>33</v>
      </c>
      <c r="G1111" s="18">
        <v>3</v>
      </c>
      <c r="H1111" s="65">
        <f>_xlfn.XLOOKUP(C1111&amp;F1111&amp;I1111&amp;J1111,'[1]2025年已发货'!$F:$F&amp;'[1]2025年已发货'!$C:$C&amp;'[1]2025年已发货'!$G:$G&amp;'[1]2025年已发货'!$H:$H,'[1]2025年已发货'!$E:$E,"未发货")</f>
        <v>3</v>
      </c>
      <c r="I1111" s="63" t="str">
        <f>VLOOKUP(B1111,辅助信息!E:I,3,FALSE)</f>
        <v>（五冶钢构宜宾高县月江镇建设项目）  四川省宜宾市高县月江镇刚记超市斜对面(还阳组团沪碳二期项目)</v>
      </c>
      <c r="J1111" s="63" t="str">
        <f>VLOOKUP(B1111,辅助信息!E:I,4,FALSE)</f>
        <v>张朝亮</v>
      </c>
      <c r="K1111" s="63">
        <f>VLOOKUP(J1111,辅助信息!H:I,2,FALSE)</f>
        <v>15228205853</v>
      </c>
      <c r="L1111" s="127" t="str">
        <f>VLOOKUP(B1111,辅助信息!E:J,6,FALSE)</f>
        <v>提前联系到场规格</v>
      </c>
      <c r="M1111" s="90">
        <v>45765</v>
      </c>
      <c r="O1111" s="91">
        <f ca="1" t="shared" si="66"/>
        <v>2</v>
      </c>
      <c r="P1111" s="91">
        <f ca="1" t="shared" si="67"/>
        <v>0</v>
      </c>
      <c r="Q1111" s="31" t="str">
        <f>VLOOKUP(B1111,辅助信息!E:M,9,FALSE)</f>
        <v>ZTWM-CDGS-XS-2024-0169-中冶西部钢构-宜宾市南溪区幸福路东路,高县月江镇建设项目</v>
      </c>
      <c r="R1111" s="47" t="str">
        <f>_xlfn._xlws.FILTER(辅助信息!D:D,辅助信息!E:E=B1111)</f>
        <v>五冶钢构-宜宾市南溪区幸福路东路,高县月江镇建设项目</v>
      </c>
    </row>
    <row r="1112" spans="1:18">
      <c r="A1112" s="128"/>
      <c r="B1112" s="22" t="s">
        <v>106</v>
      </c>
      <c r="C1112" s="64">
        <v>45763</v>
      </c>
      <c r="D1112" s="63" t="str">
        <f>VLOOKUP(B1112,辅助信息!E:K,7,FALSE)</f>
        <v>JWDDCD2024101600133</v>
      </c>
      <c r="E1112" s="63" t="str">
        <f>VLOOKUP(F1112,辅助信息!A:B,2,FALSE)</f>
        <v>螺纹钢</v>
      </c>
      <c r="F1112" s="22" t="s">
        <v>28</v>
      </c>
      <c r="G1112" s="18">
        <v>31</v>
      </c>
      <c r="H1112" s="65">
        <f>_xlfn.XLOOKUP(C1112&amp;F1112&amp;I1112&amp;J1112,'[1]2025年已发货'!$F:$F&amp;'[1]2025年已发货'!$C:$C&amp;'[1]2025年已发货'!$G:$G&amp;'[1]2025年已发货'!$H:$H,'[1]2025年已发货'!$E:$E,"未发货")</f>
        <v>31</v>
      </c>
      <c r="I1112" s="63" t="str">
        <f>VLOOKUP(B1112,辅助信息!E:I,3,FALSE)</f>
        <v>（五冶钢构宜宾高县月江镇建设项目）  四川省宜宾市高县月江镇刚记超市斜对面(还阳组团沪碳二期项目)</v>
      </c>
      <c r="J1112" s="63" t="str">
        <f>VLOOKUP(B1112,辅助信息!E:I,4,FALSE)</f>
        <v>张朝亮</v>
      </c>
      <c r="K1112" s="63">
        <f>VLOOKUP(J1112,辅助信息!H:I,2,FALSE)</f>
        <v>15228205853</v>
      </c>
      <c r="L1112" s="127" t="str">
        <f>VLOOKUP(B1112,辅助信息!E:J,6,FALSE)</f>
        <v>提前联系到场规格</v>
      </c>
      <c r="M1112" s="90">
        <v>45765</v>
      </c>
      <c r="O1112" s="91">
        <f ca="1" t="shared" si="66"/>
        <v>2</v>
      </c>
      <c r="P1112" s="91">
        <f ca="1" t="shared" si="67"/>
        <v>0</v>
      </c>
      <c r="Q1112" s="31" t="str">
        <f>VLOOKUP(B1112,辅助信息!E:M,9,FALSE)</f>
        <v>ZTWM-CDGS-XS-2024-0169-中冶西部钢构-宜宾市南溪区幸福路东路,高县月江镇建设项目</v>
      </c>
      <c r="R1112" s="47" t="str">
        <f>_xlfn._xlws.FILTER(辅助信息!D:D,辅助信息!E:E=B1112)</f>
        <v>五冶钢构-宜宾市南溪区幸福路东路,高县月江镇建设项目</v>
      </c>
    </row>
    <row r="1113" spans="2:18">
      <c r="B1113" s="22" t="s">
        <v>63</v>
      </c>
      <c r="C1113" s="64">
        <v>45763</v>
      </c>
      <c r="D1113" s="63" t="str">
        <f>VLOOKUP(B1113,辅助信息!E:K,7,FALSE)</f>
        <v>JWDDCD2024102400111</v>
      </c>
      <c r="E1113" s="63" t="str">
        <f>VLOOKUP(F1113,辅助信息!A:B,2,FALSE)</f>
        <v>螺纹钢</v>
      </c>
      <c r="F1113" s="22" t="s">
        <v>27</v>
      </c>
      <c r="G1113" s="18">
        <v>3</v>
      </c>
      <c r="H1113" s="65">
        <f>_xlfn.XLOOKUP(C1113&amp;F1113&amp;I1113&amp;J1113,'[1]2025年已发货'!$F:$F&amp;'[1]2025年已发货'!$C:$C&amp;'[1]2025年已发货'!$G:$G&amp;'[1]2025年已发货'!$H:$H,'[1]2025年已发货'!$E:$E,"未发货")</f>
        <v>3</v>
      </c>
      <c r="I1113" s="63" t="str">
        <f>VLOOKUP(B1113,辅助信息!E:I,3,FALSE)</f>
        <v>（五冶达州国道542项目-三工区路基六工段）四川省达州市达川区赵固镇水文村</v>
      </c>
      <c r="J1113" s="63" t="str">
        <f>VLOOKUP(B1113,辅助信息!E:I,4,FALSE)</f>
        <v>谭鹏程</v>
      </c>
      <c r="K1113" s="63">
        <f>VLOOKUP(J1113,辅助信息!H:I,2,FALSE)</f>
        <v>18280895666</v>
      </c>
      <c r="L1113" s="127" t="str">
        <f>VLOOKUP(B1113,辅助信息!E:J,6,FALSE)</f>
        <v>五冶建设送货单,送货车型9.6米,装货前联系收货人核实到场规格,没提前告知进场规格现场不给予接收</v>
      </c>
      <c r="M1113" s="90">
        <v>45765</v>
      </c>
      <c r="O1113" s="91">
        <f ca="1" t="shared" ref="O1113:O1118" si="68">IF(OR(M1113="",N1113&lt;&gt;""),"",MAX(M1113-TODAY(),0))</f>
        <v>2</v>
      </c>
      <c r="P1113" s="91">
        <f ca="1" t="shared" ref="P1113:P1118" si="69">IF(M1113="","",IF(N1113&lt;&gt;"",MAX(N1113-M1113,0),IF(TODAY()&gt;M1113,TODAY()-M1113,0)))</f>
        <v>0</v>
      </c>
      <c r="Q1113" s="31" t="str">
        <f>VLOOKUP(B1113,辅助信息!E:M,9,FALSE)</f>
        <v>ZTWM-CDGS-XS-2024-0181-五冶天府-国道542项目（二批次）</v>
      </c>
      <c r="R1113" s="47" t="str">
        <f>_xlfn._xlws.FILTER(辅助信息!D:D,辅助信息!E:E=B1113)</f>
        <v>五冶达州国道542项目</v>
      </c>
    </row>
    <row r="1114" spans="2:18">
      <c r="B1114" s="22" t="s">
        <v>63</v>
      </c>
      <c r="C1114" s="64">
        <v>45763</v>
      </c>
      <c r="D1114" s="63" t="str">
        <f>VLOOKUP(B1114,辅助信息!E:K,7,FALSE)</f>
        <v>JWDDCD2024102400111</v>
      </c>
      <c r="E1114" s="63" t="str">
        <f>VLOOKUP(F1114,辅助信息!A:B,2,FALSE)</f>
        <v>螺纹钢</v>
      </c>
      <c r="F1114" s="22" t="s">
        <v>32</v>
      </c>
      <c r="G1114" s="18">
        <v>6</v>
      </c>
      <c r="H1114" s="65">
        <f>_xlfn.XLOOKUP(C1114&amp;F1114&amp;I1114&amp;J1114,'[1]2025年已发货'!$F:$F&amp;'[1]2025年已发货'!$C:$C&amp;'[1]2025年已发货'!$G:$G&amp;'[1]2025年已发货'!$H:$H,'[1]2025年已发货'!$E:$E,"未发货")</f>
        <v>6</v>
      </c>
      <c r="I1114" s="63" t="str">
        <f>VLOOKUP(B1114,辅助信息!E:I,3,FALSE)</f>
        <v>（五冶达州国道542项目-三工区路基六工段）四川省达州市达川区赵固镇水文村</v>
      </c>
      <c r="J1114" s="63" t="str">
        <f>VLOOKUP(B1114,辅助信息!E:I,4,FALSE)</f>
        <v>谭鹏程</v>
      </c>
      <c r="K1114" s="63">
        <f>VLOOKUP(J1114,辅助信息!H:I,2,FALSE)</f>
        <v>18280895666</v>
      </c>
      <c r="L1114" s="127" t="str">
        <f>VLOOKUP(B1114,辅助信息!E:J,6,FALSE)</f>
        <v>五冶建设送货单,送货车型9.6米,装货前联系收货人核实到场规格,没提前告知进场规格现场不给予接收</v>
      </c>
      <c r="M1114" s="90">
        <v>45765</v>
      </c>
      <c r="O1114" s="91">
        <f ca="1" t="shared" si="68"/>
        <v>2</v>
      </c>
      <c r="P1114" s="91">
        <f ca="1" t="shared" si="69"/>
        <v>0</v>
      </c>
      <c r="Q1114" s="31" t="str">
        <f>VLOOKUP(B1114,辅助信息!E:M,9,FALSE)</f>
        <v>ZTWM-CDGS-XS-2024-0181-五冶天府-国道542项目（二批次）</v>
      </c>
      <c r="R1114" s="47" t="str">
        <f>_xlfn._xlws.FILTER(辅助信息!D:D,辅助信息!E:E=B1114)</f>
        <v>五冶达州国道542项目</v>
      </c>
    </row>
    <row r="1115" spans="2:18">
      <c r="B1115" s="22" t="s">
        <v>63</v>
      </c>
      <c r="C1115" s="64">
        <v>45763</v>
      </c>
      <c r="D1115" s="63" t="str">
        <f>VLOOKUP(B1115,辅助信息!E:K,7,FALSE)</f>
        <v>JWDDCD2024102400111</v>
      </c>
      <c r="E1115" s="63" t="str">
        <f>VLOOKUP(F1115,辅助信息!A:B,2,FALSE)</f>
        <v>螺纹钢</v>
      </c>
      <c r="F1115" s="22" t="s">
        <v>28</v>
      </c>
      <c r="G1115" s="18">
        <v>6</v>
      </c>
      <c r="H1115" s="65">
        <f>_xlfn.XLOOKUP(C1115&amp;F1115&amp;I1115&amp;J1115,'[1]2025年已发货'!$F:$F&amp;'[1]2025年已发货'!$C:$C&amp;'[1]2025年已发货'!$G:$G&amp;'[1]2025年已发货'!$H:$H,'[1]2025年已发货'!$E:$E,"未发货")</f>
        <v>6</v>
      </c>
      <c r="I1115" s="63" t="str">
        <f>VLOOKUP(B1115,辅助信息!E:I,3,FALSE)</f>
        <v>（五冶达州国道542项目-三工区路基六工段）四川省达州市达川区赵固镇水文村</v>
      </c>
      <c r="J1115" s="63" t="str">
        <f>VLOOKUP(B1115,辅助信息!E:I,4,FALSE)</f>
        <v>谭鹏程</v>
      </c>
      <c r="K1115" s="63">
        <f>VLOOKUP(J1115,辅助信息!H:I,2,FALSE)</f>
        <v>18280895666</v>
      </c>
      <c r="L1115" s="127" t="str">
        <f>VLOOKUP(B1115,辅助信息!E:J,6,FALSE)</f>
        <v>五冶建设送货单,送货车型9.6米,装货前联系收货人核实到场规格,没提前告知进场规格现场不给予接收</v>
      </c>
      <c r="M1115" s="90">
        <v>45765</v>
      </c>
      <c r="O1115" s="91">
        <f ca="1" t="shared" si="68"/>
        <v>2</v>
      </c>
      <c r="P1115" s="91">
        <f ca="1" t="shared" si="69"/>
        <v>0</v>
      </c>
      <c r="Q1115" s="31" t="str">
        <f>VLOOKUP(B1115,辅助信息!E:M,9,FALSE)</f>
        <v>ZTWM-CDGS-XS-2024-0181-五冶天府-国道542项目（二批次）</v>
      </c>
      <c r="R1115" s="47" t="str">
        <f>_xlfn._xlws.FILTER(辅助信息!D:D,辅助信息!E:E=B1115)</f>
        <v>五冶达州国道542项目</v>
      </c>
    </row>
    <row r="1116" spans="2:18">
      <c r="B1116" s="22" t="s">
        <v>63</v>
      </c>
      <c r="C1116" s="64">
        <v>45763</v>
      </c>
      <c r="D1116" s="63" t="str">
        <f>VLOOKUP(B1116,辅助信息!E:K,7,FALSE)</f>
        <v>JWDDCD2024102400111</v>
      </c>
      <c r="E1116" s="63" t="str">
        <f>VLOOKUP(F1116,辅助信息!A:B,2,FALSE)</f>
        <v>螺纹钢</v>
      </c>
      <c r="F1116" s="22" t="s">
        <v>18</v>
      </c>
      <c r="G1116" s="18">
        <v>19</v>
      </c>
      <c r="H1116" s="65">
        <f>_xlfn.XLOOKUP(C1116&amp;F1116&amp;I1116&amp;J1116,'[1]2025年已发货'!$F:$F&amp;'[1]2025年已发货'!$C:$C&amp;'[1]2025年已发货'!$G:$G&amp;'[1]2025年已发货'!$H:$H,'[1]2025年已发货'!$E:$E,"未发货")</f>
        <v>19</v>
      </c>
      <c r="I1116" s="63" t="str">
        <f>VLOOKUP(B1116,辅助信息!E:I,3,FALSE)</f>
        <v>（五冶达州国道542项目-三工区路基六工段）四川省达州市达川区赵固镇水文村</v>
      </c>
      <c r="J1116" s="63" t="str">
        <f>VLOOKUP(B1116,辅助信息!E:I,4,FALSE)</f>
        <v>谭鹏程</v>
      </c>
      <c r="K1116" s="63">
        <f>VLOOKUP(J1116,辅助信息!H:I,2,FALSE)</f>
        <v>18280895666</v>
      </c>
      <c r="L1116" s="127" t="str">
        <f>VLOOKUP(B1116,辅助信息!E:J,6,FALSE)</f>
        <v>五冶建设送货单,送货车型9.6米,装货前联系收货人核实到场规格,没提前告知进场规格现场不给予接收</v>
      </c>
      <c r="M1116" s="90">
        <v>45765</v>
      </c>
      <c r="O1116" s="91">
        <f ca="1" t="shared" si="68"/>
        <v>2</v>
      </c>
      <c r="P1116" s="91">
        <f ca="1" t="shared" si="69"/>
        <v>0</v>
      </c>
      <c r="Q1116" s="31" t="str">
        <f>VLOOKUP(B1116,辅助信息!E:M,9,FALSE)</f>
        <v>ZTWM-CDGS-XS-2024-0181-五冶天府-国道542项目（二批次）</v>
      </c>
      <c r="R1116" s="47" t="str">
        <f>_xlfn._xlws.FILTER(辅助信息!D:D,辅助信息!E:E=B1116)</f>
        <v>五冶达州国道542项目</v>
      </c>
    </row>
    <row r="1117" spans="2:18">
      <c r="B1117" s="22" t="s">
        <v>56</v>
      </c>
      <c r="C1117" s="64">
        <v>45763</v>
      </c>
      <c r="D1117" s="63" t="str">
        <f>VLOOKUP(B1117,辅助信息!E:K,7,FALSE)</f>
        <v>JWDDCD2025011400164</v>
      </c>
      <c r="E1117" s="63" t="str">
        <f>VLOOKUP(F1117,辅助信息!A:B,2,FALSE)</f>
        <v>盘螺</v>
      </c>
      <c r="F1117" s="22" t="s">
        <v>40</v>
      </c>
      <c r="G1117" s="18">
        <v>45</v>
      </c>
      <c r="H1117" s="65">
        <f>_xlfn.XLOOKUP(C1117&amp;F1117&amp;I1117&amp;J1117,'[1]2025年已发货'!$F:$F&amp;'[1]2025年已发货'!$C:$C&amp;'[1]2025年已发货'!$G:$G&amp;'[1]2025年已发货'!$H:$H,'[1]2025年已发货'!$E:$E,"未发货")</f>
        <v>45</v>
      </c>
      <c r="I1117" s="63" t="str">
        <f>VLOOKUP(B1117,辅助信息!E:I,3,FALSE)</f>
        <v>（商投建工达州中医药科技园-4工区-7号楼）达州市通川区达州中医药职业学院犀牛大道北段</v>
      </c>
      <c r="J1117" s="63" t="str">
        <f>VLOOKUP(B1117,辅助信息!E:I,4,FALSE)</f>
        <v>张扬</v>
      </c>
      <c r="K1117" s="63">
        <f>VLOOKUP(J1117,辅助信息!H:I,2,FALSE)</f>
        <v>18381904567</v>
      </c>
      <c r="L1117" s="127" t="str">
        <f>VLOOKUP(B1117,辅助信息!E:J,6,FALSE)</f>
        <v>控制炉批号尽量少,优先安排达钢,提前联系到场规格及数量</v>
      </c>
      <c r="M1117" s="90">
        <v>45765</v>
      </c>
      <c r="O1117" s="91">
        <f ca="1" t="shared" si="68"/>
        <v>2</v>
      </c>
      <c r="P1117" s="91">
        <f ca="1" t="shared" si="69"/>
        <v>0</v>
      </c>
      <c r="Q1117" s="31" t="str">
        <f>VLOOKUP(B1117,辅助信息!E:M,9,FALSE)</f>
        <v>ZTWM-CDGS-XS-2024-0134-商投建工达州中医药科技成果示范园项目</v>
      </c>
      <c r="R1117" s="47" t="str">
        <f>_xlfn._xlws.FILTER(辅助信息!D:D,辅助信息!E:E=B1117)</f>
        <v>商投建工达州中医药科技园</v>
      </c>
    </row>
    <row r="1118" spans="2:18">
      <c r="B1118" s="22" t="s">
        <v>112</v>
      </c>
      <c r="C1118" s="64">
        <v>45763</v>
      </c>
      <c r="D1118" s="63" t="str">
        <f>VLOOKUP(B1118,辅助信息!E:K,7,FALSE)</f>
        <v>JWDDCD2025011400164</v>
      </c>
      <c r="E1118" s="63" t="str">
        <f>VLOOKUP(F1118,辅助信息!A:B,2,FALSE)</f>
        <v>螺纹钢</v>
      </c>
      <c r="F1118" s="22" t="s">
        <v>19</v>
      </c>
      <c r="G1118" s="18">
        <v>50</v>
      </c>
      <c r="H1118" s="65">
        <f>_xlfn.XLOOKUP(C1118&amp;F1118&amp;I1118&amp;J1118,'[1]2025年已发货'!$F:$F&amp;'[1]2025年已发货'!$C:$C&amp;'[1]2025年已发货'!$G:$G&amp;'[1]2025年已发货'!$H:$H,'[1]2025年已发货'!$E:$E,"未发货")</f>
        <v>50</v>
      </c>
      <c r="I1118" s="63" t="str">
        <f>VLOOKUP(B1118,辅助信息!E:I,3,FALSE)</f>
        <v>（商投建工达州中医药科技园-4工区-10号楼）达州市通川区达州中医药职业学院犀牛大道北段</v>
      </c>
      <c r="J1118" s="63" t="str">
        <f>VLOOKUP(B1118,辅助信息!E:I,4,FALSE)</f>
        <v>张扬</v>
      </c>
      <c r="K1118" s="63">
        <f>VLOOKUP(J1118,辅助信息!H:I,2,FALSE)</f>
        <v>18381904567</v>
      </c>
      <c r="L1118" s="127" t="str">
        <f>VLOOKUP(B1118,辅助信息!E:J,6,FALSE)</f>
        <v>控制炉批号尽量少,优先安排达钢,提前联系到场规格及数量</v>
      </c>
      <c r="M1118" s="90">
        <v>45765</v>
      </c>
      <c r="O1118" s="91">
        <f ca="1" t="shared" si="68"/>
        <v>2</v>
      </c>
      <c r="P1118" s="91">
        <f ca="1" t="shared" si="69"/>
        <v>0</v>
      </c>
      <c r="Q1118" s="31" t="str">
        <f>VLOOKUP(B1118,辅助信息!E:M,9,FALSE)</f>
        <v>ZTWM-CDGS-XS-2024-0134-商投建工达州中医药科技成果示范园项目</v>
      </c>
      <c r="R1118" s="47" t="str">
        <f>_xlfn._xlws.FILTER(辅助信息!D:D,辅助信息!E:E=B1118)</f>
        <v>商投建工达州中医药科技园</v>
      </c>
    </row>
  </sheetData>
  <autoFilter ref="A1:Q1118">
    <filterColumn colId="2">
      <filters>
        <dateGroupItem year="2025" month="4" dateTimeGrouping="month"/>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07:A111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89" operator="lessThan">
      <formula>TODAY()</formula>
    </cfRule>
  </conditionalFormatting>
  <conditionalFormatting sqref="R1">
    <cfRule type="cellIs" dxfId="0" priority="74" operator="lessThan">
      <formula>TODAY()</formula>
    </cfRule>
  </conditionalFormatting>
  <conditionalFormatting sqref="L14:O14">
    <cfRule type="containsText" dxfId="1" priority="886" operator="between" text="送货车型9.6米">
      <formula>NOT(ISERROR(SEARCH("送货车型9.6米",L14)))</formula>
    </cfRule>
  </conditionalFormatting>
  <conditionalFormatting sqref="L28:O28">
    <cfRule type="containsText" dxfId="1" priority="882" operator="between" text="送货车型9.6米">
      <formula>NOT(ISERROR(SEARCH("送货车型9.6米",L28)))</formula>
    </cfRule>
  </conditionalFormatting>
  <conditionalFormatting sqref="L32:O32">
    <cfRule type="containsText" dxfId="1" priority="881" operator="between" text="送货车型9.6米">
      <formula>NOT(ISERROR(SEARCH("送货车型9.6米",L32)))</formula>
    </cfRule>
  </conditionalFormatting>
  <conditionalFormatting sqref="L40:O40">
    <cfRule type="containsText" dxfId="1" priority="878" operator="between" text="送货车型9.6米">
      <formula>NOT(ISERROR(SEARCH("送货车型9.6米",L40)))</formula>
    </cfRule>
  </conditionalFormatting>
  <conditionalFormatting sqref="L45:O45">
    <cfRule type="containsText" dxfId="1" priority="880" operator="between" text="送货车型9.6米">
      <formula>NOT(ISERROR(SEARCH("送货车型9.6米",L45)))</formula>
    </cfRule>
  </conditionalFormatting>
  <conditionalFormatting sqref="L50:O50">
    <cfRule type="containsText" dxfId="1" priority="877" operator="between" text="送货车型9.6米">
      <formula>NOT(ISERROR(SEARCH("送货车型9.6米",L50)))</formula>
    </cfRule>
  </conditionalFormatting>
  <conditionalFormatting sqref="F72">
    <cfRule type="containsText" dxfId="2" priority="875" operator="between" text="12m">
      <formula>NOT(ISERROR(SEARCH("12m",F72)))</formula>
    </cfRule>
    <cfRule type="containsText" dxfId="3" priority="876" operator="between" text="HRB500E">
      <formula>NOT(ISERROR(SEARCH("HRB500E",F72)))</formula>
    </cfRule>
  </conditionalFormatting>
  <conditionalFormatting sqref="L85:O85">
    <cfRule type="containsText" dxfId="1" priority="872" operator="between" text="送货车型9.6米">
      <formula>NOT(ISERROR(SEARCH("送货车型9.6米",L85)))</formula>
    </cfRule>
  </conditionalFormatting>
  <conditionalFormatting sqref="L89:O89">
    <cfRule type="containsText" dxfId="1" priority="871" operator="between" text="送货车型9.6米">
      <formula>NOT(ISERROR(SEARCH("送货车型9.6米",L89)))</formula>
    </cfRule>
  </conditionalFormatting>
  <conditionalFormatting sqref="L166:O166">
    <cfRule type="containsText" dxfId="1" priority="867" operator="between" text="送货车型9.6米">
      <formula>NOT(ISERROR(SEARCH("送货车型9.6米",L166)))</formula>
    </cfRule>
  </conditionalFormatting>
  <conditionalFormatting sqref="L174:O174">
    <cfRule type="containsText" dxfId="1" priority="863" operator="between" text="送货车型9.6米">
      <formula>NOT(ISERROR(SEARCH("送货车型9.6米",L174)))</formula>
    </cfRule>
  </conditionalFormatting>
  <conditionalFormatting sqref="L178:O178">
    <cfRule type="containsText" dxfId="1" priority="862" operator="between" text="送货车型9.6米">
      <formula>NOT(ISERROR(SEARCH("送货车型9.6米",L178)))</formula>
    </cfRule>
  </conditionalFormatting>
  <conditionalFormatting sqref="L185:O185">
    <cfRule type="containsText" dxfId="1" priority="861" operator="between" text="送货车型9.6米">
      <formula>NOT(ISERROR(SEARCH("送货车型9.6米",L185)))</formula>
    </cfRule>
  </conditionalFormatting>
  <conditionalFormatting sqref="L186:O186">
    <cfRule type="containsText" dxfId="1" priority="860" operator="between" text="送货车型9.6米">
      <formula>NOT(ISERROR(SEARCH("送货车型9.6米",L186)))</formula>
    </cfRule>
  </conditionalFormatting>
  <conditionalFormatting sqref="L188:O188">
    <cfRule type="containsText" dxfId="1" priority="866" operator="between" text="送货车型9.6米">
      <formula>NOT(ISERROR(SEARCH("送货车型9.6米",L188)))</formula>
    </cfRule>
  </conditionalFormatting>
  <conditionalFormatting sqref="L193:O193">
    <cfRule type="containsText" dxfId="1" priority="859" operator="between" text="送货车型9.6米">
      <formula>NOT(ISERROR(SEARCH("送货车型9.6米",L193)))</formula>
    </cfRule>
  </conditionalFormatting>
  <conditionalFormatting sqref="L197:O197">
    <cfRule type="containsText" dxfId="1" priority="858" operator="between" text="送货车型9.6米">
      <formula>NOT(ISERROR(SEARCH("送货车型9.6米",L197)))</formula>
    </cfRule>
  </conditionalFormatting>
  <conditionalFormatting sqref="L200:O200">
    <cfRule type="containsText" dxfId="1" priority="857" operator="between" text="送货车型9.6米">
      <formula>NOT(ISERROR(SEARCH("送货车型9.6米",L200)))</formula>
    </cfRule>
  </conditionalFormatting>
  <conditionalFormatting sqref="C233">
    <cfRule type="timePeriod" dxfId="4" priority="845" timePeriod="yesterday">
      <formula>FLOOR(C233,1)=TODAY()-1</formula>
    </cfRule>
  </conditionalFormatting>
  <conditionalFormatting sqref="C262">
    <cfRule type="timePeriod" dxfId="4" priority="848" timePeriod="yesterday">
      <formula>FLOOR(C262,1)=TODAY()-1</formula>
    </cfRule>
  </conditionalFormatting>
  <conditionalFormatting sqref="C266">
    <cfRule type="timePeriod" dxfId="4" priority="847" timePeriod="yesterday">
      <formula>FLOOR(C266,1)=TODAY()-1</formula>
    </cfRule>
  </conditionalFormatting>
  <conditionalFormatting sqref="L270:O270">
    <cfRule type="containsText" dxfId="1" priority="838" operator="between" text="送货车型9.6米">
      <formula>NOT(ISERROR(SEARCH("送货车型9.6米",L270)))</formula>
    </cfRule>
  </conditionalFormatting>
  <conditionalFormatting sqref="L274:O274">
    <cfRule type="containsText" dxfId="1" priority="837" operator="between" text="送货车型9.6米">
      <formula>NOT(ISERROR(SEARCH("送货车型9.6米",L274)))</formula>
    </cfRule>
  </conditionalFormatting>
  <conditionalFormatting sqref="L278:O278">
    <cfRule type="containsText" dxfId="1" priority="836" operator="between" text="送货车型9.6米">
      <formula>NOT(ISERROR(SEARCH("送货车型9.6米",L278)))</formula>
    </cfRule>
  </conditionalFormatting>
  <conditionalFormatting sqref="L284:O284">
    <cfRule type="containsText" dxfId="1" priority="835" operator="between" text="送货车型9.6米">
      <formula>NOT(ISERROR(SEARCH("送货车型9.6米",L284)))</formula>
    </cfRule>
  </conditionalFormatting>
  <conditionalFormatting sqref="L288:O288">
    <cfRule type="containsText" dxfId="1" priority="834" operator="between" text="送货车型9.6米">
      <formula>NOT(ISERROR(SEARCH("送货车型9.6米",L288)))</formula>
    </cfRule>
  </conditionalFormatting>
  <conditionalFormatting sqref="L290:O290">
    <cfRule type="containsText" dxfId="1" priority="833" operator="between" text="送货车型9.6米">
      <formula>NOT(ISERROR(SEARCH("送货车型9.6米",L290)))</formula>
    </cfRule>
  </conditionalFormatting>
  <conditionalFormatting sqref="L295:O295">
    <cfRule type="containsText" dxfId="1" priority="832" operator="between" text="送货车型9.6米">
      <formula>NOT(ISERROR(SEARCH("送货车型9.6米",L295)))</formula>
    </cfRule>
  </conditionalFormatting>
  <conditionalFormatting sqref="L299:O299">
    <cfRule type="containsText" dxfId="1" priority="831" operator="between" text="送货车型9.6米">
      <formula>NOT(ISERROR(SEARCH("送货车型9.6米",L299)))</formula>
    </cfRule>
  </conditionalFormatting>
  <conditionalFormatting sqref="L307:O307">
    <cfRule type="containsText" dxfId="1" priority="830" operator="between" text="送货车型9.6米">
      <formula>NOT(ISERROR(SEARCH("送货车型9.6米",L307)))</formula>
    </cfRule>
  </conditionalFormatting>
  <conditionalFormatting sqref="L310:O310">
    <cfRule type="containsText" dxfId="1" priority="829" operator="between" text="送货车型9.6米">
      <formula>NOT(ISERROR(SEARCH("送货车型9.6米",L310)))</formula>
    </cfRule>
  </conditionalFormatting>
  <conditionalFormatting sqref="L328">
    <cfRule type="containsText" dxfId="1" priority="827" operator="between" text="送货车型9.6米">
      <formula>NOT(ISERROR(SEARCH("送货车型9.6米",L328)))</formula>
    </cfRule>
  </conditionalFormatting>
  <conditionalFormatting sqref="L332">
    <cfRule type="containsText" dxfId="1" priority="824" operator="between" text="送货车型9.6米">
      <formula>NOT(ISERROR(SEARCH("送货车型9.6米",L332)))</formula>
    </cfRule>
  </conditionalFormatting>
  <conditionalFormatting sqref="C353">
    <cfRule type="timePeriod" dxfId="4" priority="805" timePeriod="yesterday">
      <formula>FLOOR(C353,1)=TODAY()-1</formula>
    </cfRule>
  </conditionalFormatting>
  <conditionalFormatting sqref="L353">
    <cfRule type="containsText" dxfId="1" priority="816" operator="between" text="送货车型9.6米">
      <formula>NOT(ISERROR(SEARCH("送货车型9.6米",L353)))</formula>
    </cfRule>
  </conditionalFormatting>
  <conditionalFormatting sqref="M353">
    <cfRule type="containsText" dxfId="1" priority="793" operator="between" text="送货车型9.6米">
      <formula>NOT(ISERROR(SEARCH("送货车型9.6米",M353)))</formula>
    </cfRule>
  </conditionalFormatting>
  <conditionalFormatting sqref="N353">
    <cfRule type="containsText" dxfId="1" priority="801" operator="between" text="送货车型9.6米">
      <formula>NOT(ISERROR(SEARCH("送货车型9.6米",N353)))</formula>
    </cfRule>
  </conditionalFormatting>
  <conditionalFormatting sqref="O353">
    <cfRule type="containsText" dxfId="1" priority="797" operator="between" text="送货车型9.6米">
      <formula>NOT(ISERROR(SEARCH("送货车型9.6米",O353)))</formula>
    </cfRule>
  </conditionalFormatting>
  <conditionalFormatting sqref="C354">
    <cfRule type="timePeriod" dxfId="4" priority="804" timePeriod="yesterday">
      <formula>FLOOR(C354,1)=TODAY()-1</formula>
    </cfRule>
  </conditionalFormatting>
  <conditionalFormatting sqref="M354">
    <cfRule type="containsText" dxfId="1" priority="792" operator="between" text="送货车型9.6米">
      <formula>NOT(ISERROR(SEARCH("送货车型9.6米",M354)))</formula>
    </cfRule>
  </conditionalFormatting>
  <conditionalFormatting sqref="N354">
    <cfRule type="containsText" dxfId="1" priority="800" operator="between" text="送货车型9.6米">
      <formula>NOT(ISERROR(SEARCH("送货车型9.6米",N354)))</formula>
    </cfRule>
  </conditionalFormatting>
  <conditionalFormatting sqref="O354">
    <cfRule type="containsText" dxfId="1" priority="796" operator="between" text="送货车型9.6米">
      <formula>NOT(ISERROR(SEARCH("送货车型9.6米",O354)))</formula>
    </cfRule>
  </conditionalFormatting>
  <conditionalFormatting sqref="C355">
    <cfRule type="timePeriod" dxfId="4" priority="803" timePeriod="yesterday">
      <formula>FLOOR(C355,1)=TODAY()-1</formula>
    </cfRule>
  </conditionalFormatting>
  <conditionalFormatting sqref="M355">
    <cfRule type="containsText" dxfId="1" priority="791" operator="between" text="送货车型9.6米">
      <formula>NOT(ISERROR(SEARCH("送货车型9.6米",M355)))</formula>
    </cfRule>
  </conditionalFormatting>
  <conditionalFormatting sqref="N355">
    <cfRule type="containsText" dxfId="1" priority="799" operator="between" text="送货车型9.6米">
      <formula>NOT(ISERROR(SEARCH("送货车型9.6米",N355)))</formula>
    </cfRule>
  </conditionalFormatting>
  <conditionalFormatting sqref="O355">
    <cfRule type="containsText" dxfId="1" priority="795" operator="between" text="送货车型9.6米">
      <formula>NOT(ISERROR(SEARCH("送货车型9.6米",O355)))</formula>
    </cfRule>
  </conditionalFormatting>
  <conditionalFormatting sqref="C356">
    <cfRule type="timePeriod" dxfId="4" priority="802" timePeriod="yesterday">
      <formula>FLOOR(C356,1)=TODAY()-1</formula>
    </cfRule>
  </conditionalFormatting>
  <conditionalFormatting sqref="M356">
    <cfRule type="containsText" dxfId="1" priority="790" operator="between" text="送货车型9.6米">
      <formula>NOT(ISERROR(SEARCH("送货车型9.6米",M356)))</formula>
    </cfRule>
  </conditionalFormatting>
  <conditionalFormatting sqref="N356">
    <cfRule type="containsText" dxfId="1" priority="798" operator="between" text="送货车型9.6米">
      <formula>NOT(ISERROR(SEARCH("送货车型9.6米",N356)))</formula>
    </cfRule>
  </conditionalFormatting>
  <conditionalFormatting sqref="O356">
    <cfRule type="containsText" dxfId="1" priority="794" operator="between" text="送货车型9.6米">
      <formula>NOT(ISERROR(SEARCH("送货车型9.6米",O356)))</formula>
    </cfRule>
  </conditionalFormatting>
  <conditionalFormatting sqref="L357">
    <cfRule type="containsText" dxfId="1" priority="815" operator="between" text="送货车型9.6米">
      <formula>NOT(ISERROR(SEARCH("送货车型9.6米",L357)))</formula>
    </cfRule>
  </conditionalFormatting>
  <conditionalFormatting sqref="L362">
    <cfRule type="containsText" dxfId="1" priority="814" operator="between" text="送货车型9.6米">
      <formula>NOT(ISERROR(SEARCH("送货车型9.6米",L362)))</formula>
    </cfRule>
  </conditionalFormatting>
  <conditionalFormatting sqref="L365">
    <cfRule type="containsText" dxfId="1" priority="813" operator="between" text="送货车型9.6米">
      <formula>NOT(ISERROR(SEARCH("送货车型9.6米",L365)))</formula>
    </cfRule>
  </conditionalFormatting>
  <conditionalFormatting sqref="L368">
    <cfRule type="containsText" dxfId="1" priority="812" operator="between" text="送货车型9.6米">
      <formula>NOT(ISERROR(SEARCH("送货车型9.6米",L368)))</formula>
    </cfRule>
  </conditionalFormatting>
  <conditionalFormatting sqref="L395">
    <cfRule type="containsText" dxfId="1" priority="783" operator="between" text="送货车型9.6米">
      <formula>NOT(ISERROR(SEARCH("送货车型9.6米",L395)))</formula>
    </cfRule>
  </conditionalFormatting>
  <conditionalFormatting sqref="L417:O417">
    <cfRule type="containsText" dxfId="1" priority="775" operator="between" text="送货车型9.6米">
      <formula>NOT(ISERROR(SEARCH("送货车型9.6米",L417)))</formula>
    </cfRule>
  </conditionalFormatting>
  <conditionalFormatting sqref="L509">
    <cfRule type="containsText" dxfId="1" priority="773" operator="between" text="送货车型9.6米">
      <formula>NOT(ISERROR(SEARCH("送货车型9.6米",L509)))</formula>
    </cfRule>
  </conditionalFormatting>
  <conditionalFormatting sqref="L559">
    <cfRule type="containsText" dxfId="1" priority="772" operator="between" text="送货车型9.6米">
      <formula>NOT(ISERROR(SEARCH("送货车型9.6米",L559)))</formula>
    </cfRule>
  </conditionalFormatting>
  <conditionalFormatting sqref="M693:O693">
    <cfRule type="containsText" dxfId="1" priority="765" operator="between" text="送货车型9.6米">
      <formula>NOT(ISERROR(SEARCH("送货车型9.6米",M693)))</formula>
    </cfRule>
  </conditionalFormatting>
  <conditionalFormatting sqref="L702">
    <cfRule type="containsText" dxfId="1" priority="767" operator="between" text="送货车型9.6米">
      <formula>NOT(ISERROR(SEARCH("送货车型9.6米",L702)))</formula>
    </cfRule>
  </conditionalFormatting>
  <conditionalFormatting sqref="M702:O702">
    <cfRule type="containsText" dxfId="1" priority="763" operator="between" text="送货车型9.6米">
      <formula>NOT(ISERROR(SEARCH("送货车型9.6米",M702)))</formula>
    </cfRule>
  </conditionalFormatting>
  <conditionalFormatting sqref="M703:O703">
    <cfRule type="containsText" dxfId="1" priority="762" operator="between" text="送货车型9.6米">
      <formula>NOT(ISERROR(SEARCH("送货车型9.6米",M703)))</formula>
    </cfRule>
  </conditionalFormatting>
  <conditionalFormatting sqref="M704:O704">
    <cfRule type="containsText" dxfId="1" priority="761" operator="between" text="送货车型9.6米">
      <formula>NOT(ISERROR(SEARCH("送货车型9.6米",M704)))</formula>
    </cfRule>
  </conditionalFormatting>
  <conditionalFormatting sqref="M705:O705">
    <cfRule type="containsText" dxfId="1" priority="760" operator="between" text="送货车型9.6米">
      <formula>NOT(ISERROR(SEARCH("送货车型9.6米",M705)))</formula>
    </cfRule>
  </conditionalFormatting>
  <conditionalFormatting sqref="M706:O706">
    <cfRule type="containsText" dxfId="1" priority="759" operator="between" text="送货车型9.6米">
      <formula>NOT(ISERROR(SEARCH("送货车型9.6米",M706)))</formula>
    </cfRule>
  </conditionalFormatting>
  <conditionalFormatting sqref="M707:O707">
    <cfRule type="containsText" dxfId="1" priority="758" operator="between" text="送货车型9.6米">
      <formula>NOT(ISERROR(SEARCH("送货车型9.6米",M707)))</formula>
    </cfRule>
  </conditionalFormatting>
  <conditionalFormatting sqref="L713">
    <cfRule type="containsText" dxfId="1" priority="764" operator="between" text="送货车型9.6米">
      <formula>NOT(ISERROR(SEARCH("送货车型9.6米",L713)))</formula>
    </cfRule>
  </conditionalFormatting>
  <conditionalFormatting sqref="L719">
    <cfRule type="containsText" dxfId="1" priority="757" operator="between" text="送货车型9.6米">
      <formula>NOT(ISERROR(SEARCH("送货车型9.6米",L719)))</formula>
    </cfRule>
  </conditionalFormatting>
  <conditionalFormatting sqref="M719:O719">
    <cfRule type="containsText" dxfId="1" priority="747" operator="between" text="送货车型9.6米">
      <formula>NOT(ISERROR(SEARCH("送货车型9.6米",M719)))</formula>
    </cfRule>
  </conditionalFormatting>
  <conditionalFormatting sqref="M720:O720">
    <cfRule type="containsText" dxfId="1" priority="746" operator="between" text="送货车型9.6米">
      <formula>NOT(ISERROR(SEARCH("送货车型9.6米",M720)))</formula>
    </cfRule>
  </conditionalFormatting>
  <conditionalFormatting sqref="M721:O721">
    <cfRule type="containsText" dxfId="1" priority="745" operator="between" text="送货车型9.6米">
      <formula>NOT(ISERROR(SEARCH("送货车型9.6米",M721)))</formula>
    </cfRule>
  </conditionalFormatting>
  <conditionalFormatting sqref="M722:O722">
    <cfRule type="containsText" dxfId="1" priority="744" operator="between" text="送货车型9.6米">
      <formula>NOT(ISERROR(SEARCH("送货车型9.6米",M722)))</formula>
    </cfRule>
  </conditionalFormatting>
  <conditionalFormatting sqref="M723:O723">
    <cfRule type="containsText" dxfId="1" priority="743" operator="between" text="送货车型9.6米">
      <formula>NOT(ISERROR(SEARCH("送货车型9.6米",M723)))</formula>
    </cfRule>
  </conditionalFormatting>
  <conditionalFormatting sqref="M724:O724">
    <cfRule type="containsText" dxfId="1" priority="742" operator="between" text="送货车型9.6米">
      <formula>NOT(ISERROR(SEARCH("送货车型9.6米",M724)))</formula>
    </cfRule>
  </conditionalFormatting>
  <conditionalFormatting sqref="M725:O725">
    <cfRule type="containsText" dxfId="1" priority="741" operator="between" text="送货车型9.6米">
      <formula>NOT(ISERROR(SEARCH("送货车型9.6米",M725)))</formula>
    </cfRule>
  </conditionalFormatting>
  <conditionalFormatting sqref="L726">
    <cfRule type="containsText" dxfId="1" priority="756" operator="between" text="送货车型9.6米">
      <formula>NOT(ISERROR(SEARCH("送货车型9.6米",L726)))</formula>
    </cfRule>
  </conditionalFormatting>
  <conditionalFormatting sqref="M726:O726">
    <cfRule type="containsText" dxfId="1" priority="740" operator="between" text="送货车型9.6米">
      <formula>NOT(ISERROR(SEARCH("送货车型9.6米",M726)))</formula>
    </cfRule>
  </conditionalFormatting>
  <conditionalFormatting sqref="M727:O727">
    <cfRule type="containsText" dxfId="1" priority="739" operator="between" text="送货车型9.6米">
      <formula>NOT(ISERROR(SEARCH("送货车型9.6米",M727)))</formula>
    </cfRule>
  </conditionalFormatting>
  <conditionalFormatting sqref="M728:O728">
    <cfRule type="containsText" dxfId="1" priority="738" operator="between" text="送货车型9.6米">
      <formula>NOT(ISERROR(SEARCH("送货车型9.6米",M728)))</formula>
    </cfRule>
  </conditionalFormatting>
  <conditionalFormatting sqref="M729:O729">
    <cfRule type="containsText" dxfId="1" priority="737" operator="between" text="送货车型9.6米">
      <formula>NOT(ISERROR(SEARCH("送货车型9.6米",M729)))</formula>
    </cfRule>
  </conditionalFormatting>
  <conditionalFormatting sqref="M730:O730">
    <cfRule type="containsText" dxfId="1" priority="736" operator="between" text="送货车型9.6米">
      <formula>NOT(ISERROR(SEARCH("送货车型9.6米",M730)))</formula>
    </cfRule>
  </conditionalFormatting>
  <conditionalFormatting sqref="M731:O731">
    <cfRule type="containsText" dxfId="1" priority="735" operator="between" text="送货车型9.6米">
      <formula>NOT(ISERROR(SEARCH("送货车型9.6米",M731)))</formula>
    </cfRule>
  </conditionalFormatting>
  <conditionalFormatting sqref="M732:O732">
    <cfRule type="containsText" dxfId="1" priority="734" operator="between" text="送货车型9.6米">
      <formula>NOT(ISERROR(SEARCH("送货车型9.6米",M732)))</formula>
    </cfRule>
  </conditionalFormatting>
  <conditionalFormatting sqref="L733">
    <cfRule type="containsText" dxfId="1" priority="749" operator="between" text="送货车型9.6米">
      <formula>NOT(ISERROR(SEARCH("送货车型9.6米",L733)))</formula>
    </cfRule>
  </conditionalFormatting>
  <conditionalFormatting sqref="M733">
    <cfRule type="containsText" dxfId="1" priority="726" operator="between" text="送货车型9.6米">
      <formula>NOT(ISERROR(SEARCH("送货车型9.6米",M733)))</formula>
    </cfRule>
  </conditionalFormatting>
  <conditionalFormatting sqref="N733">
    <cfRule type="containsText" dxfId="1" priority="731" operator="between" text="送货车型9.6米">
      <formula>NOT(ISERROR(SEARCH("送货车型9.6米",N733)))</formula>
    </cfRule>
  </conditionalFormatting>
  <conditionalFormatting sqref="O733">
    <cfRule type="containsText" dxfId="1" priority="721" operator="between" text="送货车型9.6米">
      <formula>NOT(ISERROR(SEARCH("送货车型9.6米",O733)))</formula>
    </cfRule>
  </conditionalFormatting>
  <conditionalFormatting sqref="M734">
    <cfRule type="containsText" dxfId="1" priority="725" operator="between" text="送货车型9.6米">
      <formula>NOT(ISERROR(SEARCH("送货车型9.6米",M734)))</formula>
    </cfRule>
  </conditionalFormatting>
  <conditionalFormatting sqref="N734">
    <cfRule type="containsText" dxfId="1" priority="730" operator="between" text="送货车型9.6米">
      <formula>NOT(ISERROR(SEARCH("送货车型9.6米",N734)))</formula>
    </cfRule>
  </conditionalFormatting>
  <conditionalFormatting sqref="O734">
    <cfRule type="containsText" dxfId="1" priority="720" operator="between" text="送货车型9.6米">
      <formula>NOT(ISERROR(SEARCH("送货车型9.6米",O734)))</formula>
    </cfRule>
  </conditionalFormatting>
  <conditionalFormatting sqref="M735">
    <cfRule type="containsText" dxfId="1" priority="724" operator="between" text="送货车型9.6米">
      <formula>NOT(ISERROR(SEARCH("送货车型9.6米",M735)))</formula>
    </cfRule>
  </conditionalFormatting>
  <conditionalFormatting sqref="N735">
    <cfRule type="containsText" dxfId="1" priority="729" operator="between" text="送货车型9.6米">
      <formula>NOT(ISERROR(SEARCH("送货车型9.6米",N735)))</formula>
    </cfRule>
  </conditionalFormatting>
  <conditionalFormatting sqref="O735">
    <cfRule type="containsText" dxfId="1" priority="719" operator="between" text="送货车型9.6米">
      <formula>NOT(ISERROR(SEARCH("送货车型9.6米",O735)))</formula>
    </cfRule>
  </conditionalFormatting>
  <conditionalFormatting sqref="M736">
    <cfRule type="containsText" dxfId="1" priority="723" operator="between" text="送货车型9.6米">
      <formula>NOT(ISERROR(SEARCH("送货车型9.6米",M736)))</formula>
    </cfRule>
  </conditionalFormatting>
  <conditionalFormatting sqref="N736">
    <cfRule type="containsText" dxfId="1" priority="728" operator="between" text="送货车型9.6米">
      <formula>NOT(ISERROR(SEARCH("送货车型9.6米",N736)))</formula>
    </cfRule>
  </conditionalFormatting>
  <conditionalFormatting sqref="O736">
    <cfRule type="containsText" dxfId="1" priority="718" operator="between" text="送货车型9.6米">
      <formula>NOT(ISERROR(SEARCH("送货车型9.6米",O736)))</formula>
    </cfRule>
  </conditionalFormatting>
  <conditionalFormatting sqref="M737">
    <cfRule type="containsText" dxfId="1" priority="722" operator="between" text="送货车型9.6米">
      <formula>NOT(ISERROR(SEARCH("送货车型9.6米",M737)))</formula>
    </cfRule>
  </conditionalFormatting>
  <conditionalFormatting sqref="N737">
    <cfRule type="containsText" dxfId="1" priority="727" operator="between" text="送货车型9.6米">
      <formula>NOT(ISERROR(SEARCH("送货车型9.6米",N737)))</formula>
    </cfRule>
  </conditionalFormatting>
  <conditionalFormatting sqref="O737">
    <cfRule type="containsText" dxfId="1" priority="717" operator="between" text="送货车型9.6米">
      <formula>NOT(ISERROR(SEARCH("送货车型9.6米",O737)))</formula>
    </cfRule>
  </conditionalFormatting>
  <conditionalFormatting sqref="L738">
    <cfRule type="containsText" dxfId="1" priority="753" operator="between" text="送货车型9.6米">
      <formula>NOT(ISERROR(SEARCH("送货车型9.6米",L738)))</formula>
    </cfRule>
  </conditionalFormatting>
  <conditionalFormatting sqref="M738:O738">
    <cfRule type="containsText" dxfId="1" priority="716" operator="between" text="送货车型9.6米">
      <formula>NOT(ISERROR(SEARCH("送货车型9.6米",M738)))</formula>
    </cfRule>
  </conditionalFormatting>
  <conditionalFormatting sqref="M739:O739">
    <cfRule type="containsText" dxfId="1" priority="715" operator="between" text="送货车型9.6米">
      <formula>NOT(ISERROR(SEARCH("送货车型9.6米",M739)))</formula>
    </cfRule>
  </conditionalFormatting>
  <conditionalFormatting sqref="L740">
    <cfRule type="containsText" dxfId="1" priority="751" operator="between" text="送货车型9.6米">
      <formula>NOT(ISERROR(SEARCH("送货车型9.6米",L740)))</formula>
    </cfRule>
  </conditionalFormatting>
  <conditionalFormatting sqref="M740:O740">
    <cfRule type="containsText" dxfId="1" priority="714" operator="between" text="送货车型9.6米">
      <formula>NOT(ISERROR(SEARCH("送货车型9.6米",M740)))</formula>
    </cfRule>
  </conditionalFormatting>
  <conditionalFormatting sqref="M741:O741">
    <cfRule type="containsText" dxfId="1" priority="713" operator="between" text="送货车型9.6米">
      <formula>NOT(ISERROR(SEARCH("送货车型9.6米",M741)))</formula>
    </cfRule>
  </conditionalFormatting>
  <conditionalFormatting sqref="M742:O742">
    <cfRule type="containsText" dxfId="1" priority="712" operator="between" text="送货车型9.6米">
      <formula>NOT(ISERROR(SEARCH("送货车型9.6米",M742)))</formula>
    </cfRule>
  </conditionalFormatting>
  <conditionalFormatting sqref="M743:O743">
    <cfRule type="containsText" dxfId="1" priority="711" operator="between" text="送货车型9.6米">
      <formula>NOT(ISERROR(SEARCH("送货车型9.6米",M743)))</formula>
    </cfRule>
  </conditionalFormatting>
  <conditionalFormatting sqref="M744:O744">
    <cfRule type="containsText" dxfId="1" priority="710" operator="between" text="送货车型9.6米">
      <formula>NOT(ISERROR(SEARCH("送货车型9.6米",M744)))</formula>
    </cfRule>
  </conditionalFormatting>
  <conditionalFormatting sqref="M745:O745">
    <cfRule type="containsText" dxfId="1" priority="709" operator="between" text="送货车型9.6米">
      <formula>NOT(ISERROR(SEARCH("送货车型9.6米",M745)))</formula>
    </cfRule>
  </conditionalFormatting>
  <conditionalFormatting sqref="L746">
    <cfRule type="containsText" dxfId="1" priority="748" operator="between" text="送货车型9.6米">
      <formula>NOT(ISERROR(SEARCH("送货车型9.6米",L746)))</formula>
    </cfRule>
  </conditionalFormatting>
  <conditionalFormatting sqref="M746:O746">
    <cfRule type="containsText" dxfId="1" priority="708" operator="between" text="送货车型9.6米">
      <formula>NOT(ISERROR(SEARCH("送货车型9.6米",M746)))</formula>
    </cfRule>
  </conditionalFormatting>
  <conditionalFormatting sqref="M747:O747">
    <cfRule type="containsText" dxfId="1" priority="707" operator="between" text="送货车型9.6米">
      <formula>NOT(ISERROR(SEARCH("送货车型9.6米",M747)))</formula>
    </cfRule>
  </conditionalFormatting>
  <conditionalFormatting sqref="M748:O748">
    <cfRule type="containsText" dxfId="1" priority="706" operator="between" text="送货车型9.6米">
      <formula>NOT(ISERROR(SEARCH("送货车型9.6米",M748)))</formula>
    </cfRule>
  </conditionalFormatting>
  <conditionalFormatting sqref="M749:O749">
    <cfRule type="containsText" dxfId="1" priority="705" operator="between" text="送货车型9.6米">
      <formula>NOT(ISERROR(SEARCH("送货车型9.6米",M749)))</formula>
    </cfRule>
  </conditionalFormatting>
  <conditionalFormatting sqref="M750:O750">
    <cfRule type="containsText" dxfId="1" priority="704" operator="between" text="送货车型9.6米">
      <formula>NOT(ISERROR(SEARCH("送货车型9.6米",M750)))</formula>
    </cfRule>
  </conditionalFormatting>
  <conditionalFormatting sqref="M751:O751">
    <cfRule type="containsText" dxfId="1" priority="703" operator="between" text="送货车型9.6米">
      <formula>NOT(ISERROR(SEARCH("送货车型9.6米",M751)))</formula>
    </cfRule>
  </conditionalFormatting>
  <conditionalFormatting sqref="L752">
    <cfRule type="containsText" dxfId="1" priority="702" operator="between" text="送货车型9.6米">
      <formula>NOT(ISERROR(SEARCH("送货车型9.6米",L752)))</formula>
    </cfRule>
  </conditionalFormatting>
  <conditionalFormatting sqref="M752:O752">
    <cfRule type="containsText" dxfId="1" priority="701" operator="between" text="送货车型9.6米">
      <formula>NOT(ISERROR(SEARCH("送货车型9.6米",M752)))</formula>
    </cfRule>
  </conditionalFormatting>
  <conditionalFormatting sqref="M753:O753">
    <cfRule type="containsText" dxfId="1" priority="700" operator="between" text="送货车型9.6米">
      <formula>NOT(ISERROR(SEARCH("送货车型9.6米",M753)))</formula>
    </cfRule>
  </conditionalFormatting>
  <conditionalFormatting sqref="M754:O754">
    <cfRule type="containsText" dxfId="1" priority="699" operator="between" text="送货车型9.6米">
      <formula>NOT(ISERROR(SEARCH("送货车型9.6米",M754)))</formula>
    </cfRule>
  </conditionalFormatting>
  <conditionalFormatting sqref="L755">
    <cfRule type="containsText" dxfId="1" priority="694" operator="between" text="送货车型9.6米">
      <formula>NOT(ISERROR(SEARCH("送货车型9.6米",L755)))</formula>
    </cfRule>
  </conditionalFormatting>
  <conditionalFormatting sqref="M755:O755">
    <cfRule type="containsText" dxfId="1" priority="693" operator="between" text="送货车型9.6米">
      <formula>NOT(ISERROR(SEARCH("送货车型9.6米",M755)))</formula>
    </cfRule>
  </conditionalFormatting>
  <conditionalFormatting sqref="M756:O756">
    <cfRule type="containsText" dxfId="1" priority="692" operator="between" text="送货车型9.6米">
      <formula>NOT(ISERROR(SEARCH("送货车型9.6米",M756)))</formula>
    </cfRule>
  </conditionalFormatting>
  <conditionalFormatting sqref="M757:O757">
    <cfRule type="containsText" dxfId="1" priority="691" operator="between" text="送货车型9.6米">
      <formula>NOT(ISERROR(SEARCH("送货车型9.6米",M757)))</formula>
    </cfRule>
  </conditionalFormatting>
  <conditionalFormatting sqref="M758:O758">
    <cfRule type="containsText" dxfId="1" priority="690" operator="between" text="送货车型9.6米">
      <formula>NOT(ISERROR(SEARCH("送货车型9.6米",M758)))</formula>
    </cfRule>
  </conditionalFormatting>
  <conditionalFormatting sqref="L767">
    <cfRule type="containsText" dxfId="1" priority="688" operator="between" text="送货车型9.6米">
      <formula>NOT(ISERROR(SEARCH("送货车型9.6米",L767)))</formula>
    </cfRule>
  </conditionalFormatting>
  <conditionalFormatting sqref="C790">
    <cfRule type="timePeriod" dxfId="4" priority="671" timePeriod="yesterday">
      <formula>FLOOR(C790,1)=TODAY()-1</formula>
    </cfRule>
  </conditionalFormatting>
  <conditionalFormatting sqref="M791:O791">
    <cfRule type="containsText" dxfId="1" priority="687" operator="between" text="送货车型9.6米">
      <formula>NOT(ISERROR(SEARCH("送货车型9.6米",M791)))</formula>
    </cfRule>
  </conditionalFormatting>
  <conditionalFormatting sqref="L793">
    <cfRule type="containsText" dxfId="1" priority="672" operator="between" text="送货车型9.6米">
      <formula>NOT(ISERROR(SEARCH("送货车型9.6米",L793)))</formula>
    </cfRule>
  </conditionalFormatting>
  <conditionalFormatting sqref="L795">
    <cfRule type="containsText" dxfId="1" priority="681" operator="between" text="送货车型9.6米">
      <formula>NOT(ISERROR(SEARCH("送货车型9.6米",L795)))</formula>
    </cfRule>
  </conditionalFormatting>
  <conditionalFormatting sqref="M795:O795">
    <cfRule type="containsText" dxfId="1" priority="685" operator="between" text="送货车型9.6米">
      <formula>NOT(ISERROR(SEARCH("送货车型9.6米",M795)))</formula>
    </cfRule>
  </conditionalFormatting>
  <conditionalFormatting sqref="M796:O796">
    <cfRule type="containsText" dxfId="1" priority="684" operator="between" text="送货车型9.6米">
      <formula>NOT(ISERROR(SEARCH("送货车型9.6米",M796)))</formula>
    </cfRule>
  </conditionalFormatting>
  <conditionalFormatting sqref="L799">
    <cfRule type="containsText" dxfId="1" priority="680" operator="between" text="送货车型9.6米">
      <formula>NOT(ISERROR(SEARCH("送货车型9.6米",L799)))</formula>
    </cfRule>
  </conditionalFormatting>
  <conditionalFormatting sqref="L801">
    <cfRule type="containsText" dxfId="1" priority="676" operator="between" text="送货车型9.6米">
      <formula>NOT(ISERROR(SEARCH("送货车型9.6米",L801)))</formula>
    </cfRule>
  </conditionalFormatting>
  <conditionalFormatting sqref="L803">
    <cfRule type="containsText" dxfId="1" priority="675" operator="between" text="送货车型9.6米">
      <formula>NOT(ISERROR(SEARCH("送货车型9.6米",L803)))</formula>
    </cfRule>
  </conditionalFormatting>
  <conditionalFormatting sqref="M803:N803">
    <cfRule type="containsText" dxfId="1" priority="678" operator="between" text="送货车型9.6米">
      <formula>NOT(ISERROR(SEARCH("送货车型9.6米",M803)))</formula>
    </cfRule>
  </conditionalFormatting>
  <conditionalFormatting sqref="L805">
    <cfRule type="containsText" dxfId="1" priority="674" operator="between" text="送货车型9.6米">
      <formula>NOT(ISERROR(SEARCH("送货车型9.6米",L805)))</formula>
    </cfRule>
  </conditionalFormatting>
  <conditionalFormatting sqref="L809">
    <cfRule type="containsText" dxfId="1" priority="673" operator="between" text="送货车型9.6米">
      <formula>NOT(ISERROR(SEARCH("送货车型9.6米",L809)))</formula>
    </cfRule>
  </conditionalFormatting>
  <conditionalFormatting sqref="L820">
    <cfRule type="containsText" dxfId="1" priority="670" operator="between" text="送货车型9.6米">
      <formula>NOT(ISERROR(SEARCH("送货车型9.6米",L820)))</formula>
    </cfRule>
  </conditionalFormatting>
  <conditionalFormatting sqref="L825">
    <cfRule type="containsText" dxfId="1" priority="667" operator="between" text="送货车型9.6米">
      <formula>NOT(ISERROR(SEARCH("送货车型9.6米",L825)))</formula>
    </cfRule>
  </conditionalFormatting>
  <conditionalFormatting sqref="L827">
    <cfRule type="containsText" dxfId="1" priority="666" operator="between" text="送货车型9.6米">
      <formula>NOT(ISERROR(SEARCH("送货车型9.6米",L827)))</formula>
    </cfRule>
  </conditionalFormatting>
  <conditionalFormatting sqref="M827:O827">
    <cfRule type="containsText" dxfId="1" priority="665" operator="between" text="送货车型9.6米">
      <formula>NOT(ISERROR(SEARCH("送货车型9.6米",M827)))</formula>
    </cfRule>
  </conditionalFormatting>
  <conditionalFormatting sqref="M828:O828">
    <cfRule type="containsText" dxfId="1" priority="664" operator="between" text="送货车型9.6米">
      <formula>NOT(ISERROR(SEARCH("送货车型9.6米",M828)))</formula>
    </cfRule>
  </conditionalFormatting>
  <conditionalFormatting sqref="M829:O829">
    <cfRule type="containsText" dxfId="1" priority="663" operator="between" text="送货车型9.6米">
      <formula>NOT(ISERROR(SEARCH("送货车型9.6米",M829)))</formula>
    </cfRule>
  </conditionalFormatting>
  <conditionalFormatting sqref="M830:O830">
    <cfRule type="containsText" dxfId="1" priority="662" operator="between" text="送货车型9.6米">
      <formula>NOT(ISERROR(SEARCH("送货车型9.6米",M830)))</formula>
    </cfRule>
  </conditionalFormatting>
  <conditionalFormatting sqref="M831:O831">
    <cfRule type="containsText" dxfId="1" priority="661" operator="between" text="送货车型9.6米">
      <formula>NOT(ISERROR(SEARCH("送货车型9.6米",M831)))</formula>
    </cfRule>
  </conditionalFormatting>
  <conditionalFormatting sqref="M832:O832">
    <cfRule type="containsText" dxfId="1" priority="660" operator="between" text="送货车型9.6米">
      <formula>NOT(ISERROR(SEARCH("送货车型9.6米",M832)))</formula>
    </cfRule>
  </conditionalFormatting>
  <conditionalFormatting sqref="M833:O833">
    <cfRule type="containsText" dxfId="1" priority="659" operator="between" text="送货车型9.6米">
      <formula>NOT(ISERROR(SEARCH("送货车型9.6米",M833)))</formula>
    </cfRule>
  </conditionalFormatting>
  <conditionalFormatting sqref="M855">
    <cfRule type="containsText" dxfId="1" priority="650" operator="between" text="送货车型9.6米">
      <formula>NOT(ISERROR(SEARCH("送货车型9.6米",M855)))</formula>
    </cfRule>
  </conditionalFormatting>
  <conditionalFormatting sqref="M856:O856">
    <cfRule type="containsText" dxfId="1" priority="651" operator="between" text="送货车型9.6米">
      <formula>NOT(ISERROR(SEARCH("送货车型9.6米",M856)))</formula>
    </cfRule>
  </conditionalFormatting>
  <conditionalFormatting sqref="L880">
    <cfRule type="containsText" dxfId="1" priority="596" operator="between" text="送货车型9.6米">
      <formula>NOT(ISERROR(SEARCH("送货车型9.6米",L880)))</formula>
    </cfRule>
  </conditionalFormatting>
  <conditionalFormatting sqref="L881">
    <cfRule type="containsText" dxfId="1" priority="602" operator="between" text="送货车型9.6米">
      <formula>NOT(ISERROR(SEARCH("送货车型9.6米",L881)))</formula>
    </cfRule>
  </conditionalFormatting>
  <conditionalFormatting sqref="L883">
    <cfRule type="containsText" dxfId="1" priority="643" operator="between" text="送货车型9.6米">
      <formula>NOT(ISERROR(SEARCH("送货车型9.6米",L883)))</formula>
    </cfRule>
  </conditionalFormatting>
  <conditionalFormatting sqref="L887">
    <cfRule type="containsText" dxfId="1" priority="641" operator="between" text="送货车型9.6米">
      <formula>NOT(ISERROR(SEARCH("送货车型9.6米",L887)))</formula>
    </cfRule>
  </conditionalFormatting>
  <conditionalFormatting sqref="M887">
    <cfRule type="containsText" dxfId="1" priority="625" operator="between" text="送货车型9.6米">
      <formula>NOT(ISERROR(SEARCH("送货车型9.6米",M887)))</formula>
    </cfRule>
  </conditionalFormatting>
  <conditionalFormatting sqref="N887">
    <cfRule type="expression" dxfId="5" priority="624">
      <formula>N887&gt;0</formula>
    </cfRule>
  </conditionalFormatting>
  <conditionalFormatting sqref="M888">
    <cfRule type="containsText" dxfId="1" priority="611" operator="between" text="送货车型9.6米">
      <formula>NOT(ISERROR(SEARCH("送货车型9.6米",M888)))</formula>
    </cfRule>
  </conditionalFormatting>
  <conditionalFormatting sqref="N888">
    <cfRule type="containsText" dxfId="1" priority="623" operator="between" text="送货车型9.6米">
      <formula>NOT(ISERROR(SEARCH("送货车型9.6米",N888)))</formula>
    </cfRule>
  </conditionalFormatting>
  <conditionalFormatting sqref="M889">
    <cfRule type="containsText" dxfId="1" priority="610" operator="between" text="送货车型9.6米">
      <formula>NOT(ISERROR(SEARCH("送货车型9.6米",M889)))</formula>
    </cfRule>
  </conditionalFormatting>
  <conditionalFormatting sqref="N889">
    <cfRule type="containsText" dxfId="1" priority="622" operator="between" text="送货车型9.6米">
      <formula>NOT(ISERROR(SEARCH("送货车型9.6米",N889)))</formula>
    </cfRule>
  </conditionalFormatting>
  <conditionalFormatting sqref="M890">
    <cfRule type="containsText" dxfId="1" priority="609" operator="between" text="送货车型9.6米">
      <formula>NOT(ISERROR(SEARCH("送货车型9.6米",M890)))</formula>
    </cfRule>
  </conditionalFormatting>
  <conditionalFormatting sqref="N890">
    <cfRule type="containsText" dxfId="1" priority="621" operator="between" text="送货车型9.6米">
      <formula>NOT(ISERROR(SEARCH("送货车型9.6米",N890)))</formula>
    </cfRule>
  </conditionalFormatting>
  <conditionalFormatting sqref="M891">
    <cfRule type="containsText" dxfId="1" priority="608" operator="between" text="送货车型9.6米">
      <formula>NOT(ISERROR(SEARCH("送货车型9.6米",M891)))</formula>
    </cfRule>
  </conditionalFormatting>
  <conditionalFormatting sqref="N891">
    <cfRule type="containsText" dxfId="1" priority="620" operator="between" text="送货车型9.6米">
      <formula>NOT(ISERROR(SEARCH("送货车型9.6米",N891)))</formula>
    </cfRule>
  </conditionalFormatting>
  <conditionalFormatting sqref="M892">
    <cfRule type="containsText" dxfId="1" priority="607" operator="between" text="送货车型9.6米">
      <formula>NOT(ISERROR(SEARCH("送货车型9.6米",M892)))</formula>
    </cfRule>
  </conditionalFormatting>
  <conditionalFormatting sqref="N892">
    <cfRule type="containsText" dxfId="1" priority="619" operator="between" text="送货车型9.6米">
      <formula>NOT(ISERROR(SEARCH("送货车型9.6米",N892)))</formula>
    </cfRule>
  </conditionalFormatting>
  <conditionalFormatting sqref="N893">
    <cfRule type="containsText" dxfId="1" priority="618" operator="between" text="送货车型9.6米">
      <formula>NOT(ISERROR(SEARCH("送货车型9.6米",N893)))</formula>
    </cfRule>
  </conditionalFormatting>
  <conditionalFormatting sqref="L894">
    <cfRule type="containsText" dxfId="1" priority="640" operator="between" text="送货车型9.6米">
      <formula>NOT(ISERROR(SEARCH("送货车型9.6米",L894)))</formula>
    </cfRule>
  </conditionalFormatting>
  <conditionalFormatting sqref="N894">
    <cfRule type="containsText" dxfId="1" priority="639" operator="between" text="送货车型9.6米">
      <formula>NOT(ISERROR(SEARCH("送货车型9.6米",N894)))</formula>
    </cfRule>
  </conditionalFormatting>
  <conditionalFormatting sqref="N895">
    <cfRule type="containsText" dxfId="1" priority="638" operator="between" text="送货车型9.6米">
      <formula>NOT(ISERROR(SEARCH("送货车型9.6米",N895)))</formula>
    </cfRule>
  </conditionalFormatting>
  <conditionalFormatting sqref="N896">
    <cfRule type="containsText" dxfId="1" priority="637" operator="between" text="送货车型9.6米">
      <formula>NOT(ISERROR(SEARCH("送货车型9.6米",N896)))</formula>
    </cfRule>
  </conditionalFormatting>
  <conditionalFormatting sqref="N897">
    <cfRule type="containsText" dxfId="1" priority="636" operator="between" text="送货车型9.6米">
      <formula>NOT(ISERROR(SEARCH("送货车型9.6米",N897)))</formula>
    </cfRule>
  </conditionalFormatting>
  <conditionalFormatting sqref="N898">
    <cfRule type="containsText" dxfId="1" priority="635" operator="between" text="送货车型9.6米">
      <formula>NOT(ISERROR(SEARCH("送货车型9.6米",N898)))</formula>
    </cfRule>
  </conditionalFormatting>
  <conditionalFormatting sqref="N899">
    <cfRule type="containsText" dxfId="1" priority="634" operator="between" text="送货车型9.6米">
      <formula>NOT(ISERROR(SEARCH("送货车型9.6米",N899)))</formula>
    </cfRule>
  </conditionalFormatting>
  <conditionalFormatting sqref="C901">
    <cfRule type="timePeriod" dxfId="4" priority="601" timePeriod="yesterday">
      <formula>FLOOR(C901,1)=TODAY()-1</formula>
    </cfRule>
  </conditionalFormatting>
  <conditionalFormatting sqref="L901">
    <cfRule type="containsText" dxfId="1" priority="597" operator="between" text="送货车型9.6米">
      <formula>NOT(ISERROR(SEARCH("送货车型9.6米",L901)))</formula>
    </cfRule>
  </conditionalFormatting>
  <conditionalFormatting sqref="C902">
    <cfRule type="timePeriod" dxfId="4" priority="600" timePeriod="yesterday">
      <formula>FLOOR(C902,1)=TODAY()-1</formula>
    </cfRule>
  </conditionalFormatting>
  <conditionalFormatting sqref="C903">
    <cfRule type="timePeriod" dxfId="4" priority="599" timePeriod="yesterday">
      <formula>FLOOR(C903,1)=TODAY()-1</formula>
    </cfRule>
  </conditionalFormatting>
  <conditionalFormatting sqref="L905">
    <cfRule type="containsText" dxfId="1" priority="595" operator="between" text="送货车型9.6米">
      <formula>NOT(ISERROR(SEARCH("送货车型9.6米",L905)))</formula>
    </cfRule>
  </conditionalFormatting>
  <conditionalFormatting sqref="L908">
    <cfRule type="containsText" dxfId="1" priority="594" operator="between" text="送货车型9.6米">
      <formula>NOT(ISERROR(SEARCH("送货车型9.6米",L908)))</formula>
    </cfRule>
  </conditionalFormatting>
  <conditionalFormatting sqref="L911">
    <cfRule type="containsText" dxfId="1" priority="593" operator="between" text="送货车型9.6米">
      <formula>NOT(ISERROR(SEARCH("送货车型9.6米",L911)))</formula>
    </cfRule>
  </conditionalFormatting>
  <conditionalFormatting sqref="L917">
    <cfRule type="containsText" dxfId="1" priority="592" operator="between" text="送货车型9.6米">
      <formula>NOT(ISERROR(SEARCH("送货车型9.6米",L917)))</formula>
    </cfRule>
  </conditionalFormatting>
  <conditionalFormatting sqref="L918">
    <cfRule type="containsText" dxfId="1" priority="591" operator="between" text="送货车型9.6米">
      <formula>NOT(ISERROR(SEARCH("送货车型9.6米",L918)))</formula>
    </cfRule>
  </conditionalFormatting>
  <conditionalFormatting sqref="L923">
    <cfRule type="containsText" dxfId="1" priority="590" operator="between" text="送货车型9.6米">
      <formula>NOT(ISERROR(SEARCH("送货车型9.6米",L923)))</formula>
    </cfRule>
  </conditionalFormatting>
  <conditionalFormatting sqref="L951">
    <cfRule type="containsText" dxfId="1" priority="588" operator="between" text="送货车型9.6米">
      <formula>NOT(ISERROR(SEARCH("送货车型9.6米",L951)))</formula>
    </cfRule>
  </conditionalFormatting>
  <conditionalFormatting sqref="L955">
    <cfRule type="containsText" dxfId="1" priority="500" operator="between" text="送货车型9.6米">
      <formula>NOT(ISERROR(SEARCH("送货车型9.6米",L955)))</formula>
    </cfRule>
  </conditionalFormatting>
  <conditionalFormatting sqref="O955">
    <cfRule type="containsText" dxfId="1" priority="581" operator="between" text="送货车型9.6米">
      <formula>NOT(ISERROR(SEARCH("送货车型9.6米",O955)))</formula>
    </cfRule>
  </conditionalFormatting>
  <conditionalFormatting sqref="P955">
    <cfRule type="expression" dxfId="5" priority="540">
      <formula>P955&gt;0</formula>
    </cfRule>
  </conditionalFormatting>
  <conditionalFormatting sqref="O956">
    <cfRule type="containsText" dxfId="1" priority="580" operator="between" text="送货车型9.6米">
      <formula>NOT(ISERROR(SEARCH("送货车型9.6米",O956)))</formula>
    </cfRule>
  </conditionalFormatting>
  <conditionalFormatting sqref="P956">
    <cfRule type="expression" dxfId="5" priority="539">
      <formula>P956&gt;0</formula>
    </cfRule>
  </conditionalFormatting>
  <conditionalFormatting sqref="O957">
    <cfRule type="containsText" dxfId="1" priority="579" operator="between" text="送货车型9.6米">
      <formula>NOT(ISERROR(SEARCH("送货车型9.6米",O957)))</formula>
    </cfRule>
  </conditionalFormatting>
  <conditionalFormatting sqref="P957">
    <cfRule type="expression" dxfId="5" priority="538">
      <formula>P957&gt;0</formula>
    </cfRule>
  </conditionalFormatting>
  <conditionalFormatting sqref="O958">
    <cfRule type="containsText" dxfId="1" priority="578" operator="between" text="送货车型9.6米">
      <formula>NOT(ISERROR(SEARCH("送货车型9.6米",O958)))</formula>
    </cfRule>
  </conditionalFormatting>
  <conditionalFormatting sqref="P958">
    <cfRule type="expression" dxfId="5" priority="537">
      <formula>P958&gt;0</formula>
    </cfRule>
  </conditionalFormatting>
  <conditionalFormatting sqref="O959">
    <cfRule type="containsText" dxfId="1" priority="577" operator="between" text="送货车型9.6米">
      <formula>NOT(ISERROR(SEARCH("送货车型9.6米",O959)))</formula>
    </cfRule>
  </conditionalFormatting>
  <conditionalFormatting sqref="P959">
    <cfRule type="expression" dxfId="5" priority="536">
      <formula>P959&gt;0</formula>
    </cfRule>
  </conditionalFormatting>
  <conditionalFormatting sqref="O960">
    <cfRule type="containsText" dxfId="1" priority="576" operator="between" text="送货车型9.6米">
      <formula>NOT(ISERROR(SEARCH("送货车型9.6米",O960)))</formula>
    </cfRule>
  </conditionalFormatting>
  <conditionalFormatting sqref="P960">
    <cfRule type="expression" dxfId="5" priority="535">
      <formula>P960&gt;0</formula>
    </cfRule>
  </conditionalFormatting>
  <conditionalFormatting sqref="L961">
    <cfRule type="containsText" dxfId="1" priority="499" operator="between" text="送货车型9.6米">
      <formula>NOT(ISERROR(SEARCH("送货车型9.6米",L961)))</formula>
    </cfRule>
  </conditionalFormatting>
  <conditionalFormatting sqref="O961">
    <cfRule type="containsText" dxfId="1" priority="575" operator="between" text="送货车型9.6米">
      <formula>NOT(ISERROR(SEARCH("送货车型9.6米",O961)))</formula>
    </cfRule>
  </conditionalFormatting>
  <conditionalFormatting sqref="P961">
    <cfRule type="expression" dxfId="5" priority="534">
      <formula>P961&gt;0</formula>
    </cfRule>
  </conditionalFormatting>
  <conditionalFormatting sqref="O962">
    <cfRule type="containsText" dxfId="1" priority="574" operator="between" text="送货车型9.6米">
      <formula>NOT(ISERROR(SEARCH("送货车型9.6米",O962)))</formula>
    </cfRule>
  </conditionalFormatting>
  <conditionalFormatting sqref="P962">
    <cfRule type="expression" dxfId="5" priority="533">
      <formula>P962&gt;0</formula>
    </cfRule>
  </conditionalFormatting>
  <conditionalFormatting sqref="O963">
    <cfRule type="containsText" dxfId="1" priority="573" operator="between" text="送货车型9.6米">
      <formula>NOT(ISERROR(SEARCH("送货车型9.6米",O963)))</formula>
    </cfRule>
  </conditionalFormatting>
  <conditionalFormatting sqref="P963">
    <cfRule type="expression" dxfId="5" priority="532">
      <formula>P963&gt;0</formula>
    </cfRule>
  </conditionalFormatting>
  <conditionalFormatting sqref="L964">
    <cfRule type="containsText" dxfId="1" priority="498" operator="between" text="送货车型9.6米">
      <formula>NOT(ISERROR(SEARCH("送货车型9.6米",L964)))</formula>
    </cfRule>
  </conditionalFormatting>
  <conditionalFormatting sqref="O964">
    <cfRule type="containsText" dxfId="1" priority="572" operator="between" text="送货车型9.6米">
      <formula>NOT(ISERROR(SEARCH("送货车型9.6米",O964)))</formula>
    </cfRule>
  </conditionalFormatting>
  <conditionalFormatting sqref="P964">
    <cfRule type="expression" dxfId="5" priority="531">
      <formula>P964&gt;0</formula>
    </cfRule>
  </conditionalFormatting>
  <conditionalFormatting sqref="O965">
    <cfRule type="containsText" dxfId="1" priority="571" operator="between" text="送货车型9.6米">
      <formula>NOT(ISERROR(SEARCH("送货车型9.6米",O965)))</formula>
    </cfRule>
  </conditionalFormatting>
  <conditionalFormatting sqref="P965">
    <cfRule type="expression" dxfId="5" priority="530">
      <formula>P965&gt;0</formula>
    </cfRule>
  </conditionalFormatting>
  <conditionalFormatting sqref="O966">
    <cfRule type="containsText" dxfId="1" priority="570" operator="between" text="送货车型9.6米">
      <formula>NOT(ISERROR(SEARCH("送货车型9.6米",O966)))</formula>
    </cfRule>
  </conditionalFormatting>
  <conditionalFormatting sqref="P966">
    <cfRule type="expression" dxfId="5" priority="529">
      <formula>P966&gt;0</formula>
    </cfRule>
  </conditionalFormatting>
  <conditionalFormatting sqref="O967">
    <cfRule type="containsText" dxfId="1" priority="569" operator="between" text="送货车型9.6米">
      <formula>NOT(ISERROR(SEARCH("送货车型9.6米",O967)))</formula>
    </cfRule>
  </conditionalFormatting>
  <conditionalFormatting sqref="L968">
    <cfRule type="containsText" dxfId="1" priority="497" operator="between" text="送货车型9.6米">
      <formula>NOT(ISERROR(SEARCH("送货车型9.6米",L968)))</formula>
    </cfRule>
  </conditionalFormatting>
  <conditionalFormatting sqref="O968">
    <cfRule type="containsText" dxfId="1" priority="568" operator="between" text="送货车型9.6米">
      <formula>NOT(ISERROR(SEARCH("送货车型9.6米",O968)))</formula>
    </cfRule>
  </conditionalFormatting>
  <conditionalFormatting sqref="L969">
    <cfRule type="containsText" dxfId="1" priority="496" operator="between" text="送货车型9.6米">
      <formula>NOT(ISERROR(SEARCH("送货车型9.6米",L969)))</formula>
    </cfRule>
  </conditionalFormatting>
  <conditionalFormatting sqref="O969">
    <cfRule type="containsText" dxfId="1" priority="567" operator="between" text="送货车型9.6米">
      <formula>NOT(ISERROR(SEARCH("送货车型9.6米",O969)))</formula>
    </cfRule>
  </conditionalFormatting>
  <conditionalFormatting sqref="O970">
    <cfRule type="containsText" dxfId="1" priority="566" operator="between" text="送货车型9.6米">
      <formula>NOT(ISERROR(SEARCH("送货车型9.6米",O970)))</formula>
    </cfRule>
  </conditionalFormatting>
  <conditionalFormatting sqref="O971">
    <cfRule type="containsText" dxfId="1" priority="565" operator="between" text="送货车型9.6米">
      <formula>NOT(ISERROR(SEARCH("送货车型9.6米",O971)))</formula>
    </cfRule>
  </conditionalFormatting>
  <conditionalFormatting sqref="L972">
    <cfRule type="containsText" dxfId="1" priority="495" operator="between" text="送货车型9.6米">
      <formula>NOT(ISERROR(SEARCH("送货车型9.6米",L972)))</formula>
    </cfRule>
  </conditionalFormatting>
  <conditionalFormatting sqref="O972">
    <cfRule type="containsText" dxfId="1" priority="564" operator="between" text="送货车型9.6米">
      <formula>NOT(ISERROR(SEARCH("送货车型9.6米",O972)))</formula>
    </cfRule>
  </conditionalFormatting>
  <conditionalFormatting sqref="O973">
    <cfRule type="containsText" dxfId="1" priority="563" operator="between" text="送货车型9.6米">
      <formula>NOT(ISERROR(SEARCH("送货车型9.6米",O973)))</formula>
    </cfRule>
  </conditionalFormatting>
  <conditionalFormatting sqref="O974">
    <cfRule type="containsText" dxfId="1" priority="562" operator="between" text="送货车型9.6米">
      <formula>NOT(ISERROR(SEARCH("送货车型9.6米",O974)))</formula>
    </cfRule>
  </conditionalFormatting>
  <conditionalFormatting sqref="O975">
    <cfRule type="containsText" dxfId="1" priority="561" operator="between" text="送货车型9.6米">
      <formula>NOT(ISERROR(SEARCH("送货车型9.6米",O975)))</formula>
    </cfRule>
  </conditionalFormatting>
  <conditionalFormatting sqref="L976">
    <cfRule type="containsText" dxfId="1" priority="494" operator="between" text="送货车型9.6米">
      <formula>NOT(ISERROR(SEARCH("送货车型9.6米",L976)))</formula>
    </cfRule>
  </conditionalFormatting>
  <conditionalFormatting sqref="O976">
    <cfRule type="containsText" dxfId="1" priority="560" operator="between" text="送货车型9.6米">
      <formula>NOT(ISERROR(SEARCH("送货车型9.6米",O976)))</formula>
    </cfRule>
  </conditionalFormatting>
  <conditionalFormatting sqref="O977">
    <cfRule type="containsText" dxfId="1" priority="559" operator="between" text="送货车型9.6米">
      <formula>NOT(ISERROR(SEARCH("送货车型9.6米",O977)))</formula>
    </cfRule>
  </conditionalFormatting>
  <conditionalFormatting sqref="O978">
    <cfRule type="containsText" dxfId="1" priority="558" operator="between" text="送货车型9.6米">
      <formula>NOT(ISERROR(SEARCH("送货车型9.6米",O978)))</formula>
    </cfRule>
  </conditionalFormatting>
  <conditionalFormatting sqref="O979">
    <cfRule type="containsText" dxfId="1" priority="557" operator="between" text="送货车型9.6米">
      <formula>NOT(ISERROR(SEARCH("送货车型9.6米",O979)))</formula>
    </cfRule>
  </conditionalFormatting>
  <conditionalFormatting sqref="O980">
    <cfRule type="containsText" dxfId="1" priority="556" operator="between" text="送货车型9.6米">
      <formula>NOT(ISERROR(SEARCH("送货车型9.6米",O980)))</formula>
    </cfRule>
  </conditionalFormatting>
  <conditionalFormatting sqref="L981">
    <cfRule type="containsText" dxfId="1" priority="493" operator="between" text="送货车型9.6米">
      <formula>NOT(ISERROR(SEARCH("送货车型9.6米",L981)))</formula>
    </cfRule>
  </conditionalFormatting>
  <conditionalFormatting sqref="O981">
    <cfRule type="containsText" dxfId="1" priority="555" operator="between" text="送货车型9.6米">
      <formula>NOT(ISERROR(SEARCH("送货车型9.6米",O981)))</formula>
    </cfRule>
  </conditionalFormatting>
  <conditionalFormatting sqref="O982">
    <cfRule type="containsText" dxfId="1" priority="554" operator="between" text="送货车型9.6米">
      <formula>NOT(ISERROR(SEARCH("送货车型9.6米",O982)))</formula>
    </cfRule>
  </conditionalFormatting>
  <conditionalFormatting sqref="O983">
    <cfRule type="containsText" dxfId="1" priority="553" operator="between" text="送货车型9.6米">
      <formula>NOT(ISERROR(SEARCH("送货车型9.6米",O983)))</formula>
    </cfRule>
  </conditionalFormatting>
  <conditionalFormatting sqref="O984">
    <cfRule type="containsText" dxfId="1" priority="552" operator="between" text="送货车型9.6米">
      <formula>NOT(ISERROR(SEARCH("送货车型9.6米",O984)))</formula>
    </cfRule>
  </conditionalFormatting>
  <conditionalFormatting sqref="O985">
    <cfRule type="containsText" dxfId="1" priority="551" operator="between" text="送货车型9.6米">
      <formula>NOT(ISERROR(SEARCH("送货车型9.6米",O985)))</formula>
    </cfRule>
  </conditionalFormatting>
  <conditionalFormatting sqref="O986">
    <cfRule type="containsText" dxfId="1" priority="550" operator="between" text="送货车型9.6米">
      <formula>NOT(ISERROR(SEARCH("送货车型9.6米",O986)))</formula>
    </cfRule>
  </conditionalFormatting>
  <conditionalFormatting sqref="L987">
    <cfRule type="containsText" dxfId="1" priority="492" operator="between" text="送货车型9.6米">
      <formula>NOT(ISERROR(SEARCH("送货车型9.6米",L987)))</formula>
    </cfRule>
  </conditionalFormatting>
  <conditionalFormatting sqref="O987">
    <cfRule type="containsText" dxfId="1" priority="549" operator="between" text="送货车型9.6米">
      <formula>NOT(ISERROR(SEARCH("送货车型9.6米",O987)))</formula>
    </cfRule>
  </conditionalFormatting>
  <conditionalFormatting sqref="O988">
    <cfRule type="containsText" dxfId="1" priority="548" operator="between" text="送货车型9.6米">
      <formula>NOT(ISERROR(SEARCH("送货车型9.6米",O988)))</formula>
    </cfRule>
  </conditionalFormatting>
  <conditionalFormatting sqref="O989">
    <cfRule type="containsText" dxfId="1" priority="547" operator="between" text="送货车型9.6米">
      <formula>NOT(ISERROR(SEARCH("送货车型9.6米",O989)))</formula>
    </cfRule>
  </conditionalFormatting>
  <conditionalFormatting sqref="O990">
    <cfRule type="containsText" dxfId="1" priority="546" operator="between" text="送货车型9.6米">
      <formula>NOT(ISERROR(SEARCH("送货车型9.6米",O990)))</formula>
    </cfRule>
  </conditionalFormatting>
  <conditionalFormatting sqref="L991">
    <cfRule type="containsText" dxfId="1" priority="491" operator="between" text="送货车型9.6米">
      <formula>NOT(ISERROR(SEARCH("送货车型9.6米",L991)))</formula>
    </cfRule>
  </conditionalFormatting>
  <conditionalFormatting sqref="O991">
    <cfRule type="containsText" dxfId="1" priority="545" operator="between" text="送货车型9.6米">
      <formula>NOT(ISERROR(SEARCH("送货车型9.6米",O991)))</formula>
    </cfRule>
  </conditionalFormatting>
  <conditionalFormatting sqref="O992">
    <cfRule type="containsText" dxfId="1" priority="544" operator="between" text="送货车型9.6米">
      <formula>NOT(ISERROR(SEARCH("送货车型9.6米",O992)))</formula>
    </cfRule>
  </conditionalFormatting>
  <conditionalFormatting sqref="O993">
    <cfRule type="containsText" dxfId="1" priority="543" operator="between" text="送货车型9.6米">
      <formula>NOT(ISERROR(SEARCH("送货车型9.6米",O993)))</formula>
    </cfRule>
  </conditionalFormatting>
  <conditionalFormatting sqref="L995">
    <cfRule type="containsText" dxfId="1" priority="490" operator="between" text="送货车型9.6米">
      <formula>NOT(ISERROR(SEARCH("送货车型9.6米",L995)))</formula>
    </cfRule>
  </conditionalFormatting>
  <conditionalFormatting sqref="L996">
    <cfRule type="containsText" dxfId="1" priority="284" operator="between" text="送货车型9.6米">
      <formula>NOT(ISERROR(SEARCH("送货车型9.6米",L996)))</formula>
    </cfRule>
  </conditionalFormatting>
  <conditionalFormatting sqref="O996">
    <cfRule type="containsText" dxfId="1" priority="283" operator="between" text="送货车型9.6米">
      <formula>NOT(ISERROR(SEARCH("送货车型9.6米",O996)))</formula>
    </cfRule>
  </conditionalFormatting>
  <conditionalFormatting sqref="P996">
    <cfRule type="expression" dxfId="5" priority="282">
      <formula>P996&gt;0</formula>
    </cfRule>
  </conditionalFormatting>
  <conditionalFormatting sqref="L998:O998">
    <cfRule type="containsText" dxfId="1" priority="293" operator="between" text="送货车型9.6米">
      <formula>NOT(ISERROR(SEARCH("送货车型9.6米",L998)))</formula>
    </cfRule>
  </conditionalFormatting>
  <conditionalFormatting sqref="P998">
    <cfRule type="expression" dxfId="5" priority="292">
      <formula>P998&gt;0</formula>
    </cfRule>
  </conditionalFormatting>
  <conditionalFormatting sqref="L1002">
    <cfRule type="containsText" dxfId="1" priority="273" operator="between" text="送货车型9.6米">
      <formula>NOT(ISERROR(SEARCH("送货车型9.6米",L1002)))</formula>
    </cfRule>
  </conditionalFormatting>
  <conditionalFormatting sqref="L1004">
    <cfRule type="containsText" dxfId="1" priority="274" operator="between" text="送货车型9.6米">
      <formula>NOT(ISERROR(SEARCH("送货车型9.6米",L1004)))</formula>
    </cfRule>
  </conditionalFormatting>
  <conditionalFormatting sqref="L1006">
    <cfRule type="containsText" dxfId="1" priority="278" operator="between" text="送货车型9.6米">
      <formula>NOT(ISERROR(SEARCH("送货车型9.6米",L1006)))</formula>
    </cfRule>
  </conditionalFormatting>
  <conditionalFormatting sqref="L1008">
    <cfRule type="containsText" dxfId="1" priority="277" operator="between" text="送货车型9.6米">
      <formula>NOT(ISERROR(SEARCH("送货车型9.6米",L1008)))</formula>
    </cfRule>
  </conditionalFormatting>
  <conditionalFormatting sqref="L1012">
    <cfRule type="containsText" dxfId="1" priority="276" operator="between" text="送货车型9.6米">
      <formula>NOT(ISERROR(SEARCH("送货车型9.6米",L1012)))</formula>
    </cfRule>
  </conditionalFormatting>
  <conditionalFormatting sqref="L1017">
    <cfRule type="containsText" dxfId="1" priority="275" operator="between" text="送货车型9.6米">
      <formula>NOT(ISERROR(SEARCH("送货车型9.6米",L1017)))</formula>
    </cfRule>
  </conditionalFormatting>
  <conditionalFormatting sqref="C1028">
    <cfRule type="timePeriod" dxfId="4" priority="241" timePeriod="yesterday">
      <formula>FLOOR(C1028,1)=TODAY()-1</formula>
    </cfRule>
  </conditionalFormatting>
  <conditionalFormatting sqref="L1028">
    <cfRule type="containsText" dxfId="1" priority="253" operator="between" text="送货车型9.6米">
      <formula>NOT(ISERROR(SEARCH("送货车型9.6米",L1028)))</formula>
    </cfRule>
  </conditionalFormatting>
  <conditionalFormatting sqref="O1028">
    <cfRule type="containsText" dxfId="1" priority="200" operator="between" text="送货车型9.6米">
      <formula>NOT(ISERROR(SEARCH("送货车型9.6米",O1028)))</formula>
    </cfRule>
  </conditionalFormatting>
  <conditionalFormatting sqref="P1028">
    <cfRule type="expression" dxfId="5" priority="159">
      <formula>P1028&gt;0</formula>
    </cfRule>
  </conditionalFormatting>
  <conditionalFormatting sqref="O1029">
    <cfRule type="containsText" dxfId="1" priority="199" operator="between" text="送货车型9.6米">
      <formula>NOT(ISERROR(SEARCH("送货车型9.6米",O1029)))</formula>
    </cfRule>
  </conditionalFormatting>
  <conditionalFormatting sqref="P1029">
    <cfRule type="expression" dxfId="5" priority="158">
      <formula>P1029&gt;0</formula>
    </cfRule>
  </conditionalFormatting>
  <conditionalFormatting sqref="O1030">
    <cfRule type="containsText" dxfId="1" priority="198" operator="between" text="送货车型9.6米">
      <formula>NOT(ISERROR(SEARCH("送货车型9.6米",O1030)))</formula>
    </cfRule>
  </conditionalFormatting>
  <conditionalFormatting sqref="P1030">
    <cfRule type="expression" dxfId="5" priority="157">
      <formula>P1030&gt;0</formula>
    </cfRule>
  </conditionalFormatting>
  <conditionalFormatting sqref="O1031">
    <cfRule type="containsText" dxfId="1" priority="197" operator="between" text="送货车型9.6米">
      <formula>NOT(ISERROR(SEARCH("送货车型9.6米",O1031)))</formula>
    </cfRule>
  </conditionalFormatting>
  <conditionalFormatting sqref="P1031">
    <cfRule type="expression" dxfId="5" priority="156">
      <formula>P1031&gt;0</formula>
    </cfRule>
  </conditionalFormatting>
  <conditionalFormatting sqref="L1032">
    <cfRule type="containsText" dxfId="1" priority="252" operator="between" text="送货车型9.6米">
      <formula>NOT(ISERROR(SEARCH("送货车型9.6米",L1032)))</formula>
    </cfRule>
  </conditionalFormatting>
  <conditionalFormatting sqref="O1032">
    <cfRule type="containsText" dxfId="1" priority="196" operator="between" text="送货车型9.6米">
      <formula>NOT(ISERROR(SEARCH("送货车型9.6米",O1032)))</formula>
    </cfRule>
  </conditionalFormatting>
  <conditionalFormatting sqref="P1032">
    <cfRule type="expression" dxfId="5" priority="155">
      <formula>P1032&gt;0</formula>
    </cfRule>
  </conditionalFormatting>
  <conditionalFormatting sqref="O1033">
    <cfRule type="containsText" dxfId="1" priority="195" operator="between" text="送货车型9.6米">
      <formula>NOT(ISERROR(SEARCH("送货车型9.6米",O1033)))</formula>
    </cfRule>
  </conditionalFormatting>
  <conditionalFormatting sqref="P1033">
    <cfRule type="expression" dxfId="5" priority="154">
      <formula>P1033&gt;0</formula>
    </cfRule>
  </conditionalFormatting>
  <conditionalFormatting sqref="L1034">
    <cfRule type="containsText" dxfId="1" priority="251" operator="between" text="送货车型9.6米">
      <formula>NOT(ISERROR(SEARCH("送货车型9.6米",L1034)))</formula>
    </cfRule>
  </conditionalFormatting>
  <conditionalFormatting sqref="O1034">
    <cfRule type="containsText" dxfId="1" priority="194" operator="between" text="送货车型9.6米">
      <formula>NOT(ISERROR(SEARCH("送货车型9.6米",O1034)))</formula>
    </cfRule>
  </conditionalFormatting>
  <conditionalFormatting sqref="P1034">
    <cfRule type="expression" dxfId="5" priority="153">
      <formula>P1034&gt;0</formula>
    </cfRule>
  </conditionalFormatting>
  <conditionalFormatting sqref="O1035">
    <cfRule type="containsText" dxfId="1" priority="193" operator="between" text="送货车型9.6米">
      <formula>NOT(ISERROR(SEARCH("送货车型9.6米",O1035)))</formula>
    </cfRule>
  </conditionalFormatting>
  <conditionalFormatting sqref="P1035">
    <cfRule type="expression" dxfId="5" priority="152">
      <formula>P1035&gt;0</formula>
    </cfRule>
  </conditionalFormatting>
  <conditionalFormatting sqref="O1036">
    <cfRule type="containsText" dxfId="1" priority="192" operator="between" text="送货车型9.6米">
      <formula>NOT(ISERROR(SEARCH("送货车型9.6米",O1036)))</formula>
    </cfRule>
  </conditionalFormatting>
  <conditionalFormatting sqref="P1036">
    <cfRule type="expression" dxfId="5" priority="151">
      <formula>P1036&gt;0</formula>
    </cfRule>
  </conditionalFormatting>
  <conditionalFormatting sqref="C1037">
    <cfRule type="timePeriod" dxfId="4" priority="232" timePeriod="yesterday">
      <formula>FLOOR(C1037,1)=TODAY()-1</formula>
    </cfRule>
  </conditionalFormatting>
  <conditionalFormatting sqref="O1037">
    <cfRule type="containsText" dxfId="1" priority="191" operator="between" text="送货车型9.6米">
      <formula>NOT(ISERROR(SEARCH("送货车型9.6米",O1037)))</formula>
    </cfRule>
  </conditionalFormatting>
  <conditionalFormatting sqref="P1037">
    <cfRule type="expression" dxfId="5" priority="150">
      <formula>P1037&gt;0</formula>
    </cfRule>
  </conditionalFormatting>
  <conditionalFormatting sqref="O1038">
    <cfRule type="containsText" dxfId="1" priority="190" operator="between" text="送货车型9.6米">
      <formula>NOT(ISERROR(SEARCH("送货车型9.6米",O1038)))</formula>
    </cfRule>
  </conditionalFormatting>
  <conditionalFormatting sqref="P1038">
    <cfRule type="expression" dxfId="5" priority="149">
      <formula>P1038&gt;0</formula>
    </cfRule>
  </conditionalFormatting>
  <conditionalFormatting sqref="O1039">
    <cfRule type="containsText" dxfId="1" priority="189" operator="between" text="送货车型9.6米">
      <formula>NOT(ISERROR(SEARCH("送货车型9.6米",O1039)))</formula>
    </cfRule>
  </conditionalFormatting>
  <conditionalFormatting sqref="P1039">
    <cfRule type="expression" dxfId="5" priority="148">
      <formula>P1039&gt;0</formula>
    </cfRule>
  </conditionalFormatting>
  <conditionalFormatting sqref="O1040">
    <cfRule type="containsText" dxfId="1" priority="188" operator="between" text="送货车型9.6米">
      <formula>NOT(ISERROR(SEARCH("送货车型9.6米",O1040)))</formula>
    </cfRule>
  </conditionalFormatting>
  <conditionalFormatting sqref="P1040">
    <cfRule type="expression" dxfId="5" priority="147">
      <formula>P1040&gt;0</formula>
    </cfRule>
  </conditionalFormatting>
  <conditionalFormatting sqref="L1041">
    <cfRule type="containsText" dxfId="1" priority="250" operator="between" text="送货车型9.6米">
      <formula>NOT(ISERROR(SEARCH("送货车型9.6米",L1041)))</formula>
    </cfRule>
  </conditionalFormatting>
  <conditionalFormatting sqref="O1041">
    <cfRule type="containsText" dxfId="1" priority="187" operator="between" text="送货车型9.6米">
      <formula>NOT(ISERROR(SEARCH("送货车型9.6米",O1041)))</formula>
    </cfRule>
  </conditionalFormatting>
  <conditionalFormatting sqref="P1041">
    <cfRule type="expression" dxfId="5" priority="146">
      <formula>P1041&gt;0</formula>
    </cfRule>
  </conditionalFormatting>
  <conditionalFormatting sqref="O1042">
    <cfRule type="containsText" dxfId="1" priority="186" operator="between" text="送货车型9.6米">
      <formula>NOT(ISERROR(SEARCH("送货车型9.6米",O1042)))</formula>
    </cfRule>
  </conditionalFormatting>
  <conditionalFormatting sqref="P1042">
    <cfRule type="expression" dxfId="5" priority="145">
      <formula>P1042&gt;0</formula>
    </cfRule>
  </conditionalFormatting>
  <conditionalFormatting sqref="O1043">
    <cfRule type="containsText" dxfId="1" priority="185" operator="between" text="送货车型9.6米">
      <formula>NOT(ISERROR(SEARCH("送货车型9.6米",O1043)))</formula>
    </cfRule>
  </conditionalFormatting>
  <conditionalFormatting sqref="P1043">
    <cfRule type="expression" dxfId="5" priority="144">
      <formula>P1043&gt;0</formula>
    </cfRule>
  </conditionalFormatting>
  <conditionalFormatting sqref="O1044">
    <cfRule type="containsText" dxfId="1" priority="184" operator="between" text="送货车型9.6米">
      <formula>NOT(ISERROR(SEARCH("送货车型9.6米",O1044)))</formula>
    </cfRule>
  </conditionalFormatting>
  <conditionalFormatting sqref="P1044">
    <cfRule type="expression" dxfId="5" priority="143">
      <formula>P1044&gt;0</formula>
    </cfRule>
  </conditionalFormatting>
  <conditionalFormatting sqref="C1045">
    <cfRule type="timePeriod" dxfId="4" priority="224" timePeriod="yesterday">
      <formula>FLOOR(C1045,1)=TODAY()-1</formula>
    </cfRule>
  </conditionalFormatting>
  <conditionalFormatting sqref="L1045">
    <cfRule type="containsText" dxfId="1" priority="249" operator="between" text="送货车型9.6米">
      <formula>NOT(ISERROR(SEARCH("送货车型9.6米",L1045)))</formula>
    </cfRule>
  </conditionalFormatting>
  <conditionalFormatting sqref="O1045">
    <cfRule type="containsText" dxfId="1" priority="183" operator="between" text="送货车型9.6米">
      <formula>NOT(ISERROR(SEARCH("送货车型9.6米",O1045)))</formula>
    </cfRule>
  </conditionalFormatting>
  <conditionalFormatting sqref="P1045">
    <cfRule type="expression" dxfId="5" priority="142">
      <formula>P1045&gt;0</formula>
    </cfRule>
  </conditionalFormatting>
  <conditionalFormatting sqref="C1046">
    <cfRule type="timePeriod" dxfId="4" priority="223" timePeriod="yesterday">
      <formula>FLOOR(C1046,1)=TODAY()-1</formula>
    </cfRule>
  </conditionalFormatting>
  <conditionalFormatting sqref="O1046">
    <cfRule type="containsText" dxfId="1" priority="182" operator="between" text="送货车型9.6米">
      <formula>NOT(ISERROR(SEARCH("送货车型9.6米",O1046)))</formula>
    </cfRule>
  </conditionalFormatting>
  <conditionalFormatting sqref="P1046">
    <cfRule type="expression" dxfId="5" priority="141">
      <formula>P1046&gt;0</formula>
    </cfRule>
  </conditionalFormatting>
  <conditionalFormatting sqref="C1047">
    <cfRule type="timePeriod" dxfId="4" priority="222" timePeriod="yesterday">
      <formula>FLOOR(C1047,1)=TODAY()-1</formula>
    </cfRule>
  </conditionalFormatting>
  <conditionalFormatting sqref="O1047">
    <cfRule type="containsText" dxfId="1" priority="181" operator="between" text="送货车型9.6米">
      <formula>NOT(ISERROR(SEARCH("送货车型9.6米",O1047)))</formula>
    </cfRule>
  </conditionalFormatting>
  <conditionalFormatting sqref="P1047">
    <cfRule type="expression" dxfId="5" priority="140">
      <formula>P1047&gt;0</formula>
    </cfRule>
  </conditionalFormatting>
  <conditionalFormatting sqref="C1048">
    <cfRule type="timePeriod" dxfId="4" priority="221" timePeriod="yesterday">
      <formula>FLOOR(C1048,1)=TODAY()-1</formula>
    </cfRule>
  </conditionalFormatting>
  <conditionalFormatting sqref="O1048">
    <cfRule type="containsText" dxfId="1" priority="180" operator="between" text="送货车型9.6米">
      <formula>NOT(ISERROR(SEARCH("送货车型9.6米",O1048)))</formula>
    </cfRule>
  </conditionalFormatting>
  <conditionalFormatting sqref="P1048">
    <cfRule type="expression" dxfId="5" priority="139">
      <formula>P1048&gt;0</formula>
    </cfRule>
  </conditionalFormatting>
  <conditionalFormatting sqref="C1049">
    <cfRule type="timePeriod" dxfId="4" priority="220" timePeriod="yesterday">
      <formula>FLOOR(C1049,1)=TODAY()-1</formula>
    </cfRule>
  </conditionalFormatting>
  <conditionalFormatting sqref="O1049">
    <cfRule type="containsText" dxfId="1" priority="179" operator="between" text="送货车型9.6米">
      <formula>NOT(ISERROR(SEARCH("送货车型9.6米",O1049)))</formula>
    </cfRule>
  </conditionalFormatting>
  <conditionalFormatting sqref="P1049">
    <cfRule type="expression" dxfId="5" priority="138">
      <formula>P1049&gt;0</formula>
    </cfRule>
  </conditionalFormatting>
  <conditionalFormatting sqref="L1050">
    <cfRule type="containsText" dxfId="1" priority="248" operator="between" text="送货车型9.6米">
      <formula>NOT(ISERROR(SEARCH("送货车型9.6米",L1050)))</formula>
    </cfRule>
  </conditionalFormatting>
  <conditionalFormatting sqref="O1050">
    <cfRule type="containsText" dxfId="1" priority="178" operator="between" text="送货车型9.6米">
      <formula>NOT(ISERROR(SEARCH("送货车型9.6米",O1050)))</formula>
    </cfRule>
  </conditionalFormatting>
  <conditionalFormatting sqref="P1050">
    <cfRule type="expression" dxfId="5" priority="137">
      <formula>P1050&gt;0</formula>
    </cfRule>
  </conditionalFormatting>
  <conditionalFormatting sqref="O1051">
    <cfRule type="containsText" dxfId="1" priority="177" operator="between" text="送货车型9.6米">
      <formula>NOT(ISERROR(SEARCH("送货车型9.6米",O1051)))</formula>
    </cfRule>
  </conditionalFormatting>
  <conditionalFormatting sqref="P1051">
    <cfRule type="expression" dxfId="5" priority="136">
      <formula>P1051&gt;0</formula>
    </cfRule>
  </conditionalFormatting>
  <conditionalFormatting sqref="O1052">
    <cfRule type="containsText" dxfId="1" priority="176" operator="between" text="送货车型9.6米">
      <formula>NOT(ISERROR(SEARCH("送货车型9.6米",O1052)))</formula>
    </cfRule>
  </conditionalFormatting>
  <conditionalFormatting sqref="P1052">
    <cfRule type="expression" dxfId="5" priority="135">
      <formula>P1052&gt;0</formula>
    </cfRule>
  </conditionalFormatting>
  <conditionalFormatting sqref="O1053">
    <cfRule type="containsText" dxfId="1" priority="175" operator="between" text="送货车型9.6米">
      <formula>NOT(ISERROR(SEARCH("送货车型9.6米",O1053)))</formula>
    </cfRule>
  </conditionalFormatting>
  <conditionalFormatting sqref="P1053">
    <cfRule type="expression" dxfId="5" priority="134">
      <formula>P1053&gt;0</formula>
    </cfRule>
  </conditionalFormatting>
  <conditionalFormatting sqref="L1054">
    <cfRule type="containsText" dxfId="1" priority="247" operator="between" text="送货车型9.6米">
      <formula>NOT(ISERROR(SEARCH("送货车型9.6米",L1054)))</formula>
    </cfRule>
  </conditionalFormatting>
  <conditionalFormatting sqref="O1054">
    <cfRule type="containsText" dxfId="1" priority="174" operator="between" text="送货车型9.6米">
      <formula>NOT(ISERROR(SEARCH("送货车型9.6米",O1054)))</formula>
    </cfRule>
  </conditionalFormatting>
  <conditionalFormatting sqref="P1054">
    <cfRule type="expression" dxfId="5" priority="133">
      <formula>P1054&gt;0</formula>
    </cfRule>
  </conditionalFormatting>
  <conditionalFormatting sqref="O1055">
    <cfRule type="containsText" dxfId="1" priority="173" operator="between" text="送货车型9.6米">
      <formula>NOT(ISERROR(SEARCH("送货车型9.6米",O1055)))</formula>
    </cfRule>
  </conditionalFormatting>
  <conditionalFormatting sqref="P1055">
    <cfRule type="expression" dxfId="5" priority="132">
      <formula>P1055&gt;0</formula>
    </cfRule>
  </conditionalFormatting>
  <conditionalFormatting sqref="L1056">
    <cfRule type="containsText" dxfId="1" priority="246" operator="between" text="送货车型9.6米">
      <formula>NOT(ISERROR(SEARCH("送货车型9.6米",L1056)))</formula>
    </cfRule>
  </conditionalFormatting>
  <conditionalFormatting sqref="O1056">
    <cfRule type="containsText" dxfId="1" priority="172" operator="between" text="送货车型9.6米">
      <formula>NOT(ISERROR(SEARCH("送货车型9.6米",O1056)))</formula>
    </cfRule>
  </conditionalFormatting>
  <conditionalFormatting sqref="P1056">
    <cfRule type="expression" dxfId="5" priority="131">
      <formula>P1056&gt;0</formula>
    </cfRule>
  </conditionalFormatting>
  <conditionalFormatting sqref="O1057">
    <cfRule type="containsText" dxfId="1" priority="171" operator="between" text="送货车型9.6米">
      <formula>NOT(ISERROR(SEARCH("送货车型9.6米",O1057)))</formula>
    </cfRule>
  </conditionalFormatting>
  <conditionalFormatting sqref="P1057">
    <cfRule type="expression" dxfId="5" priority="130">
      <formula>P1057&gt;0</formula>
    </cfRule>
  </conditionalFormatting>
  <conditionalFormatting sqref="O1058">
    <cfRule type="containsText" dxfId="1" priority="170" operator="between" text="送货车型9.6米">
      <formula>NOT(ISERROR(SEARCH("送货车型9.6米",O1058)))</formula>
    </cfRule>
  </conditionalFormatting>
  <conditionalFormatting sqref="P1058">
    <cfRule type="expression" dxfId="5" priority="129">
      <formula>P1058&gt;0</formula>
    </cfRule>
  </conditionalFormatting>
  <conditionalFormatting sqref="L1059">
    <cfRule type="containsText" dxfId="1" priority="245" operator="between" text="送货车型9.6米">
      <formula>NOT(ISERROR(SEARCH("送货车型9.6米",L1059)))</formula>
    </cfRule>
  </conditionalFormatting>
  <conditionalFormatting sqref="O1059">
    <cfRule type="containsText" dxfId="1" priority="169" operator="between" text="送货车型9.6米">
      <formula>NOT(ISERROR(SEARCH("送货车型9.6米",O1059)))</formula>
    </cfRule>
  </conditionalFormatting>
  <conditionalFormatting sqref="P1059">
    <cfRule type="expression" dxfId="5" priority="128">
      <formula>P1059&gt;0</formula>
    </cfRule>
  </conditionalFormatting>
  <conditionalFormatting sqref="O1060">
    <cfRule type="containsText" dxfId="1" priority="168" operator="between" text="送货车型9.6米">
      <formula>NOT(ISERROR(SEARCH("送货车型9.6米",O1060)))</formula>
    </cfRule>
  </conditionalFormatting>
  <conditionalFormatting sqref="P1060">
    <cfRule type="expression" dxfId="5" priority="127">
      <formula>P1060&gt;0</formula>
    </cfRule>
  </conditionalFormatting>
  <conditionalFormatting sqref="O1061">
    <cfRule type="containsText" dxfId="1" priority="167" operator="between" text="送货车型9.6米">
      <formula>NOT(ISERROR(SEARCH("送货车型9.6米",O1061)))</formula>
    </cfRule>
  </conditionalFormatting>
  <conditionalFormatting sqref="P1061">
    <cfRule type="expression" dxfId="5" priority="126">
      <formula>P1061&gt;0</formula>
    </cfRule>
  </conditionalFormatting>
  <conditionalFormatting sqref="L1062">
    <cfRule type="containsText" dxfId="1" priority="244" operator="between" text="送货车型9.6米">
      <formula>NOT(ISERROR(SEARCH("送货车型9.6米",L1062)))</formula>
    </cfRule>
  </conditionalFormatting>
  <conditionalFormatting sqref="O1062">
    <cfRule type="containsText" dxfId="1" priority="166" operator="between" text="送货车型9.6米">
      <formula>NOT(ISERROR(SEARCH("送货车型9.6米",O1062)))</formula>
    </cfRule>
  </conditionalFormatting>
  <conditionalFormatting sqref="P1062">
    <cfRule type="expression" dxfId="5" priority="125">
      <formula>P1062&gt;0</formula>
    </cfRule>
  </conditionalFormatting>
  <conditionalFormatting sqref="O1063">
    <cfRule type="containsText" dxfId="1" priority="165" operator="between" text="送货车型9.6米">
      <formula>NOT(ISERROR(SEARCH("送货车型9.6米",O1063)))</formula>
    </cfRule>
  </conditionalFormatting>
  <conditionalFormatting sqref="P1063">
    <cfRule type="expression" dxfId="5" priority="124">
      <formula>P1063&gt;0</formula>
    </cfRule>
  </conditionalFormatting>
  <conditionalFormatting sqref="O1064">
    <cfRule type="containsText" dxfId="1" priority="164" operator="between" text="送货车型9.6米">
      <formula>NOT(ISERROR(SEARCH("送货车型9.6米",O1064)))</formula>
    </cfRule>
  </conditionalFormatting>
  <conditionalFormatting sqref="P1064">
    <cfRule type="expression" dxfId="5" priority="123">
      <formula>P1064&gt;0</formula>
    </cfRule>
  </conditionalFormatting>
  <conditionalFormatting sqref="O1065">
    <cfRule type="containsText" dxfId="1" priority="163" operator="between" text="送货车型9.6米">
      <formula>NOT(ISERROR(SEARCH("送货车型9.6米",O1065)))</formula>
    </cfRule>
  </conditionalFormatting>
  <conditionalFormatting sqref="P1065">
    <cfRule type="expression" dxfId="5" priority="122">
      <formula>P1065&gt;0</formula>
    </cfRule>
  </conditionalFormatting>
  <conditionalFormatting sqref="L1066">
    <cfRule type="containsText" dxfId="1" priority="243" operator="between" text="送货车型9.6米">
      <formula>NOT(ISERROR(SEARCH("送货车型9.6米",L1066)))</formula>
    </cfRule>
  </conditionalFormatting>
  <conditionalFormatting sqref="O1066">
    <cfRule type="containsText" dxfId="1" priority="162" operator="between" text="送货车型9.6米">
      <formula>NOT(ISERROR(SEARCH("送货车型9.6米",O1066)))</formula>
    </cfRule>
  </conditionalFormatting>
  <conditionalFormatting sqref="P1066">
    <cfRule type="expression" dxfId="5" priority="121">
      <formula>P1066&gt;0</formula>
    </cfRule>
  </conditionalFormatting>
  <conditionalFormatting sqref="O1067">
    <cfRule type="containsText" dxfId="1" priority="161" operator="between" text="送货车型9.6米">
      <formula>NOT(ISERROR(SEARCH("送货车型9.6米",O1067)))</formula>
    </cfRule>
  </conditionalFormatting>
  <conditionalFormatting sqref="P1067">
    <cfRule type="expression" dxfId="5" priority="120">
      <formula>P1067&gt;0</formula>
    </cfRule>
  </conditionalFormatting>
  <conditionalFormatting sqref="O1068">
    <cfRule type="containsText" dxfId="1" priority="160" operator="between" text="送货车型9.6米">
      <formula>NOT(ISERROR(SEARCH("送货车型9.6米",O1068)))</formula>
    </cfRule>
  </conditionalFormatting>
  <conditionalFormatting sqref="P1068">
    <cfRule type="expression" dxfId="5" priority="119">
      <formula>P1068&gt;0</formula>
    </cfRule>
  </conditionalFormatting>
  <conditionalFormatting sqref="M1077">
    <cfRule type="containsText" dxfId="1" priority="46" operator="between" text="送货车型9.6米">
      <formula>NOT(ISERROR(SEARCH("送货车型9.6米",M1077)))</formula>
    </cfRule>
  </conditionalFormatting>
  <conditionalFormatting sqref="N1077">
    <cfRule type="containsText" dxfId="1" priority="64" operator="between" text="送货车型9.6米">
      <formula>NOT(ISERROR(SEARCH("送货车型9.6米",N1077)))</formula>
    </cfRule>
  </conditionalFormatting>
  <conditionalFormatting sqref="O1077">
    <cfRule type="containsText" dxfId="1" priority="58" operator="between" text="送货车型9.6米">
      <formula>NOT(ISERROR(SEARCH("送货车型9.6米",O1077)))</formula>
    </cfRule>
  </conditionalFormatting>
  <conditionalFormatting sqref="P1077">
    <cfRule type="expression" dxfId="5" priority="52">
      <formula>P1077&gt;0</formula>
    </cfRule>
  </conditionalFormatting>
  <conditionalFormatting sqref="M1078">
    <cfRule type="containsText" dxfId="1" priority="45" operator="between" text="送货车型9.6米">
      <formula>NOT(ISERROR(SEARCH("送货车型9.6米",M1078)))</formula>
    </cfRule>
  </conditionalFormatting>
  <conditionalFormatting sqref="N1078">
    <cfRule type="containsText" dxfId="1" priority="63" operator="between" text="送货车型9.6米">
      <formula>NOT(ISERROR(SEARCH("送货车型9.6米",N1078)))</formula>
    </cfRule>
  </conditionalFormatting>
  <conditionalFormatting sqref="O1078">
    <cfRule type="containsText" dxfId="1" priority="57" operator="between" text="送货车型9.6米">
      <formula>NOT(ISERROR(SEARCH("送货车型9.6米",O1078)))</formula>
    </cfRule>
  </conditionalFormatting>
  <conditionalFormatting sqref="P1078">
    <cfRule type="expression" dxfId="5" priority="51">
      <formula>P1078&gt;0</formula>
    </cfRule>
  </conditionalFormatting>
  <conditionalFormatting sqref="M1079">
    <cfRule type="containsText" dxfId="1" priority="44" operator="between" text="送货车型9.6米">
      <formula>NOT(ISERROR(SEARCH("送货车型9.6米",M1079)))</formula>
    </cfRule>
  </conditionalFormatting>
  <conditionalFormatting sqref="N1079">
    <cfRule type="containsText" dxfId="1" priority="62" operator="between" text="送货车型9.6米">
      <formula>NOT(ISERROR(SEARCH("送货车型9.6米",N1079)))</formula>
    </cfRule>
  </conditionalFormatting>
  <conditionalFormatting sqref="O1079">
    <cfRule type="containsText" dxfId="1" priority="56" operator="between" text="送货车型9.6米">
      <formula>NOT(ISERROR(SEARCH("送货车型9.6米",O1079)))</formula>
    </cfRule>
  </conditionalFormatting>
  <conditionalFormatting sqref="P1079">
    <cfRule type="expression" dxfId="5" priority="50">
      <formula>P1079&gt;0</formula>
    </cfRule>
  </conditionalFormatting>
  <conditionalFormatting sqref="M1080">
    <cfRule type="containsText" dxfId="1" priority="42" operator="between" text="送货车型9.6米">
      <formula>NOT(ISERROR(SEARCH("送货车型9.6米",M1080)))</formula>
    </cfRule>
  </conditionalFormatting>
  <conditionalFormatting sqref="N1080">
    <cfRule type="containsText" dxfId="1" priority="60" operator="between" text="送货车型9.6米">
      <formula>NOT(ISERROR(SEARCH("送货车型9.6米",N1080)))</formula>
    </cfRule>
  </conditionalFormatting>
  <conditionalFormatting sqref="O1094">
    <cfRule type="containsText" dxfId="1" priority="13" operator="between" text="送货车型9.6米">
      <formula>NOT(ISERROR(SEARCH("送货车型9.6米",O1094)))</formula>
    </cfRule>
  </conditionalFormatting>
  <conditionalFormatting sqref="P1094">
    <cfRule type="expression" dxfId="5" priority="11">
      <formula>P1094&gt;0</formula>
    </cfRule>
  </conditionalFormatting>
  <conditionalFormatting sqref="O1095">
    <cfRule type="containsText" dxfId="1" priority="12" operator="between" text="送货车型9.6米">
      <formula>NOT(ISERROR(SEARCH("送货车型9.6米",O1095)))</formula>
    </cfRule>
  </conditionalFormatting>
  <conditionalFormatting sqref="P1095">
    <cfRule type="expression" dxfId="5" priority="10">
      <formula>P1095&gt;0</formula>
    </cfRule>
  </conditionalFormatting>
  <conditionalFormatting sqref="M1096">
    <cfRule type="containsText" dxfId="1" priority="20" operator="between" text="送货车型9.6米">
      <formula>NOT(ISERROR(SEARCH("送货车型9.6米",M1096)))</formula>
    </cfRule>
  </conditionalFormatting>
  <conditionalFormatting sqref="N1096">
    <cfRule type="containsText" dxfId="1" priority="38" operator="between" text="送货车型9.6米">
      <formula>NOT(ISERROR(SEARCH("送货车型9.6米",N1096)))</formula>
    </cfRule>
  </conditionalFormatting>
  <conditionalFormatting sqref="O1096">
    <cfRule type="containsText" dxfId="1" priority="32" operator="between" text="送货车型9.6米">
      <formula>NOT(ISERROR(SEARCH("送货车型9.6米",O1096)))</formula>
    </cfRule>
  </conditionalFormatting>
  <conditionalFormatting sqref="P1096">
    <cfRule type="expression" dxfId="5" priority="26">
      <formula>P1096&gt;0</formula>
    </cfRule>
  </conditionalFormatting>
  <conditionalFormatting sqref="M1097">
    <cfRule type="containsText" dxfId="1" priority="19" operator="between" text="送货车型9.6米">
      <formula>NOT(ISERROR(SEARCH("送货车型9.6米",M1097)))</formula>
    </cfRule>
  </conditionalFormatting>
  <conditionalFormatting sqref="N1097">
    <cfRule type="containsText" dxfId="1" priority="37" operator="between" text="送货车型9.6米">
      <formula>NOT(ISERROR(SEARCH("送货车型9.6米",N1097)))</formula>
    </cfRule>
  </conditionalFormatting>
  <conditionalFormatting sqref="O1097">
    <cfRule type="containsText" dxfId="1" priority="31" operator="between" text="送货车型9.6米">
      <formula>NOT(ISERROR(SEARCH("送货车型9.6米",O1097)))</formula>
    </cfRule>
  </conditionalFormatting>
  <conditionalFormatting sqref="P1097">
    <cfRule type="expression" dxfId="5" priority="25">
      <formula>P1097&gt;0</formula>
    </cfRule>
  </conditionalFormatting>
  <conditionalFormatting sqref="M1098">
    <cfRule type="containsText" dxfId="1" priority="18" operator="between" text="送货车型9.6米">
      <formula>NOT(ISERROR(SEARCH("送货车型9.6米",M1098)))</formula>
    </cfRule>
  </conditionalFormatting>
  <conditionalFormatting sqref="N1098">
    <cfRule type="containsText" dxfId="1" priority="36" operator="between" text="送货车型9.6米">
      <formula>NOT(ISERROR(SEARCH("送货车型9.6米",N1098)))</formula>
    </cfRule>
  </conditionalFormatting>
  <conditionalFormatting sqref="O1098">
    <cfRule type="containsText" dxfId="1" priority="30" operator="between" text="送货车型9.6米">
      <formula>NOT(ISERROR(SEARCH("送货车型9.6米",O1098)))</formula>
    </cfRule>
  </conditionalFormatting>
  <conditionalFormatting sqref="P1098">
    <cfRule type="expression" dxfId="5" priority="24">
      <formula>P1098&gt;0</formula>
    </cfRule>
  </conditionalFormatting>
  <conditionalFormatting sqref="M1099">
    <cfRule type="containsText" dxfId="1" priority="17" operator="between" text="送货车型9.6米">
      <formula>NOT(ISERROR(SEARCH("送货车型9.6米",M1099)))</formula>
    </cfRule>
  </conditionalFormatting>
  <conditionalFormatting sqref="N1099">
    <cfRule type="containsText" dxfId="1" priority="35" operator="between" text="送货车型9.6米">
      <formula>NOT(ISERROR(SEARCH("送货车型9.6米",N1099)))</formula>
    </cfRule>
  </conditionalFormatting>
  <conditionalFormatting sqref="O1099">
    <cfRule type="containsText" dxfId="1" priority="29" operator="between" text="送货车型9.6米">
      <formula>NOT(ISERROR(SEARCH("送货车型9.6米",O1099)))</formula>
    </cfRule>
  </conditionalFormatting>
  <conditionalFormatting sqref="P1099">
    <cfRule type="expression" dxfId="5" priority="23">
      <formula>P1099&gt;0</formula>
    </cfRule>
  </conditionalFormatting>
  <conditionalFormatting sqref="M1100">
    <cfRule type="containsText" dxfId="1" priority="16" operator="between" text="送货车型9.6米">
      <formula>NOT(ISERROR(SEARCH("送货车型9.6米",M1100)))</formula>
    </cfRule>
  </conditionalFormatting>
  <conditionalFormatting sqref="N1100">
    <cfRule type="containsText" dxfId="1" priority="34" operator="between" text="送货车型9.6米">
      <formula>NOT(ISERROR(SEARCH("送货车型9.6米",N1100)))</formula>
    </cfRule>
  </conditionalFormatting>
  <conditionalFormatting sqref="O1100">
    <cfRule type="containsText" dxfId="1" priority="28" operator="between" text="送货车型9.6米">
      <formula>NOT(ISERROR(SEARCH("送货车型9.6米",O1100)))</formula>
    </cfRule>
  </conditionalFormatting>
  <conditionalFormatting sqref="P1100">
    <cfRule type="expression" dxfId="5" priority="22">
      <formula>P1100&gt;0</formula>
    </cfRule>
  </conditionalFormatting>
  <conditionalFormatting sqref="M1101">
    <cfRule type="containsText" dxfId="1" priority="15" operator="between" text="送货车型9.6米">
      <formula>NOT(ISERROR(SEARCH("送货车型9.6米",M1101)))</formula>
    </cfRule>
  </conditionalFormatting>
  <conditionalFormatting sqref="N1101">
    <cfRule type="containsText" dxfId="1" priority="33" operator="between" text="送货车型9.6米">
      <formula>NOT(ISERROR(SEARCH("送货车型9.6米",N1101)))</formula>
    </cfRule>
  </conditionalFormatting>
  <conditionalFormatting sqref="C1117">
    <cfRule type="timePeriod" dxfId="4" priority="7" timePeriod="yesterday">
      <formula>FLOOR(C1117,1)=TODAY()-1</formula>
    </cfRule>
  </conditionalFormatting>
  <conditionalFormatting sqref="C1118">
    <cfRule type="timePeriod" dxfId="4" priority="6" timePeriod="yesterday">
      <formula>FLOOR(C1118,1)=TODAY()-1</formula>
    </cfRule>
  </conditionalFormatting>
  <conditionalFormatting sqref="C18:C59">
    <cfRule type="timePeriod" dxfId="4" priority="879" timePeriod="yesterday">
      <formula>FLOOR(C18,1)=TODAY()-1</formula>
    </cfRule>
  </conditionalFormatting>
  <conditionalFormatting sqref="C60:C91">
    <cfRule type="timePeriod" dxfId="4" priority="873" timePeriod="yesterday">
      <formula>FLOOR(C60,1)=TODAY()-1</formula>
    </cfRule>
  </conditionalFormatting>
  <conditionalFormatting sqref="C166:C200">
    <cfRule type="timePeriod" dxfId="4" priority="864" timePeriod="yesterday">
      <formula>FLOOR(C166,1)=TODAY()-1</formula>
    </cfRule>
  </conditionalFormatting>
  <conditionalFormatting sqref="C263:C265">
    <cfRule type="timePeriod" dxfId="4" priority="856" timePeriod="yesterday">
      <formula>FLOOR(C263,1)=TODAY()-1</formula>
    </cfRule>
  </conditionalFormatting>
  <conditionalFormatting sqref="C395:C397">
    <cfRule type="timePeriod" dxfId="4" priority="779" timePeriod="yesterday">
      <formula>FLOOR(C395,1)=TODAY()-1</formula>
    </cfRule>
  </conditionalFormatting>
  <conditionalFormatting sqref="C417:C424">
    <cfRule type="timePeriod" dxfId="4" priority="774" timePeriod="yesterday">
      <formula>FLOOR(C417,1)=TODAY()-1</formula>
    </cfRule>
  </conditionalFormatting>
  <conditionalFormatting sqref="C608:C637">
    <cfRule type="timePeriod" dxfId="4" priority="768" timePeriod="yesterday">
      <formula>FLOOR(C608,1)=TODAY()-1</formula>
    </cfRule>
  </conditionalFormatting>
  <conditionalFormatting sqref="C693:C717">
    <cfRule type="timePeriod" dxfId="4" priority="766" timePeriod="yesterday">
      <formula>FLOOR(C693,1)=TODAY()-1</formula>
    </cfRule>
  </conditionalFormatting>
  <conditionalFormatting sqref="C738:C754">
    <cfRule type="timePeriod" dxfId="4" priority="750" timePeriod="yesterday">
      <formula>FLOOR(C738,1)=TODAY()-1</formula>
    </cfRule>
  </conditionalFormatting>
  <conditionalFormatting sqref="C755:C772">
    <cfRule type="timePeriod" dxfId="4" priority="689" timePeriod="yesterday">
      <formula>FLOOR(C755,1)=TODAY()-1</formula>
    </cfRule>
  </conditionalFormatting>
  <conditionalFormatting sqref="C857:C900">
    <cfRule type="timePeriod" dxfId="4" priority="604" timePeriod="yesterday">
      <formula>FLOOR(C857,1)=TODAY()-1</formula>
    </cfRule>
  </conditionalFormatting>
  <conditionalFormatting sqref="C904:C905">
    <cfRule type="timePeriod" dxfId="4" priority="598" timePeriod="yesterday">
      <formula>FLOOR(C904,1)=TODAY()-1</formula>
    </cfRule>
  </conditionalFormatting>
  <conditionalFormatting sqref="C906:C941">
    <cfRule type="timePeriod" dxfId="4" priority="589" timePeriod="yesterday">
      <formula>FLOOR(C906,1)=TODAY()-1</formula>
    </cfRule>
  </conditionalFormatting>
  <conditionalFormatting sqref="C955:C995">
    <cfRule type="timePeriod" dxfId="4" priority="586" timePeriod="yesterday">
      <formula>FLOOR(C955,1)=TODAY()-1</formula>
    </cfRule>
  </conditionalFormatting>
  <conditionalFormatting sqref="C996:C1019">
    <cfRule type="timePeriod" dxfId="4" priority="280" timePeriod="yesterday">
      <formula>FLOOR(C996,1)=TODAY()-1</formula>
    </cfRule>
  </conditionalFormatting>
  <conditionalFormatting sqref="C1029:C1036">
    <cfRule type="timePeriod" dxfId="4" priority="118" timePeriod="yesterday">
      <formula>FLOOR(C1029,1)=TODAY()-1</formula>
    </cfRule>
  </conditionalFormatting>
  <conditionalFormatting sqref="C1038:C1044">
    <cfRule type="timePeriod" dxfId="4" priority="117" timePeriod="yesterday">
      <formula>FLOOR(C1038,1)=TODAY()-1</formula>
    </cfRule>
  </conditionalFormatting>
  <conditionalFormatting sqref="C1050:C1068">
    <cfRule type="timePeriod" dxfId="4" priority="116" timePeriod="yesterday">
      <formula>FLOOR(C1050,1)=TODAY()-1</formula>
    </cfRule>
  </conditionalFormatting>
  <conditionalFormatting sqref="C1069:C1116">
    <cfRule type="timePeriod" dxfId="4" priority="68" timePeriod="yesterday">
      <formula>FLOOR(C1069,1)=TODAY()-1</formula>
    </cfRule>
  </conditionalFormatting>
  <conditionalFormatting sqref="F18:F49">
    <cfRule type="containsText" dxfId="2" priority="883" operator="between" text="12m">
      <formula>NOT(ISERROR(SEARCH("12m",F18)))</formula>
    </cfRule>
    <cfRule type="containsText" dxfId="3" priority="884" operator="between" text="HRB500E">
      <formula>NOT(ISERROR(SEARCH("HRB500E",F18)))</formula>
    </cfRule>
  </conditionalFormatting>
  <conditionalFormatting sqref="F263:F265">
    <cfRule type="containsText" dxfId="2" priority="853" operator="between" text="12m">
      <formula>NOT(ISERROR(SEARCH("12m",F263)))</formula>
    </cfRule>
    <cfRule type="containsText" dxfId="3" priority="854" operator="between" text="HRB500E">
      <formula>NOT(ISERROR(SEARCH("HRB500E",F263)))</formula>
    </cfRule>
  </conditionalFormatting>
  <conditionalFormatting sqref="F350:F355">
    <cfRule type="containsText" dxfId="2" priority="820" operator="between" text="12m">
      <formula>NOT(ISERROR(SEARCH("12m",F350)))</formula>
    </cfRule>
    <cfRule type="containsText" dxfId="3" priority="821" operator="between" text="HRB500E">
      <formula>NOT(ISERROR(SEARCH("HRB500E",F350)))</formula>
    </cfRule>
  </conditionalFormatting>
  <conditionalFormatting sqref="F395:F397">
    <cfRule type="containsText" dxfId="2" priority="787" operator="between" text="12m">
      <formula>NOT(ISERROR(SEARCH("12m",F395)))</formula>
    </cfRule>
    <cfRule type="containsText" dxfId="3" priority="788" operator="between" text="HRB500E">
      <formula>NOT(ISERROR(SEARCH("HRB500E",F395)))</formula>
    </cfRule>
  </conditionalFormatting>
  <conditionalFormatting sqref="F417:F424">
    <cfRule type="containsText" dxfId="2" priority="776" operator="between" text="12m">
      <formula>NOT(ISERROR(SEARCH("12m",F417)))</formula>
    </cfRule>
    <cfRule type="containsText" dxfId="3" priority="777" operator="between" text="HRB500E">
      <formula>NOT(ISERROR(SEARCH("HRB500E",F417)))</formula>
    </cfRule>
  </conditionalFormatting>
  <conditionalFormatting sqref="F955:F994">
    <cfRule type="containsText" dxfId="2" priority="584" operator="between" text="12m">
      <formula>NOT(ISERROR(SEARCH("12m",F955)))</formula>
    </cfRule>
    <cfRule type="containsText" dxfId="3" priority="585" operator="between" text="HRB500E">
      <formula>NOT(ISERROR(SEARCH("HRB500E",F955)))</formula>
    </cfRule>
  </conditionalFormatting>
  <conditionalFormatting sqref="L1000:L1001">
    <cfRule type="containsText" dxfId="1" priority="287" operator="between" text="送货车型9.6米">
      <formula>NOT(ISERROR(SEARCH("送货车型9.6米",L1000)))</formula>
    </cfRule>
  </conditionalFormatting>
  <conditionalFormatting sqref="L1069:L1118">
    <cfRule type="containsText" dxfId="1" priority="85" operator="between" text="送货车型9.6米">
      <formula>NOT(ISERROR(SEARCH("送货车型9.6米",L1069)))</formula>
    </cfRule>
  </conditionalFormatting>
  <conditionalFormatting sqref="M318:M327">
    <cfRule type="containsText" dxfId="1" priority="825" operator="between" text="送货车型9.6米">
      <formula>NOT(ISERROR(SEARCH("送货车型9.6米",M318)))</formula>
    </cfRule>
  </conditionalFormatting>
  <conditionalFormatting sqref="M357:M361">
    <cfRule type="containsText" dxfId="1" priority="818" operator="between" text="送货车型9.6米">
      <formula>NOT(ISERROR(SEARCH("送货车型9.6米",M357)))</formula>
    </cfRule>
  </conditionalFormatting>
  <conditionalFormatting sqref="M362:M367">
    <cfRule type="containsText" dxfId="1" priority="819" operator="between" text="送货车型9.6米">
      <formula>NOT(ISERROR(SEARCH("送货车型9.6米",M362)))</formula>
    </cfRule>
  </conditionalFormatting>
  <conditionalFormatting sqref="M368:M382">
    <cfRule type="containsText" dxfId="1" priority="811" operator="between" text="送货车型9.6米">
      <formula>NOT(ISERROR(SEARCH("送货车型9.6米",M368)))</formula>
    </cfRule>
  </conditionalFormatting>
  <conditionalFormatting sqref="M395:M397">
    <cfRule type="containsText" dxfId="1" priority="784" operator="between" text="送货车型9.6米">
      <formula>NOT(ISERROR(SEARCH("送货车型9.6米",M395)))</formula>
    </cfRule>
  </conditionalFormatting>
  <conditionalFormatting sqref="M801:M802">
    <cfRule type="containsText" dxfId="1" priority="679" operator="between" text="送货车型9.6米">
      <formula>NOT(ISERROR(SEARCH("送货车型9.6米",M801)))</formula>
    </cfRule>
  </conditionalFormatting>
  <conditionalFormatting sqref="M847:M850">
    <cfRule type="containsText" dxfId="1" priority="647" operator="between" text="送货车型9.6米">
      <formula>NOT(ISERROR(SEARCH("送货车型9.6米",M847)))</formula>
    </cfRule>
  </conditionalFormatting>
  <conditionalFormatting sqref="M851:M854">
    <cfRule type="containsText" dxfId="1" priority="649" operator="between" text="送货车型9.6米">
      <formula>NOT(ISERROR(SEARCH("送货车型9.6米",M851)))</formula>
    </cfRule>
  </conditionalFormatting>
  <conditionalFormatting sqref="M893:M904">
    <cfRule type="containsText" dxfId="1" priority="606" operator="between" text="送货车型9.6米">
      <formula>NOT(ISERROR(SEARCH("送货车型9.6米",M893)))</formula>
    </cfRule>
  </conditionalFormatting>
  <conditionalFormatting sqref="M955:M994">
    <cfRule type="containsText" dxfId="1" priority="583" operator="between" text="送货车型9.6米">
      <formula>NOT(ISERROR(SEARCH("送货车型9.6米",M955)))</formula>
    </cfRule>
  </conditionalFormatting>
  <conditionalFormatting sqref="M1008:M1019">
    <cfRule type="containsText" dxfId="1" priority="272" operator="between" text="送货车型9.6米">
      <formula>NOT(ISERROR(SEARCH("送货车型9.6米",M1008)))</formula>
    </cfRule>
  </conditionalFormatting>
  <conditionalFormatting sqref="M1069:M1071">
    <cfRule type="containsText" dxfId="1" priority="72" operator="between" text="送货车型9.6米">
      <formula>NOT(ISERROR(SEARCH("送货车型9.6米",M1069)))</formula>
    </cfRule>
  </conditionalFormatting>
  <conditionalFormatting sqref="M1072:M1076">
    <cfRule type="containsText" dxfId="1" priority="66" operator="between" text="送货车型9.6米">
      <formula>NOT(ISERROR(SEARCH("送货车型9.6米",M1072)))</formula>
    </cfRule>
  </conditionalFormatting>
  <conditionalFormatting sqref="M1081:M1083">
    <cfRule type="containsText" dxfId="1" priority="41" operator="between" text="送货车型9.6米">
      <formula>NOT(ISERROR(SEARCH("送货车型9.6米",M1081)))</formula>
    </cfRule>
  </conditionalFormatting>
  <conditionalFormatting sqref="M1084:M1093">
    <cfRule type="containsText" dxfId="1" priority="40" operator="between" text="送货车型9.6米">
      <formula>NOT(ISERROR(SEARCH("送货车型9.6米",M1084)))</formula>
    </cfRule>
  </conditionalFormatting>
  <conditionalFormatting sqref="M1094:M1095">
    <cfRule type="containsText" dxfId="1" priority="14" operator="between" text="送货车型9.6米">
      <formula>NOT(ISERROR(SEARCH("送货车型9.6米",M1094)))</formula>
    </cfRule>
  </conditionalFormatting>
  <conditionalFormatting sqref="M1102:M1106">
    <cfRule type="containsText" dxfId="1" priority="9" operator="between" text="送货车型9.6米">
      <formula>NOT(ISERROR(SEARCH("送货车型9.6米",M1102)))</formula>
    </cfRule>
  </conditionalFormatting>
  <conditionalFormatting sqref="M1107:M1118">
    <cfRule type="containsText" dxfId="1" priority="8" operator="between" text="送货车型9.6米">
      <formula>NOT(ISERROR(SEARCH("送货车型9.6米",M1107)))</formula>
    </cfRule>
  </conditionalFormatting>
  <conditionalFormatting sqref="N395:N397">
    <cfRule type="containsText" dxfId="1" priority="789" operator="between" text="送货车型9.6米">
      <formula>NOT(ISERROR(SEARCH("送货车型9.6米",N395)))</formula>
    </cfRule>
  </conditionalFormatting>
  <conditionalFormatting sqref="N900:N904">
    <cfRule type="containsText" dxfId="1" priority="633" operator="between" text="送货车型9.6米">
      <formula>NOT(ISERROR(SEARCH("送货车型9.6米",N900)))</formula>
    </cfRule>
  </conditionalFormatting>
  <conditionalFormatting sqref="O395:O397">
    <cfRule type="containsText" dxfId="1" priority="785" operator="between" text="送货车型9.6米">
      <formula>NOT(ISERROR(SEARCH("送货车型9.6米",O395)))</formula>
    </cfRule>
  </conditionalFormatting>
  <conditionalFormatting sqref="O994:O995">
    <cfRule type="containsText" dxfId="1" priority="542" operator="between" text="送货车型9.6米">
      <formula>NOT(ISERROR(SEARCH("送货车型9.6米",O994)))</formula>
    </cfRule>
  </conditionalFormatting>
  <conditionalFormatting sqref="O1069:O1076">
    <cfRule type="containsText" dxfId="1" priority="91" operator="between" text="送货车型9.6米">
      <formula>NOT(ISERROR(SEARCH("送货车型9.6米",O1069)))</formula>
    </cfRule>
  </conditionalFormatting>
  <conditionalFormatting sqref="O1080:O1093">
    <cfRule type="containsText" dxfId="1" priority="54" operator="between" text="送货车型9.6米">
      <formula>NOT(ISERROR(SEARCH("送货车型9.6米",O1080)))</formula>
    </cfRule>
  </conditionalFormatting>
  <conditionalFormatting sqref="O1101:O1118">
    <cfRule type="containsText" dxfId="1" priority="27" operator="between" text="送货车型9.6米">
      <formula>NOT(ISERROR(SEARCH("送货车型9.6米",O1101)))</formula>
    </cfRule>
  </conditionalFormatting>
  <conditionalFormatting sqref="P598:P692">
    <cfRule type="expression" dxfId="5" priority="769">
      <formula>P598&gt;0</formula>
    </cfRule>
  </conditionalFormatting>
  <conditionalFormatting sqref="P751:P773">
    <cfRule type="expression" dxfId="5" priority="669">
      <formula>P751&gt;0</formula>
    </cfRule>
  </conditionalFormatting>
  <conditionalFormatting sqref="P812:P954">
    <cfRule type="expression" dxfId="5" priority="668">
      <formula>P812&gt;0</formula>
    </cfRule>
  </conditionalFormatting>
  <conditionalFormatting sqref="P1069:P1076">
    <cfRule type="expression" dxfId="5" priority="87">
      <formula>P1069&gt;0</formula>
    </cfRule>
  </conditionalFormatting>
  <conditionalFormatting sqref="P1080:P1093">
    <cfRule type="expression" dxfId="5" priority="48">
      <formula>P1080&gt;0</formula>
    </cfRule>
  </conditionalFormatting>
  <conditionalFormatting sqref="P1101:P1118">
    <cfRule type="expression" dxfId="5" priority="21">
      <formula>P1101&gt;0</formula>
    </cfRule>
  </conditionalFormatting>
  <conditionalFormatting sqref="C1:C17 C942:C954 C92:C165 C201:C232 C267:C349 C234:C261 C383:C394 C398:C416 C425:C607 C791:C856 C1020:C1027 C773:C789 C718:C737 C638:C692 C1119:C1048576">
    <cfRule type="timePeriod" dxfId="4" priority="6555" timePeriod="yesterday">
      <formula>FLOOR(C1,1)=TODAY()-1</formula>
    </cfRule>
  </conditionalFormatting>
  <conditionalFormatting sqref="F1:F17 F50:F71 F73:F170 F172:F262 F266:F349 F356:F394 F398:F416 F425:F607 F613:F954 F995:F1048576">
    <cfRule type="containsText" dxfId="2" priority="3519" operator="between" text="12m">
      <formula>NOT(ISERROR(SEARCH("12m",F1)))</formula>
    </cfRule>
    <cfRule type="containsText" dxfId="3" priority="5862"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N1069:N1076 N1102:N1118 N1081:N1095 L1119:O1048576">
    <cfRule type="containsText" dxfId="1" priority="6546" operator="between" text="送货车型9.6米">
      <formula>NOT(ISERROR(SEARCH("送货车型9.6米",L1)))</formula>
    </cfRule>
  </conditionalFormatting>
  <conditionalFormatting sqref="L18:O18 L21:O21 L27:O27 L23:O23">
    <cfRule type="containsText" dxfId="1" priority="885" operator="between" text="送货车型9.6米">
      <formula>NOT(ISERROR(SEARCH("送货车型9.6米",L18)))</formula>
    </cfRule>
  </conditionalFormatting>
  <conditionalFormatting sqref="L318 N318:O327 M328:O335">
    <cfRule type="containsText" dxfId="1" priority="828" operator="between" text="送货车型9.6米">
      <formula>NOT(ISERROR(SEARCH("送货车型9.6米",L318)))</formula>
    </cfRule>
  </conditionalFormatting>
  <conditionalFormatting sqref="C350:C352 C357:C382">
    <cfRule type="timePeriod" dxfId="4" priority="823" timePeriod="yesterday">
      <formula>FLOOR(C350,1)=TODAY()-1</formula>
    </cfRule>
  </conditionalFormatting>
  <conditionalFormatting sqref="L350:O350 M351:O352 O356:O382">
    <cfRule type="containsText" dxfId="1" priority="822" operator="between" text="送货车型9.6米">
      <formula>NOT(ISERROR(SEARCH("送货车型9.6米",L350)))</formula>
    </cfRule>
  </conditionalFormatting>
  <conditionalFormatting sqref="M792:O794">
    <cfRule type="containsText" dxfId="1" priority="686" operator="between" text="送货车型9.6米">
      <formula>NOT(ISERROR(SEARCH("送货车型9.6米",M792)))</formula>
    </cfRule>
  </conditionalFormatting>
  <conditionalFormatting sqref="M797:O798">
    <cfRule type="containsText" dxfId="1" priority="683" operator="between" text="送货车型9.6米">
      <formula>NOT(ISERROR(SEARCH("送货车型9.6米",M797)))</formula>
    </cfRule>
  </conditionalFormatting>
  <conditionalFormatting sqref="O801:O803 M799:O800">
    <cfRule type="containsText" dxfId="1" priority="682" operator="between" text="送货车型9.6米">
      <formula>NOT(ISERROR(SEARCH("送货车型9.6米",M799)))</formula>
    </cfRule>
  </conditionalFormatting>
  <conditionalFormatting sqref="M804:O811">
    <cfRule type="containsText" dxfId="1" priority="677" operator="between" text="送货车型9.6米">
      <formula>NOT(ISERROR(SEARCH("送货车型9.6米",M804)))</formula>
    </cfRule>
  </conditionalFormatting>
  <conditionalFormatting sqref="P967:P995 P997 P999:P1027">
    <cfRule type="expression" dxfId="5" priority="528">
      <formula>P967&gt;0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6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4:J1075 J1077:J1079 J1080:J1081 J1082:J1083 J1084:J1092 J1093:J1094 J1095:J1097 J1098:J1100 J1101:J1106 J1107:J1111 J1112:J1114 J1115:J1116 J1117:J1118 J111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10"/>
  <sheetViews>
    <sheetView topLeftCell="A66" workbookViewId="0">
      <pane xSplit="2" topLeftCell="D1" activePane="topRight" state="frozen"/>
      <selection/>
      <selection pane="topRight" activeCell="E76" sqref="E76"/>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8.25"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129</v>
      </c>
      <c r="E1" s="17" t="s">
        <v>130</v>
      </c>
      <c r="F1" s="17" t="s">
        <v>131</v>
      </c>
      <c r="G1" s="17" t="s">
        <v>7</v>
      </c>
      <c r="H1" s="17" t="s">
        <v>8</v>
      </c>
      <c r="I1" s="17" t="s">
        <v>9</v>
      </c>
      <c r="J1" s="17" t="s">
        <v>132</v>
      </c>
      <c r="K1" s="14" t="s">
        <v>2</v>
      </c>
      <c r="L1" s="38" t="s">
        <v>133</v>
      </c>
      <c r="M1" s="14" t="s">
        <v>15</v>
      </c>
    </row>
    <row r="2" spans="1:13">
      <c r="A2" s="18" t="s">
        <v>57</v>
      </c>
      <c r="B2" s="18" t="s">
        <v>134</v>
      </c>
      <c r="C2" s="19"/>
      <c r="D2" s="20" t="s">
        <v>135</v>
      </c>
      <c r="E2" s="21" t="s">
        <v>135</v>
      </c>
      <c r="F2" s="22" t="s">
        <v>136</v>
      </c>
      <c r="G2" s="22" t="s">
        <v>137</v>
      </c>
      <c r="H2" s="22" t="s">
        <v>138</v>
      </c>
      <c r="I2" s="22">
        <v>18980927613</v>
      </c>
      <c r="J2" s="32" t="s">
        <v>139</v>
      </c>
      <c r="K2" s="39"/>
      <c r="L2" s="40"/>
      <c r="M2" s="40"/>
    </row>
    <row r="3" spans="1:13">
      <c r="A3" s="18" t="s">
        <v>53</v>
      </c>
      <c r="B3" s="18" t="s">
        <v>134</v>
      </c>
      <c r="C3" s="19"/>
      <c r="D3" s="20" t="s">
        <v>140</v>
      </c>
      <c r="E3" s="23" t="s">
        <v>140</v>
      </c>
      <c r="F3" s="24" t="s">
        <v>141</v>
      </c>
      <c r="G3" s="24" t="s">
        <v>142</v>
      </c>
      <c r="H3" s="24" t="s">
        <v>143</v>
      </c>
      <c r="I3" s="24">
        <v>18308463588</v>
      </c>
      <c r="J3" s="32" t="s">
        <v>144</v>
      </c>
      <c r="K3" s="39"/>
      <c r="L3" s="40"/>
      <c r="M3" s="40"/>
    </row>
    <row r="4" spans="1:13">
      <c r="A4" s="18" t="s">
        <v>51</v>
      </c>
      <c r="B4" s="18" t="s">
        <v>134</v>
      </c>
      <c r="C4" s="19"/>
      <c r="D4" s="20" t="s">
        <v>145</v>
      </c>
      <c r="E4" s="23" t="s">
        <v>145</v>
      </c>
      <c r="F4" s="24" t="s">
        <v>146</v>
      </c>
      <c r="G4" s="25" t="s">
        <v>147</v>
      </c>
      <c r="H4" s="24" t="s">
        <v>148</v>
      </c>
      <c r="I4" s="24">
        <v>18683358310</v>
      </c>
      <c r="J4" s="32" t="s">
        <v>149</v>
      </c>
      <c r="K4" s="39"/>
      <c r="L4" s="40"/>
      <c r="M4" s="40"/>
    </row>
    <row r="5" spans="1:13">
      <c r="A5" s="18" t="s">
        <v>61</v>
      </c>
      <c r="B5" s="18" t="s">
        <v>134</v>
      </c>
      <c r="C5" s="19"/>
      <c r="D5" s="20" t="s">
        <v>44</v>
      </c>
      <c r="E5" s="23" t="s">
        <v>44</v>
      </c>
      <c r="F5" s="24" t="s">
        <v>150</v>
      </c>
      <c r="G5" s="24" t="s">
        <v>151</v>
      </c>
      <c r="H5" s="24" t="s">
        <v>152</v>
      </c>
      <c r="I5" s="24">
        <v>18384145895</v>
      </c>
      <c r="J5" s="32" t="s">
        <v>153</v>
      </c>
      <c r="K5" s="41" t="s">
        <v>154</v>
      </c>
      <c r="L5" s="40"/>
      <c r="M5" s="23" t="s">
        <v>155</v>
      </c>
    </row>
    <row r="6" spans="3:13">
      <c r="C6" s="19"/>
      <c r="D6" s="20" t="s">
        <v>81</v>
      </c>
      <c r="E6" s="23" t="s">
        <v>81</v>
      </c>
      <c r="F6" s="24" t="s">
        <v>156</v>
      </c>
      <c r="G6" s="24" t="s">
        <v>157</v>
      </c>
      <c r="H6" s="24" t="s">
        <v>158</v>
      </c>
      <c r="I6" s="24">
        <v>15884666220</v>
      </c>
      <c r="J6" s="32" t="s">
        <v>159</v>
      </c>
      <c r="K6" s="41" t="s">
        <v>160</v>
      </c>
      <c r="L6" s="40"/>
      <c r="M6" s="23" t="s">
        <v>161</v>
      </c>
    </row>
    <row r="7" spans="1:13">
      <c r="A7" s="18" t="s">
        <v>49</v>
      </c>
      <c r="B7" s="18" t="s">
        <v>119</v>
      </c>
      <c r="C7" s="19"/>
      <c r="D7" s="20" t="s">
        <v>162</v>
      </c>
      <c r="E7" s="23" t="s">
        <v>162</v>
      </c>
      <c r="F7" s="24" t="s">
        <v>163</v>
      </c>
      <c r="G7" s="24" t="s">
        <v>164</v>
      </c>
      <c r="H7" s="24" t="s">
        <v>165</v>
      </c>
      <c r="I7" s="24">
        <v>18180498749</v>
      </c>
      <c r="J7" s="32" t="s">
        <v>166</v>
      </c>
      <c r="K7" s="42" t="s">
        <v>167</v>
      </c>
      <c r="L7" s="40"/>
      <c r="M7" s="40"/>
    </row>
    <row r="8" spans="1:13">
      <c r="A8" s="18" t="s">
        <v>40</v>
      </c>
      <c r="B8" s="18" t="s">
        <v>119</v>
      </c>
      <c r="C8" s="19"/>
      <c r="D8" s="20" t="s">
        <v>92</v>
      </c>
      <c r="E8" s="23" t="s">
        <v>92</v>
      </c>
      <c r="F8" s="24" t="s">
        <v>168</v>
      </c>
      <c r="G8" s="24" t="s">
        <v>169</v>
      </c>
      <c r="H8" s="24" t="s">
        <v>170</v>
      </c>
      <c r="I8" s="24">
        <v>13458642015</v>
      </c>
      <c r="J8" s="32" t="s">
        <v>171</v>
      </c>
      <c r="K8" s="41" t="s">
        <v>172</v>
      </c>
      <c r="L8" s="40"/>
      <c r="M8" s="23" t="s">
        <v>173</v>
      </c>
    </row>
    <row r="9" spans="1:13">
      <c r="A9" s="18" t="s">
        <v>41</v>
      </c>
      <c r="B9" s="18" t="s">
        <v>119</v>
      </c>
      <c r="C9" s="19"/>
      <c r="D9" s="20" t="s">
        <v>174</v>
      </c>
      <c r="E9" s="26" t="s">
        <v>48</v>
      </c>
      <c r="F9" s="24" t="s">
        <v>168</v>
      </c>
      <c r="G9" s="24" t="str">
        <f>"("&amp;(E9)&amp;")"&amp;"成都市简阳市白金山水库"</f>
        <v>(华西颐海-科创农业生态谷-1号钢筋房)成都市简阳市白金山水库</v>
      </c>
      <c r="H9" s="24" t="s">
        <v>170</v>
      </c>
      <c r="I9" s="24">
        <v>13458642015</v>
      </c>
      <c r="J9" s="32" t="s">
        <v>171</v>
      </c>
      <c r="K9" s="41" t="s">
        <v>175</v>
      </c>
      <c r="L9" s="40"/>
      <c r="M9" s="23" t="s">
        <v>176</v>
      </c>
    </row>
    <row r="10" spans="1:13">
      <c r="A10" s="18" t="s">
        <v>26</v>
      </c>
      <c r="B10" s="18" t="s">
        <v>119</v>
      </c>
      <c r="C10" s="19"/>
      <c r="D10" s="20" t="s">
        <v>174</v>
      </c>
      <c r="E10" s="26" t="s">
        <v>177</v>
      </c>
      <c r="F10" s="24" t="s">
        <v>168</v>
      </c>
      <c r="G10" s="24" t="str">
        <f>"("&amp;(E10)&amp;")"&amp;"成都市简阳市白金山水库"</f>
        <v>(华西颐海-科创农业生态谷-2号钢筋房)成都市简阳市白金山水库</v>
      </c>
      <c r="H10" s="24" t="s">
        <v>170</v>
      </c>
      <c r="I10" s="24">
        <v>13458642015</v>
      </c>
      <c r="J10" s="32" t="s">
        <v>171</v>
      </c>
      <c r="K10" s="41" t="s">
        <v>175</v>
      </c>
      <c r="L10" s="40"/>
      <c r="M10" s="23" t="s">
        <v>176</v>
      </c>
    </row>
    <row r="11" spans="1:13">
      <c r="A11" s="18" t="s">
        <v>178</v>
      </c>
      <c r="B11" s="18" t="s">
        <v>119</v>
      </c>
      <c r="C11" s="19"/>
      <c r="D11" s="20" t="s">
        <v>179</v>
      </c>
      <c r="E11" s="23" t="s">
        <v>179</v>
      </c>
      <c r="F11" s="24" t="s">
        <v>180</v>
      </c>
      <c r="G11" s="24" t="s">
        <v>181</v>
      </c>
      <c r="H11" s="24" t="s">
        <v>182</v>
      </c>
      <c r="I11" s="24">
        <v>18683201292</v>
      </c>
      <c r="J11" s="32" t="s">
        <v>153</v>
      </c>
      <c r="K11" s="41" t="s">
        <v>183</v>
      </c>
      <c r="L11" s="40"/>
      <c r="M11" s="23" t="s">
        <v>184</v>
      </c>
    </row>
    <row r="12" spans="3:13">
      <c r="C12" s="19"/>
      <c r="D12" s="20" t="s">
        <v>185</v>
      </c>
      <c r="E12" s="23" t="s">
        <v>185</v>
      </c>
      <c r="F12" s="24" t="s">
        <v>186</v>
      </c>
      <c r="G12" s="24" t="s">
        <v>187</v>
      </c>
      <c r="H12" s="24" t="s">
        <v>188</v>
      </c>
      <c r="I12" s="24">
        <v>19982812229</v>
      </c>
      <c r="J12" s="32"/>
      <c r="K12" s="41" t="s">
        <v>189</v>
      </c>
      <c r="L12" s="40"/>
      <c r="M12" s="23"/>
    </row>
    <row r="13" spans="1:13">
      <c r="A13" s="18" t="s">
        <v>190</v>
      </c>
      <c r="B13" s="18" t="s">
        <v>116</v>
      </c>
      <c r="C13" s="19"/>
      <c r="D13" s="20" t="s">
        <v>191</v>
      </c>
      <c r="E13" s="23" t="s">
        <v>191</v>
      </c>
      <c r="F13" s="24" t="s">
        <v>192</v>
      </c>
      <c r="G13" s="24" t="s">
        <v>193</v>
      </c>
      <c r="H13" s="24" t="s">
        <v>194</v>
      </c>
      <c r="I13" s="24">
        <v>15528785906</v>
      </c>
      <c r="J13" s="32" t="s">
        <v>195</v>
      </c>
      <c r="K13" s="41" t="s">
        <v>196</v>
      </c>
      <c r="L13" s="40"/>
      <c r="M13" s="23"/>
    </row>
    <row r="14" spans="1:13">
      <c r="A14" s="18" t="s">
        <v>27</v>
      </c>
      <c r="B14" s="18" t="s">
        <v>116</v>
      </c>
      <c r="C14" s="27"/>
      <c r="D14" s="28" t="s">
        <v>197</v>
      </c>
      <c r="E14" s="23" t="s">
        <v>47</v>
      </c>
      <c r="F14" s="24" t="s">
        <v>198</v>
      </c>
      <c r="G14" s="24" t="s">
        <v>199</v>
      </c>
      <c r="H14" s="29" t="s">
        <v>200</v>
      </c>
      <c r="I14" s="24">
        <v>15108211617</v>
      </c>
      <c r="J14" s="32" t="s">
        <v>201</v>
      </c>
      <c r="K14" s="41" t="s">
        <v>115</v>
      </c>
      <c r="L14" s="40"/>
      <c r="M14" s="23" t="s">
        <v>202</v>
      </c>
    </row>
    <row r="15" spans="1:13">
      <c r="A15" s="18" t="s">
        <v>19</v>
      </c>
      <c r="B15" s="18" t="s">
        <v>116</v>
      </c>
      <c r="C15" s="27"/>
      <c r="D15" s="28" t="s">
        <v>197</v>
      </c>
      <c r="E15" s="23" t="s">
        <v>68</v>
      </c>
      <c r="F15" s="24" t="s">
        <v>198</v>
      </c>
      <c r="G15" s="24" t="s">
        <v>203</v>
      </c>
      <c r="H15" s="29" t="s">
        <v>204</v>
      </c>
      <c r="I15" s="24">
        <v>18381899787</v>
      </c>
      <c r="J15" s="32" t="s">
        <v>201</v>
      </c>
      <c r="K15" s="41" t="s">
        <v>115</v>
      </c>
      <c r="L15" s="40"/>
      <c r="M15" s="23" t="s">
        <v>202</v>
      </c>
    </row>
    <row r="16" spans="1:13">
      <c r="A16" s="18" t="s">
        <v>32</v>
      </c>
      <c r="B16" s="18" t="s">
        <v>116</v>
      </c>
      <c r="C16" s="27"/>
      <c r="D16" s="28" t="s">
        <v>197</v>
      </c>
      <c r="E16" s="23" t="s">
        <v>205</v>
      </c>
      <c r="F16" s="24" t="s">
        <v>198</v>
      </c>
      <c r="G16" s="24" t="s">
        <v>206</v>
      </c>
      <c r="H16" s="29" t="s">
        <v>204</v>
      </c>
      <c r="I16" s="24">
        <v>18381899787</v>
      </c>
      <c r="J16" s="32" t="s">
        <v>201</v>
      </c>
      <c r="K16" s="41" t="s">
        <v>115</v>
      </c>
      <c r="L16" s="40"/>
      <c r="M16" s="23" t="s">
        <v>202</v>
      </c>
    </row>
    <row r="17" spans="1:13">
      <c r="A17" s="18" t="s">
        <v>30</v>
      </c>
      <c r="B17" s="18" t="s">
        <v>116</v>
      </c>
      <c r="C17" s="27"/>
      <c r="D17" s="28" t="s">
        <v>197</v>
      </c>
      <c r="E17" s="23" t="s">
        <v>207</v>
      </c>
      <c r="F17" s="24" t="s">
        <v>198</v>
      </c>
      <c r="G17" s="24" t="s">
        <v>208</v>
      </c>
      <c r="H17" s="29" t="s">
        <v>209</v>
      </c>
      <c r="I17" s="24"/>
      <c r="J17" s="32" t="s">
        <v>201</v>
      </c>
      <c r="K17" s="41" t="s">
        <v>115</v>
      </c>
      <c r="L17" s="40"/>
      <c r="M17" s="23" t="s">
        <v>202</v>
      </c>
    </row>
    <row r="18" spans="1:13">
      <c r="A18" s="18" t="s">
        <v>33</v>
      </c>
      <c r="B18" s="18" t="s">
        <v>116</v>
      </c>
      <c r="C18" s="27"/>
      <c r="D18" s="28" t="s">
        <v>197</v>
      </c>
      <c r="E18" s="23" t="s">
        <v>69</v>
      </c>
      <c r="F18" s="24" t="s">
        <v>198</v>
      </c>
      <c r="G18" s="24" t="s">
        <v>210</v>
      </c>
      <c r="H18" s="29" t="s">
        <v>211</v>
      </c>
      <c r="I18" s="24">
        <v>18381904567</v>
      </c>
      <c r="J18" s="32" t="s">
        <v>201</v>
      </c>
      <c r="K18" s="41" t="s">
        <v>115</v>
      </c>
      <c r="L18" s="40"/>
      <c r="M18" s="23" t="s">
        <v>202</v>
      </c>
    </row>
    <row r="19" spans="1:13">
      <c r="A19" s="18" t="s">
        <v>28</v>
      </c>
      <c r="B19" s="18" t="s">
        <v>116</v>
      </c>
      <c r="C19" s="27"/>
      <c r="D19" s="28" t="s">
        <v>197</v>
      </c>
      <c r="E19" s="23" t="s">
        <v>212</v>
      </c>
      <c r="F19" s="24" t="s">
        <v>198</v>
      </c>
      <c r="G19" s="24" t="s">
        <v>213</v>
      </c>
      <c r="H19" s="29" t="s">
        <v>211</v>
      </c>
      <c r="I19" s="24">
        <v>18381904567</v>
      </c>
      <c r="J19" s="32" t="s">
        <v>201</v>
      </c>
      <c r="K19" s="41" t="s">
        <v>115</v>
      </c>
      <c r="L19" s="40"/>
      <c r="M19" s="23" t="s">
        <v>202</v>
      </c>
    </row>
    <row r="20" ht="13" customHeight="1" spans="1:13">
      <c r="A20" s="18" t="s">
        <v>18</v>
      </c>
      <c r="B20" s="18" t="s">
        <v>116</v>
      </c>
      <c r="C20" s="27"/>
      <c r="D20" s="28" t="s">
        <v>197</v>
      </c>
      <c r="E20" s="23" t="s">
        <v>56</v>
      </c>
      <c r="F20" s="24" t="s">
        <v>198</v>
      </c>
      <c r="G20" s="24" t="s">
        <v>214</v>
      </c>
      <c r="H20" s="29" t="s">
        <v>211</v>
      </c>
      <c r="I20" s="24">
        <v>18381904567</v>
      </c>
      <c r="J20" s="32" t="s">
        <v>201</v>
      </c>
      <c r="K20" s="41" t="s">
        <v>115</v>
      </c>
      <c r="L20" s="40"/>
      <c r="M20" s="23" t="s">
        <v>202</v>
      </c>
    </row>
    <row r="21" ht="13" customHeight="1" spans="1:13">
      <c r="A21" s="18" t="s">
        <v>65</v>
      </c>
      <c r="B21" s="18" t="s">
        <v>116</v>
      </c>
      <c r="C21" s="27"/>
      <c r="D21" s="28" t="s">
        <v>197</v>
      </c>
      <c r="E21" s="23" t="s">
        <v>128</v>
      </c>
      <c r="F21" s="24" t="s">
        <v>198</v>
      </c>
      <c r="G21" s="24" t="s">
        <v>215</v>
      </c>
      <c r="H21" s="29" t="s">
        <v>211</v>
      </c>
      <c r="I21" s="24">
        <v>18381904567</v>
      </c>
      <c r="J21" s="32" t="s">
        <v>201</v>
      </c>
      <c r="K21" s="41" t="s">
        <v>115</v>
      </c>
      <c r="L21" s="40"/>
      <c r="M21" s="23" t="s">
        <v>202</v>
      </c>
    </row>
    <row r="22" ht="13" customHeight="1" spans="1:13">
      <c r="A22" s="18" t="s">
        <v>52</v>
      </c>
      <c r="B22" s="18" t="s">
        <v>116</v>
      </c>
      <c r="C22" s="27"/>
      <c r="D22" s="28" t="s">
        <v>197</v>
      </c>
      <c r="E22" s="23" t="s">
        <v>216</v>
      </c>
      <c r="F22" s="24" t="s">
        <v>198</v>
      </c>
      <c r="G22" s="24" t="s">
        <v>217</v>
      </c>
      <c r="H22" s="29" t="s">
        <v>211</v>
      </c>
      <c r="I22" s="24">
        <v>18381904567</v>
      </c>
      <c r="J22" s="32" t="s">
        <v>201</v>
      </c>
      <c r="K22" s="41" t="s">
        <v>115</v>
      </c>
      <c r="L22" s="40"/>
      <c r="M22" s="23" t="s">
        <v>202</v>
      </c>
    </row>
    <row r="23" ht="13" customHeight="1" spans="1:13">
      <c r="A23" s="18"/>
      <c r="B23" s="18"/>
      <c r="C23" s="27"/>
      <c r="D23" s="28" t="s">
        <v>197</v>
      </c>
      <c r="E23" s="23" t="s">
        <v>112</v>
      </c>
      <c r="F23" s="24" t="s">
        <v>198</v>
      </c>
      <c r="G23" s="24" t="s">
        <v>218</v>
      </c>
      <c r="H23" s="29" t="s">
        <v>211</v>
      </c>
      <c r="I23" s="24">
        <v>18381904567</v>
      </c>
      <c r="J23" s="32" t="s">
        <v>201</v>
      </c>
      <c r="K23" s="41" t="s">
        <v>115</v>
      </c>
      <c r="L23" s="40"/>
      <c r="M23" s="23" t="s">
        <v>202</v>
      </c>
    </row>
    <row r="24" spans="1:13">
      <c r="A24" s="18" t="s">
        <v>111</v>
      </c>
      <c r="B24" s="18" t="s">
        <v>116</v>
      </c>
      <c r="C24" s="27"/>
      <c r="D24" s="28" t="s">
        <v>197</v>
      </c>
      <c r="E24" s="23" t="s">
        <v>219</v>
      </c>
      <c r="F24" s="24" t="s">
        <v>198</v>
      </c>
      <c r="G24" s="24" t="s">
        <v>220</v>
      </c>
      <c r="H24" s="29" t="s">
        <v>211</v>
      </c>
      <c r="I24" s="24">
        <v>18381904567</v>
      </c>
      <c r="J24" s="32" t="s">
        <v>201</v>
      </c>
      <c r="K24" s="41" t="s">
        <v>115</v>
      </c>
      <c r="L24" s="40"/>
      <c r="M24" s="23" t="s">
        <v>202</v>
      </c>
    </row>
    <row r="25" spans="1:13">
      <c r="A25" s="18" t="s">
        <v>76</v>
      </c>
      <c r="B25" s="18" t="s">
        <v>116</v>
      </c>
      <c r="C25" s="27"/>
      <c r="D25" s="20" t="s">
        <v>221</v>
      </c>
      <c r="E25" s="23" t="s">
        <v>221</v>
      </c>
      <c r="F25" s="24" t="s">
        <v>222</v>
      </c>
      <c r="G25" s="24" t="s">
        <v>223</v>
      </c>
      <c r="H25" s="24" t="s">
        <v>224</v>
      </c>
      <c r="I25" s="24">
        <v>15283947738</v>
      </c>
      <c r="J25" s="32" t="s">
        <v>225</v>
      </c>
      <c r="K25" s="41" t="s">
        <v>226</v>
      </c>
      <c r="L25" s="40"/>
      <c r="M25" s="23" t="s">
        <v>227</v>
      </c>
    </row>
    <row r="26" spans="1:13">
      <c r="A26" s="18" t="s">
        <v>90</v>
      </c>
      <c r="B26" s="18" t="s">
        <v>116</v>
      </c>
      <c r="C26" s="27"/>
      <c r="D26" s="20" t="s">
        <v>228</v>
      </c>
      <c r="E26" s="23" t="s">
        <v>31</v>
      </c>
      <c r="F26" s="24" t="s">
        <v>198</v>
      </c>
      <c r="G26" s="24" t="s">
        <v>229</v>
      </c>
      <c r="H26" s="24" t="s">
        <v>230</v>
      </c>
      <c r="I26" s="24">
        <v>15692885305</v>
      </c>
      <c r="J26" s="32" t="s">
        <v>38</v>
      </c>
      <c r="K26" s="41" t="s">
        <v>231</v>
      </c>
      <c r="L26" s="40"/>
      <c r="M26" s="23" t="s">
        <v>232</v>
      </c>
    </row>
    <row r="27" s="9" customFormat="1" spans="1:13">
      <c r="A27" s="18" t="s">
        <v>233</v>
      </c>
      <c r="B27" s="18" t="s">
        <v>116</v>
      </c>
      <c r="C27" s="27"/>
      <c r="D27" s="30" t="s">
        <v>234</v>
      </c>
      <c r="E27" s="23" t="s">
        <v>106</v>
      </c>
      <c r="F27" s="24" t="s">
        <v>235</v>
      </c>
      <c r="G27" s="24" t="s">
        <v>122</v>
      </c>
      <c r="H27" s="24" t="s">
        <v>123</v>
      </c>
      <c r="I27" s="24">
        <v>15228205853</v>
      </c>
      <c r="J27" s="32" t="s">
        <v>124</v>
      </c>
      <c r="K27" s="42" t="s">
        <v>121</v>
      </c>
      <c r="L27" s="43"/>
      <c r="M27" s="23" t="s">
        <v>236</v>
      </c>
    </row>
    <row r="28" spans="1:13">
      <c r="A28" s="18" t="s">
        <v>237</v>
      </c>
      <c r="B28" s="18" t="s">
        <v>116</v>
      </c>
      <c r="C28" s="27"/>
      <c r="D28" s="30" t="s">
        <v>234</v>
      </c>
      <c r="E28" s="23" t="s">
        <v>107</v>
      </c>
      <c r="F28" s="24" t="s">
        <v>235</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238</v>
      </c>
      <c r="K28" s="41" t="s">
        <v>121</v>
      </c>
      <c r="L28" s="43"/>
      <c r="M28" s="23" t="s">
        <v>236</v>
      </c>
    </row>
    <row r="29" spans="1:13">
      <c r="A29" s="18" t="s">
        <v>239</v>
      </c>
      <c r="B29" s="18" t="s">
        <v>116</v>
      </c>
      <c r="C29" s="27"/>
      <c r="D29" s="30" t="s">
        <v>234</v>
      </c>
      <c r="E29" s="23" t="s">
        <v>240</v>
      </c>
      <c r="F29" s="24" t="s">
        <v>235</v>
      </c>
      <c r="G29" s="24" t="str">
        <f>"("&amp;E29&amp;")"&amp;"四川省宜宾市南溪区罗龙街道远东电缆对面五冶项目部"</f>
        <v>(五冶钢构宜宾南溪区项目土建2标)四川省宜宾市南溪区罗龙街道远东电缆对面五冶项目部</v>
      </c>
      <c r="H29" s="24" t="s">
        <v>241</v>
      </c>
      <c r="I29" s="24">
        <v>17684338382</v>
      </c>
      <c r="J29" s="32" t="s">
        <v>238</v>
      </c>
      <c r="K29" s="41" t="s">
        <v>121</v>
      </c>
      <c r="L29" s="43"/>
      <c r="M29" s="23" t="s">
        <v>236</v>
      </c>
    </row>
    <row r="30" spans="1:13">
      <c r="A30" s="18" t="s">
        <v>91</v>
      </c>
      <c r="B30" s="18" t="s">
        <v>116</v>
      </c>
      <c r="C30" s="27"/>
      <c r="D30" s="30" t="s">
        <v>234</v>
      </c>
      <c r="E30" s="23" t="s">
        <v>242</v>
      </c>
      <c r="F30" s="24" t="s">
        <v>235</v>
      </c>
      <c r="G30" s="24" t="str">
        <f>"("&amp;E30&amp;")"&amp;"四川省宜宾市南溪区罗龙街道远东电缆对面五冶项目部"</f>
        <v>(五冶钢构宜宾南溪区项目土建3标)四川省宜宾市南溪区罗龙街道远东电缆对面五冶项目部</v>
      </c>
      <c r="H30" s="24" t="s">
        <v>241</v>
      </c>
      <c r="I30" s="24">
        <v>17684338382</v>
      </c>
      <c r="J30" s="32" t="s">
        <v>238</v>
      </c>
      <c r="K30" s="41" t="s">
        <v>121</v>
      </c>
      <c r="L30" s="43"/>
      <c r="M30" s="23" t="s">
        <v>236</v>
      </c>
    </row>
    <row r="31" s="9" customFormat="1" spans="1:13">
      <c r="A31" s="18" t="s">
        <v>77</v>
      </c>
      <c r="B31" s="18" t="s">
        <v>116</v>
      </c>
      <c r="C31" s="27"/>
      <c r="D31" s="20" t="s">
        <v>243</v>
      </c>
      <c r="E31" s="32" t="s">
        <v>17</v>
      </c>
      <c r="F31" s="24" t="s">
        <v>244</v>
      </c>
      <c r="G31" s="32" t="s">
        <v>245</v>
      </c>
      <c r="H31" s="24" t="s">
        <v>246</v>
      </c>
      <c r="I31" s="24">
        <v>13658059919</v>
      </c>
      <c r="J31" s="32" t="s">
        <v>247</v>
      </c>
      <c r="K31" s="42" t="s">
        <v>248</v>
      </c>
      <c r="L31" s="42" t="s">
        <v>249</v>
      </c>
      <c r="M31" s="23" t="s">
        <v>250</v>
      </c>
    </row>
    <row r="32" spans="1:13">
      <c r="A32" s="18" t="s">
        <v>86</v>
      </c>
      <c r="B32" s="18" t="s">
        <v>116</v>
      </c>
      <c r="C32" s="27"/>
      <c r="D32" s="20" t="s">
        <v>243</v>
      </c>
      <c r="E32" s="32" t="s">
        <v>39</v>
      </c>
      <c r="F32" s="24" t="s">
        <v>244</v>
      </c>
      <c r="G32" s="32" t="s">
        <v>251</v>
      </c>
      <c r="H32" s="24" t="s">
        <v>246</v>
      </c>
      <c r="I32" s="24">
        <v>13658059919</v>
      </c>
      <c r="J32" s="32" t="s">
        <v>247</v>
      </c>
      <c r="K32" s="41" t="s">
        <v>248</v>
      </c>
      <c r="L32" s="42" t="s">
        <v>249</v>
      </c>
      <c r="M32" s="23" t="s">
        <v>250</v>
      </c>
    </row>
    <row r="33" spans="3:13">
      <c r="C33" s="27"/>
      <c r="D33" s="20" t="s">
        <v>243</v>
      </c>
      <c r="E33" s="32" t="s">
        <v>43</v>
      </c>
      <c r="F33" s="24" t="s">
        <v>244</v>
      </c>
      <c r="G33" s="32" t="s">
        <v>252</v>
      </c>
      <c r="H33" s="24" t="s">
        <v>253</v>
      </c>
      <c r="I33" s="24">
        <v>15982487227</v>
      </c>
      <c r="J33" s="32" t="s">
        <v>247</v>
      </c>
      <c r="K33" s="41" t="s">
        <v>248</v>
      </c>
      <c r="L33" s="42" t="s">
        <v>249</v>
      </c>
      <c r="M33" s="23" t="s">
        <v>250</v>
      </c>
    </row>
    <row r="34" spans="1:13">
      <c r="A34" s="18" t="s">
        <v>66</v>
      </c>
      <c r="B34" s="18" t="s">
        <v>116</v>
      </c>
      <c r="C34" s="27"/>
      <c r="D34" s="20" t="s">
        <v>243</v>
      </c>
      <c r="E34" s="32" t="s">
        <v>104</v>
      </c>
      <c r="F34" s="24" t="s">
        <v>244</v>
      </c>
      <c r="G34" s="32" t="s">
        <v>254</v>
      </c>
      <c r="H34" s="24" t="s">
        <v>253</v>
      </c>
      <c r="I34" s="24">
        <v>15982487227</v>
      </c>
      <c r="J34" s="32" t="s">
        <v>247</v>
      </c>
      <c r="K34" s="41" t="s">
        <v>248</v>
      </c>
      <c r="L34" s="42" t="s">
        <v>249</v>
      </c>
      <c r="M34" s="23" t="s">
        <v>250</v>
      </c>
    </row>
    <row r="35" spans="1:13">
      <c r="A35" s="18" t="s">
        <v>82</v>
      </c>
      <c r="B35" s="18" t="s">
        <v>116</v>
      </c>
      <c r="C35" s="27"/>
      <c r="D35" s="20" t="s">
        <v>255</v>
      </c>
      <c r="E35" s="33" t="s">
        <v>256</v>
      </c>
      <c r="F35" s="22" t="s">
        <v>257</v>
      </c>
      <c r="G35" s="33" t="s">
        <v>258</v>
      </c>
      <c r="H35" s="22" t="s">
        <v>259</v>
      </c>
      <c r="I35" s="22">
        <v>17602827856</v>
      </c>
      <c r="J35" s="33" t="s">
        <v>260</v>
      </c>
      <c r="K35" s="44" t="s">
        <v>261</v>
      </c>
      <c r="L35" s="43"/>
      <c r="M35" s="23" t="s">
        <v>262</v>
      </c>
    </row>
    <row r="36" spans="1:13">
      <c r="A36" s="18" t="s">
        <v>45</v>
      </c>
      <c r="B36" s="18" t="s">
        <v>116</v>
      </c>
      <c r="C36" s="27"/>
      <c r="D36" s="20" t="s">
        <v>255</v>
      </c>
      <c r="E36" s="33" t="s">
        <v>263</v>
      </c>
      <c r="F36" s="22" t="s">
        <v>264</v>
      </c>
      <c r="G36" s="33" t="s">
        <v>265</v>
      </c>
      <c r="H36" s="22" t="s">
        <v>266</v>
      </c>
      <c r="I36" s="22">
        <v>15828538619</v>
      </c>
      <c r="J36" s="33" t="s">
        <v>267</v>
      </c>
      <c r="K36" s="44" t="s">
        <v>261</v>
      </c>
      <c r="L36" s="43"/>
      <c r="M36" s="23" t="s">
        <v>262</v>
      </c>
    </row>
    <row r="37" spans="1:13">
      <c r="A37" s="18" t="s">
        <v>21</v>
      </c>
      <c r="B37" s="18" t="s">
        <v>116</v>
      </c>
      <c r="C37" s="27"/>
      <c r="D37" s="20" t="s">
        <v>255</v>
      </c>
      <c r="E37" s="33" t="s">
        <v>78</v>
      </c>
      <c r="F37" s="22" t="s">
        <v>264</v>
      </c>
      <c r="G37" s="33" t="s">
        <v>268</v>
      </c>
      <c r="H37" s="22" t="s">
        <v>266</v>
      </c>
      <c r="I37" s="22">
        <v>15828538619</v>
      </c>
      <c r="J37" s="33" t="s">
        <v>269</v>
      </c>
      <c r="K37" s="44" t="s">
        <v>261</v>
      </c>
      <c r="L37" s="43"/>
      <c r="M37" s="23" t="s">
        <v>262</v>
      </c>
    </row>
    <row r="38" spans="1:13">
      <c r="A38" s="18" t="s">
        <v>58</v>
      </c>
      <c r="B38" s="18" t="s">
        <v>116</v>
      </c>
      <c r="C38" s="27"/>
      <c r="D38" s="20" t="s">
        <v>255</v>
      </c>
      <c r="E38" s="33" t="s">
        <v>54</v>
      </c>
      <c r="F38" s="22" t="s">
        <v>264</v>
      </c>
      <c r="G38" s="33" t="s">
        <v>270</v>
      </c>
      <c r="H38" s="22" t="s">
        <v>266</v>
      </c>
      <c r="I38" s="22">
        <v>15828538619</v>
      </c>
      <c r="J38" s="33" t="s">
        <v>267</v>
      </c>
      <c r="K38" s="44" t="s">
        <v>261</v>
      </c>
      <c r="L38" s="43"/>
      <c r="M38" s="23" t="s">
        <v>262</v>
      </c>
    </row>
    <row r="39" spans="1:13">
      <c r="A39" s="18" t="s">
        <v>46</v>
      </c>
      <c r="B39" s="18" t="s">
        <v>116</v>
      </c>
      <c r="C39" s="27"/>
      <c r="D39" s="20" t="s">
        <v>255</v>
      </c>
      <c r="E39" s="33" t="s">
        <v>29</v>
      </c>
      <c r="F39" s="22" t="s">
        <v>257</v>
      </c>
      <c r="G39" s="33" t="s">
        <v>271</v>
      </c>
      <c r="H39" s="22" t="s">
        <v>272</v>
      </c>
      <c r="I39" s="22">
        <v>13551450899</v>
      </c>
      <c r="J39" s="33" t="s">
        <v>269</v>
      </c>
      <c r="K39" s="44" t="s">
        <v>261</v>
      </c>
      <c r="L39" s="43"/>
      <c r="M39" s="23" t="s">
        <v>262</v>
      </c>
    </row>
    <row r="40" spans="1:13">
      <c r="A40" s="18" t="s">
        <v>22</v>
      </c>
      <c r="B40" s="18" t="s">
        <v>116</v>
      </c>
      <c r="C40" s="27"/>
      <c r="D40" s="20" t="s">
        <v>255</v>
      </c>
      <c r="E40" s="33" t="s">
        <v>25</v>
      </c>
      <c r="F40" s="22" t="s">
        <v>257</v>
      </c>
      <c r="G40" s="33" t="s">
        <v>273</v>
      </c>
      <c r="H40" s="22" t="s">
        <v>274</v>
      </c>
      <c r="I40" s="22">
        <v>18281865966</v>
      </c>
      <c r="J40" s="33" t="s">
        <v>275</v>
      </c>
      <c r="K40" s="44" t="s">
        <v>261</v>
      </c>
      <c r="L40" s="43"/>
      <c r="M40" s="23" t="s">
        <v>262</v>
      </c>
    </row>
    <row r="41" spans="1:13">
      <c r="A41" s="18" t="s">
        <v>276</v>
      </c>
      <c r="B41" s="18" t="s">
        <v>116</v>
      </c>
      <c r="C41" s="27"/>
      <c r="D41" s="20" t="s">
        <v>255</v>
      </c>
      <c r="E41" s="34" t="s">
        <v>63</v>
      </c>
      <c r="F41" s="22" t="s">
        <v>257</v>
      </c>
      <c r="G41" s="33" t="s">
        <v>277</v>
      </c>
      <c r="H41" s="22" t="s">
        <v>278</v>
      </c>
      <c r="I41" s="22">
        <v>18280895666</v>
      </c>
      <c r="J41" s="33" t="s">
        <v>279</v>
      </c>
      <c r="K41" s="44" t="s">
        <v>261</v>
      </c>
      <c r="L41" s="43"/>
      <c r="M41" s="23" t="s">
        <v>262</v>
      </c>
    </row>
    <row r="42" spans="1:13">
      <c r="A42" s="18" t="s">
        <v>280</v>
      </c>
      <c r="B42" s="18" t="s">
        <v>116</v>
      </c>
      <c r="C42" s="27"/>
      <c r="D42" s="20" t="s">
        <v>255</v>
      </c>
      <c r="E42" s="33" t="s">
        <v>281</v>
      </c>
      <c r="F42" s="22" t="s">
        <v>257</v>
      </c>
      <c r="G42" s="33" t="s">
        <v>282</v>
      </c>
      <c r="H42" s="22" t="s">
        <v>278</v>
      </c>
      <c r="I42" s="22">
        <v>18280895667</v>
      </c>
      <c r="J42" s="33" t="s">
        <v>279</v>
      </c>
      <c r="K42" s="44" t="s">
        <v>261</v>
      </c>
      <c r="L42" s="43"/>
      <c r="M42" s="23" t="s">
        <v>262</v>
      </c>
    </row>
    <row r="43" spans="3:13">
      <c r="C43" s="27"/>
      <c r="D43" s="20" t="s">
        <v>255</v>
      </c>
      <c r="E43" s="33" t="s">
        <v>283</v>
      </c>
      <c r="F43" s="22" t="s">
        <v>257</v>
      </c>
      <c r="G43" s="33" t="s">
        <v>284</v>
      </c>
      <c r="H43" s="22" t="s">
        <v>285</v>
      </c>
      <c r="I43" s="22">
        <v>18302894198</v>
      </c>
      <c r="J43" s="33" t="s">
        <v>279</v>
      </c>
      <c r="K43" s="44" t="s">
        <v>261</v>
      </c>
      <c r="L43" s="43"/>
      <c r="M43" s="23" t="s">
        <v>262</v>
      </c>
    </row>
    <row r="44" spans="3:13">
      <c r="C44" s="27"/>
      <c r="D44" s="20" t="s">
        <v>255</v>
      </c>
      <c r="E44" s="33" t="s">
        <v>286</v>
      </c>
      <c r="F44" s="22" t="s">
        <v>257</v>
      </c>
      <c r="G44" s="33" t="s">
        <v>287</v>
      </c>
      <c r="H44" s="22" t="s">
        <v>278</v>
      </c>
      <c r="I44" s="22">
        <v>18280895666</v>
      </c>
      <c r="J44" s="33" t="s">
        <v>279</v>
      </c>
      <c r="K44" s="44" t="s">
        <v>261</v>
      </c>
      <c r="L44" s="43"/>
      <c r="M44" s="23" t="s">
        <v>262</v>
      </c>
    </row>
    <row r="45" ht="25.5" spans="4:13">
      <c r="D45" s="20" t="s">
        <v>255</v>
      </c>
      <c r="E45" s="33" t="s">
        <v>108</v>
      </c>
      <c r="F45" s="22" t="s">
        <v>257</v>
      </c>
      <c r="G45" s="33" t="s">
        <v>288</v>
      </c>
      <c r="H45" s="22" t="s">
        <v>278</v>
      </c>
      <c r="I45" s="22">
        <v>18280895666</v>
      </c>
      <c r="J45" s="33" t="s">
        <v>279</v>
      </c>
      <c r="K45" s="44" t="s">
        <v>261</v>
      </c>
      <c r="L45" s="41" t="s">
        <v>289</v>
      </c>
      <c r="M45" s="23" t="s">
        <v>262</v>
      </c>
    </row>
    <row r="46" spans="4:13">
      <c r="D46" s="20" t="s">
        <v>255</v>
      </c>
      <c r="E46" s="33" t="s">
        <v>290</v>
      </c>
      <c r="F46" s="22" t="s">
        <v>257</v>
      </c>
      <c r="G46" s="33" t="s">
        <v>291</v>
      </c>
      <c r="H46" s="22" t="s">
        <v>278</v>
      </c>
      <c r="I46" s="22">
        <v>18280895666</v>
      </c>
      <c r="J46" s="33" t="s">
        <v>279</v>
      </c>
      <c r="K46" s="44" t="s">
        <v>261</v>
      </c>
      <c r="L46" s="42" t="s">
        <v>292</v>
      </c>
      <c r="M46" s="23" t="s">
        <v>262</v>
      </c>
    </row>
    <row r="47" spans="4:13">
      <c r="D47" s="20" t="s">
        <v>255</v>
      </c>
      <c r="E47" s="33" t="s">
        <v>64</v>
      </c>
      <c r="F47" s="22" t="s">
        <v>257</v>
      </c>
      <c r="G47" s="33" t="s">
        <v>293</v>
      </c>
      <c r="H47" s="22" t="s">
        <v>294</v>
      </c>
      <c r="I47" s="22">
        <v>18302833536</v>
      </c>
      <c r="J47" s="33" t="s">
        <v>279</v>
      </c>
      <c r="K47" s="44" t="s">
        <v>261</v>
      </c>
      <c r="L47" s="43"/>
      <c r="M47" s="23" t="s">
        <v>262</v>
      </c>
    </row>
    <row r="48" spans="1:13">
      <c r="A48" s="35"/>
      <c r="B48" s="35"/>
      <c r="D48" s="20" t="s">
        <v>255</v>
      </c>
      <c r="E48" s="33" t="s">
        <v>74</v>
      </c>
      <c r="F48" s="22" t="s">
        <v>257</v>
      </c>
      <c r="G48" s="33" t="s">
        <v>295</v>
      </c>
      <c r="H48" s="22" t="s">
        <v>296</v>
      </c>
      <c r="I48" s="22">
        <v>18820030907</v>
      </c>
      <c r="J48" s="33" t="s">
        <v>297</v>
      </c>
      <c r="K48" s="44" t="s">
        <v>261</v>
      </c>
      <c r="L48" s="43"/>
      <c r="M48" s="23" t="s">
        <v>262</v>
      </c>
    </row>
    <row r="49" spans="4:13">
      <c r="D49" s="20" t="s">
        <v>255</v>
      </c>
      <c r="E49" s="33" t="s">
        <v>298</v>
      </c>
      <c r="F49" s="22" t="s">
        <v>257</v>
      </c>
      <c r="G49" s="33" t="s">
        <v>299</v>
      </c>
      <c r="H49" s="22" t="s">
        <v>296</v>
      </c>
      <c r="I49" s="22">
        <v>18820030907</v>
      </c>
      <c r="J49" s="33" t="s">
        <v>279</v>
      </c>
      <c r="K49" s="44" t="s">
        <v>261</v>
      </c>
      <c r="L49" s="43"/>
      <c r="M49" s="23" t="s">
        <v>262</v>
      </c>
    </row>
    <row r="50" spans="4:13">
      <c r="D50" s="20" t="s">
        <v>255</v>
      </c>
      <c r="E50" s="33" t="s">
        <v>79</v>
      </c>
      <c r="F50" s="22" t="s">
        <v>257</v>
      </c>
      <c r="G50" s="33" t="s">
        <v>300</v>
      </c>
      <c r="H50" s="22" t="s">
        <v>301</v>
      </c>
      <c r="I50" s="22">
        <v>13281725223</v>
      </c>
      <c r="J50" s="33" t="s">
        <v>279</v>
      </c>
      <c r="K50" s="44" t="s">
        <v>261</v>
      </c>
      <c r="L50" s="43"/>
      <c r="M50" s="23" t="s">
        <v>262</v>
      </c>
    </row>
    <row r="51" spans="4:13">
      <c r="D51" s="20" t="s">
        <v>255</v>
      </c>
      <c r="E51" s="33" t="s">
        <v>84</v>
      </c>
      <c r="F51" s="22" t="s">
        <v>264</v>
      </c>
      <c r="G51" s="33" t="s">
        <v>302</v>
      </c>
      <c r="H51" s="22" t="s">
        <v>303</v>
      </c>
      <c r="I51" s="22">
        <v>13527304849</v>
      </c>
      <c r="J51" s="33" t="s">
        <v>297</v>
      </c>
      <c r="K51" s="44" t="s">
        <v>261</v>
      </c>
      <c r="L51" s="43"/>
      <c r="M51" s="23" t="s">
        <v>262</v>
      </c>
    </row>
    <row r="52" spans="4:13">
      <c r="D52" s="20" t="s">
        <v>255</v>
      </c>
      <c r="E52" s="33" t="s">
        <v>70</v>
      </c>
      <c r="F52" s="22" t="s">
        <v>264</v>
      </c>
      <c r="G52" s="33" t="s">
        <v>304</v>
      </c>
      <c r="H52" s="22" t="s">
        <v>305</v>
      </c>
      <c r="I52" s="22">
        <v>13518257339</v>
      </c>
      <c r="J52" s="33" t="s">
        <v>306</v>
      </c>
      <c r="K52" s="44" t="s">
        <v>261</v>
      </c>
      <c r="L52" s="43"/>
      <c r="M52" s="23" t="s">
        <v>262</v>
      </c>
    </row>
    <row r="53" spans="4:13">
      <c r="D53" s="20" t="s">
        <v>255</v>
      </c>
      <c r="E53" s="33" t="s">
        <v>307</v>
      </c>
      <c r="F53" s="22" t="s">
        <v>264</v>
      </c>
      <c r="G53" s="33" t="s">
        <v>308</v>
      </c>
      <c r="H53" s="22" t="s">
        <v>309</v>
      </c>
      <c r="I53" s="22">
        <v>18398563998</v>
      </c>
      <c r="J53" s="33" t="s">
        <v>297</v>
      </c>
      <c r="K53" s="44" t="s">
        <v>261</v>
      </c>
      <c r="L53" s="43"/>
      <c r="M53" s="23" t="s">
        <v>262</v>
      </c>
    </row>
    <row r="54" spans="4:13">
      <c r="D54" s="20" t="s">
        <v>255</v>
      </c>
      <c r="E54" s="33" t="s">
        <v>310</v>
      </c>
      <c r="F54" s="22" t="s">
        <v>264</v>
      </c>
      <c r="G54" s="33" t="s">
        <v>311</v>
      </c>
      <c r="H54" s="22" t="s">
        <v>309</v>
      </c>
      <c r="I54" s="22">
        <v>18398563998</v>
      </c>
      <c r="J54" s="33" t="s">
        <v>297</v>
      </c>
      <c r="K54" s="44" t="s">
        <v>261</v>
      </c>
      <c r="L54" s="43"/>
      <c r="M54" s="23" t="s">
        <v>262</v>
      </c>
    </row>
    <row r="55" spans="4:13">
      <c r="D55" s="20" t="s">
        <v>255</v>
      </c>
      <c r="E55" s="33" t="s">
        <v>50</v>
      </c>
      <c r="F55" s="22" t="s">
        <v>264</v>
      </c>
      <c r="G55" s="33" t="s">
        <v>312</v>
      </c>
      <c r="H55" s="22" t="s">
        <v>309</v>
      </c>
      <c r="I55" s="22">
        <v>18398563998</v>
      </c>
      <c r="J55" s="33" t="s">
        <v>297</v>
      </c>
      <c r="K55" s="44" t="s">
        <v>261</v>
      </c>
      <c r="L55" s="43"/>
      <c r="M55" s="23" t="s">
        <v>262</v>
      </c>
    </row>
    <row r="56" spans="4:13">
      <c r="D56" s="20" t="s">
        <v>255</v>
      </c>
      <c r="E56" s="33" t="s">
        <v>120</v>
      </c>
      <c r="F56" s="22" t="s">
        <v>264</v>
      </c>
      <c r="G56" s="33" t="s">
        <v>313</v>
      </c>
      <c r="H56" s="22" t="s">
        <v>309</v>
      </c>
      <c r="I56" s="22">
        <v>18398563998</v>
      </c>
      <c r="J56" s="33" t="s">
        <v>279</v>
      </c>
      <c r="K56" s="44" t="s">
        <v>261</v>
      </c>
      <c r="L56" s="43"/>
      <c r="M56" s="23" t="s">
        <v>262</v>
      </c>
    </row>
    <row r="57" spans="4:13">
      <c r="D57" s="20" t="s">
        <v>255</v>
      </c>
      <c r="E57" s="33" t="s">
        <v>87</v>
      </c>
      <c r="F57" s="22" t="s">
        <v>264</v>
      </c>
      <c r="G57" s="33" t="s">
        <v>314</v>
      </c>
      <c r="H57" s="22" t="s">
        <v>315</v>
      </c>
      <c r="I57" s="22">
        <v>13518183653</v>
      </c>
      <c r="J57" s="33" t="s">
        <v>279</v>
      </c>
      <c r="K57" s="44" t="s">
        <v>261</v>
      </c>
      <c r="L57" s="43"/>
      <c r="M57" s="23" t="s">
        <v>262</v>
      </c>
    </row>
    <row r="58" spans="4:13">
      <c r="D58" s="20" t="s">
        <v>255</v>
      </c>
      <c r="E58" s="33" t="s">
        <v>316</v>
      </c>
      <c r="F58" s="22" t="s">
        <v>264</v>
      </c>
      <c r="G58" s="33" t="s">
        <v>317</v>
      </c>
      <c r="H58" s="22" t="s">
        <v>309</v>
      </c>
      <c r="I58" s="22">
        <v>18398563998</v>
      </c>
      <c r="J58" s="33" t="s">
        <v>297</v>
      </c>
      <c r="K58" s="44" t="s">
        <v>261</v>
      </c>
      <c r="L58" s="43"/>
      <c r="M58" s="23" t="s">
        <v>262</v>
      </c>
    </row>
    <row r="59" spans="4:13">
      <c r="D59" s="20" t="s">
        <v>255</v>
      </c>
      <c r="E59" s="33" t="s">
        <v>318</v>
      </c>
      <c r="F59" s="22" t="s">
        <v>264</v>
      </c>
      <c r="G59" s="33" t="s">
        <v>319</v>
      </c>
      <c r="H59" s="22" t="s">
        <v>309</v>
      </c>
      <c r="I59" s="22">
        <v>18398563998</v>
      </c>
      <c r="J59" s="33" t="s">
        <v>297</v>
      </c>
      <c r="K59" s="44" t="s">
        <v>261</v>
      </c>
      <c r="L59" s="43"/>
      <c r="M59" s="23" t="s">
        <v>262</v>
      </c>
    </row>
    <row r="60" spans="4:13">
      <c r="D60" s="20" t="s">
        <v>255</v>
      </c>
      <c r="E60" s="33" t="s">
        <v>75</v>
      </c>
      <c r="F60" s="22" t="s">
        <v>264</v>
      </c>
      <c r="G60" s="33" t="s">
        <v>320</v>
      </c>
      <c r="H60" s="22" t="s">
        <v>309</v>
      </c>
      <c r="I60" s="22">
        <v>18398563998</v>
      </c>
      <c r="J60" s="33" t="s">
        <v>297</v>
      </c>
      <c r="K60" s="44" t="s">
        <v>261</v>
      </c>
      <c r="L60" s="43"/>
      <c r="M60" s="23" t="s">
        <v>262</v>
      </c>
    </row>
    <row r="61" spans="4:13">
      <c r="D61" s="36" t="s">
        <v>321</v>
      </c>
      <c r="E61" s="33" t="s">
        <v>322</v>
      </c>
      <c r="F61" s="37" t="s">
        <v>323</v>
      </c>
      <c r="G61" s="32" t="str">
        <f t="shared" ref="G61:G105" si="0">"("&amp;E61&amp;")"&amp;"四川省南充市顺庆区搬罾街道学府大道二段"</f>
        <v>(五冶钢构医学科学产业园建设项目房建一部-一标)四川省南充市顺庆区搬罾街道学府大道二段</v>
      </c>
      <c r="H61" s="24" t="s">
        <v>324</v>
      </c>
      <c r="I61" s="24">
        <v>18141337338</v>
      </c>
      <c r="J61" s="33" t="s">
        <v>325</v>
      </c>
      <c r="K61" s="44" t="s">
        <v>118</v>
      </c>
      <c r="L61" s="43"/>
      <c r="M61" s="23" t="s">
        <v>326</v>
      </c>
    </row>
    <row r="62" spans="4:13">
      <c r="D62" s="36" t="s">
        <v>321</v>
      </c>
      <c r="E62" s="33" t="s">
        <v>327</v>
      </c>
      <c r="F62" s="37" t="s">
        <v>323</v>
      </c>
      <c r="G62" s="32" t="str">
        <f t="shared" si="0"/>
        <v>(五冶钢构医学科学产业园建设项目房建一部-一标（2-4）)四川省南充市顺庆区搬罾街道学府大道二段</v>
      </c>
      <c r="H62" s="24" t="s">
        <v>324</v>
      </c>
      <c r="I62" s="24">
        <v>18141337338</v>
      </c>
      <c r="J62" s="33" t="s">
        <v>325</v>
      </c>
      <c r="K62" s="44" t="s">
        <v>118</v>
      </c>
      <c r="L62" s="43"/>
      <c r="M62" s="23" t="s">
        <v>326</v>
      </c>
    </row>
    <row r="63" spans="4:13">
      <c r="D63" s="36" t="s">
        <v>321</v>
      </c>
      <c r="E63" s="33" t="s">
        <v>328</v>
      </c>
      <c r="F63" s="37" t="s">
        <v>323</v>
      </c>
      <c r="G63" s="32" t="str">
        <f t="shared" si="0"/>
        <v>(五冶钢构医学科学产业园建设项目房建一部-一标（2-5）)四川省南充市顺庆区搬罾街道学府大道二段</v>
      </c>
      <c r="H63" s="24" t="s">
        <v>324</v>
      </c>
      <c r="I63" s="24">
        <v>18141337338</v>
      </c>
      <c r="J63" s="33" t="s">
        <v>325</v>
      </c>
      <c r="K63" s="44" t="s">
        <v>118</v>
      </c>
      <c r="L63" s="43"/>
      <c r="M63" s="23" t="s">
        <v>326</v>
      </c>
    </row>
    <row r="64" spans="4:13">
      <c r="D64" s="36" t="s">
        <v>321</v>
      </c>
      <c r="E64" s="33" t="s">
        <v>98</v>
      </c>
      <c r="F64" s="37" t="s">
        <v>323</v>
      </c>
      <c r="G64" s="32" t="str">
        <f t="shared" si="0"/>
        <v>(五冶钢构医学科学产业园建设项目房建一部-一标（2-6）)四川省南充市顺庆区搬罾街道学府大道二段</v>
      </c>
      <c r="H64" s="24" t="s">
        <v>324</v>
      </c>
      <c r="I64" s="24">
        <v>18141337338</v>
      </c>
      <c r="J64" s="33" t="s">
        <v>325</v>
      </c>
      <c r="K64" s="44" t="s">
        <v>118</v>
      </c>
      <c r="L64" s="43"/>
      <c r="M64" s="23" t="s">
        <v>326</v>
      </c>
    </row>
    <row r="65" spans="4:13">
      <c r="D65" s="36" t="s">
        <v>321</v>
      </c>
      <c r="E65" s="33" t="s">
        <v>329</v>
      </c>
      <c r="F65" s="37" t="s">
        <v>323</v>
      </c>
      <c r="G65" s="32" t="str">
        <f t="shared" si="0"/>
        <v>(五冶钢构医学科学产业园建设项目房建一部-一标（2-7）)四川省南充市顺庆区搬罾街道学府大道二段</v>
      </c>
      <c r="H65" s="24" t="s">
        <v>324</v>
      </c>
      <c r="I65" s="24">
        <v>18141337338</v>
      </c>
      <c r="J65" s="33" t="s">
        <v>325</v>
      </c>
      <c r="K65" s="44" t="s">
        <v>118</v>
      </c>
      <c r="L65" s="43"/>
      <c r="M65" s="23" t="s">
        <v>326</v>
      </c>
    </row>
    <row r="66" spans="4:13">
      <c r="D66" s="36" t="s">
        <v>321</v>
      </c>
      <c r="E66" s="33" t="s">
        <v>330</v>
      </c>
      <c r="F66" s="37" t="s">
        <v>323</v>
      </c>
      <c r="G66" s="32" t="str">
        <f t="shared" si="0"/>
        <v>(五冶钢构医学科学产业园建设项目房建一部-二标（3-2）)四川省南充市顺庆区搬罾街道学府大道二段</v>
      </c>
      <c r="H66" s="24" t="s">
        <v>324</v>
      </c>
      <c r="I66" s="24">
        <v>18141337338</v>
      </c>
      <c r="J66" s="33" t="s">
        <v>325</v>
      </c>
      <c r="K66" s="44" t="s">
        <v>118</v>
      </c>
      <c r="L66" s="43"/>
      <c r="M66" s="23" t="s">
        <v>326</v>
      </c>
    </row>
    <row r="67" spans="4:13">
      <c r="D67" s="36" t="s">
        <v>321</v>
      </c>
      <c r="E67" s="33" t="s">
        <v>331</v>
      </c>
      <c r="F67" s="37" t="s">
        <v>323</v>
      </c>
      <c r="G67" s="32" t="str">
        <f t="shared" si="0"/>
        <v>(五冶钢构医学科学产业园建设项目房建一部-二标（3-3）)四川省南充市顺庆区搬罾街道学府大道二段</v>
      </c>
      <c r="H67" s="24" t="s">
        <v>324</v>
      </c>
      <c r="I67" s="24">
        <v>18141337338</v>
      </c>
      <c r="J67" s="33" t="s">
        <v>325</v>
      </c>
      <c r="K67" s="44" t="s">
        <v>118</v>
      </c>
      <c r="L67" s="43"/>
      <c r="M67" s="23" t="s">
        <v>326</v>
      </c>
    </row>
    <row r="68" spans="4:13">
      <c r="D68" s="36" t="s">
        <v>321</v>
      </c>
      <c r="E68" s="33" t="s">
        <v>332</v>
      </c>
      <c r="F68" s="37" t="s">
        <v>323</v>
      </c>
      <c r="G68" s="32" t="str">
        <f t="shared" si="0"/>
        <v>(五冶钢构医学科学产业园建设项目房建一部-三标（2-1）)四川省南充市顺庆区搬罾街道学府大道二段</v>
      </c>
      <c r="H68" s="24" t="s">
        <v>324</v>
      </c>
      <c r="I68" s="24">
        <v>18141337338</v>
      </c>
      <c r="J68" s="33" t="s">
        <v>325</v>
      </c>
      <c r="K68" s="44" t="s">
        <v>118</v>
      </c>
      <c r="L68" s="43"/>
      <c r="M68" s="23" t="s">
        <v>326</v>
      </c>
    </row>
    <row r="69" spans="4:13">
      <c r="D69" s="36" t="s">
        <v>321</v>
      </c>
      <c r="E69" s="33" t="s">
        <v>333</v>
      </c>
      <c r="F69" s="37" t="s">
        <v>323</v>
      </c>
      <c r="G69" s="32" t="str">
        <f t="shared" si="0"/>
        <v>(五冶钢构医学科学产业园建设项目房建一部-三标（2-2）)四川省南充市顺庆区搬罾街道学府大道二段</v>
      </c>
      <c r="H69" s="24" t="s">
        <v>324</v>
      </c>
      <c r="I69" s="24">
        <v>18141337338</v>
      </c>
      <c r="J69" s="33" t="s">
        <v>325</v>
      </c>
      <c r="K69" s="44" t="s">
        <v>118</v>
      </c>
      <c r="L69" s="43"/>
      <c r="M69" s="23" t="s">
        <v>326</v>
      </c>
    </row>
    <row r="70" spans="4:13">
      <c r="D70" s="36" t="s">
        <v>321</v>
      </c>
      <c r="E70" s="33" t="s">
        <v>334</v>
      </c>
      <c r="F70" s="37" t="s">
        <v>323</v>
      </c>
      <c r="G70" s="32" t="str">
        <f t="shared" si="0"/>
        <v>(五冶钢构医学科学产业园建设项目房建一部-三标（2-3）)四川省南充市顺庆区搬罾街道学府大道二段</v>
      </c>
      <c r="H70" s="24" t="s">
        <v>324</v>
      </c>
      <c r="I70" s="24">
        <v>18141337338</v>
      </c>
      <c r="J70" s="33" t="s">
        <v>325</v>
      </c>
      <c r="K70" s="44" t="s">
        <v>118</v>
      </c>
      <c r="L70" s="43"/>
      <c r="M70" s="23" t="s">
        <v>326</v>
      </c>
    </row>
    <row r="71" spans="4:13">
      <c r="D71" s="36" t="s">
        <v>321</v>
      </c>
      <c r="E71" s="33" t="s">
        <v>335</v>
      </c>
      <c r="F71" s="37" t="s">
        <v>323</v>
      </c>
      <c r="G71" s="32" t="str">
        <f t="shared" si="0"/>
        <v>(五冶钢构医学科学产业园建设项目房建一部-四标（3-4）)四川省南充市顺庆区搬罾街道学府大道二段</v>
      </c>
      <c r="H71" s="24" t="s">
        <v>324</v>
      </c>
      <c r="I71" s="24">
        <v>18141337338</v>
      </c>
      <c r="J71" s="33" t="s">
        <v>325</v>
      </c>
      <c r="K71" s="44" t="s">
        <v>118</v>
      </c>
      <c r="L71" s="43"/>
      <c r="M71" s="23" t="s">
        <v>326</v>
      </c>
    </row>
    <row r="72" spans="4:13">
      <c r="D72" s="36" t="s">
        <v>321</v>
      </c>
      <c r="E72" s="33" t="s">
        <v>336</v>
      </c>
      <c r="F72" s="37" t="s">
        <v>323</v>
      </c>
      <c r="G72" s="32" t="str">
        <f t="shared" si="0"/>
        <v>(五冶钢构医学科学产业园建设项目房建一部-四标（3-5）)四川省南充市顺庆区搬罾街道学府大道二段</v>
      </c>
      <c r="H72" s="24" t="s">
        <v>324</v>
      </c>
      <c r="I72" s="24">
        <v>18141337338</v>
      </c>
      <c r="J72" s="33" t="s">
        <v>325</v>
      </c>
      <c r="K72" s="44" t="s">
        <v>118</v>
      </c>
      <c r="L72" s="43"/>
      <c r="M72" s="23" t="s">
        <v>326</v>
      </c>
    </row>
    <row r="73" spans="4:13">
      <c r="D73" s="36" t="s">
        <v>321</v>
      </c>
      <c r="E73" s="33" t="s">
        <v>337</v>
      </c>
      <c r="F73" s="37" t="s">
        <v>323</v>
      </c>
      <c r="G73" s="32" t="str">
        <f t="shared" si="0"/>
        <v>(五冶钢构医学科学产业园建设项目房建一部-四标（3-6）)四川省南充市顺庆区搬罾街道学府大道二段</v>
      </c>
      <c r="H73" s="24" t="s">
        <v>324</v>
      </c>
      <c r="I73" s="24">
        <v>18141337338</v>
      </c>
      <c r="J73" s="33" t="s">
        <v>325</v>
      </c>
      <c r="K73" s="44" t="s">
        <v>118</v>
      </c>
      <c r="L73" s="40"/>
      <c r="M73" s="23" t="s">
        <v>326</v>
      </c>
    </row>
    <row r="74" spans="4:13">
      <c r="D74" s="36" t="s">
        <v>321</v>
      </c>
      <c r="E74" s="33" t="s">
        <v>338</v>
      </c>
      <c r="F74" s="37" t="s">
        <v>323</v>
      </c>
      <c r="G74" s="32" t="str">
        <f t="shared" si="0"/>
        <v>(五冶钢构医学科学产业园建设项目房建一部-四标（3-7）)四川省南充市顺庆区搬罾街道学府大道二段</v>
      </c>
      <c r="H74" s="24" t="s">
        <v>324</v>
      </c>
      <c r="I74" s="24">
        <v>18141337338</v>
      </c>
      <c r="J74" s="33" t="s">
        <v>325</v>
      </c>
      <c r="K74" s="44" t="s">
        <v>118</v>
      </c>
      <c r="L74" s="40"/>
      <c r="M74" s="23" t="s">
        <v>326</v>
      </c>
    </row>
    <row r="75" spans="4:13">
      <c r="D75" s="36" t="s">
        <v>321</v>
      </c>
      <c r="E75" s="33" t="s">
        <v>339</v>
      </c>
      <c r="F75" s="37" t="s">
        <v>323</v>
      </c>
      <c r="G75" s="32" t="str">
        <f t="shared" si="0"/>
        <v>(五冶钢构医学科学产业园建设项目房建一部-五标（校医院6-1）)四川省南充市顺庆区搬罾街道学府大道二段</v>
      </c>
      <c r="H75" s="24" t="s">
        <v>324</v>
      </c>
      <c r="I75" s="24">
        <v>18141337338</v>
      </c>
      <c r="J75" s="33" t="s">
        <v>325</v>
      </c>
      <c r="K75" s="44" t="s">
        <v>118</v>
      </c>
      <c r="L75" s="40"/>
      <c r="M75" s="23" t="s">
        <v>326</v>
      </c>
    </row>
    <row r="76" spans="4:13">
      <c r="D76" s="36" t="s">
        <v>321</v>
      </c>
      <c r="E76" s="33" t="s">
        <v>340</v>
      </c>
      <c r="F76" s="37" t="s">
        <v>323</v>
      </c>
      <c r="G76" s="32" t="str">
        <f t="shared" si="0"/>
        <v>(五冶钢构医学科学产业园建设项目房建一部-六标（3-1）)四川省南充市顺庆区搬罾街道学府大道二段</v>
      </c>
      <c r="H76" s="24" t="s">
        <v>324</v>
      </c>
      <c r="I76" s="24">
        <v>18141337338</v>
      </c>
      <c r="J76" s="33" t="s">
        <v>325</v>
      </c>
      <c r="K76" s="44" t="s">
        <v>118</v>
      </c>
      <c r="L76" s="40"/>
      <c r="M76" s="23" t="s">
        <v>326</v>
      </c>
    </row>
    <row r="77" spans="4:13">
      <c r="D77" s="36" t="s">
        <v>321</v>
      </c>
      <c r="E77" s="33" t="s">
        <v>341</v>
      </c>
      <c r="F77" s="37" t="s">
        <v>323</v>
      </c>
      <c r="G77" s="32" t="str">
        <f t="shared" si="0"/>
        <v>(五冶钢构医学科学产业园建设项目房建二部-一标（1-3）)四川省南充市顺庆区搬罾街道学府大道二段</v>
      </c>
      <c r="H77" s="24" t="s">
        <v>342</v>
      </c>
      <c r="I77" s="24">
        <v>19950525030</v>
      </c>
      <c r="J77" s="33" t="s">
        <v>325</v>
      </c>
      <c r="K77" s="44" t="s">
        <v>118</v>
      </c>
      <c r="L77" s="40"/>
      <c r="M77" s="23" t="s">
        <v>326</v>
      </c>
    </row>
    <row r="78" spans="4:13">
      <c r="D78" s="36" t="s">
        <v>321</v>
      </c>
      <c r="E78" s="33" t="s">
        <v>343</v>
      </c>
      <c r="F78" s="37" t="s">
        <v>323</v>
      </c>
      <c r="G78" s="32" t="str">
        <f t="shared" si="0"/>
        <v>(五冶钢构医学科学产业园建设项目房建二部-一标（1-4）)四川省南充市顺庆区搬罾街道学府大道二段</v>
      </c>
      <c r="H78" s="24" t="s">
        <v>342</v>
      </c>
      <c r="I78" s="24">
        <v>19950525030</v>
      </c>
      <c r="J78" s="33" t="s">
        <v>325</v>
      </c>
      <c r="K78" s="44" t="s">
        <v>118</v>
      </c>
      <c r="L78" s="40"/>
      <c r="M78" s="23" t="s">
        <v>326</v>
      </c>
    </row>
    <row r="79" spans="4:13">
      <c r="D79" s="36" t="s">
        <v>321</v>
      </c>
      <c r="E79" s="33" t="s">
        <v>344</v>
      </c>
      <c r="F79" s="37" t="s">
        <v>323</v>
      </c>
      <c r="G79" s="32" t="str">
        <f t="shared" si="0"/>
        <v>(五冶钢构医学科学产业园建设项目房建二部-一标（1-6）)四川省南充市顺庆区搬罾街道学府大道二段</v>
      </c>
      <c r="H79" s="24" t="s">
        <v>342</v>
      </c>
      <c r="I79" s="24">
        <v>19950525030</v>
      </c>
      <c r="J79" s="33" t="s">
        <v>325</v>
      </c>
      <c r="K79" s="44" t="s">
        <v>118</v>
      </c>
      <c r="L79" s="40"/>
      <c r="M79" s="23" t="s">
        <v>326</v>
      </c>
    </row>
    <row r="80" spans="4:13">
      <c r="D80" s="36" t="s">
        <v>321</v>
      </c>
      <c r="E80" s="33" t="s">
        <v>345</v>
      </c>
      <c r="F80" s="37" t="s">
        <v>323</v>
      </c>
      <c r="G80" s="32" t="str">
        <f t="shared" si="0"/>
        <v>(五冶钢构医学科学产业园建设项目房建二部-一标（1-7）)四川省南充市顺庆区搬罾街道学府大道二段</v>
      </c>
      <c r="H80" s="24" t="s">
        <v>342</v>
      </c>
      <c r="I80" s="24">
        <v>19950525030</v>
      </c>
      <c r="J80" s="33" t="s">
        <v>325</v>
      </c>
      <c r="K80" s="44" t="s">
        <v>118</v>
      </c>
      <c r="L80" s="40"/>
      <c r="M80" s="23" t="s">
        <v>326</v>
      </c>
    </row>
    <row r="81" spans="4:13">
      <c r="D81" s="36" t="s">
        <v>321</v>
      </c>
      <c r="E81" s="33" t="s">
        <v>346</v>
      </c>
      <c r="F81" s="37" t="s">
        <v>323</v>
      </c>
      <c r="G81" s="32" t="str">
        <f t="shared" si="0"/>
        <v>(五冶钢构医学科学产业园建设项目房建二部-二标（图情信息中心1-1）)四川省南充市顺庆区搬罾街道学府大道二段</v>
      </c>
      <c r="H81" s="24" t="s">
        <v>342</v>
      </c>
      <c r="I81" s="24">
        <v>19950525030</v>
      </c>
      <c r="J81" s="33" t="s">
        <v>325</v>
      </c>
      <c r="K81" s="44" t="s">
        <v>118</v>
      </c>
      <c r="L81" s="40"/>
      <c r="M81" s="23" t="s">
        <v>326</v>
      </c>
    </row>
    <row r="82" spans="4:13">
      <c r="D82" s="36" t="s">
        <v>321</v>
      </c>
      <c r="E82" s="33" t="s">
        <v>59</v>
      </c>
      <c r="F82" s="37" t="s">
        <v>323</v>
      </c>
      <c r="G82" s="32" t="str">
        <f t="shared" si="0"/>
        <v>(五冶钢构医学科学产业园建设项目房建二部-三标（1-2）)四川省南充市顺庆区搬罾街道学府大道二段</v>
      </c>
      <c r="H82" s="24" t="s">
        <v>342</v>
      </c>
      <c r="I82" s="24">
        <v>19950525030</v>
      </c>
      <c r="J82" s="33" t="s">
        <v>325</v>
      </c>
      <c r="K82" s="44" t="s">
        <v>118</v>
      </c>
      <c r="L82" s="40"/>
      <c r="M82" s="23" t="s">
        <v>326</v>
      </c>
    </row>
    <row r="83" spans="4:13">
      <c r="D83" s="36" t="s">
        <v>321</v>
      </c>
      <c r="E83" s="33" t="s">
        <v>71</v>
      </c>
      <c r="F83" s="37" t="s">
        <v>323</v>
      </c>
      <c r="G83" s="32" t="str">
        <f t="shared" si="0"/>
        <v>(五冶钢构医学科学产业园建设项目房建二部-三标（1-5）)四川省南充市顺庆区搬罾街道学府大道二段</v>
      </c>
      <c r="H83" s="24" t="s">
        <v>342</v>
      </c>
      <c r="I83" s="24">
        <v>19950525030</v>
      </c>
      <c r="J83" s="33" t="s">
        <v>325</v>
      </c>
      <c r="K83" s="44" t="s">
        <v>118</v>
      </c>
      <c r="L83" s="40"/>
      <c r="M83" s="23" t="s">
        <v>326</v>
      </c>
    </row>
    <row r="84" spans="4:13">
      <c r="D84" s="36" t="s">
        <v>321</v>
      </c>
      <c r="E84" s="33" t="s">
        <v>347</v>
      </c>
      <c r="F84" s="37" t="s">
        <v>323</v>
      </c>
      <c r="G84" s="32" t="str">
        <f t="shared" si="0"/>
        <v>(五冶钢构医学科学产业园建设项目房建二部-三标（5-1）)四川省南充市顺庆区搬罾街道学府大道二段</v>
      </c>
      <c r="H84" s="24" t="s">
        <v>342</v>
      </c>
      <c r="I84" s="24">
        <v>19950525030</v>
      </c>
      <c r="J84" s="33" t="s">
        <v>325</v>
      </c>
      <c r="K84" s="44" t="s">
        <v>118</v>
      </c>
      <c r="L84" s="40"/>
      <c r="M84" s="23" t="s">
        <v>326</v>
      </c>
    </row>
    <row r="85" spans="4:13">
      <c r="D85" s="36" t="s">
        <v>321</v>
      </c>
      <c r="E85" s="33" t="s">
        <v>348</v>
      </c>
      <c r="F85" s="37" t="s">
        <v>323</v>
      </c>
      <c r="G85" s="32" t="str">
        <f t="shared" si="0"/>
        <v>(五冶钢构医学科学产业园建设项目房建二部-三标（5-2）)四川省南充市顺庆区搬罾街道学府大道二段</v>
      </c>
      <c r="H85" s="24" t="s">
        <v>342</v>
      </c>
      <c r="I85" s="24">
        <v>19950525030</v>
      </c>
      <c r="J85" s="33" t="s">
        <v>325</v>
      </c>
      <c r="K85" s="44" t="s">
        <v>118</v>
      </c>
      <c r="L85" s="40"/>
      <c r="M85" s="23" t="s">
        <v>326</v>
      </c>
    </row>
    <row r="86" spans="4:13">
      <c r="D86" s="36" t="s">
        <v>321</v>
      </c>
      <c r="E86" s="33" t="s">
        <v>349</v>
      </c>
      <c r="F86" s="37" t="s">
        <v>323</v>
      </c>
      <c r="G86" s="32" t="str">
        <f t="shared" si="0"/>
        <v>(五冶钢构医学科学产业园建设项目房建二部-三标（5-3）)四川省南充市顺庆区搬罾街道学府大道二段</v>
      </c>
      <c r="H86" s="24" t="s">
        <v>342</v>
      </c>
      <c r="I86" s="24">
        <v>19950525030</v>
      </c>
      <c r="J86" s="33" t="s">
        <v>325</v>
      </c>
      <c r="K86" s="44" t="s">
        <v>118</v>
      </c>
      <c r="L86" s="40"/>
      <c r="M86" s="23" t="s">
        <v>326</v>
      </c>
    </row>
    <row r="87" spans="4:13">
      <c r="D87" s="36" t="s">
        <v>321</v>
      </c>
      <c r="E87" s="33" t="s">
        <v>88</v>
      </c>
      <c r="F87" s="37" t="s">
        <v>323</v>
      </c>
      <c r="G87" s="32" t="str">
        <f t="shared" si="0"/>
        <v>(五冶钢构医学科学产业园建设项目房建二部-四标（5-4）)四川省南充市顺庆区搬罾街道学府大道二段</v>
      </c>
      <c r="H87" s="24" t="s">
        <v>342</v>
      </c>
      <c r="I87" s="24">
        <v>19950525030</v>
      </c>
      <c r="J87" s="33" t="s">
        <v>325</v>
      </c>
      <c r="K87" s="44" t="s">
        <v>118</v>
      </c>
      <c r="L87" s="40"/>
      <c r="M87" s="23" t="s">
        <v>326</v>
      </c>
    </row>
    <row r="88" spans="4:13">
      <c r="D88" s="36" t="s">
        <v>321</v>
      </c>
      <c r="E88" s="33" t="s">
        <v>350</v>
      </c>
      <c r="F88" s="37" t="s">
        <v>323</v>
      </c>
      <c r="G88" s="32" t="str">
        <f t="shared" si="0"/>
        <v>(五冶钢构医学科学产业园建设项目房建二部-四标（5-5）)四川省南充市顺庆区搬罾街道学府大道二段</v>
      </c>
      <c r="H88" s="24" t="s">
        <v>342</v>
      </c>
      <c r="I88" s="24">
        <v>19950525030</v>
      </c>
      <c r="J88" s="33" t="s">
        <v>325</v>
      </c>
      <c r="K88" s="44" t="s">
        <v>118</v>
      </c>
      <c r="L88" s="40"/>
      <c r="M88" s="23" t="s">
        <v>326</v>
      </c>
    </row>
    <row r="89" spans="4:13">
      <c r="D89" s="36" t="s">
        <v>321</v>
      </c>
      <c r="E89" s="33" t="s">
        <v>113</v>
      </c>
      <c r="F89" s="37" t="s">
        <v>323</v>
      </c>
      <c r="G89" s="32" t="str">
        <f t="shared" si="0"/>
        <v>(五冶钢构医学科学产业园建设项目房建二部-排洪渠（五标）)四川省南充市顺庆区搬罾街道学府大道二段</v>
      </c>
      <c r="H89" s="24" t="s">
        <v>342</v>
      </c>
      <c r="I89" s="24">
        <v>19950525030</v>
      </c>
      <c r="J89" s="33" t="s">
        <v>325</v>
      </c>
      <c r="K89" s="44" t="s">
        <v>118</v>
      </c>
      <c r="L89" s="40"/>
      <c r="M89" s="23" t="s">
        <v>326</v>
      </c>
    </row>
    <row r="90" spans="4:13">
      <c r="D90" s="36" t="s">
        <v>321</v>
      </c>
      <c r="E90" s="33" t="s">
        <v>60</v>
      </c>
      <c r="F90" s="37" t="s">
        <v>323</v>
      </c>
      <c r="G90" s="32" t="str">
        <f t="shared" si="0"/>
        <v>(五冶钢构医学科学产业园建设项目房建二部-六标)四川省南充市顺庆区搬罾街道学府大道二段</v>
      </c>
      <c r="H90" s="24" t="s">
        <v>342</v>
      </c>
      <c r="I90" s="24">
        <v>19950525030</v>
      </c>
      <c r="J90" s="33" t="s">
        <v>325</v>
      </c>
      <c r="K90" s="44" t="s">
        <v>118</v>
      </c>
      <c r="L90" s="40"/>
      <c r="M90" s="23" t="s">
        <v>326</v>
      </c>
    </row>
    <row r="91" spans="4:13">
      <c r="D91" s="36" t="s">
        <v>321</v>
      </c>
      <c r="E91" s="33" t="s">
        <v>72</v>
      </c>
      <c r="F91" s="37" t="s">
        <v>323</v>
      </c>
      <c r="G91" s="32" t="str">
        <f t="shared" si="0"/>
        <v>(五冶钢构医学科学产业园建设项目房建二部-网羽馆（6-5）)四川省南充市顺庆区搬罾街道学府大道二段</v>
      </c>
      <c r="H91" s="24" t="s">
        <v>342</v>
      </c>
      <c r="I91" s="24">
        <v>19950525030</v>
      </c>
      <c r="J91" s="33" t="s">
        <v>325</v>
      </c>
      <c r="K91" s="44" t="s">
        <v>118</v>
      </c>
      <c r="L91" s="40"/>
      <c r="M91" s="23" t="s">
        <v>326</v>
      </c>
    </row>
    <row r="92" spans="4:13">
      <c r="D92" s="36" t="s">
        <v>321</v>
      </c>
      <c r="E92" s="33" t="s">
        <v>351</v>
      </c>
      <c r="F92" s="37" t="s">
        <v>323</v>
      </c>
      <c r="G92" s="32" t="str">
        <f t="shared" si="0"/>
        <v>(五冶钢构医学科学产业园建设项目房建三部-一标（4-1）)四川省南充市顺庆区搬罾街道学府大道二段</v>
      </c>
      <c r="H92" s="24" t="s">
        <v>352</v>
      </c>
      <c r="I92" s="24">
        <v>18349955455</v>
      </c>
      <c r="J92" s="33" t="s">
        <v>325</v>
      </c>
      <c r="K92" s="44" t="s">
        <v>118</v>
      </c>
      <c r="L92" s="40"/>
      <c r="M92" s="23" t="s">
        <v>326</v>
      </c>
    </row>
    <row r="93" spans="4:13">
      <c r="D93" s="36" t="s">
        <v>321</v>
      </c>
      <c r="E93" s="33" t="s">
        <v>353</v>
      </c>
      <c r="F93" s="37" t="s">
        <v>323</v>
      </c>
      <c r="G93" s="32" t="str">
        <f t="shared" si="0"/>
        <v>(五冶钢构医学科学产业园建设项目房建三部-一标（4-2）)四川省南充市顺庆区搬罾街道学府大道二段</v>
      </c>
      <c r="H93" s="24" t="s">
        <v>352</v>
      </c>
      <c r="I93" s="24">
        <v>18349955455</v>
      </c>
      <c r="J93" s="33" t="s">
        <v>325</v>
      </c>
      <c r="K93" s="44" t="s">
        <v>118</v>
      </c>
      <c r="L93" s="40"/>
      <c r="M93" s="23" t="s">
        <v>326</v>
      </c>
    </row>
    <row r="94" spans="4:13">
      <c r="D94" s="36" t="s">
        <v>321</v>
      </c>
      <c r="E94" s="33" t="s">
        <v>354</v>
      </c>
      <c r="F94" s="37" t="s">
        <v>323</v>
      </c>
      <c r="G94" s="32" t="str">
        <f t="shared" si="0"/>
        <v>(五冶钢构医学科学产业园建设项目房建三部-一标（4-3）)四川省南充市顺庆区搬罾街道学府大道二段</v>
      </c>
      <c r="H94" s="24" t="s">
        <v>352</v>
      </c>
      <c r="I94" s="24">
        <v>18349955455</v>
      </c>
      <c r="J94" s="33" t="s">
        <v>325</v>
      </c>
      <c r="K94" s="44" t="s">
        <v>118</v>
      </c>
      <c r="L94" s="40"/>
      <c r="M94" s="23" t="s">
        <v>326</v>
      </c>
    </row>
    <row r="95" spans="4:13">
      <c r="D95" s="36" t="s">
        <v>321</v>
      </c>
      <c r="E95" s="33" t="s">
        <v>355</v>
      </c>
      <c r="F95" s="37" t="s">
        <v>323</v>
      </c>
      <c r="G95" s="32" t="str">
        <f t="shared" si="0"/>
        <v>(五冶钢构医学科学产业园建设项目房建三部-一标（4-4）)四川省南充市顺庆区搬罾街道学府大道二段</v>
      </c>
      <c r="H95" s="24" t="s">
        <v>352</v>
      </c>
      <c r="I95" s="24">
        <v>18349955455</v>
      </c>
      <c r="J95" s="33" t="s">
        <v>325</v>
      </c>
      <c r="K95" s="44" t="s">
        <v>118</v>
      </c>
      <c r="L95" s="40"/>
      <c r="M95" s="23" t="s">
        <v>326</v>
      </c>
    </row>
    <row r="96" spans="4:13">
      <c r="D96" s="36" t="s">
        <v>321</v>
      </c>
      <c r="E96" s="33" t="s">
        <v>356</v>
      </c>
      <c r="F96" s="37" t="s">
        <v>323</v>
      </c>
      <c r="G96" s="32" t="str">
        <f t="shared" si="0"/>
        <v>(五冶钢构医学科学产业园建设项目房建三部-一标（4-5）)四川省南充市顺庆区搬罾街道学府大道二段</v>
      </c>
      <c r="H96" s="24" t="s">
        <v>352</v>
      </c>
      <c r="I96" s="24">
        <v>18349955455</v>
      </c>
      <c r="J96" s="33" t="s">
        <v>325</v>
      </c>
      <c r="K96" s="44" t="s">
        <v>118</v>
      </c>
      <c r="L96" s="40"/>
      <c r="M96" s="23" t="s">
        <v>326</v>
      </c>
    </row>
    <row r="97" spans="4:13">
      <c r="D97" s="36" t="s">
        <v>321</v>
      </c>
      <c r="E97" s="33" t="s">
        <v>357</v>
      </c>
      <c r="F97" s="37" t="s">
        <v>323</v>
      </c>
      <c r="G97" s="32" t="str">
        <f t="shared" si="0"/>
        <v>(五冶钢构医学科学产业园建设项目房建三部-一标（4-6）)四川省南充市顺庆区搬罾街道学府大道二段</v>
      </c>
      <c r="H97" s="24" t="s">
        <v>352</v>
      </c>
      <c r="I97" s="24">
        <v>18349955455</v>
      </c>
      <c r="J97" s="33" t="s">
        <v>325</v>
      </c>
      <c r="K97" s="44" t="s">
        <v>118</v>
      </c>
      <c r="L97" s="40"/>
      <c r="M97" s="23" t="s">
        <v>326</v>
      </c>
    </row>
    <row r="98" spans="4:13">
      <c r="D98" s="36" t="s">
        <v>321</v>
      </c>
      <c r="E98" s="33" t="s">
        <v>73</v>
      </c>
      <c r="F98" s="37" t="s">
        <v>323</v>
      </c>
      <c r="G98" s="32" t="str">
        <f t="shared" si="0"/>
        <v>(五冶钢构医学科学产业园建设项目房建三部-一标（7-1）)四川省南充市顺庆区搬罾街道学府大道二段</v>
      </c>
      <c r="H98" s="24" t="s">
        <v>352</v>
      </c>
      <c r="I98" s="24">
        <v>18349955455</v>
      </c>
      <c r="J98" s="33" t="s">
        <v>325</v>
      </c>
      <c r="K98" s="44" t="s">
        <v>118</v>
      </c>
      <c r="L98" s="40"/>
      <c r="M98" s="23" t="s">
        <v>326</v>
      </c>
    </row>
    <row r="99" spans="4:13">
      <c r="D99" s="36" t="s">
        <v>321</v>
      </c>
      <c r="E99" s="33" t="s">
        <v>20</v>
      </c>
      <c r="F99" s="37" t="s">
        <v>323</v>
      </c>
      <c r="G99" s="32" t="str">
        <f t="shared" si="0"/>
        <v>(五冶钢构医学科学产业园建设项目房建三部-一标（7-2）)四川省南充市顺庆区搬罾街道学府大道二段</v>
      </c>
      <c r="H99" s="24" t="s">
        <v>352</v>
      </c>
      <c r="I99" s="24">
        <v>18349955455</v>
      </c>
      <c r="J99" s="33" t="s">
        <v>325</v>
      </c>
      <c r="K99" s="44" t="s">
        <v>118</v>
      </c>
      <c r="L99" s="40"/>
      <c r="M99" s="23" t="s">
        <v>326</v>
      </c>
    </row>
    <row r="100" spans="4:13">
      <c r="D100" s="36" t="s">
        <v>321</v>
      </c>
      <c r="E100" s="33" t="s">
        <v>23</v>
      </c>
      <c r="F100" s="37" t="s">
        <v>323</v>
      </c>
      <c r="G100" s="32" t="str">
        <f t="shared" si="0"/>
        <v>(五冶钢构医学科学产业园建设项目房建三部-一标（7-3）)四川省南充市顺庆区搬罾街道学府大道二段</v>
      </c>
      <c r="H100" s="24" t="s">
        <v>352</v>
      </c>
      <c r="I100" s="24">
        <v>18349955455</v>
      </c>
      <c r="J100" s="33" t="s">
        <v>325</v>
      </c>
      <c r="K100" s="44" t="s">
        <v>118</v>
      </c>
      <c r="L100" s="40"/>
      <c r="M100" s="23" t="s">
        <v>326</v>
      </c>
    </row>
    <row r="101" spans="4:13">
      <c r="D101" s="36" t="s">
        <v>321</v>
      </c>
      <c r="E101" s="33" t="s">
        <v>24</v>
      </c>
      <c r="F101" s="37" t="s">
        <v>323</v>
      </c>
      <c r="G101" s="32" t="str">
        <f t="shared" si="0"/>
        <v>(五冶钢构医学科学产业园建设项目房建三部-一标（7-4）)四川省南充市顺庆区搬罾街道学府大道二段</v>
      </c>
      <c r="H101" s="24" t="s">
        <v>352</v>
      </c>
      <c r="I101" s="24">
        <v>18349955455</v>
      </c>
      <c r="J101" s="33" t="s">
        <v>325</v>
      </c>
      <c r="K101" s="44" t="s">
        <v>118</v>
      </c>
      <c r="L101" s="40"/>
      <c r="M101" s="23" t="s">
        <v>326</v>
      </c>
    </row>
    <row r="102" spans="4:13">
      <c r="D102" s="36" t="s">
        <v>321</v>
      </c>
      <c r="E102" s="23" t="s">
        <v>89</v>
      </c>
      <c r="F102" s="37" t="s">
        <v>323</v>
      </c>
      <c r="G102" s="32" t="str">
        <f t="shared" si="0"/>
        <v>(五冶钢构医学科学产业园建设项目房建三部-排洪渠)四川省南充市顺庆区搬罾街道学府大道二段</v>
      </c>
      <c r="H102" s="24" t="s">
        <v>352</v>
      </c>
      <c r="I102" s="24">
        <v>18349955455</v>
      </c>
      <c r="J102" s="33" t="s">
        <v>325</v>
      </c>
      <c r="K102" s="44" t="s">
        <v>118</v>
      </c>
      <c r="L102" s="40"/>
      <c r="M102" s="23" t="s">
        <v>326</v>
      </c>
    </row>
    <row r="103" spans="4:13">
      <c r="D103" s="36" t="s">
        <v>321</v>
      </c>
      <c r="E103" s="23" t="s">
        <v>127</v>
      </c>
      <c r="F103" s="37" t="s">
        <v>323</v>
      </c>
      <c r="G103" s="32" t="str">
        <f t="shared" si="0"/>
        <v>(五冶钢构医学科学产业园建设项目房建三部-管网总坪)四川省南充市顺庆区搬罾街道学府大道二段</v>
      </c>
      <c r="H103" s="24" t="s">
        <v>352</v>
      </c>
      <c r="I103" s="24">
        <v>18349955455</v>
      </c>
      <c r="J103" s="33" t="s">
        <v>325</v>
      </c>
      <c r="K103" s="44" t="s">
        <v>118</v>
      </c>
      <c r="L103" s="40"/>
      <c r="M103" s="23" t="s">
        <v>326</v>
      </c>
    </row>
    <row r="104" spans="4:13">
      <c r="D104" s="36" t="s">
        <v>321</v>
      </c>
      <c r="E104" s="23" t="s">
        <v>117</v>
      </c>
      <c r="F104" s="37" t="s">
        <v>323</v>
      </c>
      <c r="G104" s="32" t="str">
        <f t="shared" si="0"/>
        <v>(五冶钢构医学科学产业园建设项目房建三部-配套用房及围墙)四川省南充市顺庆区搬罾街道学府大道二段</v>
      </c>
      <c r="H104" s="24" t="s">
        <v>352</v>
      </c>
      <c r="I104" s="24">
        <v>18349955455</v>
      </c>
      <c r="J104" s="33" t="s">
        <v>325</v>
      </c>
      <c r="K104" s="44" t="s">
        <v>118</v>
      </c>
      <c r="L104" s="40"/>
      <c r="M104" s="23" t="s">
        <v>326</v>
      </c>
    </row>
    <row r="105" spans="4:13">
      <c r="D105" s="36" t="s">
        <v>321</v>
      </c>
      <c r="E105" s="23" t="s">
        <v>99</v>
      </c>
      <c r="F105" s="37" t="s">
        <v>323</v>
      </c>
      <c r="G105" s="32" t="str">
        <f t="shared" si="0"/>
        <v>(五冶钢构医学科学产业园建设项目房建连接线道路工程)四川省南充市顺庆区搬罾街道学府大道二段</v>
      </c>
      <c r="H105" s="24" t="s">
        <v>358</v>
      </c>
      <c r="I105" s="24">
        <v>13908143055</v>
      </c>
      <c r="J105" s="33" t="s">
        <v>325</v>
      </c>
      <c r="K105" s="44" t="s">
        <v>118</v>
      </c>
      <c r="L105" s="40"/>
      <c r="M105" s="23" t="s">
        <v>326</v>
      </c>
    </row>
    <row r="106" spans="4:13">
      <c r="D106" s="30" t="s">
        <v>359</v>
      </c>
      <c r="E106" s="23" t="s">
        <v>360</v>
      </c>
      <c r="F106" s="24" t="str">
        <f>F61</f>
        <v>攀成钢,威钢,昆钢,陕钢（无厂家限制）,德胜,512 厂,达钢,鞍钢,宝钢,酒钢,冷钢</v>
      </c>
      <c r="G106" s="32" t="str">
        <f t="shared" ref="G106:G110" si="1">"("&amp;E106&amp;")"&amp;"广汉市汉州街道邓家院子"</f>
        <v>(德阳新欧鹏文教城牛津公馆一标)广汉市汉州街道邓家院子</v>
      </c>
      <c r="H106" s="24" t="s">
        <v>361</v>
      </c>
      <c r="I106" s="24">
        <v>17726331991</v>
      </c>
      <c r="J106" s="33" t="s">
        <v>362</v>
      </c>
      <c r="K106" s="44" t="s">
        <v>363</v>
      </c>
      <c r="L106" s="40"/>
      <c r="M106" s="23" t="s">
        <v>326</v>
      </c>
    </row>
    <row r="107" spans="4:13">
      <c r="D107" s="30" t="s">
        <v>359</v>
      </c>
      <c r="E107" s="23" t="s">
        <v>364</v>
      </c>
      <c r="F107" s="24" t="str">
        <f>F62</f>
        <v>攀成钢,威钢,昆钢,陕钢（无厂家限制）,德胜,512 厂,达钢,鞍钢,宝钢,酒钢,冷钢</v>
      </c>
      <c r="G107" s="32" t="str">
        <f t="shared" si="1"/>
        <v>(德阳新鸥鹏文教城牛津公馆二标)广汉市汉州街道邓家院子</v>
      </c>
      <c r="H107" s="24" t="s">
        <v>361</v>
      </c>
      <c r="I107" s="24">
        <v>17726331991</v>
      </c>
      <c r="J107" s="33" t="s">
        <v>362</v>
      </c>
      <c r="K107" s="44" t="s">
        <v>363</v>
      </c>
      <c r="L107" s="40"/>
      <c r="M107" s="23" t="s">
        <v>326</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326</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326</v>
      </c>
    </row>
    <row r="110" ht="24" spans="4:13">
      <c r="D110" s="30" t="s">
        <v>367</v>
      </c>
      <c r="E110" s="23" t="s">
        <v>367</v>
      </c>
      <c r="F110" s="24" t="s">
        <v>368</v>
      </c>
      <c r="G110" s="45"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29" t="s">
        <v>369</v>
      </c>
      <c r="I110" s="29" t="s">
        <v>370</v>
      </c>
      <c r="J110" s="33" t="s">
        <v>371</v>
      </c>
      <c r="K110" s="44"/>
      <c r="L110" s="40"/>
      <c r="M110" s="23" t="s">
        <v>372</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9"/>
  <sheetViews>
    <sheetView workbookViewId="0">
      <selection activeCell="C31" sqref="C31"/>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373</v>
      </c>
      <c r="B1" s="3" t="s">
        <v>374</v>
      </c>
      <c r="C1" s="3" t="s">
        <v>3</v>
      </c>
      <c r="D1" s="3" t="s">
        <v>4</v>
      </c>
      <c r="E1" s="4"/>
      <c r="F1" s="4"/>
    </row>
    <row r="2" spans="1:6">
      <c r="A2" s="5">
        <f ca="1" t="shared" ref="A2:A40" si="0">TODAY()</f>
        <v>45763</v>
      </c>
      <c r="B2" s="6" t="s">
        <v>375</v>
      </c>
      <c r="C2" s="6" t="str">
        <f>VLOOKUP(D2,辅助信息!A:B,2,FALSE)</f>
        <v>盘螺</v>
      </c>
      <c r="D2" s="6" t="s">
        <v>40</v>
      </c>
      <c r="E2" s="4"/>
      <c r="F2" s="4"/>
    </row>
    <row r="3" spans="1:6">
      <c r="A3" s="5">
        <f ca="1" t="shared" si="0"/>
        <v>45763</v>
      </c>
      <c r="B3" s="6" t="s">
        <v>375</v>
      </c>
      <c r="C3" s="6" t="str">
        <f>VLOOKUP(D3,辅助信息!A:B,2,FALSE)</f>
        <v>螺纹钢</v>
      </c>
      <c r="D3" s="6" t="s">
        <v>27</v>
      </c>
      <c r="E3" s="4"/>
      <c r="F3" s="4"/>
    </row>
    <row r="4" spans="1:6">
      <c r="A4" s="5">
        <f ca="1" t="shared" si="0"/>
        <v>45763</v>
      </c>
      <c r="B4" s="6" t="s">
        <v>375</v>
      </c>
      <c r="C4" s="6" t="str">
        <f>VLOOKUP(D4,辅助信息!A:B,2,FALSE)</f>
        <v>螺纹钢</v>
      </c>
      <c r="D4" s="6" t="s">
        <v>30</v>
      </c>
      <c r="E4" s="4"/>
      <c r="F4" s="4"/>
    </row>
    <row r="5" spans="1:3">
      <c r="A5" s="5">
        <f ca="1" t="shared" si="0"/>
        <v>45763</v>
      </c>
      <c r="B5" s="6" t="s">
        <v>375</v>
      </c>
      <c r="C5" s="6" t="e">
        <f>VLOOKUP(D5,辅助信息!A:B,2,FALSE)</f>
        <v>#N/A</v>
      </c>
    </row>
    <row r="6" spans="1:3">
      <c r="A6" s="5">
        <f ca="1" t="shared" si="0"/>
        <v>45763</v>
      </c>
      <c r="B6" s="6" t="s">
        <v>375</v>
      </c>
      <c r="C6" s="6" t="e">
        <f>VLOOKUP(D6,辅助信息!A:B,2,FALSE)</f>
        <v>#N/A</v>
      </c>
    </row>
    <row r="7" spans="1:3">
      <c r="A7" s="5">
        <f ca="1" t="shared" si="0"/>
        <v>45763</v>
      </c>
      <c r="B7" s="6" t="s">
        <v>375</v>
      </c>
      <c r="C7" s="6" t="e">
        <f>VLOOKUP(D7,辅助信息!A:B,2,FALSE)</f>
        <v>#N/A</v>
      </c>
    </row>
    <row r="8" spans="1:3">
      <c r="A8" s="5">
        <f ca="1" t="shared" si="0"/>
        <v>45763</v>
      </c>
      <c r="B8" s="6"/>
      <c r="C8" s="6"/>
    </row>
    <row r="9" spans="1:3">
      <c r="A9" s="5">
        <f ca="1" t="shared" si="0"/>
        <v>45763</v>
      </c>
      <c r="B9" s="6"/>
      <c r="C9" s="6"/>
    </row>
    <row r="10" spans="1:3">
      <c r="A10" s="5">
        <f ca="1" t="shared" si="0"/>
        <v>45763</v>
      </c>
      <c r="B10" s="6"/>
      <c r="C10" s="6"/>
    </row>
    <row r="11" spans="1:3">
      <c r="A11" s="5">
        <f ca="1" t="shared" si="0"/>
        <v>45763</v>
      </c>
      <c r="B11" s="6"/>
      <c r="C11" s="6"/>
    </row>
    <row r="12" spans="1:3">
      <c r="A12" s="5">
        <f ca="1" t="shared" si="0"/>
        <v>45763</v>
      </c>
      <c r="B12" s="6"/>
      <c r="C12" s="6"/>
    </row>
    <row r="13" spans="1:4">
      <c r="A13" s="5">
        <f ca="1" t="shared" si="0"/>
        <v>45763</v>
      </c>
      <c r="B13" s="7" t="s">
        <v>376</v>
      </c>
      <c r="C13" s="6" t="str">
        <f>VLOOKUP(D13,辅助信息!A:B,2,FALSE)</f>
        <v>螺纹钢</v>
      </c>
      <c r="D13" s="1" t="s">
        <v>27</v>
      </c>
    </row>
    <row r="14" spans="1:4">
      <c r="A14" s="5">
        <f ca="1" t="shared" si="0"/>
        <v>45763</v>
      </c>
      <c r="B14" s="7" t="s">
        <v>376</v>
      </c>
      <c r="C14" s="6" t="str">
        <f>VLOOKUP(D14,辅助信息!A:B,2,FALSE)</f>
        <v>螺纹钢</v>
      </c>
      <c r="D14" s="1" t="s">
        <v>19</v>
      </c>
    </row>
    <row r="15" spans="1:4">
      <c r="A15" s="5">
        <f ca="1" t="shared" si="0"/>
        <v>45763</v>
      </c>
      <c r="B15" s="7" t="s">
        <v>376</v>
      </c>
      <c r="C15" s="6" t="str">
        <f>VLOOKUP(D15,辅助信息!A:B,2,FALSE)</f>
        <v>螺纹钢</v>
      </c>
      <c r="D15" s="1" t="s">
        <v>32</v>
      </c>
    </row>
    <row r="16" spans="1:4">
      <c r="A16" s="5">
        <f ca="1" t="shared" si="0"/>
        <v>45763</v>
      </c>
      <c r="B16" s="7" t="s">
        <v>376</v>
      </c>
      <c r="C16" s="6" t="str">
        <f>VLOOKUP(D16,辅助信息!A:B,2,FALSE)</f>
        <v>螺纹钢</v>
      </c>
      <c r="D16" s="1" t="s">
        <v>30</v>
      </c>
    </row>
    <row r="17" spans="1:4">
      <c r="A17" s="5">
        <f ca="1" t="shared" si="0"/>
        <v>45763</v>
      </c>
      <c r="B17" s="7" t="s">
        <v>376</v>
      </c>
      <c r="C17" s="6" t="str">
        <f>VLOOKUP(D17,辅助信息!A:B,2,FALSE)</f>
        <v>螺纹钢</v>
      </c>
      <c r="D17" s="1" t="s">
        <v>33</v>
      </c>
    </row>
    <row r="18" spans="1:4">
      <c r="A18" s="5">
        <f ca="1" t="shared" si="0"/>
        <v>45763</v>
      </c>
      <c r="B18" s="7" t="s">
        <v>376</v>
      </c>
      <c r="C18" s="6" t="str">
        <f>VLOOKUP(D18,辅助信息!A:B,2,FALSE)</f>
        <v>螺纹钢</v>
      </c>
      <c r="D18" s="1" t="s">
        <v>28</v>
      </c>
    </row>
    <row r="19" spans="1:4">
      <c r="A19" s="5">
        <f ca="1" t="shared" si="0"/>
        <v>45763</v>
      </c>
      <c r="B19" s="7" t="s">
        <v>376</v>
      </c>
      <c r="C19" s="6" t="str">
        <f>VLOOKUP(D19,辅助信息!A:B,2,FALSE)</f>
        <v>螺纹钢</v>
      </c>
      <c r="D19" s="1" t="s">
        <v>18</v>
      </c>
    </row>
    <row r="20" spans="1:4">
      <c r="A20" s="5">
        <f ca="1" t="shared" si="0"/>
        <v>45763</v>
      </c>
      <c r="B20" s="7" t="s">
        <v>376</v>
      </c>
      <c r="C20" s="6" t="str">
        <f>VLOOKUP(D20,辅助信息!A:B,2,FALSE)</f>
        <v>螺纹钢</v>
      </c>
      <c r="D20" s="1" t="s">
        <v>65</v>
      </c>
    </row>
    <row r="21" spans="1:4">
      <c r="A21" s="5">
        <f ca="1" t="shared" si="0"/>
        <v>45763</v>
      </c>
      <c r="B21" s="7" t="s">
        <v>376</v>
      </c>
      <c r="C21" s="6" t="str">
        <f>VLOOKUP(D21,辅助信息!A:B,2,FALSE)</f>
        <v>螺纹钢</v>
      </c>
      <c r="D21" s="1" t="s">
        <v>52</v>
      </c>
    </row>
    <row r="22" spans="1:4">
      <c r="A22" s="5">
        <f ca="1" t="shared" si="0"/>
        <v>45763</v>
      </c>
      <c r="B22" s="7" t="s">
        <v>376</v>
      </c>
      <c r="C22" s="6" t="str">
        <f>VLOOKUP(D22,辅助信息!A:B,2,FALSE)</f>
        <v>螺纹钢</v>
      </c>
      <c r="D22" s="1" t="s">
        <v>111</v>
      </c>
    </row>
    <row r="23" spans="1:4">
      <c r="A23" s="5">
        <f ca="1" t="shared" si="0"/>
        <v>45763</v>
      </c>
      <c r="B23" s="7" t="s">
        <v>376</v>
      </c>
      <c r="C23" s="6" t="str">
        <f>VLOOKUP(D23,辅助信息!A:B,2,FALSE)</f>
        <v>螺纹钢</v>
      </c>
      <c r="D23" s="1" t="s">
        <v>76</v>
      </c>
    </row>
    <row r="24" spans="1:4">
      <c r="A24" s="5">
        <f ca="1" t="shared" si="0"/>
        <v>45763</v>
      </c>
      <c r="B24" s="7" t="s">
        <v>376</v>
      </c>
      <c r="C24" s="6" t="str">
        <f>VLOOKUP(D24,辅助信息!A:B,2,FALSE)</f>
        <v>螺纹钢</v>
      </c>
      <c r="D24" s="1" t="s">
        <v>90</v>
      </c>
    </row>
    <row r="25" spans="1:4">
      <c r="A25" s="5">
        <f ca="1" t="shared" si="0"/>
        <v>45763</v>
      </c>
      <c r="B25" s="7" t="s">
        <v>376</v>
      </c>
      <c r="C25" s="6" t="str">
        <f>VLOOKUP(D25,辅助信息!A:B,2,FALSE)</f>
        <v>螺纹钢</v>
      </c>
      <c r="D25" s="1" t="s">
        <v>233</v>
      </c>
    </row>
    <row r="26" spans="1:4">
      <c r="A26" s="5">
        <f ca="1" t="shared" si="0"/>
        <v>45763</v>
      </c>
      <c r="B26" s="7" t="s">
        <v>376</v>
      </c>
      <c r="C26" s="6" t="str">
        <f>VLOOKUP(D26,辅助信息!A:B,2,FALSE)</f>
        <v>螺纹钢</v>
      </c>
      <c r="D26" s="1" t="s">
        <v>237</v>
      </c>
    </row>
    <row r="27" spans="1:4">
      <c r="A27" s="5">
        <f ca="1" t="shared" si="0"/>
        <v>45763</v>
      </c>
      <c r="B27" s="7" t="s">
        <v>376</v>
      </c>
      <c r="C27" s="6" t="str">
        <f>VLOOKUP(D27,辅助信息!A:B,2,FALSE)</f>
        <v>螺纹钢</v>
      </c>
      <c r="D27" s="1" t="s">
        <v>239</v>
      </c>
    </row>
    <row r="28" spans="1:4">
      <c r="A28" s="5">
        <f ca="1" t="shared" si="0"/>
        <v>45763</v>
      </c>
      <c r="B28" s="7" t="s">
        <v>376</v>
      </c>
      <c r="C28" s="6" t="str">
        <f>VLOOKUP(D28,辅助信息!A:B,2,FALSE)</f>
        <v>螺纹钢</v>
      </c>
      <c r="D28" s="1" t="s">
        <v>91</v>
      </c>
    </row>
    <row r="29" spans="1:4">
      <c r="A29" s="5">
        <f ca="1" t="shared" si="0"/>
        <v>45763</v>
      </c>
      <c r="B29" s="7" t="s">
        <v>376</v>
      </c>
      <c r="C29" s="6" t="str">
        <f>VLOOKUP(D29,辅助信息!A:B,2,FALSE)</f>
        <v>螺纹钢</v>
      </c>
      <c r="D29" s="1" t="s">
        <v>77</v>
      </c>
    </row>
    <row r="30" spans="1:4">
      <c r="A30" s="5">
        <f ca="1" t="shared" si="0"/>
        <v>45763</v>
      </c>
      <c r="B30" s="7" t="s">
        <v>376</v>
      </c>
      <c r="C30" s="6" t="str">
        <f>VLOOKUP(D30,辅助信息!A:B,2,FALSE)</f>
        <v>螺纹钢</v>
      </c>
      <c r="D30" s="1" t="s">
        <v>86</v>
      </c>
    </row>
    <row r="31" spans="1:4">
      <c r="A31" s="5">
        <f ca="1" t="shared" si="0"/>
        <v>45763</v>
      </c>
      <c r="B31" s="7" t="s">
        <v>376</v>
      </c>
      <c r="C31" s="6" t="str">
        <f>VLOOKUP(D31,辅助信息!A:B,2,FALSE)</f>
        <v>螺纹钢</v>
      </c>
      <c r="D31" s="1" t="s">
        <v>66</v>
      </c>
    </row>
    <row r="32" spans="1:4">
      <c r="A32" s="5">
        <f ca="1" t="shared" si="0"/>
        <v>45763</v>
      </c>
      <c r="B32" s="7" t="s">
        <v>376</v>
      </c>
      <c r="C32" s="6" t="str">
        <f>VLOOKUP(D32,辅助信息!A:B,2,FALSE)</f>
        <v>螺纹钢</v>
      </c>
      <c r="D32" s="1" t="s">
        <v>82</v>
      </c>
    </row>
    <row r="33" spans="1:4">
      <c r="A33" s="5">
        <f ca="1" t="shared" si="0"/>
        <v>45763</v>
      </c>
      <c r="B33" s="7" t="s">
        <v>376</v>
      </c>
      <c r="C33" s="6" t="str">
        <f>VLOOKUP(D33,辅助信息!A:B,2,FALSE)</f>
        <v>螺纹钢</v>
      </c>
      <c r="D33" s="1" t="s">
        <v>45</v>
      </c>
    </row>
    <row r="34" spans="1:4">
      <c r="A34" s="5">
        <f ca="1" t="shared" si="0"/>
        <v>45763</v>
      </c>
      <c r="B34" s="7" t="s">
        <v>376</v>
      </c>
      <c r="C34" s="6" t="str">
        <f>VLOOKUP(D34,辅助信息!A:B,2,FALSE)</f>
        <v>螺纹钢</v>
      </c>
      <c r="D34" s="1" t="s">
        <v>21</v>
      </c>
    </row>
    <row r="35" spans="1:4">
      <c r="A35" s="5">
        <f ca="1" t="shared" si="0"/>
        <v>45763</v>
      </c>
      <c r="B35" s="7" t="s">
        <v>376</v>
      </c>
      <c r="C35" s="6" t="str">
        <f>VLOOKUP(D35,辅助信息!A:B,2,FALSE)</f>
        <v>螺纹钢</v>
      </c>
      <c r="D35" s="1" t="s">
        <v>58</v>
      </c>
    </row>
    <row r="36" spans="1:4">
      <c r="A36" s="5">
        <f ca="1" t="shared" si="0"/>
        <v>45763</v>
      </c>
      <c r="B36" s="7" t="s">
        <v>376</v>
      </c>
      <c r="C36" s="6" t="str">
        <f>VLOOKUP(D36,辅助信息!A:B,2,FALSE)</f>
        <v>螺纹钢</v>
      </c>
      <c r="D36" s="1" t="s">
        <v>46</v>
      </c>
    </row>
    <row r="37" spans="1:4">
      <c r="A37" s="5">
        <f ca="1" t="shared" si="0"/>
        <v>45763</v>
      </c>
      <c r="B37" s="7" t="s">
        <v>376</v>
      </c>
      <c r="C37" s="6" t="str">
        <f>VLOOKUP(D37,辅助信息!A:B,2,FALSE)</f>
        <v>螺纹钢</v>
      </c>
      <c r="D37" s="1" t="s">
        <v>22</v>
      </c>
    </row>
    <row r="38" spans="1:4">
      <c r="A38" s="5">
        <f ca="1" t="shared" si="0"/>
        <v>45763</v>
      </c>
      <c r="B38" s="7" t="s">
        <v>376</v>
      </c>
      <c r="C38" s="6" t="str">
        <f>VLOOKUP(D38,辅助信息!A:B,2,FALSE)</f>
        <v>螺纹钢</v>
      </c>
      <c r="D38" s="1" t="s">
        <v>276</v>
      </c>
    </row>
    <row r="39" spans="1:4">
      <c r="A39" s="5">
        <f ca="1" t="shared" si="0"/>
        <v>45763</v>
      </c>
      <c r="B39" s="7" t="s">
        <v>376</v>
      </c>
      <c r="C39" s="6" t="str">
        <f>VLOOKUP(D39,辅助信息!A:B,2,FALSE)</f>
        <v>螺纹钢</v>
      </c>
      <c r="D39" s="1" t="s">
        <v>280</v>
      </c>
    </row>
  </sheetData>
  <conditionalFormatting sqref="A2">
    <cfRule type="timePeriod" dxfId="4" priority="2" timePeriod="yesterday">
      <formula>FLOOR(A2,1)=TODAY()-1</formula>
    </cfRule>
  </conditionalFormatting>
  <conditionalFormatting sqref="A3:A39">
    <cfRule type="timePeriod" dxfId="4" priority="1" timePeriod="yesterday">
      <formula>FLOOR(A3,1)=TODAY()-1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2025-04-16T10:58:08Z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