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autoCompressPictures="0" defaultThemeVersion="124226"/>
  <mc:AlternateContent xmlns:mc="http://schemas.openxmlformats.org/markup-compatibility/2006">
    <mc:Choice Requires="x15">
      <x15ac:absPath xmlns:x15ac="http://schemas.microsoft.com/office/spreadsheetml/2010/11/ac" url="C:\Users\joaog\OneDrive\Desktop\FEUP\4ano\2semestre\gee\financial_management\"/>
    </mc:Choice>
  </mc:AlternateContent>
  <xr:revisionPtr revIDLastSave="0" documentId="13_ncr:1_{5FDB6DB4-2D54-4322-A158-9B2F9D22B2F1}"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1" i="1" l="1"/>
  <c r="O31" i="1"/>
  <c r="N30" i="1"/>
  <c r="O30" i="1"/>
  <c r="N29" i="1"/>
  <c r="O29" i="1"/>
  <c r="N25" i="1"/>
  <c r="O25" i="1"/>
  <c r="P25" i="1"/>
  <c r="N24" i="1"/>
  <c r="O24" i="1"/>
  <c r="P24" i="1"/>
  <c r="N23" i="1"/>
  <c r="O23" i="1"/>
  <c r="P23" i="1"/>
  <c r="N22" i="1"/>
  <c r="O22" i="1"/>
  <c r="P22" i="1"/>
  <c r="N19" i="1"/>
  <c r="O19" i="1"/>
  <c r="P19" i="1"/>
  <c r="N18" i="1"/>
  <c r="O18" i="1"/>
  <c r="P18" i="1"/>
  <c r="N17" i="1"/>
  <c r="O17" i="1"/>
  <c r="P17" i="1"/>
  <c r="N16" i="1"/>
  <c r="O16" i="1"/>
  <c r="P16" i="1"/>
  <c r="N13" i="1"/>
  <c r="O13" i="1"/>
  <c r="P13" i="1"/>
  <c r="N11" i="1"/>
  <c r="O11" i="1"/>
  <c r="P11" i="1"/>
  <c r="N10" i="1"/>
  <c r="O10" i="1"/>
  <c r="P10" i="1"/>
  <c r="N9" i="1"/>
  <c r="O9" i="1"/>
  <c r="P9" i="1"/>
  <c r="N6" i="1"/>
  <c r="O6" i="1"/>
  <c r="P6" i="1"/>
  <c r="N5" i="1"/>
  <c r="O5" i="1"/>
  <c r="P5" i="1"/>
  <c r="N4" i="1"/>
  <c r="O4" i="1"/>
  <c r="K5" i="1"/>
  <c r="K8" i="1"/>
  <c r="K10" i="1"/>
  <c r="K12" i="1"/>
  <c r="K14" i="1"/>
  <c r="P4" i="1"/>
  <c r="J5" i="1"/>
  <c r="J8" i="1"/>
  <c r="J10" i="1"/>
  <c r="E20" i="1"/>
  <c r="I5" i="1"/>
  <c r="I8" i="1"/>
  <c r="I10" i="1"/>
  <c r="D25" i="1"/>
  <c r="E25" i="1"/>
  <c r="C25" i="1"/>
  <c r="D33" i="1"/>
  <c r="D20" i="1"/>
  <c r="E33" i="1"/>
  <c r="C33" i="1"/>
  <c r="C20" i="1"/>
  <c r="C7" i="1"/>
  <c r="D13" i="1"/>
  <c r="D7" i="1"/>
  <c r="D14" i="1"/>
  <c r="E13" i="1"/>
  <c r="E7" i="1"/>
  <c r="E14" i="1"/>
  <c r="C13" i="1"/>
  <c r="C34" i="1"/>
  <c r="C35" i="1"/>
  <c r="C14" i="1"/>
  <c r="J12" i="1"/>
  <c r="J14" i="1"/>
  <c r="I12" i="1"/>
  <c r="I14" i="1"/>
  <c r="E34" i="1"/>
  <c r="D34" i="1"/>
  <c r="D35" i="1"/>
  <c r="E35" i="1"/>
</calcChain>
</file>

<file path=xl/sharedStrings.xml><?xml version="1.0" encoding="utf-8"?>
<sst xmlns="http://schemas.openxmlformats.org/spreadsheetml/2006/main" count="142" uniqueCount="133">
  <si>
    <t>Balance Sheet</t>
  </si>
  <si>
    <t>Assets</t>
  </si>
  <si>
    <t>Property</t>
  </si>
  <si>
    <t>Long-term investments</t>
  </si>
  <si>
    <t>Other assets</t>
  </si>
  <si>
    <t>Current Assets</t>
  </si>
  <si>
    <t>Other current assets</t>
  </si>
  <si>
    <t>Inventory</t>
  </si>
  <si>
    <t>Short-term investments</t>
  </si>
  <si>
    <t>Cash</t>
  </si>
  <si>
    <t>Total Assets</t>
  </si>
  <si>
    <t>Total current Assets</t>
  </si>
  <si>
    <t>Liabilities and Equity</t>
  </si>
  <si>
    <t>Long-term Assets</t>
  </si>
  <si>
    <t>Equity</t>
  </si>
  <si>
    <t>Common Stock</t>
  </si>
  <si>
    <t>Retained earnings</t>
  </si>
  <si>
    <t>Accumulated other comprehensive income</t>
  </si>
  <si>
    <t>Total equity</t>
  </si>
  <si>
    <t>Liabilities</t>
  </si>
  <si>
    <t>Long-term Liabilities</t>
  </si>
  <si>
    <t>Long-term debt</t>
  </si>
  <si>
    <t>Other liabilities</t>
  </si>
  <si>
    <t>Current Liabilities</t>
  </si>
  <si>
    <t>Other current liabilities</t>
  </si>
  <si>
    <t>Deferred revenue</t>
  </si>
  <si>
    <t>Accrued compensation and benefits</t>
  </si>
  <si>
    <t>Accounts Payable</t>
  </si>
  <si>
    <t>Short-term borrowings</t>
  </si>
  <si>
    <t>Current portion of long-term debt</t>
  </si>
  <si>
    <t>Total long-term liabilities</t>
  </si>
  <si>
    <t>Total Current Liabilities</t>
  </si>
  <si>
    <t>Total Liabilities and Equity</t>
  </si>
  <si>
    <t>Total Liabilities</t>
  </si>
  <si>
    <t>Statement of Earnings</t>
  </si>
  <si>
    <t>Net Sales</t>
  </si>
  <si>
    <t>Cost of Goods Sold</t>
  </si>
  <si>
    <t>Gross Margin</t>
  </si>
  <si>
    <t>Expenses</t>
  </si>
  <si>
    <t>Depreciation</t>
  </si>
  <si>
    <t>Interest</t>
  </si>
  <si>
    <t>Pre-tax earnings</t>
  </si>
  <si>
    <t>Income tax</t>
  </si>
  <si>
    <t>Net earnings</t>
  </si>
  <si>
    <t>Selling, general and administrative</t>
  </si>
  <si>
    <t>EBITDA</t>
  </si>
  <si>
    <t>EBIT</t>
  </si>
  <si>
    <t>Return on Sales</t>
  </si>
  <si>
    <t>Return on Assets</t>
  </si>
  <si>
    <t>Return on Equity</t>
  </si>
  <si>
    <t>Analysis of return</t>
  </si>
  <si>
    <t>Efficiency</t>
  </si>
  <si>
    <t>Asset turnover</t>
  </si>
  <si>
    <t>Average inventory period</t>
  </si>
  <si>
    <t>Average collection period</t>
  </si>
  <si>
    <t>Average payment period</t>
  </si>
  <si>
    <t>Financial Ratios</t>
  </si>
  <si>
    <t>20d</t>
  </si>
  <si>
    <t>22d</t>
  </si>
  <si>
    <t>Liquidity</t>
  </si>
  <si>
    <t>Current ratio</t>
  </si>
  <si>
    <t>Quick ratio (acid test)</t>
  </si>
  <si>
    <t>Cash ratio</t>
  </si>
  <si>
    <t>Working Capital</t>
  </si>
  <si>
    <t>0,9 : 1</t>
  </si>
  <si>
    <t>3,1 : 1</t>
  </si>
  <si>
    <t>Financial stability and Leverage</t>
  </si>
  <si>
    <t>Equity to assets ratio</t>
  </si>
  <si>
    <t>Debt to Equity</t>
  </si>
  <si>
    <t>Coverage of fixed investments</t>
  </si>
  <si>
    <t>Interest Coverage</t>
  </si>
  <si>
    <t>2,8x</t>
  </si>
  <si>
    <t>Industry</t>
  </si>
  <si>
    <t>Total long-term assets</t>
  </si>
  <si>
    <t>Growth Ratios</t>
  </si>
  <si>
    <t>Sales</t>
  </si>
  <si>
    <t>Profit</t>
  </si>
  <si>
    <t>2010-2011</t>
  </si>
  <si>
    <t>2009-2010</t>
  </si>
  <si>
    <t>2,2x</t>
  </si>
  <si>
    <t>Inventory turnover</t>
  </si>
  <si>
    <t>3.5x</t>
  </si>
  <si>
    <t>Operations</t>
  </si>
  <si>
    <t>1.614</t>
  </si>
  <si>
    <t>Var. Short-term investments</t>
  </si>
  <si>
    <t>Var. Merchandise inventory</t>
  </si>
  <si>
    <t>Var. Other current assets</t>
  </si>
  <si>
    <t>Var. Accounts payable</t>
  </si>
  <si>
    <t>Var. Accrued compensation and benefits</t>
  </si>
  <si>
    <t>Var. Deferred revenue</t>
  </si>
  <si>
    <t>Var. other current liabilities</t>
  </si>
  <si>
    <t>Net cash-flow from operations</t>
  </si>
  <si>
    <t>3.661</t>
  </si>
  <si>
    <t>3.506</t>
  </si>
  <si>
    <t>Statement of Cash Flows</t>
  </si>
  <si>
    <t>Financing</t>
  </si>
  <si>
    <t>Var. Current portion of long-term debt</t>
  </si>
  <si>
    <t>Var. Short-term borrowings</t>
  </si>
  <si>
    <t>Var. Long-term debt</t>
  </si>
  <si>
    <t>2.009</t>
  </si>
  <si>
    <t>Var. Other liabilities</t>
  </si>
  <si>
    <t>Var. Common stock</t>
  </si>
  <si>
    <t>Dividends</t>
  </si>
  <si>
    <t>(2.946)</t>
  </si>
  <si>
    <t>Net Cash-flow from Financing</t>
  </si>
  <si>
    <t>(1.622)</t>
  </si>
  <si>
    <t>(1.700)</t>
  </si>
  <si>
    <t>Investing</t>
  </si>
  <si>
    <t>Net property purchases</t>
  </si>
  <si>
    <t>(1.176)</t>
  </si>
  <si>
    <t>(1.391)</t>
  </si>
  <si>
    <t>Accumulated and other comprehensive income</t>
  </si>
  <si>
    <t>Net cash-flow from from investing</t>
  </si>
  <si>
    <t>(2.019)</t>
  </si>
  <si>
    <t>(1.419)</t>
  </si>
  <si>
    <t>Net cash-flow</t>
  </si>
  <si>
    <t>Opening cash balance</t>
  </si>
  <si>
    <t>Ending cash balance</t>
  </si>
  <si>
    <t>Since we don't know the purchases per year, we use the costOfGoodsSold as an approximation</t>
  </si>
  <si>
    <t>Profitability well above industry</t>
  </si>
  <si>
    <t>Recovering from the decrease in sales in 2010</t>
  </si>
  <si>
    <t>More assets than industry, may be due to new stores</t>
  </si>
  <si>
    <t>Better than industry</t>
  </si>
  <si>
    <t>No acc. Receivable, due to instant payment</t>
  </si>
  <si>
    <t>Significantly better than industry.</t>
  </si>
  <si>
    <t>Raises concerns, but may be due to competition acc. Rec</t>
  </si>
  <si>
    <t>Are mostly inventory</t>
  </si>
  <si>
    <t>No acc. Receivable</t>
  </si>
  <si>
    <t>Same as industry average</t>
  </si>
  <si>
    <t>With no acc. Payable they may not need a high-liquidity ratio, because the inventories turn into cash faster</t>
  </si>
  <si>
    <t>Much better than industry, due to good profitability</t>
  </si>
  <si>
    <t>Sales are increasing at a slower rate than industry - they are losing market share.</t>
  </si>
  <si>
    <t>The raise in profits in 2011 is much higher than the raise in sales, which means they are becoming more profitable. This is even better when compared  to the industry, which has seen a decline in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</si>
</sst>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quot;€&quot;"/>
    <numFmt numFmtId="165" formatCode="0.0"/>
    <numFmt numFmtId="166" formatCode="[$$-C09]#,##0"/>
    <numFmt numFmtId="167" formatCode="[$$-4809]#,##0"/>
  </numFmts>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B050"/>
        <bgColor indexed="64"/>
      </patternFill>
    </fill>
  </fills>
  <borders count="6">
    <border>
      <left/>
      <right/>
      <top/>
      <bottom/>
      <diagonal/>
    </border>
    <border>
      <left/>
      <right/>
      <top style="thin">
        <color auto="1"/>
      </top>
      <bottom/>
      <diagonal/>
    </border>
    <border>
      <left/>
      <right/>
      <top/>
      <bottom style="double">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style="double">
        <color auto="1"/>
      </bottom>
      <diagonal/>
    </border>
  </borders>
  <cellStyleXfs count="1">
    <xf numFmtId="0" fontId="0" fillId="0" borderId="0"/>
  </cellStyleXfs>
  <cellXfs count="30">
    <xf numFmtId="0" fontId="0" fillId="0" borderId="0" xfId="0"/>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applyAlignment="1">
      <alignment horizontal="right"/>
    </xf>
    <xf numFmtId="166" fontId="0" fillId="0" borderId="0" xfId="0" applyNumberFormat="1"/>
    <xf numFmtId="166" fontId="0" fillId="0" borderId="1" xfId="0" applyNumberFormat="1" applyBorder="1"/>
    <xf numFmtId="166" fontId="0" fillId="0" borderId="3" xfId="0" applyNumberFormat="1" applyBorder="1"/>
    <xf numFmtId="166" fontId="0" fillId="0" borderId="2" xfId="0" applyNumberFormat="1" applyBorder="1"/>
    <xf numFmtId="166" fontId="0" fillId="0" borderId="4" xfId="0" applyNumberFormat="1" applyBorder="1"/>
    <xf numFmtId="167" fontId="0" fillId="0" borderId="0" xfId="0" applyNumberFormat="1"/>
    <xf numFmtId="167" fontId="0" fillId="0" borderId="1" xfId="0" applyNumberFormat="1" applyBorder="1"/>
    <xf numFmtId="167" fontId="0" fillId="0" borderId="3" xfId="0" applyNumberFormat="1" applyBorder="1"/>
    <xf numFmtId="167" fontId="0" fillId="0" borderId="2" xfId="0" applyNumberFormat="1" applyBorder="1"/>
    <xf numFmtId="0" fontId="1" fillId="0" borderId="0" xfId="0" applyFont="1"/>
    <xf numFmtId="0" fontId="1" fillId="0" borderId="0" xfId="0" applyFont="1" applyAlignment="1">
      <alignment horizontal="left"/>
    </xf>
    <xf numFmtId="10" fontId="0" fillId="0" borderId="0" xfId="0" applyNumberFormat="1"/>
    <xf numFmtId="10" fontId="0" fillId="0" borderId="0" xfId="0" applyNumberFormat="1" applyAlignment="1">
      <alignment horizontal="center"/>
    </xf>
    <xf numFmtId="165" fontId="0" fillId="0" borderId="0" xfId="0" applyNumberFormat="1"/>
    <xf numFmtId="2" fontId="0" fillId="0" borderId="0" xfId="0" applyNumberFormat="1"/>
    <xf numFmtId="0" fontId="0" fillId="0" borderId="1" xfId="0" applyBorder="1" applyAlignment="1">
      <alignment horizontal="center"/>
    </xf>
    <xf numFmtId="0" fontId="0" fillId="0" borderId="5" xfId="0"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5"/>
  <sheetViews>
    <sheetView tabSelected="1" topLeftCell="D11" workbookViewId="0">
      <selection activeCell="R31" sqref="R31"/>
    </sheetView>
  </sheetViews>
  <sheetFormatPr defaultColWidth="8.77734375" defaultRowHeight="14.4" x14ac:dyDescent="0.3"/>
  <cols>
    <col min="2" max="2" width="36.33203125" bestFit="1" customWidth="1"/>
    <col min="3" max="5" width="10.33203125" bestFit="1" customWidth="1"/>
    <col min="6" max="6" width="3.77734375" customWidth="1"/>
    <col min="7" max="7" width="3.6640625" customWidth="1"/>
    <col min="8" max="8" width="28.77734375" bestFit="1" customWidth="1"/>
    <col min="9" max="11" width="9.77734375" bestFit="1" customWidth="1"/>
    <col min="13" max="13" width="29.21875" bestFit="1" customWidth="1"/>
    <col min="14" max="15" width="9.6640625" bestFit="1" customWidth="1"/>
    <col min="17" max="17" width="11.77734375" bestFit="1" customWidth="1"/>
  </cols>
  <sheetData>
    <row r="1" spans="1:22" x14ac:dyDescent="0.3">
      <c r="A1" s="25" t="s">
        <v>0</v>
      </c>
      <c r="B1" s="25"/>
      <c r="C1" s="25"/>
      <c r="D1" s="25"/>
      <c r="E1" s="25"/>
      <c r="H1" s="25" t="s">
        <v>34</v>
      </c>
      <c r="I1" s="25"/>
      <c r="J1" s="25"/>
      <c r="K1" s="25"/>
      <c r="M1" s="26" t="s">
        <v>56</v>
      </c>
      <c r="N1" s="26"/>
      <c r="O1" s="26"/>
      <c r="P1" s="26"/>
      <c r="Q1" s="6" t="s">
        <v>72</v>
      </c>
    </row>
    <row r="2" spans="1:22" x14ac:dyDescent="0.3">
      <c r="A2" t="s">
        <v>1</v>
      </c>
      <c r="C2" s="6">
        <v>2011</v>
      </c>
      <c r="D2" s="6">
        <v>2010</v>
      </c>
      <c r="E2" s="6">
        <v>2009</v>
      </c>
      <c r="F2" s="6"/>
      <c r="G2" s="6"/>
      <c r="H2" s="6"/>
      <c r="I2" s="6">
        <v>2011</v>
      </c>
      <c r="J2" s="6">
        <v>2010</v>
      </c>
      <c r="K2" s="6">
        <v>2009</v>
      </c>
      <c r="L2" s="6"/>
      <c r="N2">
        <v>2011</v>
      </c>
      <c r="O2">
        <v>2010</v>
      </c>
      <c r="P2">
        <v>2009</v>
      </c>
      <c r="Q2" s="6"/>
    </row>
    <row r="3" spans="1:22" x14ac:dyDescent="0.3">
      <c r="A3" t="s">
        <v>13</v>
      </c>
      <c r="H3" t="s">
        <v>35</v>
      </c>
      <c r="I3" s="13">
        <v>48815</v>
      </c>
      <c r="J3" s="13">
        <v>47220</v>
      </c>
      <c r="K3" s="13">
        <v>48230</v>
      </c>
      <c r="M3" s="17" t="s">
        <v>50</v>
      </c>
      <c r="Q3" s="6"/>
    </row>
    <row r="4" spans="1:22" x14ac:dyDescent="0.3">
      <c r="B4" t="s">
        <v>2</v>
      </c>
      <c r="C4" s="8">
        <v>22089</v>
      </c>
      <c r="D4" s="8">
        <v>22499</v>
      </c>
      <c r="E4" s="8">
        <v>22722</v>
      </c>
      <c r="F4" s="1"/>
      <c r="H4" t="s">
        <v>36</v>
      </c>
      <c r="I4" s="13">
        <v>31663</v>
      </c>
      <c r="J4" s="13">
        <v>30757</v>
      </c>
      <c r="K4" s="13">
        <v>31729</v>
      </c>
      <c r="M4" s="7" t="s">
        <v>47</v>
      </c>
      <c r="N4" s="19">
        <f>I14/I3</f>
        <v>4.1175868073338111E-2</v>
      </c>
      <c r="O4" s="19">
        <f>J14/J3</f>
        <v>3.7759423972892843E-2</v>
      </c>
      <c r="P4" s="19">
        <f>K14/K3</f>
        <v>4.5511092680904003E-2</v>
      </c>
      <c r="Q4" s="20">
        <v>0.01</v>
      </c>
      <c r="R4" s="27" t="s">
        <v>119</v>
      </c>
    </row>
    <row r="5" spans="1:22" x14ac:dyDescent="0.3">
      <c r="B5" t="s">
        <v>3</v>
      </c>
      <c r="C5" s="8">
        <v>1008</v>
      </c>
      <c r="D5" s="8">
        <v>277</v>
      </c>
      <c r="E5" s="8">
        <v>253</v>
      </c>
      <c r="F5" s="1"/>
      <c r="H5" t="s">
        <v>37</v>
      </c>
      <c r="I5" s="14">
        <f>I3-I4</f>
        <v>17152</v>
      </c>
      <c r="J5" s="14">
        <f t="shared" ref="J5:K5" si="0">J3-J4</f>
        <v>16463</v>
      </c>
      <c r="K5" s="14">
        <f t="shared" si="0"/>
        <v>16501</v>
      </c>
      <c r="M5" s="7" t="s">
        <v>48</v>
      </c>
      <c r="N5" s="19">
        <f t="shared" ref="N5:O5" si="1">I14/C14</f>
        <v>5.9645686815632509E-2</v>
      </c>
      <c r="O5" s="19">
        <f t="shared" si="1"/>
        <v>5.4022117860930162E-2</v>
      </c>
      <c r="P5" s="19">
        <f>K14/E14</f>
        <v>6.7279693486590034E-2</v>
      </c>
      <c r="Q5" s="20">
        <v>3.5000000000000003E-2</v>
      </c>
      <c r="R5" s="27" t="s">
        <v>120</v>
      </c>
    </row>
    <row r="6" spans="1:22" x14ac:dyDescent="0.3">
      <c r="B6" t="s">
        <v>4</v>
      </c>
      <c r="C6" s="8">
        <v>635</v>
      </c>
      <c r="D6" s="8">
        <v>497</v>
      </c>
      <c r="E6" s="8">
        <v>460</v>
      </c>
      <c r="F6" s="1"/>
      <c r="H6" t="s">
        <v>38</v>
      </c>
      <c r="I6" s="13"/>
      <c r="J6" s="13"/>
      <c r="K6" s="13"/>
      <c r="M6" s="7" t="s">
        <v>49</v>
      </c>
      <c r="N6" s="19">
        <f t="shared" ref="N6:O6" si="2">I14/C20</f>
        <v>0.11097614840989399</v>
      </c>
      <c r="O6" s="19">
        <f t="shared" si="2"/>
        <v>9.3502543395039064E-2</v>
      </c>
      <c r="P6" s="19">
        <f>K14/E20</f>
        <v>0.12157297147604541</v>
      </c>
      <c r="Q6" s="20">
        <v>6.8000000000000005E-2</v>
      </c>
      <c r="R6" s="27"/>
    </row>
    <row r="7" spans="1:22" x14ac:dyDescent="0.3">
      <c r="A7" t="s">
        <v>73</v>
      </c>
      <c r="B7" s="2"/>
      <c r="C7" s="9">
        <f>SUM(C4:C6)</f>
        <v>23732</v>
      </c>
      <c r="D7" s="9">
        <f t="shared" ref="D7:E7" si="3">SUM(D4:D6)</f>
        <v>23273</v>
      </c>
      <c r="E7" s="9">
        <f t="shared" si="3"/>
        <v>23435</v>
      </c>
      <c r="F7" s="1"/>
      <c r="H7" t="s">
        <v>44</v>
      </c>
      <c r="I7" s="13">
        <v>12006</v>
      </c>
      <c r="J7" s="13">
        <v>11737</v>
      </c>
      <c r="K7" s="13">
        <v>11176</v>
      </c>
      <c r="N7" s="19"/>
      <c r="O7" s="19"/>
      <c r="P7" s="19"/>
      <c r="Q7" s="6"/>
    </row>
    <row r="8" spans="1:22" x14ac:dyDescent="0.3">
      <c r="A8" t="s">
        <v>5</v>
      </c>
      <c r="C8" s="8"/>
      <c r="D8" s="8"/>
      <c r="E8" s="8"/>
      <c r="F8" s="1"/>
      <c r="H8" t="s">
        <v>45</v>
      </c>
      <c r="I8" s="14">
        <f>I5-I7</f>
        <v>5146</v>
      </c>
      <c r="J8" s="14">
        <f>J5-J7</f>
        <v>4726</v>
      </c>
      <c r="K8" s="14">
        <f>K5-K7</f>
        <v>5325</v>
      </c>
      <c r="M8" s="17" t="s">
        <v>51</v>
      </c>
      <c r="N8" s="19"/>
      <c r="O8" s="19"/>
      <c r="P8" s="19"/>
      <c r="Q8" s="6"/>
    </row>
    <row r="9" spans="1:22" x14ac:dyDescent="0.3">
      <c r="B9" t="s">
        <v>6</v>
      </c>
      <c r="C9" s="8">
        <v>523</v>
      </c>
      <c r="D9" s="8">
        <v>426</v>
      </c>
      <c r="E9" s="8">
        <v>320</v>
      </c>
      <c r="F9" s="1"/>
      <c r="H9" t="s">
        <v>39</v>
      </c>
      <c r="I9" s="13">
        <v>1586</v>
      </c>
      <c r="J9" s="13">
        <v>1614</v>
      </c>
      <c r="K9" s="13">
        <v>1539</v>
      </c>
      <c r="M9" s="7" t="s">
        <v>52</v>
      </c>
      <c r="N9" s="21">
        <f t="shared" ref="N9:O9" si="4">I3/C14</f>
        <v>1.4485593044303986</v>
      </c>
      <c r="O9" s="21">
        <f t="shared" si="4"/>
        <v>1.4306923193455536</v>
      </c>
      <c r="P9" s="21">
        <f>K3/E14</f>
        <v>1.4783141762452108</v>
      </c>
      <c r="Q9" s="6" t="s">
        <v>79</v>
      </c>
      <c r="R9" s="28" t="s">
        <v>121</v>
      </c>
    </row>
    <row r="10" spans="1:22" x14ac:dyDescent="0.3">
      <c r="B10" t="s">
        <v>7</v>
      </c>
      <c r="C10" s="8">
        <v>8321</v>
      </c>
      <c r="D10" s="8">
        <v>8249</v>
      </c>
      <c r="E10" s="8">
        <v>8209</v>
      </c>
      <c r="F10" s="1"/>
      <c r="H10" t="s">
        <v>46</v>
      </c>
      <c r="I10" s="14">
        <f>I8-I9</f>
        <v>3560</v>
      </c>
      <c r="J10" s="14">
        <f t="shared" ref="J10:K10" si="5">J8-J9</f>
        <v>3112</v>
      </c>
      <c r="K10" s="14">
        <f t="shared" si="5"/>
        <v>3786</v>
      </c>
      <c r="M10" s="7" t="s">
        <v>53</v>
      </c>
      <c r="N10" s="21">
        <f t="shared" ref="N10:O10" si="6">(C10/I4) *365</f>
        <v>95.92158039351925</v>
      </c>
      <c r="O10" s="21">
        <f t="shared" si="6"/>
        <v>97.892674838248212</v>
      </c>
      <c r="P10" s="21">
        <f>(E10/K4) *365</f>
        <v>94.433641148476156</v>
      </c>
      <c r="Q10" s="6">
        <v>104.6</v>
      </c>
      <c r="R10" s="29" t="s">
        <v>122</v>
      </c>
    </row>
    <row r="11" spans="1:22" x14ac:dyDescent="0.3">
      <c r="B11" t="s">
        <v>8</v>
      </c>
      <c r="C11" s="8">
        <v>471</v>
      </c>
      <c r="D11" s="8">
        <v>425</v>
      </c>
      <c r="E11" s="8">
        <v>416</v>
      </c>
      <c r="F11" s="1"/>
      <c r="H11" t="s">
        <v>40</v>
      </c>
      <c r="I11" s="13">
        <v>332</v>
      </c>
      <c r="J11" s="13">
        <v>287</v>
      </c>
      <c r="K11" s="13">
        <v>280</v>
      </c>
      <c r="M11" s="7" t="s">
        <v>80</v>
      </c>
      <c r="N11" s="22">
        <f t="shared" ref="N11:O11" si="7">I4/C10</f>
        <v>3.8051916836918638</v>
      </c>
      <c r="O11" s="22">
        <f t="shared" si="7"/>
        <v>3.728573160383077</v>
      </c>
      <c r="P11" s="22">
        <f>K4/E10</f>
        <v>3.8651480082835912</v>
      </c>
      <c r="Q11" s="6" t="s">
        <v>81</v>
      </c>
      <c r="R11" s="29" t="s">
        <v>122</v>
      </c>
    </row>
    <row r="12" spans="1:22" x14ac:dyDescent="0.3">
      <c r="B12" t="s">
        <v>9</v>
      </c>
      <c r="C12" s="8">
        <v>652</v>
      </c>
      <c r="D12" s="8">
        <v>632</v>
      </c>
      <c r="E12" s="8">
        <v>245</v>
      </c>
      <c r="F12" s="1"/>
      <c r="H12" t="s">
        <v>41</v>
      </c>
      <c r="I12" s="14">
        <f>I10-I11</f>
        <v>3228</v>
      </c>
      <c r="J12" s="14">
        <f t="shared" ref="J12:K12" si="8">J10-J11</f>
        <v>2825</v>
      </c>
      <c r="K12" s="14">
        <f t="shared" si="8"/>
        <v>3506</v>
      </c>
      <c r="M12" s="7" t="s">
        <v>54</v>
      </c>
      <c r="N12" s="21">
        <v>0</v>
      </c>
      <c r="O12" s="21">
        <v>0</v>
      </c>
      <c r="P12" s="21">
        <v>0</v>
      </c>
      <c r="Q12" s="6" t="s">
        <v>57</v>
      </c>
      <c r="R12" s="29" t="s">
        <v>123</v>
      </c>
    </row>
    <row r="13" spans="1:22" x14ac:dyDescent="0.3">
      <c r="A13" t="s">
        <v>11</v>
      </c>
      <c r="B13" s="4"/>
      <c r="C13" s="10">
        <f>SUM(C9:C12)</f>
        <v>9967</v>
      </c>
      <c r="D13" s="10">
        <f t="shared" ref="D13:E13" si="9">SUM(D9:D12)</f>
        <v>9732</v>
      </c>
      <c r="E13" s="10">
        <f t="shared" si="9"/>
        <v>9190</v>
      </c>
      <c r="F13" s="1"/>
      <c r="H13" t="s">
        <v>42</v>
      </c>
      <c r="I13" s="15">
        <v>1218</v>
      </c>
      <c r="J13" s="15">
        <v>1042</v>
      </c>
      <c r="K13" s="15">
        <v>1311</v>
      </c>
      <c r="M13" s="7" t="s">
        <v>55</v>
      </c>
      <c r="N13" s="21">
        <f t="shared" ref="N13:O13" si="10">C30/I4 *365</f>
        <v>50.156807630357207</v>
      </c>
      <c r="O13" s="21">
        <f t="shared" si="10"/>
        <v>50.874760217186335</v>
      </c>
      <c r="P13" s="21">
        <f>E30/K4 *365</f>
        <v>47.268587096977527</v>
      </c>
      <c r="Q13" s="6" t="s">
        <v>58</v>
      </c>
      <c r="R13" s="29" t="s">
        <v>124</v>
      </c>
      <c r="V13" t="s">
        <v>118</v>
      </c>
    </row>
    <row r="14" spans="1:22" ht="15" thickBot="1" x14ac:dyDescent="0.35">
      <c r="A14" t="s">
        <v>10</v>
      </c>
      <c r="B14" s="3"/>
      <c r="C14" s="11">
        <f>C13+C7</f>
        <v>33699</v>
      </c>
      <c r="D14" s="11">
        <f t="shared" ref="D14:E14" si="11">D13+D7</f>
        <v>33005</v>
      </c>
      <c r="E14" s="11">
        <f t="shared" si="11"/>
        <v>32625</v>
      </c>
      <c r="F14" s="1"/>
      <c r="H14" t="s">
        <v>43</v>
      </c>
      <c r="I14" s="16">
        <f>I12-I13</f>
        <v>2010</v>
      </c>
      <c r="J14" s="16">
        <f>J12-J13</f>
        <v>1783</v>
      </c>
      <c r="K14" s="16">
        <f>K12-K13</f>
        <v>2195</v>
      </c>
      <c r="N14" s="19"/>
      <c r="O14" s="19"/>
      <c r="P14" s="19"/>
      <c r="Q14" s="6"/>
    </row>
    <row r="15" spans="1:22" ht="15" thickTop="1" x14ac:dyDescent="0.3">
      <c r="A15" t="s">
        <v>12</v>
      </c>
      <c r="C15" s="8"/>
      <c r="D15" s="8"/>
      <c r="E15" s="8"/>
      <c r="F15" s="1"/>
      <c r="M15" s="18" t="s">
        <v>59</v>
      </c>
      <c r="N15" s="19"/>
      <c r="O15" s="19"/>
      <c r="P15" s="19"/>
      <c r="Q15" s="6"/>
    </row>
    <row r="16" spans="1:22" x14ac:dyDescent="0.3">
      <c r="A16" t="s">
        <v>14</v>
      </c>
      <c r="C16" s="8"/>
      <c r="D16" s="8"/>
      <c r="E16" s="8"/>
      <c r="F16" s="1"/>
      <c r="H16" s="25" t="s">
        <v>94</v>
      </c>
      <c r="I16" s="25"/>
      <c r="J16" s="25"/>
      <c r="K16" s="25"/>
      <c r="M16" s="7" t="s">
        <v>60</v>
      </c>
      <c r="N16" s="22">
        <f t="shared" ref="N16:O16" si="12">C13/C33</f>
        <v>1.4000561876668072</v>
      </c>
      <c r="O16" s="22">
        <f t="shared" si="12"/>
        <v>1.3231815091774304</v>
      </c>
      <c r="P16" s="22">
        <f>E13/E33</f>
        <v>1.2156084656084656</v>
      </c>
      <c r="Q16" s="6" t="s">
        <v>65</v>
      </c>
      <c r="R16" s="28" t="s">
        <v>125</v>
      </c>
    </row>
    <row r="17" spans="1:18" x14ac:dyDescent="0.3">
      <c r="B17" t="s">
        <v>15</v>
      </c>
      <c r="C17" s="8">
        <v>688</v>
      </c>
      <c r="D17" s="8">
        <v>735</v>
      </c>
      <c r="E17" s="8">
        <v>1012</v>
      </c>
      <c r="F17" s="1"/>
      <c r="H17" s="17" t="s">
        <v>82</v>
      </c>
      <c r="I17" s="17" t="s">
        <v>77</v>
      </c>
      <c r="J17" s="17" t="s">
        <v>78</v>
      </c>
      <c r="M17" s="7" t="s">
        <v>61</v>
      </c>
      <c r="N17" s="22">
        <f t="shared" ref="N17:O17" si="13">(C13-C10)/C33</f>
        <v>0.23121224891136397</v>
      </c>
      <c r="O17" s="22">
        <f t="shared" si="13"/>
        <v>0.20163154316791299</v>
      </c>
      <c r="P17" s="22">
        <f>(E13-E10)/E33</f>
        <v>0.12976190476190477</v>
      </c>
      <c r="Q17" s="6" t="s">
        <v>64</v>
      </c>
      <c r="R17" s="28" t="s">
        <v>126</v>
      </c>
    </row>
    <row r="18" spans="1:18" x14ac:dyDescent="0.3">
      <c r="B18" t="s">
        <v>16</v>
      </c>
      <c r="C18" s="8">
        <v>17371</v>
      </c>
      <c r="D18" s="8">
        <v>18307</v>
      </c>
      <c r="E18" s="8">
        <v>17049</v>
      </c>
      <c r="F18" s="1"/>
      <c r="H18" t="s">
        <v>43</v>
      </c>
      <c r="I18" s="6">
        <v>2010</v>
      </c>
      <c r="J18" s="6">
        <v>1783</v>
      </c>
      <c r="M18" s="7" t="s">
        <v>62</v>
      </c>
      <c r="N18" s="22">
        <f t="shared" ref="N18:O18" si="14">C12/C33</f>
        <v>9.1585896895631402E-2</v>
      </c>
      <c r="O18" s="22">
        <f t="shared" si="14"/>
        <v>8.5927940176750511E-2</v>
      </c>
      <c r="P18" s="22">
        <f>E12/E33</f>
        <v>3.2407407407407406E-2</v>
      </c>
      <c r="R18" t="s">
        <v>127</v>
      </c>
    </row>
    <row r="19" spans="1:18" x14ac:dyDescent="0.3">
      <c r="B19" t="s">
        <v>17</v>
      </c>
      <c r="C19" s="8">
        <v>53</v>
      </c>
      <c r="D19" s="8">
        <v>27</v>
      </c>
      <c r="E19" s="8">
        <v>-6</v>
      </c>
      <c r="F19" s="1"/>
      <c r="H19" t="s">
        <v>39</v>
      </c>
      <c r="I19" s="6">
        <v>1586</v>
      </c>
      <c r="J19" s="6" t="s">
        <v>83</v>
      </c>
      <c r="M19" s="7" t="s">
        <v>63</v>
      </c>
      <c r="N19" s="22">
        <f t="shared" ref="N19:O19" si="15">C13-C33</f>
        <v>2848</v>
      </c>
      <c r="O19" s="22">
        <f t="shared" si="15"/>
        <v>2377</v>
      </c>
      <c r="P19" s="22">
        <f>E13-E33</f>
        <v>1630</v>
      </c>
      <c r="Q19" s="6"/>
      <c r="R19" t="s">
        <v>129</v>
      </c>
    </row>
    <row r="20" spans="1:18" x14ac:dyDescent="0.3">
      <c r="A20" t="s">
        <v>18</v>
      </c>
      <c r="B20" s="2"/>
      <c r="C20" s="9">
        <f>SUM(C17:C19)</f>
        <v>18112</v>
      </c>
      <c r="D20" s="9">
        <f t="shared" ref="D20:E20" si="16">SUM(D17:D19)</f>
        <v>19069</v>
      </c>
      <c r="E20" s="9">
        <f t="shared" si="16"/>
        <v>18055</v>
      </c>
      <c r="F20" s="1"/>
      <c r="H20" t="s">
        <v>84</v>
      </c>
      <c r="I20" s="6">
        <v>-46</v>
      </c>
      <c r="J20" s="6">
        <v>-9</v>
      </c>
      <c r="Q20" s="6"/>
    </row>
    <row r="21" spans="1:18" x14ac:dyDescent="0.3">
      <c r="A21" t="s">
        <v>19</v>
      </c>
      <c r="C21" s="8"/>
      <c r="D21" s="8"/>
      <c r="E21" s="8"/>
      <c r="F21" s="1"/>
      <c r="H21" t="s">
        <v>85</v>
      </c>
      <c r="I21" s="6">
        <v>-72</v>
      </c>
      <c r="J21" s="6">
        <v>-40</v>
      </c>
      <c r="M21" s="18" t="s">
        <v>66</v>
      </c>
      <c r="Q21" s="6"/>
    </row>
    <row r="22" spans="1:18" x14ac:dyDescent="0.3">
      <c r="A22" t="s">
        <v>20</v>
      </c>
      <c r="C22" s="8"/>
      <c r="D22" s="8"/>
      <c r="E22" s="8"/>
      <c r="F22" s="1"/>
      <c r="H22" t="s">
        <v>86</v>
      </c>
      <c r="I22" s="6">
        <v>-97</v>
      </c>
      <c r="J22" s="6">
        <v>-106</v>
      </c>
      <c r="M22" s="7" t="s">
        <v>67</v>
      </c>
      <c r="N22" s="22">
        <f t="shared" ref="N22:O22" si="17">C20/C14</f>
        <v>0.53746401970384883</v>
      </c>
      <c r="O22" s="22">
        <f t="shared" si="17"/>
        <v>0.5777609453113165</v>
      </c>
      <c r="P22" s="22">
        <f>E20/E14</f>
        <v>0.55340996168582379</v>
      </c>
      <c r="Q22" s="6"/>
    </row>
    <row r="23" spans="1:18" x14ac:dyDescent="0.3">
      <c r="B23" t="s">
        <v>21</v>
      </c>
      <c r="C23" s="8">
        <v>6537</v>
      </c>
      <c r="D23" s="8">
        <v>4528</v>
      </c>
      <c r="E23" s="8">
        <v>5039</v>
      </c>
      <c r="F23" s="1"/>
      <c r="H23" t="s">
        <v>87</v>
      </c>
      <c r="I23" s="6">
        <v>64</v>
      </c>
      <c r="J23" s="6">
        <v>178</v>
      </c>
      <c r="M23" s="7" t="s">
        <v>68</v>
      </c>
      <c r="N23" s="22">
        <f t="shared" ref="N23:O23" si="18">C34/C20</f>
        <v>0.86058966431095407</v>
      </c>
      <c r="O23" s="22">
        <f t="shared" si="18"/>
        <v>0.73081965493733281</v>
      </c>
      <c r="P23" s="22">
        <f>E34/E20</f>
        <v>0.80697867626696207</v>
      </c>
      <c r="Q23" s="6" t="s">
        <v>64</v>
      </c>
      <c r="R23" t="s">
        <v>128</v>
      </c>
    </row>
    <row r="24" spans="1:18" x14ac:dyDescent="0.3">
      <c r="B24" t="s">
        <v>22</v>
      </c>
      <c r="C24" s="8">
        <v>1931</v>
      </c>
      <c r="D24" s="8">
        <v>2053</v>
      </c>
      <c r="E24" s="8">
        <v>1971</v>
      </c>
      <c r="F24" s="1"/>
      <c r="H24" t="s">
        <v>88</v>
      </c>
      <c r="I24" s="6">
        <v>90</v>
      </c>
      <c r="J24" s="6">
        <v>143</v>
      </c>
      <c r="M24" s="7" t="s">
        <v>69</v>
      </c>
      <c r="N24" s="22">
        <f t="shared" ref="N24:O24" si="19">(C20+C23)/C7</f>
        <v>1.0386398112253497</v>
      </c>
      <c r="O24" s="22">
        <f t="shared" si="19"/>
        <v>1.0139217118549393</v>
      </c>
      <c r="P24" s="22">
        <f>(E20+E23)/E7</f>
        <v>0.98544911457222106</v>
      </c>
      <c r="Q24" s="6"/>
    </row>
    <row r="25" spans="1:18" x14ac:dyDescent="0.3">
      <c r="A25" t="s">
        <v>30</v>
      </c>
      <c r="B25" s="2"/>
      <c r="C25" s="9">
        <f>C24+C23</f>
        <v>8468</v>
      </c>
      <c r="D25" s="9">
        <f t="shared" ref="D25:E25" si="20">D24+D23</f>
        <v>6581</v>
      </c>
      <c r="E25" s="9">
        <f t="shared" si="20"/>
        <v>7010</v>
      </c>
      <c r="F25" s="1"/>
      <c r="H25" t="s">
        <v>89</v>
      </c>
      <c r="I25" s="6">
        <v>24</v>
      </c>
      <c r="J25" s="6">
        <v>9</v>
      </c>
      <c r="M25" s="7" t="s">
        <v>70</v>
      </c>
      <c r="N25" s="22">
        <f>I10/I11</f>
        <v>10.72289156626506</v>
      </c>
      <c r="O25" s="22">
        <f>J10/J11</f>
        <v>10.843205574912892</v>
      </c>
      <c r="P25" s="22">
        <f>K10/K11</f>
        <v>13.521428571428572</v>
      </c>
      <c r="Q25" s="6" t="s">
        <v>71</v>
      </c>
      <c r="R25" s="29" t="s">
        <v>130</v>
      </c>
    </row>
    <row r="26" spans="1:18" x14ac:dyDescent="0.3">
      <c r="A26" t="s">
        <v>23</v>
      </c>
      <c r="C26" s="8"/>
      <c r="D26" s="8"/>
      <c r="E26" s="8"/>
      <c r="F26" s="1"/>
      <c r="H26" t="s">
        <v>90</v>
      </c>
      <c r="I26" s="6">
        <v>102</v>
      </c>
      <c r="J26" s="6">
        <v>-66</v>
      </c>
      <c r="Q26" s="6"/>
    </row>
    <row r="27" spans="1:18" x14ac:dyDescent="0.3">
      <c r="B27" t="s">
        <v>24</v>
      </c>
      <c r="C27" s="8">
        <v>1358</v>
      </c>
      <c r="D27" s="8">
        <v>1256</v>
      </c>
      <c r="E27" s="8">
        <v>1322</v>
      </c>
      <c r="F27" s="1"/>
      <c r="H27" t="s">
        <v>91</v>
      </c>
      <c r="I27" s="23" t="s">
        <v>92</v>
      </c>
      <c r="J27" s="23" t="s">
        <v>93</v>
      </c>
      <c r="Q27" s="6"/>
    </row>
    <row r="28" spans="1:18" x14ac:dyDescent="0.3">
      <c r="B28" t="s">
        <v>25</v>
      </c>
      <c r="C28" s="8">
        <v>707</v>
      </c>
      <c r="D28" s="8">
        <v>683</v>
      </c>
      <c r="E28" s="8">
        <v>674</v>
      </c>
      <c r="F28" s="1"/>
      <c r="H28" s="17" t="s">
        <v>95</v>
      </c>
      <c r="M28" s="18" t="s">
        <v>74</v>
      </c>
      <c r="N28" t="s">
        <v>77</v>
      </c>
      <c r="O28" t="s">
        <v>78</v>
      </c>
      <c r="Q28" s="6"/>
    </row>
    <row r="29" spans="1:18" x14ac:dyDescent="0.3">
      <c r="B29" t="s">
        <v>26</v>
      </c>
      <c r="C29" s="8">
        <v>667</v>
      </c>
      <c r="D29" s="8">
        <v>577</v>
      </c>
      <c r="E29" s="8">
        <v>434</v>
      </c>
      <c r="F29" s="1"/>
      <c r="H29" t="s">
        <v>96</v>
      </c>
      <c r="I29" s="6">
        <v>-516</v>
      </c>
      <c r="J29" s="6">
        <v>518</v>
      </c>
      <c r="M29" s="7" t="s">
        <v>75</v>
      </c>
      <c r="N29" s="19">
        <f>(I3-J3)/J3</f>
        <v>3.3778060144006777E-2</v>
      </c>
      <c r="O29" s="19">
        <f>(J3-K3)/K3</f>
        <v>-2.094132282811528E-2</v>
      </c>
      <c r="Q29" s="6"/>
      <c r="R29" t="s">
        <v>131</v>
      </c>
    </row>
    <row r="30" spans="1:18" x14ac:dyDescent="0.3">
      <c r="B30" t="s">
        <v>27</v>
      </c>
      <c r="C30" s="8">
        <v>4351</v>
      </c>
      <c r="D30" s="8">
        <v>4287</v>
      </c>
      <c r="E30" s="8">
        <v>4109</v>
      </c>
      <c r="H30" t="s">
        <v>97</v>
      </c>
      <c r="I30" s="6"/>
      <c r="J30" s="6">
        <v>-987</v>
      </c>
      <c r="M30" s="7" t="s">
        <v>76</v>
      </c>
      <c r="N30" s="19">
        <f>(I14-J14)/J14</f>
        <v>0.12731351654514864</v>
      </c>
      <c r="O30" s="19">
        <f>(J14-K14)/K14</f>
        <v>-0.1876993166287016</v>
      </c>
      <c r="Q30" s="6"/>
      <c r="R30" t="s">
        <v>132</v>
      </c>
    </row>
    <row r="31" spans="1:18" x14ac:dyDescent="0.3">
      <c r="B31" t="s">
        <v>28</v>
      </c>
      <c r="C31" s="8">
        <v>0</v>
      </c>
      <c r="D31" s="8">
        <v>0</v>
      </c>
      <c r="E31" s="8">
        <v>987</v>
      </c>
      <c r="H31" t="s">
        <v>98</v>
      </c>
      <c r="I31" s="6" t="s">
        <v>99</v>
      </c>
      <c r="J31" s="6">
        <v>-511</v>
      </c>
      <c r="M31" s="7" t="s">
        <v>1</v>
      </c>
      <c r="N31" s="19">
        <f>(C14-D14)/D14</f>
        <v>2.1027117103469172E-2</v>
      </c>
      <c r="O31" s="19">
        <f>(D14-E14)/E14</f>
        <v>1.1647509578544062E-2</v>
      </c>
      <c r="Q31" s="6"/>
    </row>
    <row r="32" spans="1:18" x14ac:dyDescent="0.3">
      <c r="B32" t="s">
        <v>29</v>
      </c>
      <c r="C32" s="8">
        <v>36</v>
      </c>
      <c r="D32" s="8">
        <v>552</v>
      </c>
      <c r="E32" s="8">
        <v>34</v>
      </c>
      <c r="H32" t="s">
        <v>100</v>
      </c>
      <c r="I32" s="6">
        <v>-122</v>
      </c>
      <c r="J32" s="6">
        <v>82</v>
      </c>
    </row>
    <row r="33" spans="1:10" x14ac:dyDescent="0.3">
      <c r="A33" t="s">
        <v>31</v>
      </c>
      <c r="B33" s="4"/>
      <c r="C33" s="10">
        <f>SUM(C27:C32)</f>
        <v>7119</v>
      </c>
      <c r="D33" s="10">
        <f t="shared" ref="D33:E33" si="21">SUM(D27:D32)</f>
        <v>7355</v>
      </c>
      <c r="E33" s="10">
        <f t="shared" si="21"/>
        <v>7560</v>
      </c>
      <c r="H33" t="s">
        <v>101</v>
      </c>
      <c r="I33" s="6">
        <v>-47</v>
      </c>
      <c r="J33" s="6">
        <v>-277</v>
      </c>
    </row>
    <row r="34" spans="1:10" x14ac:dyDescent="0.3">
      <c r="A34" t="s">
        <v>33</v>
      </c>
      <c r="C34" s="8">
        <f>C33+C25</f>
        <v>15587</v>
      </c>
      <c r="D34" s="8">
        <f t="shared" ref="D34:E34" si="22">D33+D25</f>
        <v>13936</v>
      </c>
      <c r="E34" s="8">
        <f t="shared" si="22"/>
        <v>14570</v>
      </c>
      <c r="H34" t="s">
        <v>102</v>
      </c>
      <c r="I34" s="6" t="s">
        <v>103</v>
      </c>
      <c r="J34" s="6">
        <v>-525</v>
      </c>
    </row>
    <row r="35" spans="1:10" ht="15" thickBot="1" x14ac:dyDescent="0.35">
      <c r="A35" t="s">
        <v>32</v>
      </c>
      <c r="B35" s="5"/>
      <c r="C35" s="12">
        <f>C34+C20</f>
        <v>33699</v>
      </c>
      <c r="D35" s="12">
        <f t="shared" ref="D35:E35" si="23">D34+D20</f>
        <v>33005</v>
      </c>
      <c r="E35" s="12">
        <f t="shared" si="23"/>
        <v>32625</v>
      </c>
      <c r="H35" t="s">
        <v>104</v>
      </c>
      <c r="I35" s="23" t="s">
        <v>105</v>
      </c>
      <c r="J35" s="23" t="s">
        <v>106</v>
      </c>
    </row>
    <row r="36" spans="1:10" x14ac:dyDescent="0.3">
      <c r="H36" s="17" t="s">
        <v>107</v>
      </c>
      <c r="I36" s="6"/>
      <c r="J36" s="6"/>
    </row>
    <row r="37" spans="1:10" x14ac:dyDescent="0.3">
      <c r="H37" t="s">
        <v>108</v>
      </c>
      <c r="I37" s="6" t="s">
        <v>109</v>
      </c>
      <c r="J37" s="6" t="s">
        <v>110</v>
      </c>
    </row>
    <row r="38" spans="1:10" x14ac:dyDescent="0.3">
      <c r="H38" t="s">
        <v>3</v>
      </c>
      <c r="I38" s="6">
        <v>-731</v>
      </c>
      <c r="J38" s="6">
        <v>-24</v>
      </c>
    </row>
    <row r="39" spans="1:10" x14ac:dyDescent="0.3">
      <c r="H39" t="s">
        <v>4</v>
      </c>
      <c r="I39" s="6">
        <v>-138</v>
      </c>
      <c r="J39" s="6">
        <v>-37</v>
      </c>
    </row>
    <row r="40" spans="1:10" x14ac:dyDescent="0.3">
      <c r="H40" t="s">
        <v>111</v>
      </c>
      <c r="I40" s="6">
        <v>26</v>
      </c>
      <c r="J40" s="6">
        <v>33</v>
      </c>
    </row>
    <row r="41" spans="1:10" x14ac:dyDescent="0.3">
      <c r="H41" t="s">
        <v>112</v>
      </c>
      <c r="I41" s="23" t="s">
        <v>113</v>
      </c>
      <c r="J41" s="23" t="s">
        <v>114</v>
      </c>
    </row>
    <row r="42" spans="1:10" x14ac:dyDescent="0.3">
      <c r="H42" t="s">
        <v>115</v>
      </c>
      <c r="I42" s="6">
        <v>20</v>
      </c>
      <c r="J42" s="6">
        <v>387</v>
      </c>
    </row>
    <row r="43" spans="1:10" x14ac:dyDescent="0.3">
      <c r="H43" t="s">
        <v>116</v>
      </c>
      <c r="I43" s="6">
        <v>632</v>
      </c>
      <c r="J43" s="6">
        <v>245</v>
      </c>
    </row>
    <row r="44" spans="1:10" ht="15" thickBot="1" x14ac:dyDescent="0.35">
      <c r="H44" t="s">
        <v>117</v>
      </c>
      <c r="I44" s="24">
        <v>652</v>
      </c>
      <c r="J44" s="24">
        <v>632</v>
      </c>
    </row>
    <row r="45" spans="1:10" ht="15" thickTop="1" x14ac:dyDescent="0.3"/>
  </sheetData>
  <mergeCells count="4">
    <mergeCell ref="A1:E1"/>
    <mergeCell ref="H1:K1"/>
    <mergeCell ref="M1:P1"/>
    <mergeCell ref="H16:K16"/>
  </mergeCells>
  <phoneticPr fontId="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4.4" x14ac:dyDescent="0.3"/>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7773437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Grenha Teixeira</dc:creator>
  <cp:lastModifiedBy>João Gil</cp:lastModifiedBy>
  <cp:lastPrinted>2015-11-15T19:00:38Z</cp:lastPrinted>
  <dcterms:created xsi:type="dcterms:W3CDTF">2015-11-12T16:49:37Z</dcterms:created>
  <dcterms:modified xsi:type="dcterms:W3CDTF">2023-03-09T12:27:20Z</dcterms:modified>
</cp:coreProperties>
</file>