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930" windowWidth="15600" windowHeight="7140"/>
  </bookViews>
  <sheets>
    <sheet name="Plan de charge SQC" sheetId="4" r:id="rId1"/>
    <sheet name="Tableau de bord avancement" sheetId="7" r:id="rId2"/>
    <sheet name="Planning Mars 2014" sheetId="6" r:id="rId3"/>
    <sheet name="Diagramme Gantt" sheetId="5" r:id="rId4"/>
  </sheets>
  <definedNames>
    <definedName name="_xlnm._FilterDatabase" localSheetId="2" hidden="1">'Planning Mars 2014'!$B$3:$J$8</definedName>
    <definedName name="Avancement">'Plan de charge SQC'!$L$6:$L$80</definedName>
    <definedName name="Charge">'Plan de charge SQC'!$H$6:$H$80</definedName>
    <definedName name="Programmeur">'Plan de charge SQC'!$I$6:$I$80</definedName>
    <definedName name="_xlnm.Print_Area" localSheetId="0">'Plan de charge SQC'!$A$1:$K$83</definedName>
  </definedNames>
  <calcPr calcId="145621"/>
</workbook>
</file>

<file path=xl/calcChain.xml><?xml version="1.0" encoding="utf-8"?>
<calcChain xmlns="http://schemas.openxmlformats.org/spreadsheetml/2006/main">
  <c r="C2" i="7" l="1"/>
  <c r="D23" i="7"/>
  <c r="D21" i="7" a="1"/>
  <c r="D30" i="7"/>
  <c r="D16" i="7"/>
  <c r="D9" i="7"/>
  <c r="H23" i="4"/>
  <c r="D27" i="7" a="1"/>
  <c r="D20" i="7" a="1"/>
  <c r="D13" i="7" a="1"/>
  <c r="H29" i="4"/>
  <c r="D28" i="7" l="1" a="1"/>
  <c r="D14" i="7" a="1"/>
  <c r="L80" i="4"/>
  <c r="L79" i="4"/>
  <c r="L78" i="4"/>
  <c r="L77" i="4"/>
  <c r="L76" i="4"/>
  <c r="L75" i="4"/>
  <c r="L71" i="4"/>
  <c r="L70" i="4"/>
  <c r="L69" i="4"/>
  <c r="L65" i="4"/>
  <c r="L64" i="4"/>
  <c r="L63" i="4"/>
  <c r="L61" i="4"/>
  <c r="L60" i="4"/>
  <c r="L59" i="4"/>
  <c r="L58" i="4"/>
  <c r="L56" i="4"/>
  <c r="L55" i="4"/>
  <c r="L53" i="4"/>
  <c r="L52" i="4"/>
  <c r="L51" i="4"/>
  <c r="L49" i="4"/>
  <c r="L48" i="4"/>
  <c r="L47" i="4"/>
  <c r="L46" i="4"/>
  <c r="L45" i="4"/>
  <c r="L43" i="4"/>
  <c r="L42" i="4"/>
  <c r="L41" i="4"/>
  <c r="L39" i="4"/>
  <c r="L38" i="4"/>
  <c r="L37" i="4"/>
  <c r="L36" i="4"/>
  <c r="L35" i="4"/>
  <c r="L33" i="4"/>
  <c r="L32" i="4"/>
  <c r="L27" i="4"/>
  <c r="L26" i="4"/>
  <c r="L25" i="4"/>
  <c r="L21" i="4"/>
  <c r="L20" i="4"/>
  <c r="L19" i="4"/>
  <c r="L15" i="4"/>
  <c r="L14" i="4"/>
  <c r="L7" i="4"/>
  <c r="L8" i="4"/>
  <c r="L9" i="4"/>
  <c r="L10" i="4"/>
  <c r="L6" i="4"/>
  <c r="H67" i="4"/>
  <c r="H4" i="4"/>
  <c r="H73" i="4"/>
  <c r="D21" i="7" l="1"/>
  <c r="H82" i="4"/>
  <c r="D13" i="7"/>
  <c r="D20" i="7"/>
  <c r="D27" i="7"/>
  <c r="L82" i="4"/>
  <c r="D7" i="7" s="1"/>
  <c r="D28" i="7"/>
  <c r="D14" i="7"/>
  <c r="F35" i="6"/>
  <c r="J31" i="6"/>
  <c r="J29" i="6"/>
  <c r="G30" i="6"/>
  <c r="G31" i="6"/>
  <c r="G32" i="6"/>
  <c r="G33" i="6"/>
  <c r="G29" i="6"/>
  <c r="J16" i="6"/>
  <c r="I16" i="6"/>
  <c r="H16" i="6"/>
  <c r="G16" i="6"/>
  <c r="F16" i="6"/>
  <c r="E16" i="6"/>
  <c r="D16" i="6"/>
  <c r="B16" i="6"/>
  <c r="J15" i="6"/>
  <c r="I15" i="6"/>
  <c r="H15" i="6"/>
  <c r="G15" i="6"/>
  <c r="F15" i="6"/>
  <c r="E15" i="6"/>
  <c r="D15" i="6"/>
  <c r="B15" i="6"/>
  <c r="J14" i="6"/>
  <c r="I14" i="6"/>
  <c r="H14" i="6"/>
  <c r="G14" i="6"/>
  <c r="F14" i="6"/>
  <c r="E14" i="6"/>
  <c r="D14" i="6"/>
  <c r="B14" i="6"/>
  <c r="J13" i="6"/>
  <c r="I13" i="6"/>
  <c r="H13" i="6"/>
  <c r="G13" i="6"/>
  <c r="F13" i="6"/>
  <c r="E13" i="6"/>
  <c r="D13" i="6"/>
  <c r="B13" i="6"/>
  <c r="J12" i="6"/>
  <c r="I12" i="6"/>
  <c r="H12" i="6"/>
  <c r="G12" i="6"/>
  <c r="F12" i="6"/>
  <c r="E12" i="6"/>
  <c r="D12" i="6"/>
  <c r="B12" i="6"/>
  <c r="J11" i="6"/>
  <c r="I11" i="6"/>
  <c r="H11" i="6"/>
  <c r="G11" i="6"/>
  <c r="F11" i="6"/>
  <c r="E11" i="6"/>
  <c r="D11" i="6"/>
  <c r="B11" i="6"/>
  <c r="J10" i="6"/>
  <c r="I10" i="6"/>
  <c r="H10" i="6"/>
  <c r="G10" i="6"/>
  <c r="F10" i="6"/>
  <c r="E10" i="6"/>
  <c r="D10" i="6"/>
  <c r="B10" i="6"/>
  <c r="J9" i="6"/>
  <c r="I9" i="6"/>
  <c r="H9" i="6"/>
  <c r="G9" i="6"/>
  <c r="F9" i="6"/>
  <c r="E9" i="6"/>
  <c r="D9" i="6"/>
  <c r="B9" i="6"/>
  <c r="D23" i="6"/>
  <c r="B24" i="6"/>
  <c r="B25" i="6"/>
  <c r="B26" i="6"/>
  <c r="B27" i="6"/>
  <c r="B23" i="6"/>
  <c r="J8" i="6"/>
  <c r="I8" i="6"/>
  <c r="H8" i="6"/>
  <c r="G8" i="6"/>
  <c r="F8" i="6"/>
  <c r="E8" i="6"/>
  <c r="D8" i="6"/>
  <c r="J7" i="6"/>
  <c r="I7" i="6"/>
  <c r="H7" i="6"/>
  <c r="G7" i="6"/>
  <c r="F7" i="6"/>
  <c r="E7" i="6"/>
  <c r="D7" i="6"/>
  <c r="J6" i="6"/>
  <c r="I6" i="6"/>
  <c r="H6" i="6"/>
  <c r="G6" i="6"/>
  <c r="F6" i="6"/>
  <c r="E6" i="6"/>
  <c r="D6" i="6"/>
  <c r="J5" i="6"/>
  <c r="I5" i="6"/>
  <c r="H5" i="6"/>
  <c r="G5" i="6"/>
  <c r="F5" i="6"/>
  <c r="E5" i="6"/>
  <c r="D5" i="6"/>
  <c r="J4" i="6"/>
  <c r="I4" i="6"/>
  <c r="H4" i="6"/>
  <c r="G4" i="6"/>
  <c r="F4" i="6"/>
  <c r="E4" i="6"/>
  <c r="D4" i="6"/>
  <c r="J27" i="6"/>
  <c r="I27" i="6"/>
  <c r="H27" i="6"/>
  <c r="G27" i="6"/>
  <c r="F27" i="6"/>
  <c r="E27" i="6"/>
  <c r="D27" i="6"/>
  <c r="J26" i="6"/>
  <c r="I26" i="6"/>
  <c r="H26" i="6"/>
  <c r="G26" i="6"/>
  <c r="F26" i="6"/>
  <c r="E26" i="6"/>
  <c r="D26" i="6"/>
  <c r="J25" i="6"/>
  <c r="I25" i="6"/>
  <c r="H25" i="6"/>
  <c r="G25" i="6"/>
  <c r="F25" i="6"/>
  <c r="E25" i="6"/>
  <c r="D25" i="6"/>
  <c r="J24" i="6"/>
  <c r="I24" i="6"/>
  <c r="H24" i="6"/>
  <c r="G24" i="6"/>
  <c r="F24" i="6"/>
  <c r="E24" i="6"/>
  <c r="D24" i="6"/>
  <c r="J23" i="6"/>
  <c r="I23" i="6"/>
  <c r="H23" i="6"/>
  <c r="G23" i="6"/>
  <c r="F23" i="6"/>
  <c r="E23" i="6"/>
  <c r="J22" i="6"/>
  <c r="I22" i="6"/>
  <c r="H22" i="6"/>
  <c r="G22" i="6"/>
  <c r="F22" i="6"/>
  <c r="E22" i="6"/>
  <c r="D22" i="6"/>
  <c r="B8" i="6"/>
  <c r="B7" i="6"/>
  <c r="B6" i="6"/>
  <c r="B5" i="6"/>
  <c r="B4" i="6"/>
  <c r="J3" i="6"/>
  <c r="I3" i="6"/>
  <c r="H3" i="6"/>
  <c r="G3" i="6"/>
  <c r="F3" i="6"/>
  <c r="E3" i="6"/>
  <c r="D3" i="6"/>
  <c r="D15" i="7" l="1"/>
  <c r="D17" i="7" s="1"/>
  <c r="D22" i="7"/>
  <c r="D24" i="7" s="1"/>
  <c r="D29" i="7"/>
  <c r="D31" i="7" s="1"/>
  <c r="O4" i="5"/>
  <c r="N4" i="5"/>
  <c r="M4" i="5"/>
  <c r="L4" i="5"/>
  <c r="K4" i="5"/>
  <c r="J4" i="5"/>
  <c r="I4" i="5"/>
  <c r="H4" i="5"/>
  <c r="G4" i="5"/>
  <c r="F4" i="5"/>
  <c r="E4" i="5"/>
  <c r="D4" i="5"/>
  <c r="H17" i="4" l="1"/>
  <c r="D6" i="7" l="1"/>
  <c r="D8" i="7" s="1"/>
  <c r="D10" i="7" s="1"/>
</calcChain>
</file>

<file path=xl/sharedStrings.xml><?xml version="1.0" encoding="utf-8"?>
<sst xmlns="http://schemas.openxmlformats.org/spreadsheetml/2006/main" count="210" uniqueCount="132">
  <si>
    <t>Etape</t>
  </si>
  <si>
    <t>Type programmation</t>
  </si>
  <si>
    <t>Objet à programmer</t>
  </si>
  <si>
    <t>Détail</t>
  </si>
  <si>
    <t>Temps de charge</t>
  </si>
  <si>
    <t>Programmeur</t>
  </si>
  <si>
    <t>Modélisation UML</t>
  </si>
  <si>
    <t>Diagramme de cas d'utilisation</t>
  </si>
  <si>
    <t>CU Supervision PECVD</t>
  </si>
  <si>
    <t>Fabien</t>
  </si>
  <si>
    <t>CU Supervision Sérigraphie</t>
  </si>
  <si>
    <t>CU Supervision Tri</t>
  </si>
  <si>
    <t>Diagramme d'état</t>
  </si>
  <si>
    <t>Changement d'état d'un lot (Global + Local)</t>
  </si>
  <si>
    <t>Diagramme d'activité</t>
  </si>
  <si>
    <t>Clôture automatiques des lots</t>
  </si>
  <si>
    <t>Données en entrée</t>
  </si>
  <si>
    <t>Programmation ETL</t>
  </si>
  <si>
    <t xml:space="preserve">Package SSIS </t>
  </si>
  <si>
    <t>Benjamin</t>
  </si>
  <si>
    <t>Fonctionnalités applicatives</t>
  </si>
  <si>
    <t>Module VBA</t>
  </si>
  <si>
    <t>Table SQL Server</t>
  </si>
  <si>
    <t>Table T_Lots_In_Line</t>
  </si>
  <si>
    <t>Vue SQL Server</t>
  </si>
  <si>
    <t>Vue V_Lots_In Line</t>
  </si>
  <si>
    <t>Réalisation des tests</t>
  </si>
  <si>
    <t>Total :</t>
  </si>
  <si>
    <t>SQC</t>
  </si>
  <si>
    <t>DATA WAREHOUSE</t>
  </si>
  <si>
    <t>Base de données</t>
  </si>
  <si>
    <t>Scripts SQL</t>
  </si>
  <si>
    <t>Calculs répartition des rejets par numéro de lot, étape et station</t>
  </si>
  <si>
    <t>Scripts SQL (Procédure stockée)</t>
  </si>
  <si>
    <t>Transfert des rejets définis dans le DWH (MAJ Paramétrage)</t>
  </si>
  <si>
    <t>Access</t>
  </si>
  <si>
    <t>Entête du lot</t>
  </si>
  <si>
    <t>Productivité</t>
  </si>
  <si>
    <t>Identification (MAJ dernier opérateur enregistrement)</t>
  </si>
  <si>
    <t>Lot - Caractéristiques - Process</t>
  </si>
  <si>
    <t>Transfert du détail des lots (MAJ du lot - Quantités et Dates))</t>
  </si>
  <si>
    <t>Dates Heures</t>
  </si>
  <si>
    <t>Quantités</t>
  </si>
  <si>
    <t>Rejets opérateurs</t>
  </si>
  <si>
    <t>Rejets équipements</t>
  </si>
  <si>
    <t>Entrées / Sorties</t>
  </si>
  <si>
    <t>Ecran</t>
  </si>
  <si>
    <t>Gestion des événements</t>
  </si>
  <si>
    <t>Affichage des données</t>
  </si>
  <si>
    <t>Création tables et Vues et insertion paramétrage</t>
  </si>
  <si>
    <t>Transfert des rejets remontés par l'équipement (MAJ du lot - Rejets)</t>
  </si>
  <si>
    <t>Calculs quantités et date heures spécifiques par numéro de lot et étape</t>
  </si>
  <si>
    <t>Spécifications</t>
  </si>
  <si>
    <t>Développement</t>
  </si>
  <si>
    <t>Tests</t>
  </si>
  <si>
    <t>Formation</t>
  </si>
  <si>
    <t>Paramétrage</t>
  </si>
  <si>
    <t>Déploiement</t>
  </si>
  <si>
    <t>Mise en production</t>
  </si>
  <si>
    <t>Planning des développements SQC</t>
  </si>
  <si>
    <t>Temps charge:</t>
  </si>
  <si>
    <t>Travaux DataWarehouse</t>
  </si>
  <si>
    <t>Travaux SQC Access</t>
  </si>
  <si>
    <t>29 jours</t>
  </si>
  <si>
    <t>Travaux sur Access :</t>
  </si>
  <si>
    <t>Travaux sur datawarehouse :</t>
  </si>
  <si>
    <t>Package SSIS Despatch *</t>
  </si>
  <si>
    <t>Transfert DW vers SQC **</t>
  </si>
  <si>
    <t>Fonctionnalité Clôture lot ***</t>
  </si>
  <si>
    <t>*      En attente des fichiers source AI</t>
  </si>
  <si>
    <t>**    En attente du choix technique effectué</t>
  </si>
  <si>
    <t>***  A rediscuter avec Yannick B.</t>
  </si>
  <si>
    <t>AUTRES</t>
  </si>
  <si>
    <t xml:space="preserve">Procédures Sockées </t>
  </si>
  <si>
    <t>Base de données SSIS</t>
  </si>
  <si>
    <t>Dirk</t>
  </si>
  <si>
    <t>ETL - SSIS</t>
  </si>
  <si>
    <t>TRANSFERT DE DONNES (Base SSIS -&gt; Base SQC)</t>
  </si>
  <si>
    <t>Documentation</t>
  </si>
  <si>
    <t>Recette</t>
  </si>
  <si>
    <t>MOA</t>
  </si>
  <si>
    <t>Tests &amp; Recette</t>
  </si>
  <si>
    <t>Données entrée</t>
  </si>
  <si>
    <t>Scénarisation</t>
  </si>
  <si>
    <t>Retour</t>
  </si>
  <si>
    <t>Cahier de recette</t>
  </si>
  <si>
    <t>Création des scénarios de tests</t>
  </si>
  <si>
    <t>Correction des anomalies remontées en tests</t>
  </si>
  <si>
    <t>RECETTE</t>
  </si>
  <si>
    <t>Formulaire Access</t>
  </si>
  <si>
    <t>Flux Despatch - Base Histo brute</t>
  </si>
  <si>
    <t>Flux Despatch - Wafer_Despatch (avec WaferId unique et statut MAJ)</t>
  </si>
  <si>
    <t>Maquette</t>
  </si>
  <si>
    <t>Export des maquettes sur la version 2.1</t>
  </si>
  <si>
    <t>Ruban XML</t>
  </si>
  <si>
    <t>Ruban du formulaire</t>
  </si>
  <si>
    <t>Création du ruban avec choix des icônes Office</t>
  </si>
  <si>
    <t>Programmation du fichier XML de configuration</t>
  </si>
  <si>
    <t xml:space="preserve">Travail et désign de l'interface </t>
  </si>
  <si>
    <t>Implémentation des contrôles d'évènements</t>
  </si>
  <si>
    <t>Nettoyage des précédents contrôles et évènements dépréciés</t>
  </si>
  <si>
    <t>Tables liées Access</t>
  </si>
  <si>
    <t>Implémentation scripts SQL pour synchronisation avec base DTW + SSIS</t>
  </si>
  <si>
    <t>Interfaçage entre source de données et couche Vue des écrans</t>
  </si>
  <si>
    <t>Personnalisation des libellés</t>
  </si>
  <si>
    <t>Implémentation des contrôles interactifs utilisateur</t>
  </si>
  <si>
    <t>Implémentation des règles de gestion</t>
  </si>
  <si>
    <t>Mise en place traitement applicatifs métier</t>
  </si>
  <si>
    <t>Gestion de l'interface utilisateur du sous formulaire</t>
  </si>
  <si>
    <t>Gestion de l'interface (verrouillage sous formulaire)</t>
  </si>
  <si>
    <t>Evènements du ruban</t>
  </si>
  <si>
    <t>Implémentation des procédures de Callback</t>
  </si>
  <si>
    <t>Programmation des évènements VBA associés</t>
  </si>
  <si>
    <t>Interfaçage avec la source de données</t>
  </si>
  <si>
    <t>Configuration de la gestion de droits associés</t>
  </si>
  <si>
    <t>Spécification</t>
  </si>
  <si>
    <t>Cahier des charges</t>
  </si>
  <si>
    <t>Réunion avec Yannick pour clôture du lot Manuel / Automatique</t>
  </si>
  <si>
    <t>Recueil de besoins</t>
  </si>
  <si>
    <t>Spécification technique</t>
  </si>
  <si>
    <t>Formalisation algorithmique de la fonctionnalité</t>
  </si>
  <si>
    <t>Formalisation fonctionnelle au format UML</t>
  </si>
  <si>
    <t>Avancement</t>
  </si>
  <si>
    <t>Charge accomplie</t>
  </si>
  <si>
    <t>Avancement personnalisé</t>
  </si>
  <si>
    <t>Prévisionnel</t>
  </si>
  <si>
    <t>Accompli</t>
  </si>
  <si>
    <t>Restant</t>
  </si>
  <si>
    <t xml:space="preserve">Délai </t>
  </si>
  <si>
    <t>Delta</t>
  </si>
  <si>
    <t>Global</t>
  </si>
  <si>
    <t>Planning prévisionnel pour mise en production SQC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</si>
</sst>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#,##0.00&quot; € &quot;;\-#,##0.00&quot; € &quot;;&quot; -&quot;#&quot; € &quot;;@\ 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SimSu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-0.499984740745262"/>
        <bgColor indexed="64"/>
      </patternFill>
    </fill>
  </fills>
  <borders count="2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theme="0" tint="-0.499984740745262"/>
      </right>
      <top/>
      <bottom style="hair">
        <color auto="1"/>
      </bottom>
      <diagonal/>
    </border>
    <border>
      <left style="hair">
        <color auto="1"/>
      </left>
      <right style="hair">
        <color theme="0" tint="-0.499984740745262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4">
    <xf numFmtId="0" fontId="0" fillId="0" borderId="0"/>
    <xf numFmtId="164" fontId="4" fillId="0" borderId="0" applyFill="0" applyBorder="0" applyAlignment="0" applyProtection="0"/>
    <xf numFmtId="0" fontId="5" fillId="0" borderId="0"/>
    <xf numFmtId="9" fontId="6" fillId="0" borderId="0" applyFon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1" xfId="0" applyFont="1" applyBorder="1"/>
    <xf numFmtId="0" fontId="0" fillId="0" borderId="1" xfId="0" applyFont="1" applyBorder="1"/>
    <xf numFmtId="2" fontId="0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0" fillId="0" borderId="1" xfId="0" applyBorder="1" applyAlignment="1">
      <alignment horizontal="left" indent="1"/>
    </xf>
    <xf numFmtId="0" fontId="2" fillId="0" borderId="0" xfId="0" applyFont="1" applyBorder="1" applyAlignment="1"/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7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8" borderId="1" xfId="0" applyFont="1" applyFill="1" applyBorder="1"/>
    <xf numFmtId="0" fontId="0" fillId="9" borderId="1" xfId="0" applyFill="1" applyBorder="1" applyAlignment="1">
      <alignment horizontal="center"/>
    </xf>
    <xf numFmtId="2" fontId="2" fillId="8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left" indent="1"/>
    </xf>
    <xf numFmtId="0" fontId="1" fillId="11" borderId="7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3" xfId="0" applyBorder="1"/>
    <xf numFmtId="0" fontId="9" fillId="14" borderId="0" xfId="0" applyFont="1" applyFill="1" applyBorder="1"/>
    <xf numFmtId="0" fontId="0" fillId="13" borderId="0" xfId="0" applyFill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1" fillId="0" borderId="0" xfId="0" applyFont="1"/>
    <xf numFmtId="0" fontId="12" fillId="0" borderId="0" xfId="0" applyFont="1" applyAlignment="1">
      <alignment horizontal="center"/>
    </xf>
    <xf numFmtId="0" fontId="9" fillId="14" borderId="14" xfId="0" applyFont="1" applyFill="1" applyBorder="1"/>
    <xf numFmtId="0" fontId="0" fillId="0" borderId="14" xfId="0" applyBorder="1"/>
    <xf numFmtId="0" fontId="0" fillId="0" borderId="13" xfId="0" applyBorder="1" applyAlignment="1">
      <alignment horizontal="left" indent="1"/>
    </xf>
    <xf numFmtId="10" fontId="13" fillId="0" borderId="0" xfId="3" applyNumberFormat="1" applyFont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14" xfId="0" applyBorder="1" applyAlignment="1">
      <alignment horizontal="left" indent="1"/>
    </xf>
    <xf numFmtId="0" fontId="0" fillId="14" borderId="10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5" borderId="15" xfId="0" applyFill="1" applyBorder="1"/>
    <xf numFmtId="0" fontId="0" fillId="0" borderId="16" xfId="0" applyBorder="1" applyAlignment="1">
      <alignment horizontal="left" indent="1"/>
    </xf>
    <xf numFmtId="0" fontId="2" fillId="0" borderId="16" xfId="0" applyFont="1" applyBorder="1"/>
    <xf numFmtId="2" fontId="0" fillId="0" borderId="17" xfId="0" applyNumberFormat="1" applyBorder="1"/>
    <xf numFmtId="0" fontId="0" fillId="10" borderId="15" xfId="0" applyFill="1" applyBorder="1"/>
    <xf numFmtId="0" fontId="0" fillId="18" borderId="15" xfId="0" applyFill="1" applyBorder="1"/>
    <xf numFmtId="0" fontId="0" fillId="16" borderId="15" xfId="0" applyFill="1" applyBorder="1"/>
    <xf numFmtId="0" fontId="0" fillId="4" borderId="15" xfId="0" applyFill="1" applyBorder="1"/>
    <xf numFmtId="0" fontId="0" fillId="16" borderId="19" xfId="0" applyFill="1" applyBorder="1" applyAlignment="1">
      <alignment horizontal="center" vertical="center" wrapText="1"/>
    </xf>
    <xf numFmtId="0" fontId="0" fillId="16" borderId="20" xfId="0" applyFill="1" applyBorder="1" applyAlignment="1">
      <alignment horizontal="center" vertical="center" wrapText="1"/>
    </xf>
    <xf numFmtId="10" fontId="13" fillId="0" borderId="0" xfId="3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0" fontId="0" fillId="4" borderId="0" xfId="3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2" fontId="14" fillId="0" borderId="0" xfId="0" applyNumberFormat="1" applyFont="1" applyAlignment="1">
      <alignment horizontal="center"/>
    </xf>
    <xf numFmtId="0" fontId="15" fillId="0" borderId="0" xfId="0" applyFont="1"/>
    <xf numFmtId="10" fontId="0" fillId="13" borderId="0" xfId="3" applyNumberFormat="1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vertical="center" indent="1"/>
    </xf>
    <xf numFmtId="0" fontId="1" fillId="22" borderId="7" xfId="0" applyFont="1" applyFill="1" applyBorder="1" applyAlignment="1">
      <alignment horizontal="center" vertical="center" wrapText="1"/>
    </xf>
    <xf numFmtId="0" fontId="1" fillId="22" borderId="7" xfId="0" applyFont="1" applyFill="1" applyBorder="1" applyAlignment="1">
      <alignment horizontal="center" vertical="center"/>
    </xf>
    <xf numFmtId="0" fontId="2" fillId="23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2" fontId="0" fillId="0" borderId="0" xfId="0" applyNumberFormat="1" applyBorder="1" applyAlignment="1">
      <alignment horizontal="center" wrapText="1"/>
    </xf>
    <xf numFmtId="0" fontId="2" fillId="14" borderId="0" xfId="0" applyFont="1" applyFill="1" applyBorder="1" applyAlignment="1">
      <alignment vertical="center" wrapText="1"/>
    </xf>
    <xf numFmtId="0" fontId="2" fillId="14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2" fillId="8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left" indent="1"/>
    </xf>
    <xf numFmtId="0" fontId="2" fillId="0" borderId="1" xfId="0" applyFont="1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10" fontId="2" fillId="0" borderId="1" xfId="3" applyNumberFormat="1" applyFont="1" applyBorder="1" applyAlignment="1">
      <alignment horizontal="right"/>
    </xf>
    <xf numFmtId="10" fontId="2" fillId="0" borderId="1" xfId="3" applyNumberFormat="1" applyFont="1" applyBorder="1" applyAlignment="1"/>
    <xf numFmtId="2" fontId="0" fillId="0" borderId="0" xfId="0" applyNumberFormat="1"/>
    <xf numFmtId="0" fontId="1" fillId="22" borderId="0" xfId="0" applyFont="1" applyFill="1" applyAlignment="1">
      <alignment horizontal="center" vertical="center" wrapText="1"/>
    </xf>
    <xf numFmtId="2" fontId="2" fillId="19" borderId="1" xfId="3" applyNumberFormat="1" applyFont="1" applyFill="1" applyBorder="1" applyAlignment="1">
      <alignment horizontal="center"/>
    </xf>
    <xf numFmtId="2" fontId="2" fillId="14" borderId="1" xfId="0" applyNumberFormat="1" applyFont="1" applyFill="1" applyBorder="1" applyAlignment="1">
      <alignment horizontal="center" wrapText="1"/>
    </xf>
    <xf numFmtId="0" fontId="0" fillId="0" borderId="0" xfId="0" applyAlignment="1"/>
    <xf numFmtId="14" fontId="16" fillId="0" borderId="0" xfId="0" applyNumberFormat="1" applyFont="1"/>
    <xf numFmtId="0" fontId="1" fillId="20" borderId="21" xfId="0" applyFont="1" applyFill="1" applyBorder="1"/>
    <xf numFmtId="2" fontId="2" fillId="10" borderId="0" xfId="0" applyNumberFormat="1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2" fontId="2" fillId="21" borderId="0" xfId="0" applyNumberFormat="1" applyFont="1" applyFill="1" applyAlignment="1">
      <alignment horizontal="center"/>
    </xf>
    <xf numFmtId="0" fontId="2" fillId="10" borderId="21" xfId="0" applyFont="1" applyFill="1" applyBorder="1"/>
    <xf numFmtId="0" fontId="0" fillId="13" borderId="22" xfId="0" applyFill="1" applyBorder="1"/>
    <xf numFmtId="0" fontId="0" fillId="13" borderId="23" xfId="0" applyFill="1" applyBorder="1"/>
    <xf numFmtId="0" fontId="0" fillId="13" borderId="24" xfId="0" applyFill="1" applyBorder="1"/>
    <xf numFmtId="0" fontId="0" fillId="21" borderId="22" xfId="0" applyFill="1" applyBorder="1"/>
    <xf numFmtId="0" fontId="0" fillId="21" borderId="23" xfId="0" applyFill="1" applyBorder="1"/>
    <xf numFmtId="0" fontId="0" fillId="21" borderId="24" xfId="0" applyFill="1" applyBorder="1"/>
    <xf numFmtId="2" fontId="2" fillId="0" borderId="0" xfId="0" applyNumberFormat="1" applyFont="1"/>
    <xf numFmtId="0" fontId="1" fillId="9" borderId="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right" indent="17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 vertical="center" textRotation="90"/>
    </xf>
    <xf numFmtId="2" fontId="17" fillId="0" borderId="0" xfId="0" applyNumberFormat="1" applyFont="1" applyAlignment="1">
      <alignment horizontal="center" vertical="center" textRotation="90"/>
    </xf>
    <xf numFmtId="0" fontId="7" fillId="20" borderId="0" xfId="0" applyFont="1" applyFill="1" applyAlignment="1">
      <alignment horizontal="center"/>
    </xf>
    <xf numFmtId="0" fontId="18" fillId="24" borderId="0" xfId="0" applyFont="1" applyFill="1" applyAlignment="1">
      <alignment horizontal="center"/>
    </xf>
    <xf numFmtId="0" fontId="1" fillId="12" borderId="8" xfId="0" applyFont="1" applyFill="1" applyBorder="1" applyAlignment="1">
      <alignment horizontal="left" vertical="center" indent="2"/>
    </xf>
    <xf numFmtId="0" fontId="1" fillId="12" borderId="9" xfId="0" applyFont="1" applyFill="1" applyBorder="1" applyAlignment="1">
      <alignment horizontal="left" vertical="center" indent="2"/>
    </xf>
    <xf numFmtId="0" fontId="1" fillId="12" borderId="18" xfId="0" applyFont="1" applyFill="1" applyBorder="1" applyAlignment="1">
      <alignment horizontal="left" vertical="center" indent="2"/>
    </xf>
    <xf numFmtId="0" fontId="8" fillId="0" borderId="6" xfId="0" applyFont="1" applyBorder="1" applyAlignment="1">
      <alignment horizontal="center" vertical="center"/>
    </xf>
    <xf numFmtId="0" fontId="7" fillId="5" borderId="0" xfId="0" applyFont="1" applyFill="1" applyAlignment="1">
      <alignment horizontal="center"/>
    </xf>
  </cellXfs>
  <cellStyles count="4">
    <cellStyle name="Euro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7</xdr:row>
      <xdr:rowOff>28575</xdr:rowOff>
    </xdr:from>
    <xdr:to>
      <xdr:col>4</xdr:col>
      <xdr:colOff>381000</xdr:colOff>
      <xdr:row>7</xdr:row>
      <xdr:rowOff>171450</xdr:rowOff>
    </xdr:to>
    <xdr:sp macro="" textlink="">
      <xdr:nvSpPr>
        <xdr:cNvPr id="2" name="Rectangle 1"/>
        <xdr:cNvSpPr/>
      </xdr:nvSpPr>
      <xdr:spPr>
        <a:xfrm>
          <a:off x="1524000" y="1409700"/>
          <a:ext cx="11144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438151</xdr:colOff>
      <xdr:row>6</xdr:row>
      <xdr:rowOff>28575</xdr:rowOff>
    </xdr:from>
    <xdr:to>
      <xdr:col>4</xdr:col>
      <xdr:colOff>590550</xdr:colOff>
      <xdr:row>6</xdr:row>
      <xdr:rowOff>180975</xdr:rowOff>
    </xdr:to>
    <xdr:sp macro="" textlink="">
      <xdr:nvSpPr>
        <xdr:cNvPr id="3" name="Rectangle 2"/>
        <xdr:cNvSpPr/>
      </xdr:nvSpPr>
      <xdr:spPr>
        <a:xfrm>
          <a:off x="2695576" y="1219200"/>
          <a:ext cx="152399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561975</xdr:colOff>
      <xdr:row>9</xdr:row>
      <xdr:rowOff>19049</xdr:rowOff>
    </xdr:from>
    <xdr:to>
      <xdr:col>4</xdr:col>
      <xdr:colOff>723900</xdr:colOff>
      <xdr:row>9</xdr:row>
      <xdr:rowOff>180974</xdr:rowOff>
    </xdr:to>
    <xdr:sp macro="" textlink="">
      <xdr:nvSpPr>
        <xdr:cNvPr id="4" name="Rectangle 3"/>
        <xdr:cNvSpPr/>
      </xdr:nvSpPr>
      <xdr:spPr>
        <a:xfrm>
          <a:off x="2819400" y="1781174"/>
          <a:ext cx="161925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47624</xdr:colOff>
      <xdr:row>8</xdr:row>
      <xdr:rowOff>1</xdr:rowOff>
    </xdr:from>
    <xdr:to>
      <xdr:col>5</xdr:col>
      <xdr:colOff>695325</xdr:colOff>
      <xdr:row>8</xdr:row>
      <xdr:rowOff>161925</xdr:rowOff>
    </xdr:to>
    <xdr:sp macro="" textlink="">
      <xdr:nvSpPr>
        <xdr:cNvPr id="5" name="Rectangle 4"/>
        <xdr:cNvSpPr/>
      </xdr:nvSpPr>
      <xdr:spPr>
        <a:xfrm>
          <a:off x="3067049" y="1571626"/>
          <a:ext cx="647701" cy="161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47626</xdr:colOff>
      <xdr:row>7</xdr:row>
      <xdr:rowOff>180975</xdr:rowOff>
    </xdr:from>
    <xdr:to>
      <xdr:col>6</xdr:col>
      <xdr:colOff>704850</xdr:colOff>
      <xdr:row>8</xdr:row>
      <xdr:rowOff>161925</xdr:rowOff>
    </xdr:to>
    <xdr:sp macro="" textlink="">
      <xdr:nvSpPr>
        <xdr:cNvPr id="6" name="Rectangle 5"/>
        <xdr:cNvSpPr/>
      </xdr:nvSpPr>
      <xdr:spPr>
        <a:xfrm>
          <a:off x="3829051" y="1562100"/>
          <a:ext cx="657224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47625</xdr:colOff>
      <xdr:row>9</xdr:row>
      <xdr:rowOff>9525</xdr:rowOff>
    </xdr:from>
    <xdr:to>
      <xdr:col>7</xdr:col>
      <xdr:colOff>704849</xdr:colOff>
      <xdr:row>9</xdr:row>
      <xdr:rowOff>180975</xdr:rowOff>
    </xdr:to>
    <xdr:sp macro="" textlink="">
      <xdr:nvSpPr>
        <xdr:cNvPr id="7" name="Rectangle 6"/>
        <xdr:cNvSpPr/>
      </xdr:nvSpPr>
      <xdr:spPr>
        <a:xfrm>
          <a:off x="4591050" y="1771650"/>
          <a:ext cx="657224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38101</xdr:colOff>
      <xdr:row>10</xdr:row>
      <xdr:rowOff>28575</xdr:rowOff>
    </xdr:from>
    <xdr:to>
      <xdr:col>11</xdr:col>
      <xdr:colOff>371475</xdr:colOff>
      <xdr:row>10</xdr:row>
      <xdr:rowOff>171450</xdr:rowOff>
    </xdr:to>
    <xdr:sp macro="" textlink="">
      <xdr:nvSpPr>
        <xdr:cNvPr id="8" name="Rectangle 7"/>
        <xdr:cNvSpPr/>
      </xdr:nvSpPr>
      <xdr:spPr>
        <a:xfrm>
          <a:off x="7629526" y="1981200"/>
          <a:ext cx="333374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419100</xdr:colOff>
      <xdr:row>11</xdr:row>
      <xdr:rowOff>28575</xdr:rowOff>
    </xdr:from>
    <xdr:to>
      <xdr:col>11</xdr:col>
      <xdr:colOff>723900</xdr:colOff>
      <xdr:row>11</xdr:row>
      <xdr:rowOff>180974</xdr:rowOff>
    </xdr:to>
    <xdr:sp macro="" textlink="">
      <xdr:nvSpPr>
        <xdr:cNvPr id="9" name="Rectangle 8"/>
        <xdr:cNvSpPr/>
      </xdr:nvSpPr>
      <xdr:spPr>
        <a:xfrm>
          <a:off x="8010525" y="2171700"/>
          <a:ext cx="304800" cy="152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2:L82"/>
  <sheetViews>
    <sheetView showGridLines="0" tabSelected="1" topLeftCell="E17" workbookViewId="0">
      <selection activeCell="J27" sqref="J27"/>
    </sheetView>
  </sheetViews>
  <sheetFormatPr baseColWidth="10" defaultRowHeight="15" x14ac:dyDescent="0.25"/>
  <cols>
    <col min="1" max="1" width="1.7109375" customWidth="1"/>
    <col min="2" max="2" width="16.7109375" style="10" customWidth="1"/>
    <col min="3" max="3" width="1.7109375" style="1" customWidth="1"/>
    <col min="4" max="4" width="28.7109375" style="4" customWidth="1"/>
    <col min="5" max="5" width="32" style="4" customWidth="1"/>
    <col min="6" max="6" width="65.5703125" customWidth="1"/>
    <col min="7" max="7" width="1.7109375" customWidth="1"/>
    <col min="8" max="8" width="12.42578125" style="11" customWidth="1"/>
    <col min="9" max="9" width="14" style="5" customWidth="1"/>
    <col min="10" max="10" width="12.42578125" style="5" customWidth="1"/>
    <col min="11" max="11" width="1.7109375" customWidth="1"/>
  </cols>
  <sheetData>
    <row r="2" spans="2:12" s="2" customFormat="1" ht="30" x14ac:dyDescent="0.25">
      <c r="B2" s="87" t="s">
        <v>0</v>
      </c>
      <c r="C2" s="1"/>
      <c r="D2" s="88" t="s">
        <v>1</v>
      </c>
      <c r="E2" s="88" t="s">
        <v>2</v>
      </c>
      <c r="F2" s="88" t="s">
        <v>3</v>
      </c>
      <c r="G2" s="1"/>
      <c r="H2" s="87" t="s">
        <v>4</v>
      </c>
      <c r="I2" s="87" t="s">
        <v>5</v>
      </c>
      <c r="J2" s="87" t="s">
        <v>122</v>
      </c>
      <c r="L2" s="105" t="s">
        <v>123</v>
      </c>
    </row>
    <row r="3" spans="2:12" s="2" customFormat="1" x14ac:dyDescent="0.25"/>
    <row r="4" spans="2:12" s="2" customFormat="1" x14ac:dyDescent="0.25">
      <c r="D4" s="122" t="s">
        <v>52</v>
      </c>
      <c r="E4" s="122"/>
      <c r="F4" s="122"/>
      <c r="H4" s="31">
        <f>SUM(H6:H10)</f>
        <v>1</v>
      </c>
    </row>
    <row r="5" spans="2:12" s="4" customFormat="1" x14ac:dyDescent="0.25">
      <c r="B5" s="3"/>
      <c r="H5" s="3"/>
      <c r="I5" s="5"/>
      <c r="J5" s="5"/>
    </row>
    <row r="6" spans="2:12" s="4" customFormat="1" x14ac:dyDescent="0.25">
      <c r="B6" s="127" t="s">
        <v>78</v>
      </c>
      <c r="D6" s="124" t="s">
        <v>6</v>
      </c>
      <c r="E6" s="95" t="s">
        <v>7</v>
      </c>
      <c r="F6" s="7" t="s">
        <v>8</v>
      </c>
      <c r="H6" s="8">
        <v>0.2</v>
      </c>
      <c r="I6" s="9" t="s">
        <v>9</v>
      </c>
      <c r="J6" s="103">
        <v>1</v>
      </c>
      <c r="L6" s="106">
        <f>J6*H6</f>
        <v>0.2</v>
      </c>
    </row>
    <row r="7" spans="2:12" s="4" customFormat="1" x14ac:dyDescent="0.25">
      <c r="B7" s="127"/>
      <c r="D7" s="125"/>
      <c r="E7" s="95" t="s">
        <v>7</v>
      </c>
      <c r="F7" s="7" t="s">
        <v>10</v>
      </c>
      <c r="H7" s="8">
        <v>0.2</v>
      </c>
      <c r="I7" s="9" t="s">
        <v>9</v>
      </c>
      <c r="J7" s="103">
        <v>1</v>
      </c>
      <c r="L7" s="106">
        <f t="shared" ref="L7:L10" si="0">J7*H7</f>
        <v>0.2</v>
      </c>
    </row>
    <row r="8" spans="2:12" s="4" customFormat="1" x14ac:dyDescent="0.25">
      <c r="B8" s="127"/>
      <c r="D8" s="125"/>
      <c r="E8" s="95" t="s">
        <v>7</v>
      </c>
      <c r="F8" s="7" t="s">
        <v>11</v>
      </c>
      <c r="H8" s="8">
        <v>0.2</v>
      </c>
      <c r="I8" s="9" t="s">
        <v>9</v>
      </c>
      <c r="J8" s="103">
        <v>0</v>
      </c>
      <c r="L8" s="106">
        <f t="shared" si="0"/>
        <v>0</v>
      </c>
    </row>
    <row r="9" spans="2:12" s="4" customFormat="1" x14ac:dyDescent="0.25">
      <c r="B9" s="127"/>
      <c r="D9" s="125"/>
      <c r="E9" s="95" t="s">
        <v>12</v>
      </c>
      <c r="F9" s="7" t="s">
        <v>13</v>
      </c>
      <c r="H9" s="8">
        <v>0.2</v>
      </c>
      <c r="I9" s="9" t="s">
        <v>9</v>
      </c>
      <c r="J9" s="103">
        <v>0</v>
      </c>
      <c r="L9" s="106">
        <f t="shared" si="0"/>
        <v>0</v>
      </c>
    </row>
    <row r="10" spans="2:12" s="4" customFormat="1" x14ac:dyDescent="0.25">
      <c r="B10" s="127"/>
      <c r="D10" s="126"/>
      <c r="E10" s="95" t="s">
        <v>14</v>
      </c>
      <c r="F10" s="7" t="s">
        <v>15</v>
      </c>
      <c r="H10" s="8">
        <v>0.2</v>
      </c>
      <c r="I10" s="9" t="s">
        <v>9</v>
      </c>
      <c r="J10" s="103">
        <v>0</v>
      </c>
      <c r="L10" s="106">
        <f t="shared" si="0"/>
        <v>0</v>
      </c>
    </row>
    <row r="12" spans="2:12" x14ac:dyDescent="0.25">
      <c r="D12" s="122" t="s">
        <v>76</v>
      </c>
      <c r="E12" s="122"/>
      <c r="F12" s="122"/>
      <c r="H12" s="31">
        <v>8</v>
      </c>
    </row>
    <row r="14" spans="2:12" x14ac:dyDescent="0.25">
      <c r="B14" s="89" t="s">
        <v>82</v>
      </c>
      <c r="D14" s="97" t="s">
        <v>17</v>
      </c>
      <c r="E14" s="98" t="s">
        <v>18</v>
      </c>
      <c r="F14" s="12" t="s">
        <v>90</v>
      </c>
      <c r="H14" s="13">
        <v>3</v>
      </c>
      <c r="I14" s="9" t="s">
        <v>19</v>
      </c>
      <c r="J14" s="102">
        <v>0</v>
      </c>
      <c r="L14" s="106">
        <f t="shared" ref="L14:L15" si="1">J14*H14</f>
        <v>0</v>
      </c>
    </row>
    <row r="15" spans="2:12" x14ac:dyDescent="0.25">
      <c r="B15" s="89"/>
      <c r="D15" s="97" t="s">
        <v>17</v>
      </c>
      <c r="E15" s="98" t="s">
        <v>18</v>
      </c>
      <c r="F15" s="12" t="s">
        <v>91</v>
      </c>
      <c r="H15" s="13">
        <v>5</v>
      </c>
      <c r="I15" s="9" t="s">
        <v>19</v>
      </c>
      <c r="J15" s="102">
        <v>0</v>
      </c>
      <c r="L15" s="106">
        <f t="shared" si="1"/>
        <v>0</v>
      </c>
    </row>
    <row r="17" spans="2:12" x14ac:dyDescent="0.25">
      <c r="B17" s="123" t="s">
        <v>20</v>
      </c>
      <c r="D17" s="128" t="s">
        <v>29</v>
      </c>
      <c r="E17" s="128"/>
      <c r="F17" s="128"/>
      <c r="G17" s="20"/>
      <c r="H17" s="31">
        <f>SUM(H19:H21)</f>
        <v>5</v>
      </c>
      <c r="I17" s="20"/>
      <c r="J17" s="20"/>
    </row>
    <row r="18" spans="2:12" x14ac:dyDescent="0.25">
      <c r="B18" s="123"/>
    </row>
    <row r="19" spans="2:12" x14ac:dyDescent="0.25">
      <c r="B19" s="123"/>
      <c r="D19" s="124" t="s">
        <v>30</v>
      </c>
      <c r="E19" s="95" t="s">
        <v>31</v>
      </c>
      <c r="F19" s="12" t="s">
        <v>49</v>
      </c>
      <c r="H19" s="13">
        <v>1</v>
      </c>
      <c r="I19" s="9" t="s">
        <v>19</v>
      </c>
      <c r="J19" s="102">
        <v>1</v>
      </c>
      <c r="L19" s="106">
        <f t="shared" ref="L19:L21" si="2">J19*H19</f>
        <v>1</v>
      </c>
    </row>
    <row r="20" spans="2:12" x14ac:dyDescent="0.25">
      <c r="B20" s="123"/>
      <c r="D20" s="125"/>
      <c r="E20" s="95" t="s">
        <v>33</v>
      </c>
      <c r="F20" s="12" t="s">
        <v>32</v>
      </c>
      <c r="H20" s="13">
        <v>2</v>
      </c>
      <c r="I20" s="9" t="s">
        <v>19</v>
      </c>
      <c r="J20" s="102">
        <v>1</v>
      </c>
      <c r="L20" s="106">
        <f t="shared" si="2"/>
        <v>2</v>
      </c>
    </row>
    <row r="21" spans="2:12" x14ac:dyDescent="0.25">
      <c r="B21" s="123"/>
      <c r="D21" s="126"/>
      <c r="E21" s="95" t="s">
        <v>33</v>
      </c>
      <c r="F21" s="12" t="s">
        <v>51</v>
      </c>
      <c r="H21" s="13">
        <v>2</v>
      </c>
      <c r="I21" s="9" t="s">
        <v>19</v>
      </c>
      <c r="J21" s="102">
        <v>1</v>
      </c>
      <c r="L21" s="106">
        <f t="shared" si="2"/>
        <v>2</v>
      </c>
    </row>
    <row r="22" spans="2:12" x14ac:dyDescent="0.25">
      <c r="B22" s="123"/>
    </row>
    <row r="23" spans="2:12" x14ac:dyDescent="0.25">
      <c r="B23" s="123"/>
      <c r="D23" s="122" t="s">
        <v>77</v>
      </c>
      <c r="E23" s="122"/>
      <c r="F23" s="122"/>
      <c r="G23" s="20"/>
      <c r="H23" s="31">
        <f>SUM(H25:H27)</f>
        <v>7</v>
      </c>
      <c r="I23" s="20"/>
      <c r="J23" s="20"/>
    </row>
    <row r="24" spans="2:12" x14ac:dyDescent="0.25">
      <c r="B24" s="123"/>
    </row>
    <row r="25" spans="2:12" x14ac:dyDescent="0.25">
      <c r="B25" s="123"/>
      <c r="D25" s="130" t="s">
        <v>74</v>
      </c>
      <c r="E25" s="98" t="s">
        <v>73</v>
      </c>
      <c r="F25" s="12" t="s">
        <v>34</v>
      </c>
      <c r="H25" s="13">
        <v>2</v>
      </c>
      <c r="I25" s="9" t="s">
        <v>19</v>
      </c>
      <c r="J25" s="102">
        <v>0.8</v>
      </c>
      <c r="L25" s="106">
        <f t="shared" ref="L25:L27" si="3">J25*H25</f>
        <v>1.6</v>
      </c>
    </row>
    <row r="26" spans="2:12" x14ac:dyDescent="0.25">
      <c r="B26" s="123"/>
      <c r="D26" s="131"/>
      <c r="E26" s="98" t="s">
        <v>73</v>
      </c>
      <c r="F26" s="12" t="s">
        <v>40</v>
      </c>
      <c r="H26" s="13">
        <v>2</v>
      </c>
      <c r="I26" s="9" t="s">
        <v>19</v>
      </c>
      <c r="J26" s="102">
        <v>0.8</v>
      </c>
      <c r="L26" s="106">
        <f t="shared" si="3"/>
        <v>1.6</v>
      </c>
    </row>
    <row r="27" spans="2:12" x14ac:dyDescent="0.25">
      <c r="B27" s="123"/>
      <c r="D27" s="132"/>
      <c r="E27" s="98" t="s">
        <v>73</v>
      </c>
      <c r="F27" s="12" t="s">
        <v>50</v>
      </c>
      <c r="H27" s="13">
        <v>3</v>
      </c>
      <c r="I27" s="9" t="s">
        <v>19</v>
      </c>
      <c r="J27" s="102">
        <v>0.8</v>
      </c>
      <c r="L27" s="106">
        <f t="shared" si="3"/>
        <v>2.4000000000000004</v>
      </c>
    </row>
    <row r="28" spans="2:12" x14ac:dyDescent="0.25">
      <c r="B28" s="123"/>
    </row>
    <row r="29" spans="2:12" x14ac:dyDescent="0.25">
      <c r="B29" s="123"/>
      <c r="D29" s="122" t="s">
        <v>28</v>
      </c>
      <c r="E29" s="122"/>
      <c r="F29" s="122"/>
      <c r="G29" s="20"/>
      <c r="H29" s="31">
        <f>SUM(H31:H65)</f>
        <v>21</v>
      </c>
      <c r="I29" s="20"/>
      <c r="J29" s="20"/>
    </row>
    <row r="30" spans="2:12" x14ac:dyDescent="0.25">
      <c r="B30" s="123"/>
    </row>
    <row r="31" spans="2:12" x14ac:dyDescent="0.25">
      <c r="B31" s="123"/>
      <c r="D31" s="124" t="s">
        <v>35</v>
      </c>
      <c r="E31" s="95" t="s">
        <v>89</v>
      </c>
      <c r="F31" s="6" t="s">
        <v>92</v>
      </c>
      <c r="H31" s="107"/>
      <c r="I31" s="9"/>
      <c r="J31" s="102"/>
    </row>
    <row r="32" spans="2:12" x14ac:dyDescent="0.25">
      <c r="B32" s="123"/>
      <c r="D32" s="125"/>
      <c r="E32" s="95"/>
      <c r="F32" s="19" t="s">
        <v>93</v>
      </c>
      <c r="H32" s="13">
        <v>0.75</v>
      </c>
      <c r="I32" s="9" t="s">
        <v>9</v>
      </c>
      <c r="J32" s="102">
        <v>1</v>
      </c>
      <c r="L32" s="106">
        <f t="shared" ref="L32:L65" si="4">J32*H32</f>
        <v>0.75</v>
      </c>
    </row>
    <row r="33" spans="2:12" x14ac:dyDescent="0.25">
      <c r="B33" s="123"/>
      <c r="D33" s="125"/>
      <c r="E33" s="95"/>
      <c r="F33" s="19" t="s">
        <v>100</v>
      </c>
      <c r="H33" s="13">
        <v>0.75</v>
      </c>
      <c r="I33" s="9" t="s">
        <v>9</v>
      </c>
      <c r="J33" s="102">
        <v>0</v>
      </c>
      <c r="L33" s="106">
        <f t="shared" si="4"/>
        <v>0</v>
      </c>
    </row>
    <row r="34" spans="2:12" x14ac:dyDescent="0.25">
      <c r="B34" s="123"/>
      <c r="D34" s="125"/>
      <c r="E34" s="95" t="s">
        <v>94</v>
      </c>
      <c r="F34" s="85" t="s">
        <v>95</v>
      </c>
      <c r="H34"/>
      <c r="I34"/>
      <c r="J34"/>
    </row>
    <row r="35" spans="2:12" x14ac:dyDescent="0.25">
      <c r="B35" s="123"/>
      <c r="D35" s="125"/>
      <c r="E35" s="95"/>
      <c r="F35" s="19" t="s">
        <v>96</v>
      </c>
      <c r="H35" s="13">
        <v>0.5</v>
      </c>
      <c r="I35" s="9" t="s">
        <v>9</v>
      </c>
      <c r="J35" s="102">
        <v>0.2</v>
      </c>
      <c r="L35" s="106">
        <f t="shared" si="4"/>
        <v>0.1</v>
      </c>
    </row>
    <row r="36" spans="2:12" x14ac:dyDescent="0.25">
      <c r="B36" s="123"/>
      <c r="D36" s="125"/>
      <c r="E36" s="95"/>
      <c r="F36" s="19" t="s">
        <v>97</v>
      </c>
      <c r="H36" s="13">
        <v>1.5</v>
      </c>
      <c r="I36" s="9" t="s">
        <v>9</v>
      </c>
      <c r="J36" s="102">
        <v>0.1</v>
      </c>
      <c r="L36" s="106">
        <f t="shared" si="4"/>
        <v>0.15000000000000002</v>
      </c>
    </row>
    <row r="37" spans="2:12" x14ac:dyDescent="0.25">
      <c r="B37" s="123"/>
      <c r="D37" s="125"/>
      <c r="E37" s="95" t="s">
        <v>16</v>
      </c>
      <c r="F37" s="85" t="s">
        <v>101</v>
      </c>
      <c r="H37" s="107"/>
      <c r="I37" s="9"/>
      <c r="J37" s="102"/>
      <c r="L37" s="106">
        <f t="shared" si="4"/>
        <v>0</v>
      </c>
    </row>
    <row r="38" spans="2:12" x14ac:dyDescent="0.25">
      <c r="B38" s="123"/>
      <c r="D38" s="125"/>
      <c r="E38" s="95"/>
      <c r="F38" s="94" t="s">
        <v>102</v>
      </c>
      <c r="H38" s="13">
        <v>0.75</v>
      </c>
      <c r="I38" s="9" t="s">
        <v>9</v>
      </c>
      <c r="J38" s="102">
        <v>0.15</v>
      </c>
      <c r="L38" s="106">
        <f t="shared" si="4"/>
        <v>0.11249999999999999</v>
      </c>
    </row>
    <row r="39" spans="2:12" x14ac:dyDescent="0.25">
      <c r="B39" s="123"/>
      <c r="D39" s="125"/>
      <c r="E39" s="95"/>
      <c r="F39" s="19" t="s">
        <v>103</v>
      </c>
      <c r="H39" s="13">
        <v>0.75</v>
      </c>
      <c r="I39" s="9" t="s">
        <v>9</v>
      </c>
      <c r="J39" s="102">
        <v>0</v>
      </c>
      <c r="L39" s="106">
        <f t="shared" si="4"/>
        <v>0</v>
      </c>
    </row>
    <row r="40" spans="2:12" x14ac:dyDescent="0.25">
      <c r="B40" s="123"/>
      <c r="D40" s="125"/>
      <c r="E40" s="95" t="s">
        <v>89</v>
      </c>
      <c r="F40" s="6" t="s">
        <v>46</v>
      </c>
      <c r="H40"/>
      <c r="I40"/>
      <c r="J40"/>
    </row>
    <row r="41" spans="2:12" x14ac:dyDescent="0.25">
      <c r="B41" s="123"/>
      <c r="D41" s="125"/>
      <c r="E41" s="95"/>
      <c r="F41" s="19" t="s">
        <v>98</v>
      </c>
      <c r="H41" s="13">
        <v>1</v>
      </c>
      <c r="I41" s="9" t="s">
        <v>9</v>
      </c>
      <c r="J41" s="102">
        <v>0.1</v>
      </c>
      <c r="L41" s="106">
        <f t="shared" si="4"/>
        <v>0.1</v>
      </c>
    </row>
    <row r="42" spans="2:12" x14ac:dyDescent="0.25">
      <c r="B42" s="123"/>
      <c r="D42" s="125"/>
      <c r="E42" s="95"/>
      <c r="F42" s="19" t="s">
        <v>99</v>
      </c>
      <c r="H42" s="13">
        <v>1</v>
      </c>
      <c r="I42" s="9" t="s">
        <v>9</v>
      </c>
      <c r="J42" s="102">
        <v>0</v>
      </c>
      <c r="L42" s="106">
        <f t="shared" si="4"/>
        <v>0</v>
      </c>
    </row>
    <row r="43" spans="2:12" x14ac:dyDescent="0.25">
      <c r="B43" s="123"/>
      <c r="D43" s="125"/>
      <c r="E43" s="95"/>
      <c r="F43" s="19" t="s">
        <v>47</v>
      </c>
      <c r="H43" s="13">
        <v>1</v>
      </c>
      <c r="I43" s="9" t="s">
        <v>9</v>
      </c>
      <c r="J43" s="102">
        <v>0</v>
      </c>
      <c r="L43" s="106">
        <f t="shared" si="4"/>
        <v>0</v>
      </c>
    </row>
    <row r="44" spans="2:12" x14ac:dyDescent="0.25">
      <c r="B44" s="123"/>
      <c r="D44" s="125"/>
      <c r="E44" s="95" t="s">
        <v>21</v>
      </c>
      <c r="F44" s="85" t="s">
        <v>36</v>
      </c>
      <c r="H44"/>
      <c r="I44"/>
      <c r="J44"/>
    </row>
    <row r="45" spans="2:12" x14ac:dyDescent="0.25">
      <c r="B45" s="123"/>
      <c r="D45" s="125"/>
      <c r="E45" s="95"/>
      <c r="F45" s="19" t="s">
        <v>37</v>
      </c>
      <c r="H45" s="13">
        <v>0.5</v>
      </c>
      <c r="I45" s="9" t="s">
        <v>9</v>
      </c>
      <c r="J45" s="102">
        <v>0</v>
      </c>
      <c r="L45" s="106">
        <f t="shared" si="4"/>
        <v>0</v>
      </c>
    </row>
    <row r="46" spans="2:12" x14ac:dyDescent="0.25">
      <c r="B46" s="123"/>
      <c r="D46" s="125"/>
      <c r="E46" s="95"/>
      <c r="F46" s="19" t="s">
        <v>38</v>
      </c>
      <c r="H46" s="13">
        <v>0.5</v>
      </c>
      <c r="I46" s="9" t="s">
        <v>9</v>
      </c>
      <c r="J46" s="102">
        <v>0</v>
      </c>
      <c r="L46" s="106">
        <f t="shared" si="4"/>
        <v>0</v>
      </c>
    </row>
    <row r="47" spans="2:12" x14ac:dyDescent="0.25">
      <c r="B47" s="123"/>
      <c r="D47" s="125"/>
      <c r="E47" s="95"/>
      <c r="F47" s="19" t="s">
        <v>39</v>
      </c>
      <c r="H47" s="13">
        <v>0.5</v>
      </c>
      <c r="I47" s="9" t="s">
        <v>9</v>
      </c>
      <c r="J47" s="102">
        <v>0</v>
      </c>
      <c r="L47" s="106">
        <f t="shared" si="4"/>
        <v>0</v>
      </c>
    </row>
    <row r="48" spans="2:12" x14ac:dyDescent="0.25">
      <c r="B48" s="123"/>
      <c r="D48" s="125"/>
      <c r="E48" s="95"/>
      <c r="F48" s="19" t="s">
        <v>41</v>
      </c>
      <c r="H48" s="13">
        <v>0.5</v>
      </c>
      <c r="I48" s="9" t="s">
        <v>9</v>
      </c>
      <c r="J48" s="102">
        <v>0</v>
      </c>
      <c r="L48" s="106">
        <f t="shared" si="4"/>
        <v>0</v>
      </c>
    </row>
    <row r="49" spans="2:12" x14ac:dyDescent="0.25">
      <c r="B49" s="123"/>
      <c r="D49" s="125"/>
      <c r="E49" s="95"/>
      <c r="F49" s="19" t="s">
        <v>42</v>
      </c>
      <c r="H49" s="13">
        <v>0.5</v>
      </c>
      <c r="I49" s="9" t="s">
        <v>9</v>
      </c>
      <c r="J49" s="102">
        <v>0</v>
      </c>
      <c r="L49" s="106">
        <f t="shared" si="4"/>
        <v>0</v>
      </c>
    </row>
    <row r="50" spans="2:12" x14ac:dyDescent="0.25">
      <c r="B50" s="123"/>
      <c r="D50" s="125"/>
      <c r="E50" s="95" t="s">
        <v>89</v>
      </c>
      <c r="F50" s="85" t="s">
        <v>43</v>
      </c>
      <c r="H50"/>
      <c r="I50"/>
      <c r="J50"/>
    </row>
    <row r="51" spans="2:12" x14ac:dyDescent="0.25">
      <c r="B51" s="123"/>
      <c r="D51" s="125"/>
      <c r="E51" s="95"/>
      <c r="F51" s="19" t="s">
        <v>108</v>
      </c>
      <c r="H51" s="13">
        <v>1</v>
      </c>
      <c r="I51" s="9" t="s">
        <v>9</v>
      </c>
      <c r="J51" s="102">
        <v>0</v>
      </c>
      <c r="L51" s="106">
        <f t="shared" si="4"/>
        <v>0</v>
      </c>
    </row>
    <row r="52" spans="2:12" x14ac:dyDescent="0.25">
      <c r="B52" s="123"/>
      <c r="D52" s="125"/>
      <c r="E52" s="95"/>
      <c r="F52" s="19" t="s">
        <v>104</v>
      </c>
      <c r="H52" s="13">
        <v>0.5</v>
      </c>
      <c r="I52" s="9" t="s">
        <v>9</v>
      </c>
      <c r="J52" s="102">
        <v>0</v>
      </c>
      <c r="L52" s="106">
        <f t="shared" si="4"/>
        <v>0</v>
      </c>
    </row>
    <row r="53" spans="2:12" x14ac:dyDescent="0.25">
      <c r="B53" s="123"/>
      <c r="D53" s="125"/>
      <c r="E53" s="95"/>
      <c r="F53" s="19" t="s">
        <v>105</v>
      </c>
      <c r="H53" s="13">
        <v>0.5</v>
      </c>
      <c r="I53" s="9" t="s">
        <v>9</v>
      </c>
      <c r="J53" s="102">
        <v>0</v>
      </c>
      <c r="L53" s="106">
        <f t="shared" si="4"/>
        <v>0</v>
      </c>
    </row>
    <row r="54" spans="2:12" x14ac:dyDescent="0.25">
      <c r="B54" s="123"/>
      <c r="D54" s="125"/>
      <c r="E54" s="95" t="s">
        <v>89</v>
      </c>
      <c r="F54" s="85" t="s">
        <v>44</v>
      </c>
      <c r="H54"/>
      <c r="I54"/>
      <c r="J54"/>
    </row>
    <row r="55" spans="2:12" x14ac:dyDescent="0.25">
      <c r="B55" s="123"/>
      <c r="D55" s="125"/>
      <c r="E55" s="95"/>
      <c r="F55" s="19" t="s">
        <v>109</v>
      </c>
      <c r="H55" s="13">
        <v>1</v>
      </c>
      <c r="I55" s="9" t="s">
        <v>9</v>
      </c>
      <c r="J55" s="102">
        <v>0</v>
      </c>
      <c r="L55" s="106">
        <f t="shared" si="4"/>
        <v>0</v>
      </c>
    </row>
    <row r="56" spans="2:12" x14ac:dyDescent="0.25">
      <c r="B56" s="123"/>
      <c r="D56" s="125"/>
      <c r="E56" s="95"/>
      <c r="F56" s="19" t="s">
        <v>104</v>
      </c>
      <c r="H56" s="13">
        <v>1</v>
      </c>
      <c r="I56" s="9" t="s">
        <v>9</v>
      </c>
      <c r="J56" s="102">
        <v>0</v>
      </c>
      <c r="L56" s="106">
        <f t="shared" si="4"/>
        <v>0</v>
      </c>
    </row>
    <row r="57" spans="2:12" x14ac:dyDescent="0.25">
      <c r="B57" s="123"/>
      <c r="D57" s="125"/>
      <c r="E57" s="95" t="s">
        <v>21</v>
      </c>
      <c r="F57" s="85" t="s">
        <v>45</v>
      </c>
      <c r="H57"/>
      <c r="I57"/>
      <c r="J57"/>
    </row>
    <row r="58" spans="2:12" x14ac:dyDescent="0.25">
      <c r="B58" s="123"/>
      <c r="D58" s="125"/>
      <c r="E58" s="95"/>
      <c r="F58" s="19" t="s">
        <v>113</v>
      </c>
      <c r="H58" s="13">
        <v>1</v>
      </c>
      <c r="I58" s="9" t="s">
        <v>9</v>
      </c>
      <c r="J58" s="102">
        <v>0</v>
      </c>
      <c r="L58" s="106">
        <f t="shared" si="4"/>
        <v>0</v>
      </c>
    </row>
    <row r="59" spans="2:12" x14ac:dyDescent="0.25">
      <c r="B59" s="123"/>
      <c r="D59" s="125"/>
      <c r="E59" s="95"/>
      <c r="F59" s="19" t="s">
        <v>106</v>
      </c>
      <c r="H59" s="13">
        <v>0.5</v>
      </c>
      <c r="I59" s="9" t="s">
        <v>9</v>
      </c>
      <c r="J59" s="102">
        <v>0</v>
      </c>
      <c r="L59" s="106">
        <f t="shared" si="4"/>
        <v>0</v>
      </c>
    </row>
    <row r="60" spans="2:12" x14ac:dyDescent="0.25">
      <c r="B60" s="123"/>
      <c r="D60" s="125"/>
      <c r="E60" s="95"/>
      <c r="F60" s="19" t="s">
        <v>107</v>
      </c>
      <c r="H60" s="13">
        <v>1</v>
      </c>
      <c r="I60" s="9" t="s">
        <v>9</v>
      </c>
      <c r="J60" s="102">
        <v>0</v>
      </c>
      <c r="L60" s="106">
        <f t="shared" si="4"/>
        <v>0</v>
      </c>
    </row>
    <row r="61" spans="2:12" x14ac:dyDescent="0.25">
      <c r="B61" s="123"/>
      <c r="D61" s="125"/>
      <c r="E61" s="95"/>
      <c r="F61" s="19" t="s">
        <v>48</v>
      </c>
      <c r="H61" s="13">
        <v>0.5</v>
      </c>
      <c r="I61" s="9" t="s">
        <v>9</v>
      </c>
      <c r="J61" s="102">
        <v>0</v>
      </c>
      <c r="L61" s="106">
        <f t="shared" si="4"/>
        <v>0</v>
      </c>
    </row>
    <row r="62" spans="2:12" x14ac:dyDescent="0.25">
      <c r="B62" s="123"/>
      <c r="D62" s="125"/>
      <c r="E62" s="95" t="s">
        <v>21</v>
      </c>
      <c r="F62" s="85" t="s">
        <v>110</v>
      </c>
      <c r="H62"/>
      <c r="I62"/>
      <c r="J62"/>
    </row>
    <row r="63" spans="2:12" x14ac:dyDescent="0.25">
      <c r="B63" s="123"/>
      <c r="D63" s="125"/>
      <c r="E63" s="95"/>
      <c r="F63" s="19" t="s">
        <v>111</v>
      </c>
      <c r="H63" s="13">
        <v>1</v>
      </c>
      <c r="I63" s="9" t="s">
        <v>9</v>
      </c>
      <c r="J63" s="102">
        <v>0</v>
      </c>
      <c r="L63" s="106">
        <f t="shared" si="4"/>
        <v>0</v>
      </c>
    </row>
    <row r="64" spans="2:12" x14ac:dyDescent="0.25">
      <c r="B64" s="123"/>
      <c r="D64" s="125"/>
      <c r="E64" s="95"/>
      <c r="F64" s="19" t="s">
        <v>114</v>
      </c>
      <c r="H64" s="13">
        <v>0.5</v>
      </c>
      <c r="I64" s="9" t="s">
        <v>9</v>
      </c>
      <c r="J64" s="102">
        <v>0</v>
      </c>
      <c r="L64" s="106">
        <f t="shared" si="4"/>
        <v>0</v>
      </c>
    </row>
    <row r="65" spans="1:12" x14ac:dyDescent="0.25">
      <c r="B65" s="123"/>
      <c r="D65" s="126"/>
      <c r="E65" s="95"/>
      <c r="F65" s="19" t="s">
        <v>112</v>
      </c>
      <c r="H65" s="13">
        <v>2</v>
      </c>
      <c r="I65" s="9" t="s">
        <v>9</v>
      </c>
      <c r="J65" s="102">
        <v>0</v>
      </c>
      <c r="L65" s="106">
        <f t="shared" si="4"/>
        <v>0</v>
      </c>
    </row>
    <row r="66" spans="1:12" x14ac:dyDescent="0.25">
      <c r="A66" s="100"/>
      <c r="B66" s="100"/>
      <c r="C66" s="100"/>
      <c r="D66" s="100"/>
      <c r="E66" s="101"/>
      <c r="F66" s="100"/>
      <c r="H66" s="91"/>
      <c r="I66" s="18"/>
      <c r="J66" s="18"/>
    </row>
    <row r="67" spans="1:12" x14ac:dyDescent="0.25">
      <c r="A67" s="100"/>
      <c r="B67" s="100"/>
      <c r="C67" s="100"/>
      <c r="D67" s="122" t="s">
        <v>88</v>
      </c>
      <c r="E67" s="122"/>
      <c r="F67" s="122"/>
      <c r="H67" s="31">
        <f>SUM(H69:H71)</f>
        <v>20.5</v>
      </c>
      <c r="I67" s="18"/>
      <c r="J67" s="18"/>
    </row>
    <row r="68" spans="1:12" x14ac:dyDescent="0.25">
      <c r="A68" s="100"/>
      <c r="B68" s="100"/>
      <c r="C68" s="100"/>
      <c r="D68" s="100"/>
      <c r="E68" s="101"/>
      <c r="F68" s="100"/>
      <c r="G68" s="100"/>
      <c r="H68" s="100"/>
      <c r="I68" s="18"/>
      <c r="J68" s="18"/>
    </row>
    <row r="69" spans="1:12" x14ac:dyDescent="0.25">
      <c r="A69" s="100"/>
      <c r="B69" s="123" t="s">
        <v>81</v>
      </c>
      <c r="D69" s="29" t="s">
        <v>83</v>
      </c>
      <c r="E69" s="99" t="s">
        <v>85</v>
      </c>
      <c r="F69" s="86" t="s">
        <v>86</v>
      </c>
      <c r="H69" s="13">
        <v>2.5</v>
      </c>
      <c r="I69" s="9" t="s">
        <v>75</v>
      </c>
      <c r="J69" s="102">
        <v>0</v>
      </c>
      <c r="L69" s="106">
        <f t="shared" ref="L69:L71" si="5">J69*H69</f>
        <v>0</v>
      </c>
    </row>
    <row r="70" spans="1:12" x14ac:dyDescent="0.25">
      <c r="A70" s="100"/>
      <c r="B70" s="123"/>
      <c r="D70" s="29" t="s">
        <v>79</v>
      </c>
      <c r="E70" s="99" t="s">
        <v>85</v>
      </c>
      <c r="F70" s="86" t="s">
        <v>26</v>
      </c>
      <c r="H70" s="13">
        <v>8</v>
      </c>
      <c r="I70" s="9" t="s">
        <v>75</v>
      </c>
      <c r="J70" s="102">
        <v>0</v>
      </c>
      <c r="L70" s="106">
        <f t="shared" si="5"/>
        <v>0</v>
      </c>
    </row>
    <row r="71" spans="1:12" x14ac:dyDescent="0.25">
      <c r="B71" s="123"/>
      <c r="D71" s="29" t="s">
        <v>84</v>
      </c>
      <c r="E71" s="99" t="s">
        <v>85</v>
      </c>
      <c r="F71" s="86" t="s">
        <v>87</v>
      </c>
      <c r="H71" s="13">
        <v>10</v>
      </c>
      <c r="I71" s="9" t="s">
        <v>19</v>
      </c>
      <c r="J71" s="102">
        <v>0</v>
      </c>
      <c r="L71" s="106">
        <f t="shared" si="5"/>
        <v>0</v>
      </c>
    </row>
    <row r="72" spans="1:12" x14ac:dyDescent="0.25">
      <c r="B72"/>
      <c r="C72"/>
      <c r="D72"/>
      <c r="H72"/>
      <c r="I72" s="18"/>
      <c r="J72" s="18"/>
    </row>
    <row r="73" spans="1:12" x14ac:dyDescent="0.25">
      <c r="B73" s="92"/>
      <c r="D73" s="122" t="s">
        <v>72</v>
      </c>
      <c r="E73" s="122"/>
      <c r="F73" s="122"/>
      <c r="G73" s="20"/>
      <c r="H73" s="31">
        <f>SUM(H75:H80)</f>
        <v>2.5</v>
      </c>
      <c r="I73" s="20"/>
      <c r="J73" s="20"/>
    </row>
    <row r="74" spans="1:12" x14ac:dyDescent="0.25">
      <c r="B74" s="93"/>
    </row>
    <row r="75" spans="1:12" x14ac:dyDescent="0.25">
      <c r="B75" s="127" t="s">
        <v>80</v>
      </c>
      <c r="D75" s="133" t="s">
        <v>115</v>
      </c>
      <c r="E75" s="98" t="s">
        <v>118</v>
      </c>
      <c r="F75" s="19" t="s">
        <v>117</v>
      </c>
      <c r="H75" s="13">
        <v>0.5</v>
      </c>
      <c r="I75" s="9" t="s">
        <v>75</v>
      </c>
      <c r="J75" s="102">
        <v>0</v>
      </c>
      <c r="L75" s="106">
        <f t="shared" ref="L75:L80" si="6">J75*H75</f>
        <v>0</v>
      </c>
    </row>
    <row r="76" spans="1:12" ht="15" hidden="1" customHeight="1" x14ac:dyDescent="0.25">
      <c r="B76" s="127"/>
      <c r="D76" s="133"/>
      <c r="E76" s="6"/>
      <c r="F76" s="12"/>
      <c r="J76" s="102">
        <v>0</v>
      </c>
      <c r="L76" s="106">
        <f t="shared" si="6"/>
        <v>0</v>
      </c>
    </row>
    <row r="77" spans="1:12" ht="15" hidden="1" customHeight="1" x14ac:dyDescent="0.25">
      <c r="B77" s="127"/>
      <c r="D77" s="133"/>
      <c r="E77" s="6" t="s">
        <v>22</v>
      </c>
      <c r="F77" s="12" t="s">
        <v>23</v>
      </c>
      <c r="H77" s="14"/>
      <c r="I77" s="9"/>
      <c r="J77" s="102">
        <v>0</v>
      </c>
      <c r="L77" s="106">
        <f t="shared" si="6"/>
        <v>0</v>
      </c>
    </row>
    <row r="78" spans="1:12" ht="15" hidden="1" customHeight="1" x14ac:dyDescent="0.25">
      <c r="B78" s="127"/>
      <c r="D78" s="133"/>
      <c r="E78" s="6" t="s">
        <v>24</v>
      </c>
      <c r="F78" s="12" t="s">
        <v>25</v>
      </c>
      <c r="H78" s="14"/>
      <c r="I78" s="9"/>
      <c r="J78" s="102">
        <v>0</v>
      </c>
      <c r="L78" s="106">
        <f t="shared" si="6"/>
        <v>0</v>
      </c>
    </row>
    <row r="79" spans="1:12" x14ac:dyDescent="0.25">
      <c r="B79" s="127"/>
      <c r="D79" s="133"/>
      <c r="E79" s="6" t="s">
        <v>116</v>
      </c>
      <c r="F79" s="96" t="s">
        <v>121</v>
      </c>
      <c r="H79" s="13">
        <v>1</v>
      </c>
      <c r="I79" s="9" t="s">
        <v>75</v>
      </c>
      <c r="J79" s="102">
        <v>0</v>
      </c>
      <c r="L79" s="106">
        <f t="shared" si="6"/>
        <v>0</v>
      </c>
    </row>
    <row r="80" spans="1:12" x14ac:dyDescent="0.25">
      <c r="A80" s="1"/>
      <c r="B80" s="127"/>
      <c r="D80" s="133"/>
      <c r="E80" s="6" t="s">
        <v>119</v>
      </c>
      <c r="F80" s="96" t="s">
        <v>120</v>
      </c>
      <c r="H80" s="13">
        <v>1</v>
      </c>
      <c r="I80" s="9" t="s">
        <v>9</v>
      </c>
      <c r="J80" s="102">
        <v>0</v>
      </c>
      <c r="L80" s="106">
        <f t="shared" si="6"/>
        <v>0</v>
      </c>
    </row>
    <row r="81" spans="1:12" x14ac:dyDescent="0.25">
      <c r="A81" s="1"/>
      <c r="B81" s="15"/>
      <c r="D81" s="16"/>
      <c r="E81" s="16"/>
      <c r="F81" s="90"/>
      <c r="H81" s="17"/>
      <c r="I81" s="18"/>
      <c r="J81" s="18"/>
    </row>
    <row r="82" spans="1:12" x14ac:dyDescent="0.25">
      <c r="D82" s="129" t="s">
        <v>27</v>
      </c>
      <c r="E82" s="129"/>
      <c r="F82" s="129"/>
      <c r="H82" s="31">
        <f>H73+H67+H29+H23+H17+H12+H4</f>
        <v>65</v>
      </c>
      <c r="L82" s="106">
        <f>SUM(L6:L80)</f>
        <v>12.2125</v>
      </c>
    </row>
  </sheetData>
  <mergeCells count="17">
    <mergeCell ref="B75:B80"/>
    <mergeCell ref="D82:F82"/>
    <mergeCell ref="D23:F23"/>
    <mergeCell ref="D29:F29"/>
    <mergeCell ref="D73:F73"/>
    <mergeCell ref="D25:D27"/>
    <mergeCell ref="D75:D80"/>
    <mergeCell ref="D4:F4"/>
    <mergeCell ref="B17:B65"/>
    <mergeCell ref="B69:B71"/>
    <mergeCell ref="D6:D10"/>
    <mergeCell ref="D19:D21"/>
    <mergeCell ref="D31:D65"/>
    <mergeCell ref="D67:F67"/>
    <mergeCell ref="B6:B10"/>
    <mergeCell ref="D17:F17"/>
    <mergeCell ref="D12:F12"/>
  </mergeCells>
  <conditionalFormatting sqref="J6:J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{6BA9094E-AA0F-4CEF-A5C4-F71E499DBC8D}</x14:id>
        </ext>
      </extLst>
    </cfRule>
  </conditionalFormatting>
  <conditionalFormatting sqref="J14:J15 J19:J21 J25:J27 J31:J33 J69:J71 J75:J80 J35:J39 J41:J43 J45:J49 J51:J53 J55:J56 J58:J61 J63:J6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{8E0C7696-DB9D-4FE2-9E9C-CF1053A3106B}</x14:id>
        </ext>
      </extLst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7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A9094E-AA0F-4CEF-A5C4-F71E499DBC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J6:J10</xm:sqref>
        </x14:conditionalFormatting>
        <x14:conditionalFormatting xmlns:xm="http://schemas.microsoft.com/office/excel/2006/main">
          <x14:cfRule type="dataBar" id="{8E0C7696-DB9D-4FE2-9E9C-CF1053A3106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J14:J15 J19:J21 J25:J27 J31:J33 J69:J71 J75:J80 J35:J39 J41:J43 J45:J49 J51:J53 J55:J56 J58:J61 J63:J65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F34"/>
  <sheetViews>
    <sheetView showGridLines="0" workbookViewId="0"/>
  </sheetViews>
  <sheetFormatPr baseColWidth="10" defaultRowHeight="15" x14ac:dyDescent="0.25"/>
  <cols>
    <col min="1" max="1" width="3.7109375" customWidth="1"/>
    <col min="2" max="2" width="7.42578125" customWidth="1"/>
    <col min="3" max="3" width="18.28515625" customWidth="1"/>
    <col min="4" max="4" width="145.7109375" customWidth="1"/>
    <col min="5" max="5" width="3.7109375" customWidth="1"/>
  </cols>
  <sheetData>
    <row r="1" spans="2:6" x14ac:dyDescent="0.25">
      <c r="B1" s="109">
        <v>41733</v>
      </c>
    </row>
    <row r="2" spans="2:6" ht="21" x14ac:dyDescent="0.35">
      <c r="C2" s="138" t="str">
        <f>"Tableau de bord d'avancement SQC pour une deadline au " &amp; PROPER(TEXT(B1,"jjjj jj mmmm aaaa"))</f>
        <v>Tableau de bord d'avancement SQC pour une deadline au Vendredi 04 Avril 2014</v>
      </c>
      <c r="D2" s="138"/>
      <c r="E2" s="108"/>
      <c r="F2" s="108"/>
    </row>
    <row r="3" spans="2:6" x14ac:dyDescent="0.25">
      <c r="C3" s="21"/>
      <c r="D3" s="21"/>
      <c r="E3" s="21"/>
      <c r="F3" s="21"/>
    </row>
    <row r="4" spans="2:6" ht="18.75" x14ac:dyDescent="0.3">
      <c r="C4" s="137" t="s">
        <v>4</v>
      </c>
      <c r="D4" s="137"/>
      <c r="E4" s="21"/>
      <c r="F4" s="21"/>
    </row>
    <row r="5" spans="2:6" ht="12" customHeight="1" x14ac:dyDescent="0.25"/>
    <row r="6" spans="2:6" x14ac:dyDescent="0.25">
      <c r="B6" s="135" t="s">
        <v>130</v>
      </c>
      <c r="C6" s="110" t="s">
        <v>125</v>
      </c>
      <c r="D6" s="121">
        <f>'Plan de charge SQC'!H82</f>
        <v>65</v>
      </c>
    </row>
    <row r="7" spans="2:6" x14ac:dyDescent="0.25">
      <c r="B7" s="135"/>
      <c r="C7" s="110" t="s">
        <v>126</v>
      </c>
      <c r="D7" s="121">
        <f>'Plan de charge SQC'!L82</f>
        <v>12.2125</v>
      </c>
    </row>
    <row r="8" spans="2:6" x14ac:dyDescent="0.25">
      <c r="B8" s="135"/>
      <c r="C8" s="110" t="s">
        <v>127</v>
      </c>
      <c r="D8" s="121">
        <f>D6-D7</f>
        <v>52.787500000000001</v>
      </c>
    </row>
    <row r="9" spans="2:6" x14ac:dyDescent="0.25">
      <c r="B9" s="135"/>
      <c r="C9" s="110" t="s">
        <v>128</v>
      </c>
      <c r="D9" s="121">
        <f ca="1">NETWORKDAYS(TODAY(),$B$1)</f>
        <v>21</v>
      </c>
    </row>
    <row r="10" spans="2:6" x14ac:dyDescent="0.25">
      <c r="B10" s="135"/>
      <c r="C10" s="110" t="s">
        <v>129</v>
      </c>
      <c r="D10" s="121">
        <f ca="1">D9-(D8/3)</f>
        <v>3.404166666666665</v>
      </c>
    </row>
    <row r="11" spans="2:6" x14ac:dyDescent="0.25">
      <c r="D11" s="104"/>
    </row>
    <row r="12" spans="2:6" ht="15" customHeight="1" x14ac:dyDescent="0.25">
      <c r="B12" s="136" t="s">
        <v>124</v>
      </c>
      <c r="D12" s="111" t="s">
        <v>19</v>
      </c>
    </row>
    <row r="13" spans="2:6" x14ac:dyDescent="0.25">
      <c r="B13" s="136"/>
      <c r="C13" s="114" t="s">
        <v>125</v>
      </c>
      <c r="D13" s="121">
        <f t="array" ref="D13">SUM((Programmeur=D12)*Charge*1)</f>
        <v>30</v>
      </c>
    </row>
    <row r="14" spans="2:6" x14ac:dyDescent="0.25">
      <c r="B14" s="136"/>
      <c r="C14" s="114" t="s">
        <v>126</v>
      </c>
      <c r="D14" s="121">
        <f t="array" ref="D14">SUM((Programmeur=D12)*Avancement*1)</f>
        <v>10.6</v>
      </c>
    </row>
    <row r="15" spans="2:6" x14ac:dyDescent="0.25">
      <c r="B15" s="136"/>
      <c r="C15" s="114" t="s">
        <v>127</v>
      </c>
      <c r="D15" s="121">
        <f>D13-D14</f>
        <v>19.399999999999999</v>
      </c>
    </row>
    <row r="16" spans="2:6" x14ac:dyDescent="0.25">
      <c r="B16" s="136"/>
      <c r="C16" s="114" t="s">
        <v>128</v>
      </c>
      <c r="D16" s="121">
        <f ca="1">NETWORKDAYS(TODAY(),$B$1)</f>
        <v>21</v>
      </c>
    </row>
    <row r="17" spans="2:4" x14ac:dyDescent="0.25">
      <c r="B17" s="136"/>
      <c r="C17" s="114" t="s">
        <v>129</v>
      </c>
      <c r="D17" s="121">
        <f ca="1">D16-(D15)</f>
        <v>1.6000000000000014</v>
      </c>
    </row>
    <row r="18" spans="2:4" x14ac:dyDescent="0.25">
      <c r="B18" s="136"/>
    </row>
    <row r="19" spans="2:4" x14ac:dyDescent="0.25">
      <c r="B19" s="136"/>
      <c r="D19" s="112" t="s">
        <v>9</v>
      </c>
    </row>
    <row r="20" spans="2:4" x14ac:dyDescent="0.25">
      <c r="B20" s="136"/>
      <c r="C20" s="115" t="s">
        <v>125</v>
      </c>
      <c r="D20" s="4">
        <f t="array" ref="D20">SUM((Programmeur=D19)*Charge*1)</f>
        <v>23</v>
      </c>
    </row>
    <row r="21" spans="2:4" x14ac:dyDescent="0.25">
      <c r="B21" s="136"/>
      <c r="C21" s="116" t="s">
        <v>126</v>
      </c>
      <c r="D21" s="121">
        <f t="array" ref="D21">SUM((Programmeur=D19)*Avancement*1)</f>
        <v>1.6125</v>
      </c>
    </row>
    <row r="22" spans="2:4" x14ac:dyDescent="0.25">
      <c r="B22" s="136"/>
      <c r="C22" s="116" t="s">
        <v>127</v>
      </c>
      <c r="D22" s="121">
        <f>D20-D21</f>
        <v>21.387499999999999</v>
      </c>
    </row>
    <row r="23" spans="2:4" x14ac:dyDescent="0.25">
      <c r="B23" s="136"/>
      <c r="C23" s="116" t="s">
        <v>128</v>
      </c>
      <c r="D23" s="121">
        <f ca="1">NETWORKDAYS(TODAY(),$B$1)</f>
        <v>21</v>
      </c>
    </row>
    <row r="24" spans="2:4" x14ac:dyDescent="0.25">
      <c r="B24" s="136"/>
      <c r="C24" s="117" t="s">
        <v>129</v>
      </c>
      <c r="D24" s="121">
        <f ca="1">D23-(D22)</f>
        <v>-0.38749999999999929</v>
      </c>
    </row>
    <row r="25" spans="2:4" x14ac:dyDescent="0.25">
      <c r="B25" s="136"/>
    </row>
    <row r="26" spans="2:4" x14ac:dyDescent="0.25">
      <c r="B26" s="136"/>
      <c r="D26" s="113" t="s">
        <v>75</v>
      </c>
    </row>
    <row r="27" spans="2:4" x14ac:dyDescent="0.25">
      <c r="B27" s="136"/>
      <c r="C27" s="118" t="s">
        <v>125</v>
      </c>
      <c r="D27" s="121">
        <f t="array" ref="D27">SUM((Programmeur=D26)*Charge*1)</f>
        <v>12</v>
      </c>
    </row>
    <row r="28" spans="2:4" x14ac:dyDescent="0.25">
      <c r="B28" s="136"/>
      <c r="C28" s="119" t="s">
        <v>126</v>
      </c>
      <c r="D28" s="121">
        <f t="array" ref="D28">SUM((Programmeur=D26)*Avancement*1)</f>
        <v>0</v>
      </c>
    </row>
    <row r="29" spans="2:4" x14ac:dyDescent="0.25">
      <c r="B29" s="136"/>
      <c r="C29" s="119" t="s">
        <v>127</v>
      </c>
      <c r="D29" s="121">
        <f>D27-D28</f>
        <v>12</v>
      </c>
    </row>
    <row r="30" spans="2:4" x14ac:dyDescent="0.25">
      <c r="B30" s="136"/>
      <c r="C30" s="119" t="s">
        <v>128</v>
      </c>
      <c r="D30" s="121">
        <f ca="1">NETWORKDAYS(TODAY(),$B$1)</f>
        <v>21</v>
      </c>
    </row>
    <row r="31" spans="2:4" x14ac:dyDescent="0.25">
      <c r="B31" s="136"/>
      <c r="C31" s="120" t="s">
        <v>129</v>
      </c>
      <c r="D31" s="121">
        <f ca="1">D30-(D29)</f>
        <v>9</v>
      </c>
    </row>
    <row r="32" spans="2:4" ht="12" customHeight="1" x14ac:dyDescent="0.25"/>
    <row r="33" spans="3:4" x14ac:dyDescent="0.25">
      <c r="C33" s="134"/>
      <c r="D33" s="134"/>
    </row>
    <row r="34" spans="3:4" ht="9.75" customHeight="1" x14ac:dyDescent="0.25"/>
  </sheetData>
  <mergeCells count="5">
    <mergeCell ref="C33:D33"/>
    <mergeCell ref="B6:B10"/>
    <mergeCell ref="B12:B31"/>
    <mergeCell ref="C4:D4"/>
    <mergeCell ref="C2:D2"/>
  </mergeCells>
  <conditionalFormatting sqref="D6:D1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{01F5FCE0-D540-45F1-A18D-A58AFAED8381}</x14:id>
        </ext>
      </extLst>
    </cfRule>
  </conditionalFormatting>
  <conditionalFormatting sqref="D13:D1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{B729DDDA-75E4-410B-8B13-3432384721BF}</x14:id>
        </ext>
      </extLst>
    </cfRule>
  </conditionalFormatting>
  <conditionalFormatting sqref="D20:D2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{F965E0CB-B88B-413F-A4C2-A0172EA7B0F5}</x14:id>
        </ext>
      </extLst>
    </cfRule>
  </conditionalFormatting>
  <conditionalFormatting sqref="D27:D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{2B966331-035B-4F18-95A1-392DB800A601}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F5FCE0-D540-45F1-A18D-A58AFAED83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D6:D10</xm:sqref>
        </x14:conditionalFormatting>
        <x14:conditionalFormatting xmlns:xm="http://schemas.microsoft.com/office/excel/2006/main">
          <x14:cfRule type="dataBar" id="{B729DDDA-75E4-410B-8B13-3432384721B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D13:D17</xm:sqref>
        </x14:conditionalFormatting>
        <x14:conditionalFormatting xmlns:xm="http://schemas.microsoft.com/office/excel/2006/main">
          <x14:cfRule type="dataBar" id="{F965E0CB-B88B-413F-A4C2-A0172EA7B0F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D20:D24</xm:sqref>
        </x14:conditionalFormatting>
        <x14:conditionalFormatting xmlns:xm="http://schemas.microsoft.com/office/excel/2006/main">
          <x14:cfRule type="dataBar" id="{2B966331-035B-4F18-95A1-392DB800A6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D27:D31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1:J53"/>
  <sheetViews>
    <sheetView showGridLines="0" workbookViewId="0"/>
  </sheetViews>
  <sheetFormatPr baseColWidth="10" defaultRowHeight="15" x14ac:dyDescent="0.25"/>
  <cols>
    <col min="1" max="1" width="2.42578125" customWidth="1"/>
    <col min="2" max="2" width="14.85546875" style="32" customWidth="1"/>
    <col min="3" max="3" width="7.5703125" style="32" customWidth="1"/>
    <col min="4" max="4" width="15.7109375" customWidth="1"/>
    <col min="5" max="5" width="16.140625" customWidth="1"/>
    <col min="6" max="6" width="15.7109375" customWidth="1"/>
    <col min="7" max="7" width="16.140625" customWidth="1"/>
    <col min="8" max="10" width="15.7109375" customWidth="1"/>
    <col min="11" max="11" width="4" customWidth="1"/>
  </cols>
  <sheetData>
    <row r="1" spans="2:10" ht="27" customHeight="1" x14ac:dyDescent="0.25">
      <c r="B1" s="142" t="s">
        <v>59</v>
      </c>
      <c r="C1" s="142"/>
      <c r="D1" s="142"/>
      <c r="E1" s="142"/>
      <c r="F1" s="142"/>
      <c r="G1" s="142"/>
      <c r="H1" s="142"/>
      <c r="I1" s="142"/>
      <c r="J1" s="142"/>
    </row>
    <row r="2" spans="2:10" ht="9" customHeight="1" x14ac:dyDescent="0.25"/>
    <row r="3" spans="2:10" ht="27.75" customHeight="1" x14ac:dyDescent="0.25">
      <c r="D3" s="33" t="str">
        <f>PROPER(TEXT(DATE(YEAR("06/03/2013"),MONTH("06/03/2013"),COLUMN()),"jjjj"))</f>
        <v>Lundi</v>
      </c>
      <c r="E3" s="33" t="str">
        <f t="shared" ref="E3:J3" si="0">PROPER(TEXT(DATE(YEAR("06/03/2013"),MONTH("06/03/2013"),COLUMN()),"jjjj"))</f>
        <v>Mardi</v>
      </c>
      <c r="F3" s="33" t="str">
        <f t="shared" si="0"/>
        <v>Mercredi</v>
      </c>
      <c r="G3" s="33" t="str">
        <f t="shared" si="0"/>
        <v>Jeudi</v>
      </c>
      <c r="H3" s="33" t="str">
        <f t="shared" si="0"/>
        <v>Vendredi</v>
      </c>
      <c r="I3" s="33" t="str">
        <f t="shared" si="0"/>
        <v>Samedi</v>
      </c>
      <c r="J3" s="33" t="str">
        <f t="shared" si="0"/>
        <v>Dimanche</v>
      </c>
    </row>
    <row r="4" spans="2:10" ht="21" customHeight="1" x14ac:dyDescent="0.25">
      <c r="B4" s="139" t="str">
        <f>"Semaine n° " &amp; ROW()-3</f>
        <v>Semaine n° 1</v>
      </c>
      <c r="C4" s="140"/>
      <c r="D4" s="51" t="str">
        <f>PROPER(TEXT(DATE(YEAR("01/01/2014"),MONTH("01/02/2014"),7*(ROW()-4)+COLUMN()-1)," jj-mmm-aaaa"))</f>
        <v xml:space="preserve"> 03-Févr-2014</v>
      </c>
      <c r="E4" s="52" t="str">
        <f t="shared" ref="E4:J16" si="1">PROPER(TEXT(DATE(YEAR("01/01/2014"),MONTH("01/02/2014"),7*(ROW()-4)+COLUMN()-1)," jj-mmm-aaaa"))</f>
        <v xml:space="preserve"> 04-Févr-2014</v>
      </c>
      <c r="F4" s="52" t="str">
        <f t="shared" si="1"/>
        <v xml:space="preserve"> 05-Févr-2014</v>
      </c>
      <c r="G4" s="52" t="str">
        <f t="shared" si="1"/>
        <v xml:space="preserve"> 06-Févr-2014</v>
      </c>
      <c r="H4" s="52" t="str">
        <f t="shared" si="1"/>
        <v xml:space="preserve"> 07-Févr-2014</v>
      </c>
      <c r="I4" s="77" t="str">
        <f t="shared" si="1"/>
        <v xml:space="preserve"> 08-Févr-2014</v>
      </c>
      <c r="J4" s="78" t="str">
        <f t="shared" si="1"/>
        <v xml:space="preserve"> 09-Févr-2014</v>
      </c>
    </row>
    <row r="5" spans="2:10" ht="21" customHeight="1" x14ac:dyDescent="0.25">
      <c r="B5" s="139" t="str">
        <f t="shared" ref="B5:B16" si="2">"Semaine n° " &amp; ROW()-3</f>
        <v>Semaine n° 2</v>
      </c>
      <c r="C5" s="140"/>
      <c r="D5" s="53" t="str">
        <f t="shared" ref="D5:D16" si="3">PROPER(TEXT(DATE(YEAR("01/01/2014"),MONTH("01/02/2014"),7*(ROW()-4)+COLUMN()-1)," jj-mmm-aaaa"))</f>
        <v xml:space="preserve"> 10-Févr-2014</v>
      </c>
      <c r="E5" s="54" t="str">
        <f t="shared" si="1"/>
        <v xml:space="preserve"> 11-Févr-2014</v>
      </c>
      <c r="F5" s="54" t="str">
        <f t="shared" si="1"/>
        <v xml:space="preserve"> 12-Févr-2014</v>
      </c>
      <c r="G5" s="54" t="str">
        <f t="shared" si="1"/>
        <v xml:space="preserve"> 13-Févr-2014</v>
      </c>
      <c r="H5" s="54" t="str">
        <f t="shared" si="1"/>
        <v xml:space="preserve"> 14-Févr-2014</v>
      </c>
      <c r="I5" s="79" t="str">
        <f t="shared" si="1"/>
        <v xml:space="preserve"> 15-Févr-2014</v>
      </c>
      <c r="J5" s="80" t="str">
        <f t="shared" si="1"/>
        <v xml:space="preserve"> 16-Févr-2014</v>
      </c>
    </row>
    <row r="6" spans="2:10" ht="21" customHeight="1" x14ac:dyDescent="0.25">
      <c r="B6" s="139" t="str">
        <f t="shared" si="2"/>
        <v>Semaine n° 3</v>
      </c>
      <c r="C6" s="140"/>
      <c r="D6" s="53" t="str">
        <f t="shared" si="3"/>
        <v xml:space="preserve"> 17-Févr-2014</v>
      </c>
      <c r="E6" s="55" t="str">
        <f t="shared" si="1"/>
        <v xml:space="preserve"> 18-Févr-2014</v>
      </c>
      <c r="F6" s="55" t="str">
        <f t="shared" si="1"/>
        <v xml:space="preserve"> 19-Févr-2014</v>
      </c>
      <c r="G6" s="55" t="str">
        <f t="shared" si="1"/>
        <v xml:space="preserve"> 20-Févr-2014</v>
      </c>
      <c r="H6" s="55" t="str">
        <f t="shared" si="1"/>
        <v xml:space="preserve"> 21-Févr-2014</v>
      </c>
      <c r="I6" s="79" t="str">
        <f t="shared" si="1"/>
        <v xml:space="preserve"> 22-Févr-2014</v>
      </c>
      <c r="J6" s="80" t="str">
        <f t="shared" si="1"/>
        <v xml:space="preserve"> 23-Févr-2014</v>
      </c>
    </row>
    <row r="7" spans="2:10" ht="21" customHeight="1" x14ac:dyDescent="0.25">
      <c r="B7" s="139" t="str">
        <f t="shared" si="2"/>
        <v>Semaine n° 4</v>
      </c>
      <c r="C7" s="140"/>
      <c r="D7" s="56" t="str">
        <f t="shared" si="3"/>
        <v xml:space="preserve"> 24-Févr-2014</v>
      </c>
      <c r="E7" s="57" t="str">
        <f t="shared" si="1"/>
        <v xml:space="preserve"> 25-Févr-2014</v>
      </c>
      <c r="F7" s="57" t="str">
        <f t="shared" si="1"/>
        <v xml:space="preserve"> 26-Févr-2014</v>
      </c>
      <c r="G7" s="57" t="str">
        <f t="shared" si="1"/>
        <v xml:space="preserve"> 27-Févr-2014</v>
      </c>
      <c r="H7" s="57" t="str">
        <f t="shared" si="1"/>
        <v xml:space="preserve"> 28-Févr-2014</v>
      </c>
      <c r="I7" s="79" t="str">
        <f t="shared" si="1"/>
        <v xml:space="preserve"> 01-Mars-2014</v>
      </c>
      <c r="J7" s="80" t="str">
        <f t="shared" si="1"/>
        <v xml:space="preserve"> 02-Mars-2014</v>
      </c>
    </row>
    <row r="8" spans="2:10" ht="21" customHeight="1" x14ac:dyDescent="0.25">
      <c r="B8" s="139" t="str">
        <f t="shared" si="2"/>
        <v>Semaine n° 5</v>
      </c>
      <c r="C8" s="140"/>
      <c r="D8" s="58" t="str">
        <f t="shared" si="3"/>
        <v xml:space="preserve"> 03-Mars-2014</v>
      </c>
      <c r="E8" s="57" t="str">
        <f t="shared" si="1"/>
        <v xml:space="preserve"> 04-Mars-2014</v>
      </c>
      <c r="F8" s="57" t="str">
        <f t="shared" si="1"/>
        <v xml:space="preserve"> 05-Mars-2014</v>
      </c>
      <c r="G8" s="57" t="str">
        <f t="shared" si="1"/>
        <v xml:space="preserve"> 06-Mars-2014</v>
      </c>
      <c r="H8" s="57" t="str">
        <f t="shared" si="1"/>
        <v xml:space="preserve"> 07-Mars-2014</v>
      </c>
      <c r="I8" s="79" t="str">
        <f t="shared" si="1"/>
        <v xml:space="preserve"> 08-Mars-2014</v>
      </c>
      <c r="J8" s="80" t="str">
        <f t="shared" si="1"/>
        <v xml:space="preserve"> 09-Mars-2014</v>
      </c>
    </row>
    <row r="9" spans="2:10" ht="21" customHeight="1" x14ac:dyDescent="0.25">
      <c r="B9" s="139" t="str">
        <f t="shared" si="2"/>
        <v>Semaine n° 6</v>
      </c>
      <c r="C9" s="140"/>
      <c r="D9" s="58" t="str">
        <f t="shared" si="3"/>
        <v xml:space="preserve"> 10-Mars-2014</v>
      </c>
      <c r="E9" s="63" t="str">
        <f t="shared" si="1"/>
        <v xml:space="preserve"> 11-Mars-2014</v>
      </c>
      <c r="F9" s="63" t="str">
        <f t="shared" si="1"/>
        <v xml:space="preserve"> 12-Mars-2014</v>
      </c>
      <c r="G9" s="63" t="str">
        <f t="shared" si="1"/>
        <v xml:space="preserve"> 13-Mars-2014</v>
      </c>
      <c r="H9" s="72" t="str">
        <f t="shared" si="1"/>
        <v xml:space="preserve"> 14-Mars-2014</v>
      </c>
      <c r="I9" s="81" t="str">
        <f t="shared" si="1"/>
        <v xml:space="preserve"> 15-Mars-2014</v>
      </c>
      <c r="J9" s="80" t="str">
        <f t="shared" si="1"/>
        <v xml:space="preserve"> 16-Mars-2014</v>
      </c>
    </row>
    <row r="10" spans="2:10" ht="21" customHeight="1" x14ac:dyDescent="0.25">
      <c r="B10" s="139" t="str">
        <f t="shared" si="2"/>
        <v>Semaine n° 7</v>
      </c>
      <c r="C10" s="141"/>
      <c r="D10" s="73" t="str">
        <f t="shared" si="3"/>
        <v xml:space="preserve"> 17-Mars-2014</v>
      </c>
      <c r="E10" s="61" t="str">
        <f t="shared" si="1"/>
        <v xml:space="preserve"> 18-Mars-2014</v>
      </c>
      <c r="F10" s="61" t="str">
        <f t="shared" si="1"/>
        <v xml:space="preserve"> 19-Mars-2014</v>
      </c>
      <c r="G10" s="61" t="str">
        <f t="shared" si="1"/>
        <v xml:space="preserve"> 20-Mars-2014</v>
      </c>
      <c r="H10" s="61" t="str">
        <f t="shared" si="1"/>
        <v xml:space="preserve"> 21-Mars-2014</v>
      </c>
      <c r="I10" s="79" t="str">
        <f t="shared" si="1"/>
        <v xml:space="preserve"> 22-Mars-2014</v>
      </c>
      <c r="J10" s="80" t="str">
        <f t="shared" si="1"/>
        <v xml:space="preserve"> 23-Mars-2014</v>
      </c>
    </row>
    <row r="11" spans="2:10" ht="21" customHeight="1" x14ac:dyDescent="0.25">
      <c r="B11" s="139" t="str">
        <f t="shared" si="2"/>
        <v>Semaine n° 8</v>
      </c>
      <c r="C11" s="140"/>
      <c r="D11" s="62" t="str">
        <f t="shared" si="3"/>
        <v xml:space="preserve"> 24-Mars-2014</v>
      </c>
      <c r="E11" s="59" t="str">
        <f t="shared" si="1"/>
        <v xml:space="preserve"> 25-Mars-2014</v>
      </c>
      <c r="F11" s="59" t="str">
        <f t="shared" si="1"/>
        <v xml:space="preserve"> 26-Mars-2014</v>
      </c>
      <c r="G11" s="59" t="str">
        <f t="shared" si="1"/>
        <v xml:space="preserve"> 27-Mars-2014</v>
      </c>
      <c r="H11" s="59" t="str">
        <f t="shared" si="1"/>
        <v xml:space="preserve"> 28-Mars-2014</v>
      </c>
      <c r="I11" s="79" t="str">
        <f t="shared" si="1"/>
        <v xml:space="preserve"> 29-Mars-2014</v>
      </c>
      <c r="J11" s="80" t="str">
        <f t="shared" si="1"/>
        <v xml:space="preserve"> 30-Mars-2014</v>
      </c>
    </row>
    <row r="12" spans="2:10" ht="21" customHeight="1" x14ac:dyDescent="0.25">
      <c r="B12" s="139" t="str">
        <f t="shared" si="2"/>
        <v>Semaine n° 9</v>
      </c>
      <c r="C12" s="140"/>
      <c r="D12" s="60" t="str">
        <f t="shared" si="3"/>
        <v xml:space="preserve"> 31-Mars-2014</v>
      </c>
      <c r="E12" s="54" t="str">
        <f t="shared" si="1"/>
        <v xml:space="preserve"> 01-Avr-2014</v>
      </c>
      <c r="F12" s="54" t="str">
        <f t="shared" si="1"/>
        <v xml:space="preserve"> 02-Avr-2014</v>
      </c>
      <c r="G12" s="54" t="str">
        <f t="shared" si="1"/>
        <v xml:space="preserve"> 03-Avr-2014</v>
      </c>
      <c r="H12" s="54" t="str">
        <f t="shared" si="1"/>
        <v xml:space="preserve"> 04-Avr-2014</v>
      </c>
      <c r="I12" s="79" t="str">
        <f t="shared" si="1"/>
        <v xml:space="preserve"> 05-Avr-2014</v>
      </c>
      <c r="J12" s="80" t="str">
        <f t="shared" si="1"/>
        <v xml:space="preserve"> 06-Avr-2014</v>
      </c>
    </row>
    <row r="13" spans="2:10" ht="21" customHeight="1" x14ac:dyDescent="0.25">
      <c r="B13" s="139" t="str">
        <f t="shared" si="2"/>
        <v>Semaine n° 10</v>
      </c>
      <c r="C13" s="140"/>
      <c r="D13" s="53" t="str">
        <f t="shared" si="3"/>
        <v xml:space="preserve"> 07-Avr-2014</v>
      </c>
      <c r="E13" s="54" t="str">
        <f t="shared" si="1"/>
        <v xml:space="preserve"> 08-Avr-2014</v>
      </c>
      <c r="F13" s="54" t="str">
        <f t="shared" si="1"/>
        <v xml:space="preserve"> 09-Avr-2014</v>
      </c>
      <c r="G13" s="54" t="str">
        <f t="shared" si="1"/>
        <v xml:space="preserve"> 10-Avr-2014</v>
      </c>
      <c r="H13" s="54" t="str">
        <f t="shared" si="1"/>
        <v xml:space="preserve"> 11-Avr-2014</v>
      </c>
      <c r="I13" s="79" t="str">
        <f t="shared" si="1"/>
        <v xml:space="preserve"> 12-Avr-2014</v>
      </c>
      <c r="J13" s="80" t="str">
        <f t="shared" si="1"/>
        <v xml:space="preserve"> 13-Avr-2014</v>
      </c>
    </row>
    <row r="14" spans="2:10" ht="21" customHeight="1" x14ac:dyDescent="0.25">
      <c r="B14" s="139" t="str">
        <f t="shared" si="2"/>
        <v>Semaine n° 11</v>
      </c>
      <c r="C14" s="140"/>
      <c r="D14" s="53" t="str">
        <f t="shared" si="3"/>
        <v xml:space="preserve"> 14-Avr-2014</v>
      </c>
      <c r="E14" s="54" t="str">
        <f t="shared" si="1"/>
        <v xml:space="preserve"> 15-Avr-2014</v>
      </c>
      <c r="F14" s="54" t="str">
        <f t="shared" si="1"/>
        <v xml:space="preserve"> 16-Avr-2014</v>
      </c>
      <c r="G14" s="54" t="str">
        <f t="shared" si="1"/>
        <v xml:space="preserve"> 17-Avr-2014</v>
      </c>
      <c r="H14" s="54" t="str">
        <f t="shared" si="1"/>
        <v xml:space="preserve"> 18-Avr-2014</v>
      </c>
      <c r="I14" s="79" t="str">
        <f t="shared" si="1"/>
        <v xml:space="preserve"> 19-Avr-2014</v>
      </c>
      <c r="J14" s="80" t="str">
        <f t="shared" si="1"/>
        <v xml:space="preserve"> 20-Avr-2014</v>
      </c>
    </row>
    <row r="15" spans="2:10" ht="21" customHeight="1" x14ac:dyDescent="0.25">
      <c r="B15" s="139" t="str">
        <f t="shared" si="2"/>
        <v>Semaine n° 12</v>
      </c>
      <c r="C15" s="140"/>
      <c r="D15" s="53" t="str">
        <f t="shared" si="3"/>
        <v xml:space="preserve"> 21-Avr-2014</v>
      </c>
      <c r="E15" s="54" t="str">
        <f t="shared" si="1"/>
        <v xml:space="preserve"> 22-Avr-2014</v>
      </c>
      <c r="F15" s="54" t="str">
        <f t="shared" si="1"/>
        <v xml:space="preserve"> 23-Avr-2014</v>
      </c>
      <c r="G15" s="54" t="str">
        <f t="shared" si="1"/>
        <v xml:space="preserve"> 24-Avr-2014</v>
      </c>
      <c r="H15" s="54" t="str">
        <f t="shared" si="1"/>
        <v xml:space="preserve"> 25-Avr-2014</v>
      </c>
      <c r="I15" s="79" t="str">
        <f t="shared" si="1"/>
        <v xml:space="preserve"> 26-Avr-2014</v>
      </c>
      <c r="J15" s="80" t="str">
        <f t="shared" si="1"/>
        <v xml:space="preserve"> 27-Avr-2014</v>
      </c>
    </row>
    <row r="16" spans="2:10" ht="21" customHeight="1" x14ac:dyDescent="0.25">
      <c r="B16" s="139" t="str">
        <f t="shared" si="2"/>
        <v>Semaine n° 13</v>
      </c>
      <c r="C16" s="140"/>
      <c r="D16" s="53" t="str">
        <f t="shared" si="3"/>
        <v xml:space="preserve"> 28-Avr-2014</v>
      </c>
      <c r="E16" s="54" t="str">
        <f t="shared" si="1"/>
        <v xml:space="preserve"> 29-Avr-2014</v>
      </c>
      <c r="F16" s="54" t="str">
        <f t="shared" si="1"/>
        <v xml:space="preserve"> 30-Avr-2014</v>
      </c>
      <c r="G16" s="54" t="str">
        <f t="shared" si="1"/>
        <v xml:space="preserve"> 01-Mai-2014</v>
      </c>
      <c r="H16" s="54" t="str">
        <f t="shared" si="1"/>
        <v xml:space="preserve"> 02-Mai-2014</v>
      </c>
      <c r="I16" s="79" t="str">
        <f t="shared" si="1"/>
        <v xml:space="preserve"> 03-Mai-2014</v>
      </c>
      <c r="J16" s="80" t="str">
        <f t="shared" si="1"/>
        <v xml:space="preserve"> 04-Mai-2014</v>
      </c>
    </row>
    <row r="17" spans="2:10" ht="12.75" hidden="1" customHeight="1" x14ac:dyDescent="0.25"/>
    <row r="18" spans="2:10" ht="6" hidden="1" customHeight="1" x14ac:dyDescent="0.25">
      <c r="B18" s="38"/>
      <c r="C18" s="38"/>
      <c r="D18" s="38"/>
      <c r="E18" s="38"/>
      <c r="F18" s="38"/>
      <c r="G18" s="38"/>
      <c r="H18" s="38"/>
      <c r="I18" s="38"/>
      <c r="J18" s="38"/>
    </row>
    <row r="19" spans="2:10" ht="15.75" hidden="1" x14ac:dyDescent="0.25">
      <c r="B19" s="39"/>
      <c r="D19" s="40"/>
      <c r="E19" s="41" t="s">
        <v>60</v>
      </c>
      <c r="F19" s="23" t="s">
        <v>63</v>
      </c>
      <c r="G19" s="42"/>
      <c r="H19" s="21"/>
      <c r="I19" s="43"/>
      <c r="J19" s="21"/>
    </row>
    <row r="20" spans="2:10" ht="6.75" hidden="1" customHeight="1" x14ac:dyDescent="0.25">
      <c r="B20" s="44"/>
      <c r="C20" s="44"/>
      <c r="D20" s="44"/>
      <c r="E20" s="44"/>
      <c r="F20" s="44"/>
      <c r="G20" s="44"/>
      <c r="H20" s="44"/>
      <c r="I20" s="44"/>
      <c r="J20" s="45"/>
    </row>
    <row r="21" spans="2:10" ht="9.75" customHeight="1" x14ac:dyDescent="0.25">
      <c r="B21"/>
      <c r="C21"/>
    </row>
    <row r="22" spans="2:10" hidden="1" x14ac:dyDescent="0.25">
      <c r="D22" s="33" t="str">
        <f>PROPER(TEXT(DATE(YEAR("06/03/2013"),MONTH("06/03/2013"),COLUMN()),"jjjj"))</f>
        <v>Lundi</v>
      </c>
      <c r="E22" s="33" t="str">
        <f t="shared" ref="E22:J22" si="4">PROPER(TEXT(DATE(YEAR("06/03/2013"),MONTH("06/03/2013"),COLUMN()),"jjjj"))</f>
        <v>Mardi</v>
      </c>
      <c r="F22" s="33" t="str">
        <f t="shared" si="4"/>
        <v>Mercredi</v>
      </c>
      <c r="G22" s="33" t="str">
        <f t="shared" si="4"/>
        <v>Jeudi</v>
      </c>
      <c r="H22" s="33" t="str">
        <f t="shared" si="4"/>
        <v>Vendredi</v>
      </c>
      <c r="I22" s="33" t="str">
        <f t="shared" si="4"/>
        <v>Samedi</v>
      </c>
      <c r="J22" s="33" t="str">
        <f t="shared" si="4"/>
        <v>Dimanche</v>
      </c>
    </row>
    <row r="23" spans="2:10" hidden="1" x14ac:dyDescent="0.25">
      <c r="B23" s="139" t="str">
        <f>"Semaine n° " &amp; ROW()-14</f>
        <v>Semaine n° 9</v>
      </c>
      <c r="C23" s="140"/>
      <c r="D23" s="51" t="str">
        <f>PROPER(TEXT(DATE(YEAR("01/01/2014"),MONTH("01/02/2014"),7*(ROW()-5)+COLUMN()-5)," jj-mmm-aaaa"))</f>
        <v xml:space="preserve"> 05-Juin-2014</v>
      </c>
      <c r="E23" s="52" t="str">
        <f t="shared" ref="E23:J27" si="5">PROPER(TEXT(DATE(YEAR("01/01/2014"),MONTH("01/02/2014"),7*(ROW()-4)+COLUMN()-5)," jj-mmm-aaaa"))</f>
        <v xml:space="preserve"> 13-Juin-2014</v>
      </c>
      <c r="F23" s="52" t="str">
        <f t="shared" si="5"/>
        <v xml:space="preserve"> 14-Juin-2014</v>
      </c>
      <c r="G23" s="52" t="str">
        <f t="shared" si="5"/>
        <v xml:space="preserve"> 15-Juin-2014</v>
      </c>
      <c r="H23" s="52" t="str">
        <f t="shared" si="5"/>
        <v xml:space="preserve"> 16-Juin-2014</v>
      </c>
      <c r="I23" s="34" t="str">
        <f t="shared" si="5"/>
        <v xml:space="preserve"> 17-Juin-2014</v>
      </c>
      <c r="J23" s="35" t="str">
        <f t="shared" si="5"/>
        <v xml:space="preserve"> 18-Juin-2014</v>
      </c>
    </row>
    <row r="24" spans="2:10" hidden="1" x14ac:dyDescent="0.25">
      <c r="B24" s="139" t="str">
        <f t="shared" ref="B24:B27" si="6">"Semaine n° " &amp; ROW()-14</f>
        <v>Semaine n° 10</v>
      </c>
      <c r="C24" s="140"/>
      <c r="D24" s="53" t="str">
        <f t="shared" ref="D24:D27" si="7">PROPER(TEXT(DATE(YEAR("01/01/2014"),MONTH("01/02/2014"),7*(ROW()-4)+COLUMN()-5)," jj-mmm-aaaa"))</f>
        <v xml:space="preserve"> 19-Juin-2014</v>
      </c>
      <c r="E24" s="54" t="str">
        <f t="shared" si="5"/>
        <v xml:space="preserve"> 20-Juin-2014</v>
      </c>
      <c r="F24" s="54" t="str">
        <f t="shared" si="5"/>
        <v xml:space="preserve"> 21-Juin-2014</v>
      </c>
      <c r="G24" s="54" t="str">
        <f t="shared" si="5"/>
        <v xml:space="preserve"> 22-Juin-2014</v>
      </c>
      <c r="H24" s="54" t="str">
        <f t="shared" si="5"/>
        <v xml:space="preserve"> 23-Juin-2014</v>
      </c>
      <c r="I24" s="36" t="str">
        <f t="shared" si="5"/>
        <v xml:space="preserve"> 24-Juin-2014</v>
      </c>
      <c r="J24" s="37" t="str">
        <f t="shared" si="5"/>
        <v xml:space="preserve"> 25-Juin-2014</v>
      </c>
    </row>
    <row r="25" spans="2:10" hidden="1" x14ac:dyDescent="0.25">
      <c r="B25" s="139" t="str">
        <f t="shared" si="6"/>
        <v>Semaine n° 11</v>
      </c>
      <c r="C25" s="140"/>
      <c r="D25" s="53" t="str">
        <f t="shared" si="7"/>
        <v xml:space="preserve"> 26-Juin-2014</v>
      </c>
      <c r="E25" s="54" t="str">
        <f t="shared" si="5"/>
        <v xml:space="preserve"> 27-Juin-2014</v>
      </c>
      <c r="F25" s="54" t="str">
        <f t="shared" si="5"/>
        <v xml:space="preserve"> 28-Juin-2014</v>
      </c>
      <c r="G25" s="54" t="str">
        <f t="shared" si="5"/>
        <v xml:space="preserve"> 29-Juin-2014</v>
      </c>
      <c r="H25" s="54" t="str">
        <f t="shared" si="5"/>
        <v xml:space="preserve"> 30-Juin-2014</v>
      </c>
      <c r="I25" s="36" t="str">
        <f t="shared" si="5"/>
        <v xml:space="preserve"> 01-Juil-2014</v>
      </c>
      <c r="J25" s="37" t="str">
        <f t="shared" si="5"/>
        <v xml:space="preserve"> 02-Juil-2014</v>
      </c>
    </row>
    <row r="26" spans="2:10" hidden="1" x14ac:dyDescent="0.25">
      <c r="B26" s="139" t="str">
        <f t="shared" si="6"/>
        <v>Semaine n° 12</v>
      </c>
      <c r="C26" s="140"/>
      <c r="D26" s="53" t="str">
        <f t="shared" si="7"/>
        <v xml:space="preserve"> 03-Juil-2014</v>
      </c>
      <c r="E26" s="54" t="str">
        <f t="shared" si="5"/>
        <v xml:space="preserve"> 04-Juil-2014</v>
      </c>
      <c r="F26" s="54" t="str">
        <f t="shared" si="5"/>
        <v xml:space="preserve"> 05-Juil-2014</v>
      </c>
      <c r="G26" s="54" t="str">
        <f t="shared" si="5"/>
        <v xml:space="preserve"> 06-Juil-2014</v>
      </c>
      <c r="H26" s="54" t="str">
        <f t="shared" si="5"/>
        <v xml:space="preserve"> 07-Juil-2014</v>
      </c>
      <c r="I26" s="36" t="str">
        <f t="shared" si="5"/>
        <v xml:space="preserve"> 08-Juil-2014</v>
      </c>
      <c r="J26" s="37" t="str">
        <f t="shared" si="5"/>
        <v xml:space="preserve"> 09-Juil-2014</v>
      </c>
    </row>
    <row r="27" spans="2:10" hidden="1" x14ac:dyDescent="0.25">
      <c r="B27" s="139" t="str">
        <f t="shared" si="6"/>
        <v>Semaine n° 13</v>
      </c>
      <c r="C27" s="140"/>
      <c r="D27" s="53" t="str">
        <f t="shared" si="7"/>
        <v xml:space="preserve"> 10-Juil-2014</v>
      </c>
      <c r="E27" s="54" t="str">
        <f t="shared" si="5"/>
        <v xml:space="preserve"> 11-Juil-2014</v>
      </c>
      <c r="F27" s="54" t="str">
        <f t="shared" si="5"/>
        <v xml:space="preserve"> 12-Juil-2014</v>
      </c>
      <c r="G27" s="54" t="str">
        <f t="shared" si="5"/>
        <v xml:space="preserve"> 13-Juil-2014</v>
      </c>
      <c r="H27" s="54" t="str">
        <f t="shared" si="5"/>
        <v xml:space="preserve"> 14-Juil-2014</v>
      </c>
      <c r="I27" s="36" t="str">
        <f t="shared" si="5"/>
        <v xml:space="preserve"> 15-Juil-2014</v>
      </c>
      <c r="J27" s="37" t="str">
        <f t="shared" si="5"/>
        <v xml:space="preserve"> 16-Juil-2014</v>
      </c>
    </row>
    <row r="28" spans="2:10" x14ac:dyDescent="0.25">
      <c r="B28" s="46"/>
      <c r="C28" s="46"/>
      <c r="D28" s="38"/>
      <c r="E28" s="38"/>
      <c r="F28" s="38"/>
      <c r="G28" s="38"/>
      <c r="H28" s="38"/>
      <c r="I28" s="38"/>
      <c r="J28" s="38"/>
    </row>
    <row r="29" spans="2:10" x14ac:dyDescent="0.25">
      <c r="B29" s="64"/>
      <c r="C29" s="65"/>
      <c r="D29" s="66" t="s">
        <v>61</v>
      </c>
      <c r="E29" s="67"/>
      <c r="F29" s="75">
        <v>5</v>
      </c>
      <c r="G29" s="74">
        <f>F29/SUM($F$29:$F$33)</f>
        <v>0.16666666666666666</v>
      </c>
      <c r="H29" s="48" t="s">
        <v>65</v>
      </c>
      <c r="J29" s="76">
        <f>(F29+F31+F32)/SUM(F29:F33)</f>
        <v>0.5</v>
      </c>
    </row>
    <row r="30" spans="2:10" x14ac:dyDescent="0.25">
      <c r="B30" s="68"/>
      <c r="C30" s="65"/>
      <c r="D30" s="66" t="s">
        <v>62</v>
      </c>
      <c r="E30" s="67"/>
      <c r="F30" s="75">
        <v>10</v>
      </c>
      <c r="G30" s="74">
        <f t="shared" ref="G30:G33" si="8">F30/SUM($F$29:$F$33)</f>
        <v>0.33333333333333331</v>
      </c>
      <c r="H30" s="49"/>
      <c r="I30" s="47"/>
    </row>
    <row r="31" spans="2:10" x14ac:dyDescent="0.25">
      <c r="B31" s="70"/>
      <c r="C31" s="65"/>
      <c r="D31" s="66" t="s">
        <v>66</v>
      </c>
      <c r="E31" s="67"/>
      <c r="F31" s="75">
        <v>5</v>
      </c>
      <c r="G31" s="74">
        <f t="shared" si="8"/>
        <v>0.16666666666666666</v>
      </c>
      <c r="H31" s="48" t="s">
        <v>64</v>
      </c>
      <c r="I31" s="47"/>
      <c r="J31" s="84">
        <f>(F30+F33)/SUM(F29:F33)</f>
        <v>0.5</v>
      </c>
    </row>
    <row r="32" spans="2:10" x14ac:dyDescent="0.25">
      <c r="B32" s="69"/>
      <c r="C32" s="65"/>
      <c r="D32" s="66" t="s">
        <v>67</v>
      </c>
      <c r="E32" s="67"/>
      <c r="F32" s="75">
        <v>5</v>
      </c>
      <c r="G32" s="74">
        <f t="shared" si="8"/>
        <v>0.16666666666666666</v>
      </c>
      <c r="H32" s="49"/>
      <c r="I32" s="47"/>
    </row>
    <row r="33" spans="2:10" x14ac:dyDescent="0.25">
      <c r="B33" s="71"/>
      <c r="C33" s="65"/>
      <c r="D33" s="66" t="s">
        <v>68</v>
      </c>
      <c r="E33" s="67"/>
      <c r="F33" s="75">
        <v>5</v>
      </c>
      <c r="G33" s="74">
        <f t="shared" si="8"/>
        <v>0.16666666666666666</v>
      </c>
      <c r="H33" s="49"/>
      <c r="I33" s="47"/>
    </row>
    <row r="34" spans="2:10" ht="7.5" customHeight="1" x14ac:dyDescent="0.25">
      <c r="B34" s="75"/>
      <c r="C34" s="75"/>
      <c r="D34" s="75"/>
      <c r="E34" s="75"/>
      <c r="F34" s="75"/>
      <c r="G34" s="74"/>
      <c r="H34" s="49"/>
      <c r="I34" s="47"/>
    </row>
    <row r="35" spans="2:10" x14ac:dyDescent="0.25">
      <c r="B35" s="75"/>
      <c r="C35" s="75"/>
      <c r="D35" s="75"/>
      <c r="E35" s="82" t="s">
        <v>27</v>
      </c>
      <c r="F35" s="82">
        <f>SUM(F29:F34)</f>
        <v>30</v>
      </c>
      <c r="G35" s="74"/>
      <c r="H35" s="49"/>
      <c r="I35" s="47"/>
    </row>
    <row r="36" spans="2:10" ht="7.5" customHeight="1" x14ac:dyDescent="0.25">
      <c r="B36" s="50"/>
      <c r="C36" s="50"/>
      <c r="D36" s="45"/>
      <c r="E36" s="45"/>
      <c r="F36" s="45"/>
      <c r="G36" s="45"/>
      <c r="H36" s="45"/>
      <c r="I36" s="45"/>
      <c r="J36" s="45"/>
    </row>
    <row r="37" spans="2:10" x14ac:dyDescent="0.25">
      <c r="B37"/>
      <c r="C37"/>
      <c r="D37" s="83" t="s">
        <v>69</v>
      </c>
    </row>
    <row r="38" spans="2:10" x14ac:dyDescent="0.25">
      <c r="B38"/>
      <c r="C38"/>
      <c r="D38" s="83" t="s">
        <v>70</v>
      </c>
    </row>
    <row r="39" spans="2:10" x14ac:dyDescent="0.25">
      <c r="B39"/>
      <c r="C39"/>
      <c r="D39" s="83" t="s">
        <v>71</v>
      </c>
    </row>
    <row r="40" spans="2:10" x14ac:dyDescent="0.25">
      <c r="B40"/>
      <c r="C40"/>
    </row>
    <row r="41" spans="2:10" x14ac:dyDescent="0.25">
      <c r="B41"/>
      <c r="C41"/>
    </row>
    <row r="42" spans="2:10" x14ac:dyDescent="0.25">
      <c r="B42"/>
      <c r="C42"/>
    </row>
    <row r="43" spans="2:10" x14ac:dyDescent="0.25">
      <c r="B43"/>
      <c r="C43"/>
    </row>
    <row r="44" spans="2:10" x14ac:dyDescent="0.25">
      <c r="B44"/>
      <c r="C44"/>
    </row>
    <row r="45" spans="2:10" ht="9.75" customHeight="1" x14ac:dyDescent="0.25">
      <c r="B45"/>
      <c r="C45"/>
    </row>
    <row r="46" spans="2:10" ht="8.25" customHeight="1" x14ac:dyDescent="0.25">
      <c r="B46"/>
      <c r="C46"/>
    </row>
    <row r="47" spans="2:10" x14ac:dyDescent="0.25">
      <c r="B47"/>
      <c r="C47"/>
    </row>
    <row r="48" spans="2:10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ht="8.25" customHeight="1" x14ac:dyDescent="0.25">
      <c r="B52"/>
      <c r="C52"/>
    </row>
    <row r="53" spans="2:3" x14ac:dyDescent="0.25">
      <c r="B53"/>
      <c r="C53"/>
    </row>
  </sheetData>
  <dataConsolidate/>
  <mergeCells count="19">
    <mergeCell ref="B27:C27"/>
    <mergeCell ref="B15:C15"/>
    <mergeCell ref="B16:C16"/>
    <mergeCell ref="B26:C26"/>
    <mergeCell ref="B1:J1"/>
    <mergeCell ref="B4:C4"/>
    <mergeCell ref="B5:C5"/>
    <mergeCell ref="B6:C6"/>
    <mergeCell ref="B7:C7"/>
    <mergeCell ref="B8:C8"/>
    <mergeCell ref="B14:C14"/>
    <mergeCell ref="B23:C23"/>
    <mergeCell ref="B24:C24"/>
    <mergeCell ref="B25:C25"/>
    <mergeCell ref="B9:C9"/>
    <mergeCell ref="B10:C10"/>
    <mergeCell ref="B11:C11"/>
    <mergeCell ref="B12:C12"/>
    <mergeCell ref="B13:C13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2:Q14"/>
  <sheetViews>
    <sheetView showGridLines="0" workbookViewId="0"/>
  </sheetViews>
  <sheetFormatPr baseColWidth="10" defaultRowHeight="15" x14ac:dyDescent="0.25"/>
  <cols>
    <col min="1" max="1" width="2" customWidth="1"/>
    <col min="2" max="2" width="18.28515625" bestFit="1" customWidth="1"/>
    <col min="3" max="3" width="2.140625" customWidth="1"/>
    <col min="4" max="15" width="11.42578125" style="21"/>
    <col min="16" max="16" width="1.42578125" style="21" customWidth="1"/>
    <col min="17" max="17" width="11.42578125" style="21"/>
  </cols>
  <sheetData>
    <row r="2" spans="2:17" ht="18.75" x14ac:dyDescent="0.3">
      <c r="B2" s="143" t="s">
        <v>131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</row>
    <row r="4" spans="2:17" s="4" customFormat="1" x14ac:dyDescent="0.25">
      <c r="D4" s="22" t="str">
        <f>PROPER(TEXT(D5,"jjjj"))</f>
        <v>Lundi</v>
      </c>
      <c r="E4" s="22" t="str">
        <f t="shared" ref="E4:O4" si="0">PROPER(TEXT(E5,"jjjj"))</f>
        <v>Mardi</v>
      </c>
      <c r="F4" s="22" t="str">
        <f t="shared" si="0"/>
        <v>Mercredi</v>
      </c>
      <c r="G4" s="22" t="str">
        <f t="shared" si="0"/>
        <v>Jeudi</v>
      </c>
      <c r="H4" s="22" t="str">
        <f t="shared" si="0"/>
        <v>Vendredi</v>
      </c>
      <c r="I4" s="22" t="str">
        <f t="shared" si="0"/>
        <v>Samedi</v>
      </c>
      <c r="J4" s="22" t="str">
        <f t="shared" si="0"/>
        <v>Dimanche</v>
      </c>
      <c r="K4" s="22" t="str">
        <f t="shared" si="0"/>
        <v>Lundi</v>
      </c>
      <c r="L4" s="22" t="str">
        <f t="shared" si="0"/>
        <v>Mardi</v>
      </c>
      <c r="M4" s="22" t="str">
        <f t="shared" si="0"/>
        <v>Mercredi</v>
      </c>
      <c r="N4" s="22" t="str">
        <f t="shared" si="0"/>
        <v>Jeudi</v>
      </c>
      <c r="O4" s="22" t="str">
        <f t="shared" si="0"/>
        <v>Vendredi</v>
      </c>
      <c r="P4" s="23"/>
      <c r="Q4" s="23"/>
    </row>
    <row r="5" spans="2:17" s="4" customFormat="1" x14ac:dyDescent="0.25">
      <c r="D5" s="24">
        <v>41582</v>
      </c>
      <c r="E5" s="24">
        <v>41583</v>
      </c>
      <c r="F5" s="24">
        <v>41584</v>
      </c>
      <c r="G5" s="24">
        <v>41585</v>
      </c>
      <c r="H5" s="24">
        <v>41586</v>
      </c>
      <c r="I5" s="24">
        <v>41587</v>
      </c>
      <c r="J5" s="24">
        <v>41588</v>
      </c>
      <c r="K5" s="24">
        <v>41589</v>
      </c>
      <c r="L5" s="24">
        <v>41590</v>
      </c>
      <c r="M5" s="24">
        <v>41591</v>
      </c>
      <c r="N5" s="24">
        <v>41592</v>
      </c>
      <c r="O5" s="24">
        <v>41593</v>
      </c>
      <c r="P5" s="25"/>
      <c r="Q5" s="25"/>
    </row>
    <row r="7" spans="2:17" x14ac:dyDescent="0.25">
      <c r="B7" s="26" t="s">
        <v>52</v>
      </c>
      <c r="D7" s="27"/>
      <c r="E7" s="27"/>
      <c r="F7" s="27"/>
      <c r="G7" s="27"/>
      <c r="H7" s="27"/>
      <c r="I7" s="28"/>
      <c r="J7" s="28"/>
      <c r="K7" s="27"/>
      <c r="L7" s="27"/>
      <c r="M7" s="27"/>
      <c r="N7" s="27"/>
      <c r="O7" s="27"/>
    </row>
    <row r="8" spans="2:17" x14ac:dyDescent="0.25">
      <c r="B8" s="26" t="s">
        <v>53</v>
      </c>
      <c r="D8" s="27"/>
      <c r="E8" s="27"/>
      <c r="F8" s="27"/>
      <c r="G8" s="27"/>
      <c r="H8" s="27"/>
      <c r="I8" s="28"/>
      <c r="J8" s="28"/>
      <c r="K8" s="27"/>
      <c r="L8" s="27"/>
      <c r="M8" s="27"/>
      <c r="N8" s="27"/>
      <c r="O8" s="27"/>
    </row>
    <row r="9" spans="2:17" x14ac:dyDescent="0.25">
      <c r="B9" s="26" t="s">
        <v>54</v>
      </c>
      <c r="D9" s="27"/>
      <c r="E9" s="27"/>
      <c r="F9" s="27"/>
      <c r="G9" s="27"/>
      <c r="H9" s="27"/>
      <c r="I9" s="28"/>
      <c r="J9" s="28"/>
      <c r="K9" s="27"/>
      <c r="L9" s="27"/>
      <c r="M9" s="27"/>
      <c r="N9" s="27"/>
      <c r="O9" s="27"/>
    </row>
    <row r="10" spans="2:17" x14ac:dyDescent="0.25">
      <c r="B10" s="26" t="s">
        <v>55</v>
      </c>
      <c r="D10" s="27"/>
      <c r="E10" s="27"/>
      <c r="F10" s="27"/>
      <c r="G10" s="27"/>
      <c r="H10" s="27"/>
      <c r="I10" s="28"/>
      <c r="J10" s="28"/>
      <c r="K10" s="27"/>
      <c r="L10" s="27"/>
      <c r="M10" s="27"/>
      <c r="N10" s="27"/>
      <c r="O10" s="27"/>
    </row>
    <row r="11" spans="2:17" x14ac:dyDescent="0.25">
      <c r="B11" s="26" t="s">
        <v>56</v>
      </c>
      <c r="D11" s="27"/>
      <c r="E11" s="27"/>
      <c r="F11" s="27"/>
      <c r="G11" s="27"/>
      <c r="H11" s="27"/>
      <c r="I11" s="28"/>
      <c r="J11" s="28"/>
      <c r="K11" s="27"/>
      <c r="L11" s="27"/>
      <c r="M11" s="27"/>
      <c r="N11" s="27"/>
      <c r="O11" s="27"/>
    </row>
    <row r="12" spans="2:17" x14ac:dyDescent="0.25">
      <c r="B12" s="26" t="s">
        <v>57</v>
      </c>
      <c r="D12" s="27"/>
      <c r="E12" s="27"/>
      <c r="F12" s="27"/>
      <c r="G12" s="27"/>
      <c r="H12" s="27"/>
      <c r="I12" s="28"/>
      <c r="J12" s="28"/>
      <c r="K12" s="27"/>
      <c r="L12" s="27"/>
      <c r="M12" s="27"/>
      <c r="N12" s="27"/>
      <c r="O12" s="27"/>
    </row>
    <row r="13" spans="2:17" x14ac:dyDescent="0.25">
      <c r="B13" s="6"/>
      <c r="D13" s="27"/>
      <c r="E13" s="27"/>
      <c r="F13" s="27"/>
      <c r="G13" s="27"/>
      <c r="H13" s="27"/>
      <c r="I13" s="28"/>
      <c r="J13" s="28"/>
      <c r="K13" s="27"/>
      <c r="L13" s="27"/>
      <c r="M13" s="27"/>
      <c r="N13" s="27"/>
      <c r="O13" s="27"/>
    </row>
    <row r="14" spans="2:17" x14ac:dyDescent="0.25">
      <c r="B14" s="29" t="s">
        <v>58</v>
      </c>
      <c r="D14" s="27"/>
      <c r="E14" s="27"/>
      <c r="F14" s="27"/>
      <c r="G14" s="27"/>
      <c r="H14" s="27"/>
      <c r="I14" s="28"/>
      <c r="J14" s="28"/>
      <c r="K14" s="27"/>
      <c r="L14" s="27"/>
      <c r="M14" s="30"/>
      <c r="N14" s="27"/>
      <c r="O14" s="27"/>
    </row>
  </sheetData>
  <mergeCells count="1">
    <mergeCell ref="B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Plan de charge SQC</vt:lpstr>
      <vt:lpstr>Tableau de bord avancement</vt:lpstr>
      <vt:lpstr>Planning Mars 2014</vt:lpstr>
      <vt:lpstr>Diagramme Gantt</vt:lpstr>
      <vt:lpstr>Avancement</vt:lpstr>
      <vt:lpstr>Charge</vt:lpstr>
      <vt:lpstr>Programmeur</vt:lpstr>
      <vt:lpstr>'Plan de charge SQC'!Zone_d_impression</vt:lpstr>
    </vt:vector>
  </TitlesOfParts>
  <Company>EDF ENR PWT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MONNERY Fabien</dc:creator>
  <cp:lastModifiedBy>MONNERY Fabien</cp:lastModifiedBy>
  <dcterms:created xsi:type="dcterms:W3CDTF">2014-02-18T10:55:13Z</dcterms:created>
  <dcterms:modified xsi:type="dcterms:W3CDTF">2014-03-07T11:25:11Z</dcterms:modified>
</cp:coreProperties>
</file>