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통계표" sheetId="1" r:id="rId3"/>
    <sheet state="visible" name="거래장부" sheetId="2" r:id="rId4"/>
    <sheet state="visible" name="고객명단" sheetId="3" r:id="rId5"/>
    <sheet state="visible" name="단계별통계" sheetId="4" r:id="rId6"/>
    <sheet state="visible" name="유입경로별통계" sheetId="5" r:id="rId7"/>
    <sheet state="visible" name="구매장소별통계" sheetId="6" r:id="rId8"/>
  </sheets>
  <definedNames>
    <definedName hidden="1" localSheetId="2" name="_xlnm._FilterDatabase">'고객명단'!$A$3:$Y$20</definedName>
    <definedName hidden="1" localSheetId="1" name="_xlnm._FilterDatabase">'거래장부'!$A$4:$Z$56</definedName>
  </definedNames>
  <calcPr/>
</workbook>
</file>

<file path=xl/sharedStrings.xml><?xml version="1.0" encoding="utf-8"?>
<sst xmlns="http://schemas.openxmlformats.org/spreadsheetml/2006/main" count="333" uniqueCount="104">
  <si>
    <t>잠재고객</t>
  </si>
  <si>
    <t>총구매량</t>
  </si>
  <si>
    <t>기본고객</t>
  </si>
  <si>
    <t>활성고객</t>
  </si>
  <si>
    <t>단골고객</t>
  </si>
  <si>
    <t>소개유입</t>
  </si>
  <si>
    <t>신규유입</t>
  </si>
  <si>
    <t>합계</t>
  </si>
  <si>
    <t>이름</t>
  </si>
  <si>
    <t>전화번호</t>
  </si>
  <si>
    <t>이메일</t>
  </si>
  <si>
    <t>비고</t>
  </si>
  <si>
    <t>체크</t>
  </si>
  <si>
    <t>총횟수</t>
  </si>
  <si>
    <t>거래횟수</t>
  </si>
  <si>
    <t>최초구매일</t>
  </si>
  <si>
    <t>재구매일</t>
  </si>
  <si>
    <t>3회구매일</t>
  </si>
  <si>
    <t>구분</t>
  </si>
  <si>
    <t>유입경로</t>
  </si>
  <si>
    <t>날짜</t>
  </si>
  <si>
    <t>구매자</t>
  </si>
  <si>
    <t>1차구매</t>
  </si>
  <si>
    <t>고객명단</t>
  </si>
  <si>
    <t>전화</t>
  </si>
  <si>
    <t>주소</t>
  </si>
  <si>
    <t>유입</t>
  </si>
  <si>
    <t>활성</t>
  </si>
  <si>
    <t>유지</t>
  </si>
  <si>
    <t>단골</t>
  </si>
  <si>
    <t>구매내역</t>
  </si>
  <si>
    <t>수취자</t>
  </si>
  <si>
    <t>수취자전화</t>
  </si>
  <si>
    <t>소개자</t>
  </si>
  <si>
    <t>수취인명</t>
  </si>
  <si>
    <t>구매장소</t>
  </si>
  <si>
    <t>구매차수</t>
  </si>
  <si>
    <t>2차구매</t>
  </si>
  <si>
    <t>3차구매</t>
  </si>
  <si>
    <t>구매월</t>
  </si>
  <si>
    <t>구매연도</t>
  </si>
  <si>
    <t>활성월</t>
  </si>
  <si>
    <t>활성연도</t>
  </si>
  <si>
    <t>단골월</t>
  </si>
  <si>
    <t>단골연도</t>
  </si>
  <si>
    <t>활성전환기간</t>
  </si>
  <si>
    <t>단골전환기간</t>
  </si>
  <si>
    <t>결제위치</t>
  </si>
  <si>
    <t>결제수단</t>
  </si>
  <si>
    <t>댓글</t>
  </si>
  <si>
    <t>김서영</t>
  </si>
  <si>
    <t>013-3030-2345</t>
  </si>
  <si>
    <t>인천시 만안구 백림동</t>
  </si>
  <si>
    <t>구글검색</t>
  </si>
  <si>
    <t>거래현황자료</t>
  </si>
  <si>
    <t>김진경</t>
  </si>
  <si>
    <t>013-3030-3030</t>
  </si>
  <si>
    <t>서울시 종로구 평창동</t>
  </si>
  <si>
    <t>지마켓</t>
  </si>
  <si>
    <t>안현수</t>
  </si>
  <si>
    <t>013-1234-4567</t>
  </si>
  <si>
    <t xml:space="preserve">경상북도 고령군 </t>
  </si>
  <si>
    <t>신용태</t>
  </si>
  <si>
    <t>013-9878-2345</t>
  </si>
  <si>
    <t>홈페이지</t>
  </si>
  <si>
    <t>대구광역시 남구</t>
  </si>
  <si>
    <t>김태수</t>
  </si>
  <si>
    <t>013-2323-2345</t>
  </si>
  <si>
    <t>스토어팜</t>
  </si>
  <si>
    <t>부산광역시 해운대구</t>
  </si>
  <si>
    <t>김태수b</t>
  </si>
  <si>
    <t>013-1323-2345</t>
  </si>
  <si>
    <t>광주광역시 동구</t>
  </si>
  <si>
    <t>쿠팡</t>
  </si>
  <si>
    <t>소개</t>
  </si>
  <si>
    <t>이상훈</t>
  </si>
  <si>
    <t>신용태b</t>
  </si>
  <si>
    <t>이기용</t>
  </si>
  <si>
    <t>네이버검색</t>
  </si>
  <si>
    <t>김진경b</t>
  </si>
  <si>
    <t>박미숙</t>
  </si>
  <si>
    <t>안현수b</t>
  </si>
  <si>
    <t>김유리</t>
  </si>
  <si>
    <t>미확인</t>
  </si>
  <si>
    <t>안현수c</t>
  </si>
  <si>
    <t>010-3276-5065</t>
  </si>
  <si>
    <t>김진경c</t>
  </si>
  <si>
    <t>010-3333-9089</t>
  </si>
  <si>
    <t>박원찬</t>
  </si>
  <si>
    <t>이상훈b</t>
  </si>
  <si>
    <t>.</t>
  </si>
  <si>
    <t>연도별 월별 거래현황</t>
  </si>
  <si>
    <t>Total</t>
  </si>
  <si>
    <t>유입경로별 월별 거래현황 (전체)</t>
  </si>
  <si>
    <t>3회이상</t>
  </si>
  <si>
    <t>연도별 거래현황</t>
  </si>
  <si>
    <t>구매경로별 월별 거래현황 (전체)</t>
  </si>
  <si>
    <t>옥션</t>
  </si>
  <si>
    <t>11번가</t>
  </si>
  <si>
    <t>구매경로별 월별 거래현황 (최초구매)</t>
  </si>
  <si>
    <t>유입경로별 차수별 월별 거래현황</t>
  </si>
  <si>
    <t>티몬</t>
  </si>
  <si>
    <t>구매경로별 월별 거래현황 (재구매)</t>
  </si>
  <si>
    <t>구매경로별 월별 거래현황 (3구매)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</si>
</sst>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yy&quot;/&quot;mm&quot;/&quot;dd"/>
  </numFmts>
  <fonts count="20">
    <font>
      <sz val="10.0"/>
      <color rgb="FF000000"/>
      <name val="Arial"/>
    </font>
    <font>
      <sz val="8.0"/>
      <name val="Arial"/>
    </font>
    <font>
      <sz val="9.0"/>
      <color rgb="FF000000"/>
      <name val="Nanum Gothic"/>
    </font>
    <font>
      <sz val="7.0"/>
      <color rgb="FF000000"/>
      <name val="Arial"/>
    </font>
    <font>
      <sz val="7.0"/>
      <name val="Arial"/>
    </font>
    <font/>
    <font>
      <sz val="9.0"/>
    </font>
    <font>
      <sz val="9.0"/>
      <name val="Arial"/>
    </font>
    <font>
      <sz val="9.0"/>
      <color rgb="FF000000"/>
      <name val="Arial"/>
    </font>
    <font>
      <b/>
      <sz val="7.0"/>
      <color rgb="FF000000"/>
      <name val="Arial"/>
    </font>
    <font>
      <b/>
      <sz val="7.0"/>
      <name val="Arial"/>
    </font>
    <font>
      <b/>
      <sz val="8.0"/>
      <name val="Arial"/>
    </font>
    <font>
      <sz val="7.0"/>
      <name val="Malgun Gothic"/>
    </font>
    <font>
      <sz val="7.0"/>
      <color rgb="FF000000"/>
      <name val="Gulim"/>
    </font>
    <font>
      <sz val="9.0"/>
      <color rgb="FF000000"/>
      <name val="Gulim"/>
    </font>
    <font>
      <sz val="8.0"/>
      <color rgb="FF000000"/>
      <name val="Arial"/>
    </font>
    <font>
      <b/>
      <sz val="8.0"/>
      <color rgb="FF000000"/>
      <name val="Apple SD Gothic Neo"/>
    </font>
    <font>
      <name val="Arial"/>
    </font>
    <font>
      <sz val="8.0"/>
      <color rgb="FF000000"/>
      <name val="Apple SD Gothic Neo"/>
    </font>
    <font>
      <sz val="8.0"/>
    </font>
  </fonts>
  <fills count="1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F5D5"/>
        <bgColor rgb="FFFCF5D5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BEC0BF"/>
        <bgColor rgb="FFBEC0BF"/>
      </patternFill>
    </fill>
    <fill>
      <patternFill patternType="solid">
        <fgColor rgb="FFA2BD90"/>
        <bgColor rgb="FFA2BD9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A5D5E3"/>
        <bgColor rgb="FFA5D5E3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/>
    </xf>
    <xf borderId="1" fillId="2" fontId="1" numFmtId="164" xfId="0" applyAlignment="1" applyBorder="1" applyFill="1" applyFont="1" applyNumberFormat="1">
      <alignment vertic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2" fillId="3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3" fillId="3" fontId="2" numFmtId="0" xfId="0" applyAlignment="1" applyBorder="1" applyFont="1">
      <alignment horizontal="center"/>
    </xf>
    <xf borderId="4" fillId="0" fontId="5" numFmtId="0" xfId="0" applyBorder="1" applyFont="1"/>
    <xf borderId="1" fillId="2" fontId="1" numFmtId="3" xfId="0" applyAlignment="1" applyBorder="1" applyFont="1" applyNumberFormat="1">
      <alignment vertical="center"/>
    </xf>
    <xf borderId="5" fillId="0" fontId="5" numFmtId="0" xfId="0" applyBorder="1" applyFont="1"/>
    <xf borderId="1" fillId="2" fontId="3" numFmtId="3" xfId="0" applyAlignment="1" applyBorder="1" applyFont="1" applyNumberFormat="1">
      <alignment horizontal="center" vertical="center"/>
    </xf>
    <xf borderId="0" fillId="0" fontId="6" numFmtId="0" xfId="0" applyFont="1"/>
    <xf borderId="1" fillId="2" fontId="1" numFmtId="0" xfId="0" applyAlignment="1" applyBorder="1" applyFont="1">
      <alignment vertical="center"/>
    </xf>
    <xf borderId="6" fillId="0" fontId="5" numFmtId="0" xfId="0" applyBorder="1" applyFont="1"/>
    <xf borderId="1" fillId="2" fontId="4" numFmtId="1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/>
    </xf>
    <xf borderId="1" fillId="2" fontId="3" numFmtId="0" xfId="0" applyAlignment="1" applyBorder="1" applyFont="1">
      <alignment horizontal="left" vertical="center"/>
    </xf>
    <xf borderId="6" fillId="4" fontId="7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left" vertical="center"/>
    </xf>
    <xf borderId="7" fillId="4" fontId="8" numFmtId="3" xfId="0" applyAlignment="1" applyBorder="1" applyFont="1" applyNumberFormat="1">
      <alignment horizontal="center"/>
    </xf>
    <xf borderId="1" fillId="2" fontId="1" numFmtId="0" xfId="0" applyAlignment="1" applyBorder="1" applyFont="1">
      <alignment vertical="center"/>
    </xf>
    <xf borderId="7" fillId="4" fontId="7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left" vertical="center"/>
    </xf>
    <xf borderId="1" fillId="2" fontId="1" numFmtId="0" xfId="0" applyAlignment="1" applyBorder="1" applyFont="1">
      <alignment vertical="center"/>
    </xf>
    <xf borderId="6" fillId="3" fontId="7" numFmtId="0" xfId="0" applyAlignment="1" applyBorder="1" applyFont="1">
      <alignment/>
    </xf>
    <xf borderId="7" fillId="4" fontId="7" numFmtId="0" xfId="0" applyAlignment="1" applyBorder="1" applyFont="1">
      <alignment/>
    </xf>
    <xf borderId="1" fillId="6" fontId="10" numFmtId="0" xfId="0" applyAlignment="1" applyBorder="1" applyFill="1" applyFont="1">
      <alignment horizontal="center" vertical="center"/>
    </xf>
    <xf borderId="7" fillId="4" fontId="8" numFmtId="9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right" vertical="center"/>
    </xf>
    <xf borderId="1" fillId="5" fontId="3" numFmtId="164" xfId="0" applyAlignment="1" applyBorder="1" applyFont="1" applyNumberFormat="1">
      <alignment horizontal="left" vertical="center"/>
    </xf>
    <xf borderId="7" fillId="4" fontId="7" numFmtId="9" xfId="0" applyAlignment="1" applyBorder="1" applyFont="1" applyNumberFormat="1">
      <alignment/>
    </xf>
    <xf borderId="1" fillId="5" fontId="11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/>
    </xf>
    <xf borderId="1" fillId="5" fontId="11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center" vertical="center"/>
    </xf>
    <xf borderId="1" fillId="7" fontId="11" numFmtId="3" xfId="0" applyAlignment="1" applyBorder="1" applyFill="1" applyFont="1" applyNumberFormat="1">
      <alignment horizontal="center" vertical="center"/>
    </xf>
    <xf borderId="1" fillId="8" fontId="11" numFmtId="0" xfId="0" applyAlignment="1" applyBorder="1" applyFill="1" applyFont="1">
      <alignment horizontal="center" vertical="center"/>
    </xf>
    <xf borderId="1" fillId="5" fontId="11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5" fillId="5" fontId="10" numFmtId="0" xfId="0" applyAlignment="1" applyBorder="1" applyFont="1">
      <alignment horizontal="center"/>
    </xf>
    <xf borderId="1" fillId="9" fontId="11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1" fillId="5" fontId="11" numFmtId="3" xfId="0" applyAlignment="1" applyBorder="1" applyFont="1" applyNumberFormat="1">
      <alignment horizontal="center" vertical="center"/>
    </xf>
    <xf borderId="1" fillId="6" fontId="11" numFmtId="1" xfId="0" applyAlignment="1" applyBorder="1" applyFont="1" applyNumberFormat="1">
      <alignment horizontal="center" vertical="center"/>
    </xf>
    <xf borderId="1" fillId="10" fontId="9" numFmtId="0" xfId="0" applyAlignment="1" applyBorder="1" applyFill="1" applyFont="1">
      <alignment horizontal="left" vertical="center"/>
    </xf>
    <xf borderId="1" fillId="5" fontId="1" numFmtId="0" xfId="0" applyAlignment="1" applyBorder="1" applyFont="1">
      <alignment vertical="center"/>
    </xf>
    <xf borderId="1" fillId="3" fontId="2" numFmtId="0" xfId="0" applyAlignment="1" applyBorder="1" applyFont="1">
      <alignment horizontal="right"/>
    </xf>
    <xf borderId="1" fillId="9" fontId="1" numFmtId="0" xfId="0" applyAlignment="1" applyBorder="1" applyFont="1">
      <alignment vertical="center"/>
    </xf>
    <xf borderId="1" fillId="11" fontId="3" numFmtId="0" xfId="0" applyAlignment="1" applyBorder="1" applyFill="1" applyFont="1">
      <alignment horizontal="left" vertical="center"/>
    </xf>
    <xf borderId="1" fillId="10" fontId="9" numFmtId="0" xfId="0" applyAlignment="1" applyBorder="1" applyFont="1">
      <alignment horizontal="left" vertical="center"/>
    </xf>
    <xf borderId="1" fillId="3" fontId="1" numFmtId="164" xfId="0" applyAlignment="1" applyBorder="1" applyFont="1" applyNumberFormat="1">
      <alignment horizontal="right"/>
    </xf>
    <xf borderId="1" fillId="3" fontId="2" numFmtId="3" xfId="0" applyAlignment="1" applyBorder="1" applyFont="1" applyNumberFormat="1">
      <alignment horizontal="right"/>
    </xf>
    <xf borderId="5" fillId="3" fontId="1" numFmtId="0" xfId="0" applyAlignment="1" applyBorder="1" applyFont="1">
      <alignment horizontal="center"/>
    </xf>
    <xf borderId="2" fillId="3" fontId="7" numFmtId="0" xfId="0" applyAlignment="1" applyBorder="1" applyFont="1">
      <alignment/>
    </xf>
    <xf borderId="5" fillId="0" fontId="1" numFmtId="0" xfId="0" applyBorder="1" applyFont="1"/>
    <xf borderId="1" fillId="3" fontId="1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center" vertical="center"/>
    </xf>
    <xf borderId="4" fillId="3" fontId="8" numFmtId="0" xfId="0" applyAlignment="1" applyBorder="1" applyFont="1">
      <alignment horizontal="center"/>
    </xf>
    <xf borderId="0" fillId="2" fontId="13" numFmtId="0" xfId="0" applyAlignment="1" applyFont="1">
      <alignment horizontal="right"/>
    </xf>
    <xf borderId="1" fillId="3" fontId="1" numFmtId="3" xfId="0" applyAlignment="1" applyBorder="1" applyFont="1" applyNumberFormat="1">
      <alignment horizontal="center" vertical="center"/>
    </xf>
    <xf borderId="1" fillId="3" fontId="1" numFmtId="3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8" fillId="3" fontId="8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1" fillId="4" fontId="4" numFmtId="0" xfId="0" applyAlignment="1" applyBorder="1" applyFont="1">
      <alignment horizontal="left" vertical="center"/>
    </xf>
    <xf borderId="5" fillId="0" fontId="1" numFmtId="0" xfId="0" applyAlignment="1" applyBorder="1" applyFont="1">
      <alignment/>
    </xf>
    <xf borderId="6" fillId="12" fontId="8" numFmtId="164" xfId="0" applyAlignment="1" applyBorder="1" applyFill="1" applyFont="1" applyNumberFormat="1">
      <alignment horizontal="center"/>
    </xf>
    <xf borderId="7" fillId="3" fontId="8" numFmtId="0" xfId="0" applyAlignment="1" applyBorder="1" applyFont="1">
      <alignment horizontal="center"/>
    </xf>
    <xf borderId="5" fillId="3" fontId="1" numFmtId="0" xfId="0" applyBorder="1" applyFont="1"/>
    <xf borderId="5" fillId="3" fontId="1" numFmtId="0" xfId="0" applyAlignment="1" applyBorder="1" applyFont="1">
      <alignment/>
    </xf>
    <xf borderId="6" fillId="3" fontId="1" numFmtId="164" xfId="0" applyAlignment="1" applyBorder="1" applyFont="1" applyNumberFormat="1">
      <alignment horizontal="right"/>
    </xf>
    <xf borderId="0" fillId="4" fontId="4" numFmtId="0" xfId="0" applyAlignment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7" fillId="0" fontId="5" numFmtId="0" xfId="0" applyBorder="1" applyFont="1"/>
    <xf borderId="1" fillId="13" fontId="1" numFmtId="3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7" fillId="3" fontId="1" numFmtId="0" xfId="0" applyAlignment="1" applyBorder="1" applyFont="1">
      <alignment horizontal="center"/>
    </xf>
    <xf borderId="7" fillId="0" fontId="1" numFmtId="0" xfId="0" applyBorder="1" applyFont="1"/>
    <xf borderId="1" fillId="3" fontId="8" numFmtId="164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1" fillId="3" fontId="1" numFmtId="164" xfId="0" applyAlignment="1" applyBorder="1" applyFont="1" applyNumberFormat="1">
      <alignment horizontal="right"/>
    </xf>
    <xf borderId="7" fillId="0" fontId="1" numFmtId="0" xfId="0" applyAlignment="1" applyBorder="1" applyFont="1">
      <alignment horizontal="left"/>
    </xf>
    <xf borderId="7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/>
    </xf>
    <xf borderId="6" fillId="3" fontId="8" numFmtId="164" xfId="0" applyAlignment="1" applyBorder="1" applyFont="1" applyNumberFormat="1">
      <alignment horizontal="center"/>
    </xf>
    <xf borderId="1" fillId="2" fontId="1" numFmtId="0" xfId="0" applyAlignment="1" applyBorder="1" applyFont="1">
      <alignment vertical="center"/>
    </xf>
    <xf borderId="7" fillId="0" fontId="1" numFmtId="0" xfId="0" applyBorder="1" applyFont="1"/>
    <xf borderId="7" fillId="0" fontId="1" numFmtId="0" xfId="0" applyAlignment="1" applyBorder="1" applyFont="1">
      <alignment horizontal="left"/>
    </xf>
    <xf borderId="1" fillId="4" fontId="1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7" fillId="3" fontId="1" numFmtId="0" xfId="0" applyBorder="1" applyFont="1"/>
    <xf borderId="7" fillId="3" fontId="1" numFmtId="0" xfId="0" applyAlignment="1" applyBorder="1" applyFont="1">
      <alignment/>
    </xf>
    <xf borderId="1" fillId="2" fontId="1" numFmtId="1" xfId="0" applyAlignment="1" applyBorder="1" applyFont="1" applyNumberFormat="1">
      <alignment horizontal="center" vertical="center"/>
    </xf>
    <xf borderId="1" fillId="3" fontId="1" numFmtId="3" xfId="0" applyAlignment="1" applyBorder="1" applyFont="1" applyNumberFormat="1">
      <alignment horizontal="center" vertical="center"/>
    </xf>
    <xf borderId="1" fillId="3" fontId="1" numFmtId="3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/>
    </xf>
    <xf borderId="6" fillId="3" fontId="1" numFmtId="164" xfId="0" applyAlignment="1" applyBorder="1" applyFont="1" applyNumberFormat="1">
      <alignment horizontal="right"/>
    </xf>
    <xf borderId="7" fillId="3" fontId="1" numFmtId="0" xfId="0" applyBorder="1" applyFont="1"/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/>
    </xf>
    <xf borderId="7" fillId="3" fontId="1" numFmtId="0" xfId="0" applyAlignment="1" applyBorder="1" applyFont="1">
      <alignment horizontal="center"/>
    </xf>
    <xf borderId="1" fillId="0" fontId="7" numFmtId="0" xfId="0" applyAlignment="1" applyBorder="1" applyFont="1">
      <alignment horizontal="left" vertical="center"/>
    </xf>
    <xf borderId="0" fillId="2" fontId="14" numFmtId="0" xfId="0" applyAlignment="1" applyFont="1">
      <alignment horizontal="right"/>
    </xf>
    <xf borderId="1" fillId="4" fontId="7" numFmtId="0" xfId="0" applyAlignment="1" applyBorder="1" applyFont="1">
      <alignment horizontal="left" vertical="center"/>
    </xf>
    <xf borderId="6" fillId="3" fontId="1" numFmtId="164" xfId="0" applyAlignment="1" applyBorder="1" applyFont="1" applyNumberFormat="1">
      <alignment vertical="center"/>
    </xf>
    <xf borderId="1" fillId="0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 vertical="center"/>
    </xf>
    <xf borderId="1" fillId="13" fontId="1" numFmtId="3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left" vertical="center"/>
    </xf>
    <xf borderId="7" fillId="0" fontId="1" numFmtId="0" xfId="0" applyAlignment="1" applyBorder="1" applyFont="1">
      <alignment/>
    </xf>
    <xf borderId="7" fillId="0" fontId="15" numFmtId="0" xfId="0" applyAlignment="1" applyBorder="1" applyFont="1">
      <alignment horizontal="center"/>
    </xf>
    <xf borderId="6" fillId="0" fontId="7" numFmtId="0" xfId="0" applyAlignment="1" applyBorder="1" applyFont="1">
      <alignment horizontal="left" vertical="center"/>
    </xf>
    <xf borderId="7" fillId="0" fontId="1" numFmtId="4" xfId="0" applyAlignment="1" applyBorder="1" applyFont="1" applyNumberFormat="1">
      <alignment/>
    </xf>
    <xf borderId="1" fillId="3" fontId="1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vertical="center"/>
    </xf>
    <xf borderId="0" fillId="0" fontId="7" numFmtId="0" xfId="0" applyAlignment="1" applyFont="1">
      <alignment horizontal="left" vertical="center"/>
    </xf>
    <xf borderId="0" fillId="3" fontId="1" numFmtId="164" xfId="0" applyAlignment="1" applyFont="1" applyNumberFormat="1">
      <alignment vertical="center"/>
    </xf>
    <xf borderId="0" fillId="0" fontId="8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14" fontId="16" numFmtId="0" xfId="0" applyAlignment="1" applyFill="1" applyFont="1">
      <alignment horizontal="center"/>
    </xf>
    <xf borderId="6" fillId="14" fontId="16" numFmtId="0" xfId="0" applyAlignment="1" applyBorder="1" applyFont="1">
      <alignment horizontal="center"/>
    </xf>
    <xf borderId="7" fillId="14" fontId="16" numFmtId="0" xfId="0" applyAlignment="1" applyBorder="1" applyFont="1">
      <alignment horizontal="center"/>
    </xf>
    <xf borderId="7" fillId="14" fontId="17" numFmtId="0" xfId="0" applyAlignment="1" applyBorder="1" applyFont="1">
      <alignment/>
    </xf>
    <xf borderId="6" fillId="15" fontId="16" numFmtId="0" xfId="0" applyAlignment="1" applyBorder="1" applyFill="1" applyFont="1">
      <alignment horizontal="center"/>
    </xf>
    <xf borderId="7" fillId="3" fontId="18" numFmtId="3" xfId="0" applyAlignment="1" applyBorder="1" applyFont="1" applyNumberFormat="1">
      <alignment horizontal="right"/>
    </xf>
    <xf borderId="7" fillId="3" fontId="16" numFmtId="3" xfId="0" applyAlignment="1" applyBorder="1" applyFont="1" applyNumberFormat="1">
      <alignment horizontal="right"/>
    </xf>
    <xf borderId="7" fillId="3" fontId="17" numFmtId="9" xfId="0" applyAlignment="1" applyBorder="1" applyFont="1" applyNumberFormat="1">
      <alignment/>
    </xf>
    <xf borderId="7" fillId="3" fontId="18" numFmtId="9" xfId="0" applyAlignment="1" applyBorder="1" applyFont="1" applyNumberFormat="1">
      <alignment horizontal="right"/>
    </xf>
    <xf borderId="0" fillId="14" fontId="16" numFmtId="0" xfId="0" applyAlignment="1" applyFont="1">
      <alignment horizontal="center"/>
    </xf>
    <xf borderId="0" fillId="0" fontId="19" numFmtId="0" xfId="0" applyFont="1"/>
    <xf borderId="1" fillId="14" fontId="16" numFmtId="0" xfId="0" applyAlignment="1" applyBorder="1" applyFont="1">
      <alignment horizontal="center"/>
    </xf>
    <xf borderId="1" fillId="14" fontId="19" numFmtId="0" xfId="0" applyBorder="1" applyFont="1"/>
    <xf borderId="1" fillId="15" fontId="16" numFmtId="0" xfId="0" applyAlignment="1" applyBorder="1" applyFont="1">
      <alignment horizontal="center"/>
    </xf>
    <xf borderId="1" fillId="3" fontId="18" numFmtId="3" xfId="0" applyAlignment="1" applyBorder="1" applyFont="1" applyNumberFormat="1">
      <alignment horizontal="right"/>
    </xf>
    <xf borderId="6" fillId="15" fontId="16" numFmtId="0" xfId="0" applyAlignment="1" applyBorder="1" applyFont="1">
      <alignment horizontal="center"/>
    </xf>
    <xf borderId="1" fillId="3" fontId="16" numFmtId="3" xfId="0" applyAlignment="1" applyBorder="1" applyFont="1" applyNumberFormat="1">
      <alignment horizontal="right"/>
    </xf>
    <xf borderId="1" fillId="3" fontId="18" numFmtId="9" xfId="0" applyAlignment="1" applyBorder="1" applyFont="1" applyNumberFormat="1">
      <alignment horizontal="right"/>
    </xf>
    <xf borderId="1" fillId="16" fontId="18" numFmtId="0" xfId="0" applyAlignment="1" applyBorder="1" applyFill="1" applyFont="1">
      <alignment horizontal="center"/>
    </xf>
    <xf borderId="6" fillId="3" fontId="16" numFmtId="0" xfId="0" applyAlignment="1" applyBorder="1" applyFont="1">
      <alignment horizontal="center"/>
    </xf>
    <xf borderId="7" fillId="3" fontId="17" numFmtId="0" xfId="0" applyAlignment="1" applyBorder="1" applyFont="1">
      <alignment/>
    </xf>
    <xf borderId="0" fillId="0" fontId="17" numFmtId="0" xfId="0" applyAlignment="1" applyFont="1">
      <alignment/>
    </xf>
    <xf borderId="0" fillId="14" fontId="16" numFmtId="0" xfId="0" applyAlignment="1" applyFont="1">
      <alignment horizontal="center"/>
    </xf>
    <xf borderId="7" fillId="14" fontId="1" numFmtId="0" xfId="0" applyAlignment="1" applyBorder="1" applyFont="1">
      <alignment horizontal="right"/>
    </xf>
    <xf borderId="1" fillId="3" fontId="19" numFmtId="0" xfId="0" applyBorder="1" applyFont="1"/>
    <xf borderId="1" fillId="3" fontId="18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18" numFmtId="0" xfId="0" applyAlignment="1" applyBorder="1" applyFont="1">
      <alignment horizontal="right"/>
    </xf>
    <xf borderId="1" fillId="14" fontId="19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'단계별통계'!$A$3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'단계별통계'!$B$3:$M$3</c:f>
            </c:numRef>
          </c:val>
          <c:smooth val="1"/>
        </c:ser>
        <c:ser>
          <c:idx val="1"/>
          <c:order val="1"/>
          <c:tx>
            <c:strRef>
              <c:f>'단계별통계'!$A$4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'단계별통계'!$B$4:$M$4</c:f>
            </c:numRef>
          </c:val>
          <c:smooth val="1"/>
        </c:ser>
        <c:ser>
          <c:idx val="2"/>
          <c:order val="2"/>
          <c:tx>
            <c:strRef>
              <c:f>'단계별통계'!$A$5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'단계별통계'!$B$5:$M$5</c:f>
            </c:numRef>
          </c:val>
          <c:smooth val="1"/>
        </c:ser>
        <c:ser>
          <c:idx val="3"/>
          <c:order val="3"/>
          <c:tx>
            <c:strRef>
              <c:f>'단계별통계'!$A$6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'단계별통계'!$B$6:$M$6</c:f>
            </c:numRef>
          </c:val>
          <c:smooth val="1"/>
        </c:ser>
        <c:ser>
          <c:idx val="4"/>
          <c:order val="4"/>
          <c:tx>
            <c:strRef>
              <c:f>'단계별통계'!$A$7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'단계별통계'!$B$7:$M$7</c:f>
            </c:numRef>
          </c:val>
          <c:smooth val="1"/>
        </c:ser>
        <c:ser>
          <c:idx val="5"/>
          <c:order val="5"/>
          <c:tx>
            <c:strRef>
              <c:f>'단계별통계'!$A$8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'단계별통계'!$B$8:$M$8</c:f>
            </c:numRef>
          </c:val>
          <c:smooth val="1"/>
        </c:ser>
        <c:ser>
          <c:idx val="6"/>
          <c:order val="6"/>
          <c:tx>
            <c:strRef>
              <c:f>'단계별통계'!$A$9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'단계별통계'!$B$9:$M$9</c:f>
            </c:numRef>
          </c:val>
          <c:smooth val="1"/>
        </c:ser>
        <c:ser>
          <c:idx val="7"/>
          <c:order val="7"/>
          <c:tx>
            <c:strRef>
              <c:f>'단계별통계'!$A$10</c:f>
            </c:strRef>
          </c:tx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'단계별통계'!$B$10:$M$10</c:f>
            </c:numRef>
          </c:val>
          <c:smooth val="1"/>
        </c:ser>
        <c:ser>
          <c:idx val="8"/>
          <c:order val="8"/>
          <c:tx>
            <c:strRef>
              <c:f>'단계별통계'!$A$11</c:f>
            </c:strRef>
          </c:tx>
          <c:spPr>
            <a:ln cmpd="sng" w="2540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'단계별통계'!$B$11:$M$11</c:f>
            </c:numRef>
          </c:val>
          <c:smooth val="1"/>
        </c:ser>
        <c:ser>
          <c:idx val="9"/>
          <c:order val="9"/>
          <c:tx>
            <c:strRef>
              <c:f>'단계별통계'!$A$12</c:f>
            </c:strRef>
          </c:tx>
          <c:spPr>
            <a:ln cmpd="sng" w="2540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'단계별통계'!$B$2:$M$2</c:f>
            </c:strRef>
          </c:cat>
          <c:val>
            <c:numRef>
              <c:f>'단계별통계'!$B$12:$M$12</c:f>
            </c:numRef>
          </c:val>
          <c:smooth val="1"/>
        </c:ser>
        <c:axId val="920450004"/>
        <c:axId val="1520772504"/>
      </c:lineChart>
      <c:catAx>
        <c:axId val="92045000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20772504"/>
      </c:catAx>
      <c:valAx>
        <c:axId val="1520772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045000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'단계별통계'!$A$17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'단계별통계'!$B$16:$M$16</c:f>
            </c:strRef>
          </c:cat>
          <c:val>
            <c:numRef>
              <c:f>'단계별통계'!$B$17:$M$17</c:f>
            </c:numRef>
          </c:val>
          <c:smooth val="1"/>
        </c:ser>
        <c:ser>
          <c:idx val="1"/>
          <c:order val="1"/>
          <c:tx>
            <c:strRef>
              <c:f>'단계별통계'!$A$18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'단계별통계'!$B$16:$M$16</c:f>
            </c:strRef>
          </c:cat>
          <c:val>
            <c:numRef>
              <c:f>'단계별통계'!$B$18:$M$18</c:f>
            </c:numRef>
          </c:val>
          <c:smooth val="1"/>
        </c:ser>
        <c:ser>
          <c:idx val="2"/>
          <c:order val="2"/>
          <c:tx>
            <c:strRef>
              <c:f>'단계별통계'!$A$19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'단계별통계'!$B$16:$M$16</c:f>
            </c:strRef>
          </c:cat>
          <c:val>
            <c:numRef>
              <c:f>'단계별통계'!$B$19:$M$19</c:f>
            </c:numRef>
          </c:val>
          <c:smooth val="1"/>
        </c:ser>
        <c:ser>
          <c:idx val="3"/>
          <c:order val="3"/>
          <c:tx>
            <c:strRef>
              <c:f>'단계별통계'!$A$20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'단계별통계'!$B$16:$M$16</c:f>
            </c:strRef>
          </c:cat>
          <c:val>
            <c:numRef>
              <c:f>'단계별통계'!$B$20:$M$20</c:f>
            </c:numRef>
          </c:val>
          <c:smooth val="1"/>
        </c:ser>
        <c:axId val="986776532"/>
        <c:axId val="1904624567"/>
      </c:lineChart>
      <c:catAx>
        <c:axId val="98677653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04624567"/>
      </c:catAx>
      <c:valAx>
        <c:axId val="1904624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677653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621000000000002"/>
          <c:y val="0.19251000000000001"/>
          <c:w val="0.7168300000000001"/>
          <c:h val="0.62032"/>
        </c:manualLayout>
      </c:layout>
      <c:barChart>
        <c:barDir val="col"/>
        <c:ser>
          <c:idx val="0"/>
          <c:order val="0"/>
          <c:tx>
            <c:strRef>
              <c:f>'유입경로별통계'!$A$13</c:f>
            </c:strRef>
          </c:tx>
          <c:spPr>
            <a:solidFill>
              <a:srgbClr val="3366CC"/>
            </a:solidFill>
          </c:spPr>
          <c:cat>
            <c:strRef>
              <c:f>'유입경로별통계'!$B$12:$M$12</c:f>
            </c:strRef>
          </c:cat>
          <c:val>
            <c:numRef>
              <c:f>'유입경로별통계'!$B$13:$M$13</c:f>
            </c:numRef>
          </c:val>
        </c:ser>
        <c:axId val="886266302"/>
        <c:axId val="809806353"/>
      </c:barChart>
      <c:lineChart>
        <c:ser>
          <c:idx val="1"/>
          <c:order val="1"/>
          <c:tx>
            <c:strRef>
              <c:f>'유입경로별통계'!$A$14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'유입경로별통계'!$B$12:$M$12</c:f>
            </c:strRef>
          </c:cat>
          <c:val>
            <c:numRef>
              <c:f>'유입경로별통계'!$B$14:$M$14</c:f>
            </c:numRef>
          </c:val>
          <c:smooth val="0"/>
        </c:ser>
        <c:ser>
          <c:idx val="2"/>
          <c:order val="2"/>
          <c:tx>
            <c:strRef>
              <c:f>'유입경로별통계'!$A$15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'유입경로별통계'!$B$12:$M$12</c:f>
            </c:strRef>
          </c:cat>
          <c:val>
            <c:numRef>
              <c:f>'유입경로별통계'!$B$15:$M$15</c:f>
            </c:numRef>
          </c:val>
          <c:smooth val="0"/>
        </c:ser>
        <c:ser>
          <c:idx val="3"/>
          <c:order val="3"/>
          <c:tx>
            <c:strRef>
              <c:f>'유입경로별통계'!$A$16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'유입경로별통계'!$B$12:$M$12</c:f>
            </c:strRef>
          </c:cat>
          <c:val>
            <c:numRef>
              <c:f>'유입경로별통계'!$B$16:$M$16</c:f>
            </c:numRef>
          </c:val>
          <c:smooth val="0"/>
        </c:ser>
        <c:ser>
          <c:idx val="4"/>
          <c:order val="4"/>
          <c:tx>
            <c:strRef>
              <c:f>'유입경로별통계'!$A$17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'유입경로별통계'!$B$12:$M$12</c:f>
            </c:strRef>
          </c:cat>
          <c:val>
            <c:numRef>
              <c:f>'유입경로별통계'!$B$17:$M$17</c:f>
            </c:numRef>
          </c:val>
          <c:smooth val="0"/>
        </c:ser>
        <c:ser>
          <c:idx val="5"/>
          <c:order val="5"/>
          <c:tx>
            <c:strRef>
              <c:f>'유입경로별통계'!$A$18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'유입경로별통계'!$B$12:$M$12</c:f>
            </c:strRef>
          </c:cat>
          <c:val>
            <c:numRef>
              <c:f>'유입경로별통계'!$B$18:$M$18</c:f>
            </c:numRef>
          </c:val>
          <c:smooth val="0"/>
        </c:ser>
        <c:ser>
          <c:idx val="6"/>
          <c:order val="6"/>
          <c:tx>
            <c:strRef>
              <c:f>'유입경로별통계'!$A$19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'유입경로별통계'!$B$12:$M$12</c:f>
            </c:strRef>
          </c:cat>
          <c:val>
            <c:numRef>
              <c:f>'유입경로별통계'!$B$19:$M$19</c:f>
            </c:numRef>
          </c:val>
          <c:smooth val="0"/>
        </c:ser>
        <c:axId val="886266302"/>
        <c:axId val="809806353"/>
      </c:lineChart>
      <c:catAx>
        <c:axId val="886266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2016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09806353"/>
      </c:catAx>
      <c:valAx>
        <c:axId val="809806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6266302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339"/>
          <c:y val="0.19307"/>
          <c:w val="0.71306"/>
          <c:h val="0.61881"/>
        </c:manualLayout>
      </c:layout>
      <c:barChart>
        <c:barDir val="col"/>
        <c:ser>
          <c:idx val="0"/>
          <c:order val="0"/>
          <c:tx>
            <c:strRef>
              <c:f>'유입경로별통계'!$A$3</c:f>
            </c:strRef>
          </c:tx>
          <c:spPr>
            <a:solidFill>
              <a:srgbClr val="3366CC"/>
            </a:solidFill>
          </c:spPr>
          <c:cat>
            <c:strRef>
              <c:f>'유입경로별통계'!$B$2:$M$2</c:f>
            </c:strRef>
          </c:cat>
          <c:val>
            <c:numRef>
              <c:f>'유입경로별통계'!$B$3:$M$3</c:f>
            </c:numRef>
          </c:val>
        </c:ser>
        <c:axId val="474786950"/>
        <c:axId val="927690870"/>
      </c:barChart>
      <c:lineChart>
        <c:ser>
          <c:idx val="1"/>
          <c:order val="1"/>
          <c:tx>
            <c:strRef>
              <c:f>'유입경로별통계'!$A$4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'유입경로별통계'!$B$2:$M$2</c:f>
            </c:strRef>
          </c:cat>
          <c:val>
            <c:numRef>
              <c:f>'유입경로별통계'!$B$4:$M$4</c:f>
            </c:numRef>
          </c:val>
          <c:smooth val="0"/>
        </c:ser>
        <c:ser>
          <c:idx val="2"/>
          <c:order val="2"/>
          <c:tx>
            <c:strRef>
              <c:f>'유입경로별통계'!$A$5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'유입경로별통계'!$B$2:$M$2</c:f>
            </c:strRef>
          </c:cat>
          <c:val>
            <c:numRef>
              <c:f>'유입경로별통계'!$B$5:$M$5</c:f>
            </c:numRef>
          </c:val>
          <c:smooth val="0"/>
        </c:ser>
        <c:ser>
          <c:idx val="3"/>
          <c:order val="3"/>
          <c:tx>
            <c:strRef>
              <c:f>'유입경로별통계'!$A$6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'유입경로별통계'!$B$2:$M$2</c:f>
            </c:strRef>
          </c:cat>
          <c:val>
            <c:numRef>
              <c:f>'유입경로별통계'!$B$6:$M$6</c:f>
            </c:numRef>
          </c:val>
          <c:smooth val="0"/>
        </c:ser>
        <c:ser>
          <c:idx val="4"/>
          <c:order val="4"/>
          <c:tx>
            <c:strRef>
              <c:f>'유입경로별통계'!$A$7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'유입경로별통계'!$B$2:$M$2</c:f>
            </c:strRef>
          </c:cat>
          <c:val>
            <c:numRef>
              <c:f>'유입경로별통계'!$B$7:$M$7</c:f>
            </c:numRef>
          </c:val>
          <c:smooth val="0"/>
        </c:ser>
        <c:ser>
          <c:idx val="5"/>
          <c:order val="5"/>
          <c:tx>
            <c:strRef>
              <c:f>'유입경로별통계'!$A$8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'유입경로별통계'!$B$2:$M$2</c:f>
            </c:strRef>
          </c:cat>
          <c:val>
            <c:numRef>
              <c:f>'유입경로별통계'!$B$8:$M$8</c:f>
            </c:numRef>
          </c:val>
          <c:smooth val="0"/>
        </c:ser>
        <c:ser>
          <c:idx val="6"/>
          <c:order val="6"/>
          <c:tx>
            <c:strRef>
              <c:f>'유입경로별통계'!$A$9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'유입경로별통계'!$B$2:$M$2</c:f>
            </c:strRef>
          </c:cat>
          <c:val>
            <c:numRef>
              <c:f>'유입경로별통계'!$B$9:$M$9</c:f>
            </c:numRef>
          </c:val>
          <c:smooth val="0"/>
        </c:ser>
        <c:axId val="474786950"/>
        <c:axId val="927690870"/>
      </c:lineChart>
      <c:catAx>
        <c:axId val="47478695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27690870"/>
      </c:catAx>
      <c:valAx>
        <c:axId val="927690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4786950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621000000000002"/>
          <c:y val="0.19251000000000001"/>
          <c:w val="0.7168300000000001"/>
          <c:h val="0.62032"/>
        </c:manualLayout>
      </c:layout>
      <c:barChart>
        <c:barDir val="col"/>
        <c:ser>
          <c:idx val="0"/>
          <c:order val="0"/>
          <c:tx>
            <c:strRef>
              <c:f>'구매장소별통계'!$A$13</c:f>
            </c:strRef>
          </c:tx>
          <c:spPr>
            <a:solidFill>
              <a:srgbClr val="3366CC"/>
            </a:solidFill>
          </c:spPr>
          <c:cat>
            <c:strRef>
              <c:f>'구매장소별통계'!$B$12:$M$12</c:f>
            </c:strRef>
          </c:cat>
          <c:val>
            <c:numRef>
              <c:f>'구매장소별통계'!$B$13:$M$13</c:f>
            </c:numRef>
          </c:val>
        </c:ser>
        <c:axId val="830668787"/>
        <c:axId val="39083332"/>
      </c:barChart>
      <c:lineChart>
        <c:ser>
          <c:idx val="1"/>
          <c:order val="1"/>
          <c:tx>
            <c:strRef>
              <c:f>'구매장소별통계'!$A$14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'구매장소별통계'!$B$12:$M$12</c:f>
            </c:strRef>
          </c:cat>
          <c:val>
            <c:numRef>
              <c:f>'구매장소별통계'!$B$14:$M$14</c:f>
            </c:numRef>
          </c:val>
          <c:smooth val="0"/>
        </c:ser>
        <c:ser>
          <c:idx val="2"/>
          <c:order val="2"/>
          <c:tx>
            <c:strRef>
              <c:f>'구매장소별통계'!$A$15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'구매장소별통계'!$B$12:$M$12</c:f>
            </c:strRef>
          </c:cat>
          <c:val>
            <c:numRef>
              <c:f>'구매장소별통계'!$B$15:$M$15</c:f>
            </c:numRef>
          </c:val>
          <c:smooth val="0"/>
        </c:ser>
        <c:ser>
          <c:idx val="3"/>
          <c:order val="3"/>
          <c:tx>
            <c:strRef>
              <c:f>'구매장소별통계'!$A$16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'구매장소별통계'!$B$12:$M$12</c:f>
            </c:strRef>
          </c:cat>
          <c:val>
            <c:numRef>
              <c:f>'구매장소별통계'!$B$16:$M$16</c:f>
            </c:numRef>
          </c:val>
          <c:smooth val="0"/>
        </c:ser>
        <c:ser>
          <c:idx val="4"/>
          <c:order val="4"/>
          <c:tx>
            <c:strRef>
              <c:f>'구매장소별통계'!$A$17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'구매장소별통계'!$B$12:$M$12</c:f>
            </c:strRef>
          </c:cat>
          <c:val>
            <c:numRef>
              <c:f>'구매장소별통계'!$B$17:$M$17</c:f>
            </c:numRef>
          </c:val>
          <c:smooth val="0"/>
        </c:ser>
        <c:ser>
          <c:idx val="5"/>
          <c:order val="5"/>
          <c:tx>
            <c:strRef>
              <c:f>'구매장소별통계'!$A$18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'구매장소별통계'!$B$12:$M$12</c:f>
            </c:strRef>
          </c:cat>
          <c:val>
            <c:numRef>
              <c:f>'구매장소별통계'!$B$18:$M$18</c:f>
            </c:numRef>
          </c:val>
          <c:smooth val="0"/>
        </c:ser>
        <c:ser>
          <c:idx val="6"/>
          <c:order val="6"/>
          <c:tx>
            <c:strRef>
              <c:f>'구매장소별통계'!$A$19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'구매장소별통계'!$B$12:$M$12</c:f>
            </c:strRef>
          </c:cat>
          <c:val>
            <c:numRef>
              <c:f>'구매장소별통계'!$B$19:$M$19</c:f>
            </c:numRef>
          </c:val>
          <c:smooth val="0"/>
        </c:ser>
        <c:axId val="830668787"/>
        <c:axId val="39083332"/>
      </c:lineChart>
      <c:catAx>
        <c:axId val="83066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2016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083332"/>
      </c:catAx>
      <c:valAx>
        <c:axId val="3908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0668787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621000000000002"/>
          <c:y val="0.19458999999999999"/>
          <c:w val="0.7168300000000001"/>
          <c:h val="0.61622"/>
        </c:manualLayout>
      </c:layout>
      <c:barChart>
        <c:barDir val="col"/>
        <c:ser>
          <c:idx val="0"/>
          <c:order val="0"/>
          <c:tx>
            <c:strRef>
              <c:f>'구매장소별통계'!$A$23</c:f>
            </c:strRef>
          </c:tx>
          <c:spPr>
            <a:solidFill>
              <a:srgbClr val="3366CC"/>
            </a:solidFill>
          </c:spPr>
          <c:cat>
            <c:strRef>
              <c:f>'구매장소별통계'!$B$22:$M$22</c:f>
            </c:strRef>
          </c:cat>
          <c:val>
            <c:numRef>
              <c:f>'구매장소별통계'!$B$23:$M$23</c:f>
            </c:numRef>
          </c:val>
        </c:ser>
        <c:axId val="1560718983"/>
        <c:axId val="2086443725"/>
      </c:barChart>
      <c:lineChart>
        <c:ser>
          <c:idx val="1"/>
          <c:order val="1"/>
          <c:tx>
            <c:strRef>
              <c:f>'구매장소별통계'!$A$24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'구매장소별통계'!$B$22:$M$22</c:f>
            </c:strRef>
          </c:cat>
          <c:val>
            <c:numRef>
              <c:f>'구매장소별통계'!$B$24:$M$24</c:f>
            </c:numRef>
          </c:val>
          <c:smooth val="0"/>
        </c:ser>
        <c:ser>
          <c:idx val="2"/>
          <c:order val="2"/>
          <c:tx>
            <c:strRef>
              <c:f>'구매장소별통계'!$A$25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'구매장소별통계'!$B$22:$M$22</c:f>
            </c:strRef>
          </c:cat>
          <c:val>
            <c:numRef>
              <c:f>'구매장소별통계'!$B$25:$M$25</c:f>
            </c:numRef>
          </c:val>
          <c:smooth val="0"/>
        </c:ser>
        <c:ser>
          <c:idx val="3"/>
          <c:order val="3"/>
          <c:tx>
            <c:strRef>
              <c:f>'구매장소별통계'!$A$26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'구매장소별통계'!$B$22:$M$22</c:f>
            </c:strRef>
          </c:cat>
          <c:val>
            <c:numRef>
              <c:f>'구매장소별통계'!$B$26:$M$26</c:f>
            </c:numRef>
          </c:val>
          <c:smooth val="0"/>
        </c:ser>
        <c:ser>
          <c:idx val="4"/>
          <c:order val="4"/>
          <c:tx>
            <c:strRef>
              <c:f>'구매장소별통계'!$A$27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'구매장소별통계'!$B$22:$M$22</c:f>
            </c:strRef>
          </c:cat>
          <c:val>
            <c:numRef>
              <c:f>'구매장소별통계'!$B$27:$M$27</c:f>
            </c:numRef>
          </c:val>
          <c:smooth val="0"/>
        </c:ser>
        <c:ser>
          <c:idx val="5"/>
          <c:order val="5"/>
          <c:tx>
            <c:strRef>
              <c:f>'구매장소별통계'!$A$28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'구매장소별통계'!$B$22:$M$22</c:f>
            </c:strRef>
          </c:cat>
          <c:val>
            <c:numRef>
              <c:f>'구매장소별통계'!$B$28:$M$28</c:f>
            </c:numRef>
          </c:val>
          <c:smooth val="0"/>
        </c:ser>
        <c:ser>
          <c:idx val="6"/>
          <c:order val="6"/>
          <c:tx>
            <c:strRef>
              <c:f>'구매장소별통계'!$A$29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'구매장소별통계'!$B$22:$M$22</c:f>
            </c:strRef>
          </c:cat>
          <c:val>
            <c:numRef>
              <c:f>'구매장소별통계'!$B$29:$M$29</c:f>
            </c:numRef>
          </c:val>
          <c:smooth val="0"/>
        </c:ser>
        <c:axId val="1560718983"/>
        <c:axId val="2086443725"/>
      </c:lineChart>
      <c:catAx>
        <c:axId val="156071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2016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6443725"/>
      </c:catAx>
      <c:valAx>
        <c:axId val="2086443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0718983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'구매장소별통계'!$A$33</c:f>
            </c:strRef>
          </c:tx>
          <c:spPr>
            <a:solidFill>
              <a:srgbClr val="3366CC"/>
            </a:solidFill>
          </c:spPr>
          <c:cat>
            <c:strRef>
              <c:f>'구매장소별통계'!$B$32:$M$32</c:f>
            </c:strRef>
          </c:cat>
          <c:val>
            <c:numRef>
              <c:f>'구매장소별통계'!$B$33:$M$33</c:f>
            </c:numRef>
          </c:val>
        </c:ser>
        <c:axId val="449927656"/>
        <c:axId val="1562834569"/>
      </c:barChart>
      <c:lineChart>
        <c:ser>
          <c:idx val="1"/>
          <c:order val="1"/>
          <c:tx>
            <c:strRef>
              <c:f>'구매장소별통계'!$A$34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'구매장소별통계'!$B$32:$M$32</c:f>
            </c:strRef>
          </c:cat>
          <c:val>
            <c:numRef>
              <c:f>'구매장소별통계'!$B$34:$M$34</c:f>
            </c:numRef>
          </c:val>
          <c:smooth val="0"/>
        </c:ser>
        <c:ser>
          <c:idx val="2"/>
          <c:order val="2"/>
          <c:tx>
            <c:strRef>
              <c:f>'구매장소별통계'!$A$35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'구매장소별통계'!$B$32:$M$32</c:f>
            </c:strRef>
          </c:cat>
          <c:val>
            <c:numRef>
              <c:f>'구매장소별통계'!$B$35:$M$35</c:f>
            </c:numRef>
          </c:val>
          <c:smooth val="0"/>
        </c:ser>
        <c:ser>
          <c:idx val="3"/>
          <c:order val="3"/>
          <c:tx>
            <c:strRef>
              <c:f>'구매장소별통계'!$A$36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'구매장소별통계'!$B$32:$M$32</c:f>
            </c:strRef>
          </c:cat>
          <c:val>
            <c:numRef>
              <c:f>'구매장소별통계'!$B$36:$M$36</c:f>
            </c:numRef>
          </c:val>
          <c:smooth val="0"/>
        </c:ser>
        <c:ser>
          <c:idx val="4"/>
          <c:order val="4"/>
          <c:tx>
            <c:strRef>
              <c:f>'구매장소별통계'!$A$37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'구매장소별통계'!$B$32:$M$32</c:f>
            </c:strRef>
          </c:cat>
          <c:val>
            <c:numRef>
              <c:f>'구매장소별통계'!$B$37:$M$37</c:f>
            </c:numRef>
          </c:val>
          <c:smooth val="0"/>
        </c:ser>
        <c:ser>
          <c:idx val="5"/>
          <c:order val="5"/>
          <c:tx>
            <c:strRef>
              <c:f>'구매장소별통계'!$A$38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'구매장소별통계'!$B$32:$M$32</c:f>
            </c:strRef>
          </c:cat>
          <c:val>
            <c:numRef>
              <c:f>'구매장소별통계'!$B$38:$M$38</c:f>
            </c:numRef>
          </c:val>
          <c:smooth val="0"/>
        </c:ser>
        <c:ser>
          <c:idx val="6"/>
          <c:order val="6"/>
          <c:tx>
            <c:strRef>
              <c:f>'구매장소별통계'!$A$39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'구매장소별통계'!$B$32:$M$32</c:f>
            </c:strRef>
          </c:cat>
          <c:val>
            <c:numRef>
              <c:f>'구매장소별통계'!$B$39:$M$39</c:f>
            </c:numRef>
          </c:val>
          <c:smooth val="0"/>
        </c:ser>
        <c:axId val="449927656"/>
        <c:axId val="1562834569"/>
      </c:lineChart>
      <c:catAx>
        <c:axId val="44992765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62834569"/>
      </c:catAx>
      <c:valAx>
        <c:axId val="156283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9927656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339"/>
          <c:y val="0.19307"/>
          <c:w val="0.71306"/>
          <c:h val="0.61881"/>
        </c:manualLayout>
      </c:layout>
      <c:lineChart>
        <c:ser>
          <c:idx val="0"/>
          <c:order val="0"/>
          <c:tx>
            <c:strRef>
              <c:f>'구매장소별통계'!$A$3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'구매장소별통계'!$B$3:$M$3</c:f>
            </c:numRef>
          </c:val>
          <c:smooth val="1"/>
        </c:ser>
        <c:ser>
          <c:idx val="1"/>
          <c:order val="1"/>
          <c:tx>
            <c:strRef>
              <c:f>'구매장소별통계'!$A$4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'구매장소별통계'!$B$4:$M$4</c:f>
            </c:numRef>
          </c:val>
          <c:smooth val="1"/>
        </c:ser>
        <c:ser>
          <c:idx val="2"/>
          <c:order val="2"/>
          <c:tx>
            <c:strRef>
              <c:f>'구매장소별통계'!$A$5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'구매장소별통계'!$B$5:$M$5</c:f>
            </c:numRef>
          </c:val>
          <c:smooth val="1"/>
        </c:ser>
        <c:ser>
          <c:idx val="3"/>
          <c:order val="3"/>
          <c:tx>
            <c:strRef>
              <c:f>'구매장소별통계'!$A$6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'구매장소별통계'!$B$6:$M$6</c:f>
            </c:numRef>
          </c:val>
          <c:smooth val="1"/>
        </c:ser>
        <c:ser>
          <c:idx val="4"/>
          <c:order val="4"/>
          <c:tx>
            <c:strRef>
              <c:f>'구매장소별통계'!$A$7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'구매장소별통계'!$B$7:$M$7</c:f>
            </c:numRef>
          </c:val>
          <c:smooth val="1"/>
        </c:ser>
        <c:ser>
          <c:idx val="5"/>
          <c:order val="5"/>
          <c:tx>
            <c:strRef>
              <c:f>'구매장소별통계'!$A$8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'구매장소별통계'!$B$8:$M$8</c:f>
            </c:numRef>
          </c:val>
          <c:smooth val="1"/>
        </c:ser>
        <c:ser>
          <c:idx val="6"/>
          <c:order val="6"/>
          <c:tx>
            <c:strRef>
              <c:f>'구매장소별통계'!$A$9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'구매장소별통계'!$B$2:$M$2</c:f>
            </c:strRef>
          </c:cat>
          <c:val>
            <c:numRef>
              <c:f>'구매장소별통계'!$B$9:$M$9</c:f>
            </c:numRef>
          </c:val>
          <c:smooth val="1"/>
        </c:ser>
        <c:axId val="2003583844"/>
        <c:axId val="1691761608"/>
      </c:lineChart>
      <c:catAx>
        <c:axId val="200358384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91761608"/>
      </c:catAx>
      <c:valAx>
        <c:axId val="1691761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3583844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15</xdr:col>
      <xdr:colOff>9525</xdr:colOff>
      <xdr:row>0</xdr:row>
      <xdr:rowOff>9525</xdr:rowOff>
    </xdr:from>
    <xdr:to>
      <xdr:col>19</xdr:col>
      <xdr:colOff>923925</xdr:colOff>
      <xdr:row>8</xdr:row>
      <xdr:rowOff>0</xdr:rowOff>
    </xdr:to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409575</xdr:colOff>
      <xdr:row>9</xdr:row>
      <xdr:rowOff>9525</xdr:rowOff>
    </xdr:from>
    <xdr:to>
      <xdr:col>19</xdr:col>
      <xdr:colOff>923925</xdr:colOff>
      <xdr:row>16</xdr:row>
      <xdr:rowOff>180975</xdr:rowOff>
    </xdr:to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16</xdr:col>
      <xdr:colOff>266700</xdr:colOff>
      <xdr:row>9</xdr:row>
      <xdr:rowOff>190500</xdr:rowOff>
    </xdr:from>
    <xdr:to>
      <xdr:col>23</xdr:col>
      <xdr:colOff>95250</xdr:colOff>
      <xdr:row>19</xdr:row>
      <xdr:rowOff>133350</xdr:rowOff>
    </xdr:to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17</xdr:col>
      <xdr:colOff>38100</xdr:colOff>
      <xdr:row>0</xdr:row>
      <xdr:rowOff>0</xdr:rowOff>
    </xdr:from>
    <xdr:to>
      <xdr:col>23</xdr:col>
      <xdr:colOff>161925</xdr:colOff>
      <xdr:row>9</xdr:row>
      <xdr:rowOff>114300</xdr:rowOff>
    </xdr:to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17</xdr:col>
      <xdr:colOff>28575</xdr:colOff>
      <xdr:row>11</xdr:row>
      <xdr:rowOff>9525</xdr:rowOff>
    </xdr:from>
    <xdr:to>
      <xdr:col>23</xdr:col>
      <xdr:colOff>133350</xdr:colOff>
      <xdr:row>20</xdr:row>
      <xdr:rowOff>152400</xdr:rowOff>
    </xdr:to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17</xdr:col>
      <xdr:colOff>19050</xdr:colOff>
      <xdr:row>21</xdr:row>
      <xdr:rowOff>0</xdr:rowOff>
    </xdr:from>
    <xdr:to>
      <xdr:col>23</xdr:col>
      <xdr:colOff>123825</xdr:colOff>
      <xdr:row>30</xdr:row>
      <xdr:rowOff>114300</xdr:rowOff>
    </xdr:to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17</xdr:col>
      <xdr:colOff>19050</xdr:colOff>
      <xdr:row>31</xdr:row>
      <xdr:rowOff>0</xdr:rowOff>
    </xdr:from>
    <xdr:to>
      <xdr:col>23</xdr:col>
      <xdr:colOff>114300</xdr:colOff>
      <xdr:row>40</xdr:row>
      <xdr:rowOff>161925</xdr:rowOff>
    </xdr:to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17</xdr:col>
      <xdr:colOff>19050</xdr:colOff>
      <xdr:row>1</xdr:row>
      <xdr:rowOff>9525</xdr:rowOff>
    </xdr:from>
    <xdr:to>
      <xdr:col>23</xdr:col>
      <xdr:colOff>142875</xdr:colOff>
      <xdr:row>10</xdr:row>
      <xdr:rowOff>123825</xdr:rowOff>
    </xdr:to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4" max="4" width="15.43"/>
  </cols>
  <sheetData>
    <row r="1">
      <c r="A1" s="4" t="s">
        <v>0</v>
      </c>
      <c r="B1" s="7" t="s">
        <v>2</v>
      </c>
      <c r="C1" s="8"/>
      <c r="D1" s="10"/>
      <c r="E1" s="4" t="s">
        <v>3</v>
      </c>
      <c r="F1" s="4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/>
      <c r="B2" s="16" t="s">
        <v>6</v>
      </c>
      <c r="C2" s="16" t="s">
        <v>5</v>
      </c>
      <c r="D2" s="16" t="s">
        <v>7</v>
      </c>
      <c r="E2" s="14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8"/>
      <c r="B3" s="20">
        <f>D3-C3</f>
        <v>16</v>
      </c>
      <c r="C3" s="22">
        <f>'거래장부'!T2</f>
        <v>1</v>
      </c>
      <c r="D3" s="22">
        <f>'거래장부'!U2</f>
        <v>17</v>
      </c>
      <c r="E3" s="22">
        <f>'거래장부'!V2</f>
        <v>12</v>
      </c>
      <c r="F3" s="22">
        <f>'거래장부'!W2</f>
        <v>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8"/>
      <c r="B4" s="29"/>
      <c r="C4" s="31">
        <f>C3/D3</f>
        <v>0.05882352941</v>
      </c>
      <c r="D4" s="29"/>
      <c r="E4" s="31">
        <f t="shared" ref="E4:F4" si="1">E3/D3</f>
        <v>0.7058823529</v>
      </c>
      <c r="F4" s="31">
        <f t="shared" si="1"/>
        <v>0.6666666667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8"/>
      <c r="B5" s="29"/>
      <c r="C5" s="34"/>
      <c r="D5" s="29"/>
      <c r="E5" s="34"/>
      <c r="F5" s="31">
        <f>F3/D3</f>
        <v>0.4705882353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12"/>
      <c r="B6" s="12"/>
      <c r="C6" s="12"/>
      <c r="D6" s="45" t="s">
        <v>22</v>
      </c>
      <c r="E6" s="45" t="s">
        <v>37</v>
      </c>
      <c r="F6" s="45" t="s">
        <v>38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50" t="str">
        <f>'거래장부'!U1</f>
        <v>기본고객</v>
      </c>
      <c r="E7" s="55" t="str">
        <f>'거래장부'!V1</f>
        <v>활성고객</v>
      </c>
      <c r="F7" s="50" t="str">
        <f>'거래장부'!W1</f>
        <v>단골고객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57"/>
      <c r="B10" s="62" t="s">
        <v>2</v>
      </c>
      <c r="C10" s="8"/>
      <c r="D10" s="10"/>
      <c r="E10" s="69" t="s">
        <v>3</v>
      </c>
      <c r="F10" s="69" t="s">
        <v>4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3">
        <v>42612.0</v>
      </c>
      <c r="B11" s="74" t="s">
        <v>6</v>
      </c>
      <c r="C11" s="74" t="s">
        <v>5</v>
      </c>
      <c r="D11" s="74" t="s">
        <v>7</v>
      </c>
      <c r="E11" s="80"/>
      <c r="F11" s="8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8" t="s">
        <v>54</v>
      </c>
      <c r="B12" s="20">
        <f>D12-C12</f>
        <v>6</v>
      </c>
      <c r="C12" s="22">
        <f>COUNTIFS('거래장부'!$V$5:$V1000,1,'거래장부'!$T$5:$T1000,"소개",'거래장부'!$A$5:$A1000,"&lt;" &amp; $A$11)</f>
        <v>1</v>
      </c>
      <c r="D12" s="22">
        <f>COUNTIFS('거래장부'!$V$5:$V1000,1,'거래장부'!$A$5:$A1000,"&lt;" &amp; $A$11)</f>
        <v>7</v>
      </c>
      <c r="E12" s="22">
        <f>COUNTIFS('거래장부'!$V$5:$V1000,2,'거래장부'!$A$5:$A1000,"&lt;" &amp; $A$11)</f>
        <v>3</v>
      </c>
      <c r="F12" s="22">
        <f>COUNTIFS('거래장부'!$V$5:$V1000,3,'거래장부'!$A$5:$A1000,"&lt;" &amp; $A$11)</f>
        <v>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8"/>
      <c r="B13" s="29"/>
      <c r="C13" s="31">
        <f>C12/D12</f>
        <v>0.1428571429</v>
      </c>
      <c r="D13" s="29"/>
      <c r="E13" s="31">
        <f t="shared" ref="E13:F13" si="2">E12/D12</f>
        <v>0.4285714286</v>
      </c>
      <c r="F13" s="31">
        <f t="shared" si="2"/>
        <v>0.6666666667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7">
        <v>42370.0</v>
      </c>
      <c r="B16" s="62" t="s">
        <v>2</v>
      </c>
      <c r="C16" s="8"/>
      <c r="D16" s="10"/>
      <c r="E16" s="69" t="s">
        <v>3</v>
      </c>
      <c r="F16" s="69" t="s">
        <v>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97">
        <v>42667.0</v>
      </c>
      <c r="B17" s="74" t="s">
        <v>6</v>
      </c>
      <c r="C17" s="74" t="s">
        <v>5</v>
      </c>
      <c r="D17" s="74" t="s">
        <v>7</v>
      </c>
      <c r="E17" s="80"/>
      <c r="F17" s="8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8" t="s">
        <v>54</v>
      </c>
      <c r="B18" s="20">
        <f>D18-C18</f>
        <v>12</v>
      </c>
      <c r="C18" s="22">
        <f>COUNTIFS('거래장부'!$W$5:$W1000,1,'거래장부'!$U$5:$U1000,"소개",'거래장부'!$A$5:$A1000,"&lt;" &amp; $A$17,'거래장부'!$A$5:$A1000,"&gt;" &amp; $A$16)</f>
        <v>0</v>
      </c>
      <c r="D18" s="22">
        <f>COUNTIFS('거래장부'!$V$5:$V1000,1,'거래장부'!$A$5:$A1000,"&lt;" &amp; $A$17,'거래장부'!$A$5:$A1000,"&gt;" &amp; $A$16)</f>
        <v>12</v>
      </c>
      <c r="E18" s="22">
        <f>COUNTIFS('거래장부'!$V$5:$V1000,2,'거래장부'!$A$5:$A1000,"&lt;" &amp; $A$17,'거래장부'!$A$5:$A1000,"&gt;" &amp; $A$16)</f>
        <v>8</v>
      </c>
      <c r="F18" s="22">
        <f>COUNTIFS('거래장부'!$V$5:$V1000,3,'거래장부'!$A$5:$A1000,"&lt;" &amp; $A$17,'거래장부'!$A$5:$A1000,"&gt;" &amp; $A$16)</f>
        <v>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8"/>
      <c r="B19" s="29"/>
      <c r="C19" s="31">
        <f>C18/D18</f>
        <v>0</v>
      </c>
      <c r="D19" s="29"/>
      <c r="E19" s="31">
        <f t="shared" ref="E19:F19" si="3">E18/D18</f>
        <v>0.6666666667</v>
      </c>
      <c r="F19" s="31">
        <f t="shared" si="3"/>
        <v>0.625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0">
    <mergeCell ref="E16:E17"/>
    <mergeCell ref="B16:D16"/>
    <mergeCell ref="E10:E11"/>
    <mergeCell ref="F10:F11"/>
    <mergeCell ref="F16:F17"/>
    <mergeCell ref="F1:F2"/>
    <mergeCell ref="E1:E2"/>
    <mergeCell ref="A1:A2"/>
    <mergeCell ref="B10:D10"/>
    <mergeCell ref="B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75"/>
  <cols>
    <col customWidth="1" min="1" max="1" width="7.71"/>
    <col customWidth="1" min="2" max="2" width="6.43"/>
    <col customWidth="1" min="3" max="3" width="6.29"/>
    <col customWidth="1" min="4" max="4" width="4.14"/>
    <col customWidth="1" min="5" max="5" width="4.86"/>
    <col customWidth="1" min="6" max="6" width="3.71"/>
    <col customWidth="1" min="7" max="9" width="4.14"/>
    <col customWidth="1" min="10" max="10" width="21.57"/>
    <col customWidth="1" min="11" max="11" width="11.43"/>
    <col customWidth="1" min="12" max="12" width="5.57"/>
    <col customWidth="1" min="13" max="13" width="8.57"/>
    <col customWidth="1" min="14" max="14" width="9.29"/>
    <col customWidth="1" min="15" max="15" width="9.43"/>
    <col customWidth="1" min="16" max="16" width="8.57"/>
    <col customWidth="1" min="17" max="17" width="5.57"/>
    <col customWidth="1" min="18" max="18" width="4.14"/>
    <col customWidth="1" min="19" max="19" width="11.43"/>
    <col customWidth="1" min="20" max="20" width="8.57"/>
    <col customWidth="1" min="21" max="23" width="7.14"/>
    <col customWidth="1" min="24" max="24" width="5.57"/>
    <col customWidth="1" min="25" max="25" width="7.14"/>
    <col customWidth="1" min="26" max="26" width="15.57"/>
  </cols>
  <sheetData>
    <row r="1" ht="18.75" customHeight="1">
      <c r="A1" s="1"/>
      <c r="B1" s="2"/>
      <c r="C1" s="3"/>
      <c r="D1" s="3"/>
      <c r="E1" s="3" t="s">
        <v>1</v>
      </c>
      <c r="F1" s="2" t="str">
        <f t="shared" ref="F1:I1" si="1">IF(SUM(F5:F56)=0,"",SUM(F5:F56))</f>
        <v/>
      </c>
      <c r="G1" s="2" t="str">
        <f t="shared" si="1"/>
        <v/>
      </c>
      <c r="H1" s="2" t="str">
        <f t="shared" si="1"/>
        <v/>
      </c>
      <c r="I1" s="2" t="str">
        <f t="shared" si="1"/>
        <v/>
      </c>
      <c r="J1" s="9"/>
      <c r="K1" s="9"/>
      <c r="L1" s="9"/>
      <c r="M1" s="9"/>
      <c r="N1" s="13"/>
      <c r="O1" s="9"/>
      <c r="P1" s="9"/>
      <c r="Q1" s="9"/>
      <c r="R1" s="9"/>
      <c r="S1" s="9"/>
      <c r="T1" s="21" t="s">
        <v>5</v>
      </c>
      <c r="U1" s="21" t="s">
        <v>2</v>
      </c>
      <c r="V1" s="23" t="s">
        <v>3</v>
      </c>
      <c r="W1" s="24" t="s">
        <v>4</v>
      </c>
      <c r="X1" s="25"/>
      <c r="Y1" s="25"/>
      <c r="Z1" s="27"/>
    </row>
    <row r="2" ht="18.75" customHeight="1">
      <c r="A2" s="1"/>
      <c r="B2" s="23">
        <f>COUNTA(B5:B56)</f>
        <v>52</v>
      </c>
      <c r="C2" s="23"/>
      <c r="D2" s="23"/>
      <c r="E2" s="23" t="s">
        <v>14</v>
      </c>
      <c r="F2" s="23">
        <f t="shared" ref="F2:I2" si="2">COUNT(F5:F56)</f>
        <v>0</v>
      </c>
      <c r="G2" s="23">
        <f t="shared" si="2"/>
        <v>0</v>
      </c>
      <c r="H2" s="23">
        <f t="shared" si="2"/>
        <v>0</v>
      </c>
      <c r="I2" s="23">
        <f t="shared" si="2"/>
        <v>0</v>
      </c>
      <c r="J2" s="9"/>
      <c r="K2" s="32"/>
      <c r="L2" s="9"/>
      <c r="M2" s="9"/>
      <c r="N2" s="13"/>
      <c r="O2" s="9"/>
      <c r="P2" s="9"/>
      <c r="Q2" s="9"/>
      <c r="R2" s="9"/>
      <c r="S2" s="9"/>
      <c r="T2" s="32">
        <f>countifs(T5:T56,"소개",V5:V56,1)</f>
        <v>1</v>
      </c>
      <c r="U2" s="32">
        <f>countif($V5:$V56,1)</f>
        <v>17</v>
      </c>
      <c r="V2" s="23">
        <f>countif($V5:$V56,2)</f>
        <v>12</v>
      </c>
      <c r="W2" s="23">
        <f>countif($V5:$V56,3)</f>
        <v>8</v>
      </c>
      <c r="X2" s="2"/>
      <c r="Y2" s="2"/>
      <c r="Z2" s="9"/>
    </row>
    <row r="3" ht="18.75" customHeight="1">
      <c r="A3" s="35" t="s">
        <v>20</v>
      </c>
      <c r="B3" s="37" t="s">
        <v>21</v>
      </c>
      <c r="C3" s="38" t="s">
        <v>23</v>
      </c>
      <c r="D3" s="38" t="s">
        <v>24</v>
      </c>
      <c r="E3" s="38" t="s">
        <v>25</v>
      </c>
      <c r="F3" s="39" t="s">
        <v>26</v>
      </c>
      <c r="G3" s="39" t="s">
        <v>27</v>
      </c>
      <c r="H3" s="39" t="s">
        <v>28</v>
      </c>
      <c r="I3" s="39" t="s">
        <v>29</v>
      </c>
      <c r="J3" s="40" t="s">
        <v>30</v>
      </c>
      <c r="K3" s="41" t="s">
        <v>9</v>
      </c>
      <c r="L3" s="42" t="s">
        <v>31</v>
      </c>
      <c r="M3" s="42" t="s">
        <v>32</v>
      </c>
      <c r="N3" s="44" t="s">
        <v>25</v>
      </c>
      <c r="O3" s="37" t="s">
        <v>35</v>
      </c>
      <c r="P3" s="41" t="s">
        <v>19</v>
      </c>
      <c r="Q3" s="41" t="s">
        <v>33</v>
      </c>
      <c r="R3" s="38" t="s">
        <v>18</v>
      </c>
      <c r="S3" s="38" t="s">
        <v>9</v>
      </c>
      <c r="T3" s="38" t="s">
        <v>19</v>
      </c>
      <c r="U3" s="38" t="s">
        <v>33</v>
      </c>
      <c r="V3" s="46" t="s">
        <v>36</v>
      </c>
      <c r="W3" s="38" t="s">
        <v>13</v>
      </c>
      <c r="X3" s="47" t="s">
        <v>39</v>
      </c>
      <c r="Y3" s="38" t="s">
        <v>40</v>
      </c>
      <c r="Z3" s="38" t="s">
        <v>25</v>
      </c>
    </row>
    <row r="4" ht="8.25" customHeight="1">
      <c r="A4" s="35"/>
      <c r="B4" s="37"/>
      <c r="C4" s="38"/>
      <c r="D4" s="38"/>
      <c r="E4" s="38"/>
      <c r="F4" s="39"/>
      <c r="G4" s="39"/>
      <c r="H4" s="39"/>
      <c r="I4" s="39"/>
      <c r="J4" s="40"/>
      <c r="K4" s="49"/>
      <c r="L4" s="51"/>
      <c r="M4" s="51"/>
      <c r="N4" s="51"/>
      <c r="O4" s="49"/>
      <c r="P4" s="49"/>
      <c r="Q4" s="49"/>
      <c r="R4" s="38"/>
      <c r="S4" s="38"/>
      <c r="T4" s="38"/>
      <c r="U4" s="38"/>
      <c r="V4" s="46"/>
      <c r="W4" s="38"/>
      <c r="X4" s="47"/>
      <c r="Y4" s="38"/>
      <c r="Z4" s="38"/>
    </row>
    <row r="5" ht="18.0" customHeight="1">
      <c r="A5" s="54">
        <v>42372.0</v>
      </c>
      <c r="B5" s="56" t="s">
        <v>50</v>
      </c>
      <c r="C5" s="61">
        <f>if(COUNTIF('고객명단'!$A$4:$A56,B5)=0,"",COUNTIF('고객명단'!$A$4:$A56,B5))</f>
        <v>1</v>
      </c>
      <c r="D5" s="61">
        <f t="shared" ref="D5:D56" si="3">IF(and(not(ISBLANK(K5)),S5=K5),1,"")</f>
        <v>1</v>
      </c>
      <c r="E5" s="61">
        <f t="shared" ref="E5:E56" si="4">IF(and(not(ISBLANK(N5)),Z5=N5),1,"")</f>
        <v>1</v>
      </c>
      <c r="F5" s="64"/>
      <c r="G5" s="65"/>
      <c r="H5" s="65"/>
      <c r="I5" s="65"/>
      <c r="J5" s="66"/>
      <c r="K5" s="58" t="s">
        <v>51</v>
      </c>
      <c r="L5" s="67"/>
      <c r="M5" s="68"/>
      <c r="N5" s="70" t="s">
        <v>52</v>
      </c>
      <c r="O5" s="72"/>
      <c r="P5" s="75" t="s">
        <v>53</v>
      </c>
      <c r="Q5" s="76"/>
      <c r="R5" s="13" t="str">
        <f>IFERROR(VLOOKUP($B5,'고객명단'!$A:$L,10,0),"")</f>
        <v>단골</v>
      </c>
      <c r="S5" s="13" t="str">
        <f>IFERROR(VLOOKUP($B5,'고객명단'!$A:$L,2,0),"")</f>
        <v>013-3030-2345</v>
      </c>
      <c r="T5" s="13" t="str">
        <f>IFERROR(VLOOKUP($B5,'고객명단'!$A:$L,11,0),"")</f>
        <v>구글검색</v>
      </c>
      <c r="U5" s="13" t="str">
        <f>IFERROR(VLOOKUP($B5,'고객명단'!$A:$L,12,0),"")</f>
        <v/>
      </c>
      <c r="V5" s="81">
        <v>1.0</v>
      </c>
      <c r="W5" s="82">
        <f t="shared" ref="W5:W56" si="5">if(countif($B$5:$B56,$B5)=0,"",countif($B$5:$B56,$B5))</f>
        <v>7</v>
      </c>
      <c r="X5" s="83">
        <f t="shared" ref="X5:X56" si="6">if(A5&gt;0,MONTH(A5),"")</f>
        <v>1</v>
      </c>
      <c r="Y5" s="83">
        <f t="shared" ref="Y5:Y56" si="7">if(A5&gt;0,year(A5),"")</f>
        <v>2016</v>
      </c>
      <c r="Z5" s="13" t="str">
        <f>IFERROR(VLOOKUP($B5,'고객명단'!$A:$W,14,0),"")</f>
        <v>인천시 만안구 백림동</v>
      </c>
    </row>
    <row r="6" ht="18.0" customHeight="1">
      <c r="A6" s="77">
        <v>42372.0</v>
      </c>
      <c r="B6" s="85" t="s">
        <v>55</v>
      </c>
      <c r="C6" s="61">
        <f>if(COUNTIF('고객명단'!$A$4:$A56,B6)=0,"",COUNTIF('고객명단'!$A$4:$A56,B6))</f>
        <v>1</v>
      </c>
      <c r="D6" s="61">
        <f t="shared" si="3"/>
        <v>1</v>
      </c>
      <c r="E6" s="61">
        <f t="shared" si="4"/>
        <v>1</v>
      </c>
      <c r="F6" s="88"/>
      <c r="G6" s="89"/>
      <c r="H6" s="88"/>
      <c r="I6" s="88"/>
      <c r="J6" s="90"/>
      <c r="K6" s="86" t="s">
        <v>56</v>
      </c>
      <c r="L6" s="90"/>
      <c r="M6" s="91"/>
      <c r="N6" s="93" t="s">
        <v>57</v>
      </c>
      <c r="O6" s="94" t="s">
        <v>58</v>
      </c>
      <c r="P6" s="95" t="s">
        <v>58</v>
      </c>
      <c r="Q6" s="96"/>
      <c r="R6" s="13" t="str">
        <f>IFERROR(VLOOKUP($B6,'고객명단'!$A:$L,10,0),"")</f>
        <v>단골</v>
      </c>
      <c r="S6" s="98" t="str">
        <f>IFERROR(VLOOKUP($B6,'고객명단'!$A:$L,2,0),"")</f>
        <v>013-3030-3030</v>
      </c>
      <c r="T6" s="13" t="str">
        <f>IFERROR(VLOOKUP($B6,'고객명단'!$A:$L,11,0),"")</f>
        <v>지마켓</v>
      </c>
      <c r="U6" s="13" t="str">
        <f>IFERROR(VLOOKUP($B6,'고객명단'!$A:$L,12,0),"")</f>
        <v/>
      </c>
      <c r="V6" s="81">
        <v>1.0</v>
      </c>
      <c r="W6" s="82">
        <f t="shared" si="5"/>
        <v>5</v>
      </c>
      <c r="X6" s="83">
        <f t="shared" si="6"/>
        <v>1</v>
      </c>
      <c r="Y6" s="83">
        <f t="shared" si="7"/>
        <v>2016</v>
      </c>
      <c r="Z6" s="13" t="str">
        <f>IFERROR(VLOOKUP($B6,'고객명단'!$A:$W,14,0),"")</f>
        <v>서울시 종로구 평창동</v>
      </c>
    </row>
    <row r="7" ht="18.0" customHeight="1">
      <c r="A7" s="77">
        <v>42376.0</v>
      </c>
      <c r="B7" s="85" t="s">
        <v>59</v>
      </c>
      <c r="C7" s="101">
        <f>if(COUNTIF('고객명단'!$A$4:$A56,B7)=0,"",COUNTIF('고객명단'!$A$4:$A56,B7))</f>
        <v>1</v>
      </c>
      <c r="D7" s="101">
        <f t="shared" si="3"/>
        <v>1</v>
      </c>
      <c r="E7" s="101">
        <f t="shared" si="4"/>
        <v>1</v>
      </c>
      <c r="F7" s="102"/>
      <c r="G7" s="102"/>
      <c r="H7" s="103"/>
      <c r="I7" s="89"/>
      <c r="J7" s="90"/>
      <c r="K7" s="99" t="s">
        <v>60</v>
      </c>
      <c r="L7" s="90"/>
      <c r="M7" s="91"/>
      <c r="N7" s="100" t="s">
        <v>61</v>
      </c>
      <c r="O7" s="94" t="s">
        <v>64</v>
      </c>
      <c r="P7" s="94" t="s">
        <v>58</v>
      </c>
      <c r="Q7" s="96"/>
      <c r="R7" s="13" t="str">
        <f>IFERROR(VLOOKUP($B7,'고객명단'!$A:$L,10,0),"")</f>
        <v>단골</v>
      </c>
      <c r="S7" s="13" t="str">
        <f>IFERROR(VLOOKUP($B7,'고객명단'!$A:$L,2,0),"")</f>
        <v>013-1234-4567</v>
      </c>
      <c r="T7" s="13" t="str">
        <f>IFERROR(VLOOKUP($B7,'고객명단'!$A:$L,11,0),"")</f>
        <v>지마켓</v>
      </c>
      <c r="U7" s="13" t="str">
        <f>IFERROR(VLOOKUP($B7,'고객명단'!$A:$L,12,0),"")</f>
        <v/>
      </c>
      <c r="V7" s="81">
        <v>1.0</v>
      </c>
      <c r="W7" s="82">
        <f t="shared" si="5"/>
        <v>3</v>
      </c>
      <c r="X7" s="106">
        <f t="shared" si="6"/>
        <v>1</v>
      </c>
      <c r="Y7" s="106">
        <f t="shared" si="7"/>
        <v>2016</v>
      </c>
      <c r="Z7" s="13" t="str">
        <f>IFERROR(VLOOKUP($B7,'고객명단'!$A:$W,14,0),"")</f>
        <v>경상북도 고령군 </v>
      </c>
    </row>
    <row r="8" ht="18.0" customHeight="1">
      <c r="A8" s="77">
        <v>42377.0</v>
      </c>
      <c r="B8" s="85" t="s">
        <v>62</v>
      </c>
      <c r="C8" s="101">
        <f>if(COUNTIF('고객명단'!$A$4:$A56,B8)=0,"",COUNTIF('고객명단'!$A$4:$A56,B8))</f>
        <v>1</v>
      </c>
      <c r="D8" s="101">
        <f t="shared" si="3"/>
        <v>1</v>
      </c>
      <c r="E8" s="61">
        <f t="shared" si="4"/>
        <v>1</v>
      </c>
      <c r="F8" s="107"/>
      <c r="G8" s="108"/>
      <c r="H8" s="107"/>
      <c r="I8" s="89"/>
      <c r="J8" s="90"/>
      <c r="K8" s="99" t="s">
        <v>63</v>
      </c>
      <c r="L8" s="90"/>
      <c r="M8" s="91"/>
      <c r="N8" s="100" t="s">
        <v>65</v>
      </c>
      <c r="O8" s="104" t="s">
        <v>58</v>
      </c>
      <c r="P8" s="104" t="s">
        <v>58</v>
      </c>
      <c r="Q8" s="105"/>
      <c r="R8" s="13" t="str">
        <f>IFERROR(VLOOKUP($B8,'고객명단'!$A:$L,10,0),"")</f>
        <v>단골</v>
      </c>
      <c r="S8" s="13" t="str">
        <f>IFERROR(VLOOKUP($B8,'고객명단'!$A:$L,2,0),"")</f>
        <v>013-9878-2345</v>
      </c>
      <c r="T8" s="13" t="str">
        <f>IFERROR(VLOOKUP($B8,'고객명단'!$A:$L,11,0),"")</f>
        <v>지마켓</v>
      </c>
      <c r="U8" s="13" t="str">
        <f>IFERROR(VLOOKUP($B8,'고객명단'!$A:$L,12,0),"")</f>
        <v/>
      </c>
      <c r="V8" s="81">
        <v>1.0</v>
      </c>
      <c r="W8" s="82">
        <f t="shared" si="5"/>
        <v>4</v>
      </c>
      <c r="X8" s="106">
        <f t="shared" si="6"/>
        <v>1</v>
      </c>
      <c r="Y8" s="106">
        <f t="shared" si="7"/>
        <v>2016</v>
      </c>
      <c r="Z8" s="13" t="str">
        <f>IFERROR(VLOOKUP($B8,'고객명단'!$A:$W,14,0),"")</f>
        <v>대구광역시 남구</v>
      </c>
    </row>
    <row r="9" ht="18.0" customHeight="1">
      <c r="A9" s="110">
        <v>42378.0</v>
      </c>
      <c r="B9" s="109" t="s">
        <v>66</v>
      </c>
      <c r="C9" s="61">
        <f>if(COUNTIF('고객명단'!$A$4:$A56,B9)=0,"",COUNTIF('고객명단'!$A$4:$A56,B9))</f>
        <v>1</v>
      </c>
      <c r="D9" s="61">
        <f t="shared" si="3"/>
        <v>1</v>
      </c>
      <c r="E9" s="61">
        <f t="shared" si="4"/>
        <v>1</v>
      </c>
      <c r="F9" s="64"/>
      <c r="G9" s="65"/>
      <c r="H9" s="64"/>
      <c r="I9" s="65"/>
      <c r="J9" s="113"/>
      <c r="K9" s="86" t="s">
        <v>67</v>
      </c>
      <c r="L9" s="90"/>
      <c r="M9" s="91"/>
      <c r="N9" s="112" t="s">
        <v>69</v>
      </c>
      <c r="O9" s="105"/>
      <c r="P9" s="111" t="s">
        <v>68</v>
      </c>
      <c r="Q9" s="105"/>
      <c r="R9" s="13" t="str">
        <f>IFERROR(VLOOKUP($B9,'고객명단'!$A:$L,10,0),"")</f>
        <v>단골</v>
      </c>
      <c r="S9" s="13" t="str">
        <f>IFERROR(VLOOKUP($B9,'고객명단'!$A:$L,2,0),"")</f>
        <v>013-2323-2345</v>
      </c>
      <c r="T9" s="13" t="str">
        <f>IFERROR(VLOOKUP($B9,'고객명단'!$A:$L,11,0),"")</f>
        <v>스토어팜</v>
      </c>
      <c r="U9" s="13" t="str">
        <f>IFERROR(VLOOKUP($B9,'고객명단'!$A:$L,12,0),"")</f>
        <v/>
      </c>
      <c r="V9" s="81">
        <v>1.0</v>
      </c>
      <c r="W9" s="82">
        <f t="shared" si="5"/>
        <v>7</v>
      </c>
      <c r="X9" s="83">
        <f t="shared" si="6"/>
        <v>1</v>
      </c>
      <c r="Y9" s="83">
        <f t="shared" si="7"/>
        <v>2016</v>
      </c>
      <c r="Z9" s="13" t="str">
        <f>IFERROR(VLOOKUP($B9,'고객명단'!$A:$W,14,0),"")</f>
        <v>부산광역시 해운대구</v>
      </c>
    </row>
    <row r="10" ht="18.0" customHeight="1">
      <c r="A10" s="110">
        <v>42403.0</v>
      </c>
      <c r="B10" s="114" t="s">
        <v>70</v>
      </c>
      <c r="C10" s="61">
        <f>if(COUNTIF('고객명단'!$A$4:$A56,B10)=0,"",COUNTIF('고객명단'!$A$4:$A56,B10))</f>
        <v>1</v>
      </c>
      <c r="D10" s="61">
        <f t="shared" si="3"/>
        <v>1</v>
      </c>
      <c r="E10" s="61">
        <f t="shared" si="4"/>
        <v>1</v>
      </c>
      <c r="F10" s="65"/>
      <c r="G10" s="64"/>
      <c r="H10" s="65"/>
      <c r="I10" s="64"/>
      <c r="J10" s="90"/>
      <c r="K10" s="86" t="s">
        <v>71</v>
      </c>
      <c r="L10" s="90"/>
      <c r="M10" s="91"/>
      <c r="N10" s="93" t="s">
        <v>72</v>
      </c>
      <c r="O10" s="111" t="s">
        <v>73</v>
      </c>
      <c r="P10" s="111" t="s">
        <v>74</v>
      </c>
      <c r="Q10" s="111" t="s">
        <v>75</v>
      </c>
      <c r="R10" s="13" t="str">
        <f>IFERROR(VLOOKUP($B10,'고객명단'!$A:$L,10,0),"")</f>
        <v/>
      </c>
      <c r="S10" s="13" t="str">
        <f>IFERROR(VLOOKUP($B10,'고객명단'!$A:$L,2,0),"")</f>
        <v>013-1323-2345</v>
      </c>
      <c r="T10" s="13" t="str">
        <f>IFERROR(VLOOKUP($B10,'고객명단'!$A:$L,11,0),"")</f>
        <v>소개</v>
      </c>
      <c r="U10" s="13" t="str">
        <f>IFERROR(VLOOKUP($B10,'고객명단'!$A:$L,12,0),"")</f>
        <v>이상훈</v>
      </c>
      <c r="V10" s="121">
        <v>1.0</v>
      </c>
      <c r="W10" s="82">
        <f t="shared" si="5"/>
        <v>1</v>
      </c>
      <c r="X10" s="83">
        <f t="shared" si="6"/>
        <v>2</v>
      </c>
      <c r="Y10" s="83">
        <f t="shared" si="7"/>
        <v>2016</v>
      </c>
      <c r="Z10" s="13" t="str">
        <f>IFERROR(VLOOKUP($B10,'고객명단'!$A:$W,14,0),"")</f>
        <v>광주광역시 동구</v>
      </c>
    </row>
    <row r="11" ht="18.0" customHeight="1">
      <c r="A11" s="77">
        <v>42404.0</v>
      </c>
      <c r="B11" s="85" t="s">
        <v>76</v>
      </c>
      <c r="C11" s="61">
        <f>if(COUNTIF('고객명단'!$A$4:$A56,B11)=0,"",COUNTIF('고객명단'!$A$4:$A56,B11))</f>
        <v>1</v>
      </c>
      <c r="D11" s="61">
        <f t="shared" si="3"/>
        <v>1</v>
      </c>
      <c r="E11" s="61" t="str">
        <f t="shared" si="4"/>
        <v/>
      </c>
      <c r="F11" s="88"/>
      <c r="G11" s="89"/>
      <c r="H11" s="88"/>
      <c r="I11" s="89"/>
      <c r="J11" s="90"/>
      <c r="K11" s="86" t="s">
        <v>51</v>
      </c>
      <c r="L11" s="90"/>
      <c r="M11" s="91"/>
      <c r="N11" s="96"/>
      <c r="O11" s="94" t="s">
        <v>24</v>
      </c>
      <c r="P11" s="96"/>
      <c r="Q11" s="96"/>
      <c r="R11" s="13" t="str">
        <f>IFERROR(VLOOKUP($B11,'고객명단'!$A:$L,10,0),"")</f>
        <v>활성</v>
      </c>
      <c r="S11" s="98" t="str">
        <f>IFERROR(VLOOKUP($B11,'고객명단'!$A:$L,2,0),"")</f>
        <v>013-3030-2345</v>
      </c>
      <c r="T11" s="13" t="str">
        <f>IFERROR(VLOOKUP($B11,'고객명단'!$A:$L,11,0),"")</f>
        <v/>
      </c>
      <c r="U11" s="13" t="str">
        <f>IFERROR(VLOOKUP($B11,'고객명단'!$A:$L,12,0),"")</f>
        <v/>
      </c>
      <c r="V11" s="81">
        <v>1.0</v>
      </c>
      <c r="W11" s="82">
        <f t="shared" si="5"/>
        <v>2</v>
      </c>
      <c r="X11" s="83">
        <f t="shared" si="6"/>
        <v>2</v>
      </c>
      <c r="Y11" s="83">
        <f t="shared" si="7"/>
        <v>2016</v>
      </c>
      <c r="Z11" s="13" t="str">
        <f>IFERROR(VLOOKUP($B11,'고객명단'!$A:$W,14,0),"")</f>
        <v/>
      </c>
    </row>
    <row r="12" ht="18.0" customHeight="1">
      <c r="A12" s="77">
        <v>42431.0</v>
      </c>
      <c r="B12" s="109" t="s">
        <v>66</v>
      </c>
      <c r="C12" s="61">
        <f>if(COUNTIF('고객명단'!$A$4:$A56,B12)=0,"",COUNTIF('고객명단'!$A$4:$A56,B12))</f>
        <v>1</v>
      </c>
      <c r="D12" s="61" t="str">
        <f t="shared" si="3"/>
        <v/>
      </c>
      <c r="E12" s="61" t="str">
        <f t="shared" si="4"/>
        <v/>
      </c>
      <c r="F12" s="88"/>
      <c r="G12" s="89"/>
      <c r="H12" s="89"/>
      <c r="I12" s="89"/>
      <c r="J12" s="90"/>
      <c r="K12" s="123"/>
      <c r="L12" s="90"/>
      <c r="M12" s="91"/>
      <c r="N12" s="96"/>
      <c r="O12" s="111" t="s">
        <v>73</v>
      </c>
      <c r="P12" s="96"/>
      <c r="Q12" s="96"/>
      <c r="R12" s="13" t="str">
        <f>IFERROR(VLOOKUP($B12,'고객명단'!$A:$L,10,0),"")</f>
        <v>단골</v>
      </c>
      <c r="S12" s="13" t="str">
        <f>IFERROR(VLOOKUP($B12,'고객명단'!$A:$L,2,0),"")</f>
        <v>013-2323-2345</v>
      </c>
      <c r="T12" s="13" t="str">
        <f>IFERROR(VLOOKUP($B12,'고객명단'!$A:$L,11,0),"")</f>
        <v>스토어팜</v>
      </c>
      <c r="U12" s="13" t="str">
        <f>IFERROR(VLOOKUP($B12,'고객명단'!$A:$L,12,0),"")</f>
        <v/>
      </c>
      <c r="V12" s="81">
        <v>2.0</v>
      </c>
      <c r="W12" s="82">
        <f t="shared" si="5"/>
        <v>7</v>
      </c>
      <c r="X12" s="83">
        <f t="shared" si="6"/>
        <v>3</v>
      </c>
      <c r="Y12" s="83">
        <f t="shared" si="7"/>
        <v>2016</v>
      </c>
      <c r="Z12" s="13" t="str">
        <f>IFERROR(VLOOKUP($B12,'고객명단'!$A:$W,14,0),"")</f>
        <v>부산광역시 해운대구</v>
      </c>
    </row>
    <row r="13" ht="18.0" customHeight="1">
      <c r="A13" s="77">
        <v>42431.0</v>
      </c>
      <c r="B13" s="85" t="s">
        <v>62</v>
      </c>
      <c r="C13" s="101">
        <f>if(COUNTIF('고객명단'!$A$4:$A56,B13)=0,"",COUNTIF('고객명단'!$A$4:$A56,B13))</f>
        <v>1</v>
      </c>
      <c r="D13" s="101" t="str">
        <f t="shared" si="3"/>
        <v/>
      </c>
      <c r="E13" s="61" t="str">
        <f t="shared" si="4"/>
        <v/>
      </c>
      <c r="F13" s="107"/>
      <c r="G13" s="108"/>
      <c r="H13" s="107"/>
      <c r="I13" s="89"/>
      <c r="J13" s="90"/>
      <c r="K13" s="123"/>
      <c r="L13" s="90"/>
      <c r="M13" s="91"/>
      <c r="N13" s="96"/>
      <c r="O13" s="94" t="s">
        <v>64</v>
      </c>
      <c r="P13" s="105"/>
      <c r="Q13" s="105"/>
      <c r="R13" s="13" t="str">
        <f>IFERROR(VLOOKUP($B13,'고객명단'!$A:$L,10,0),"")</f>
        <v>단골</v>
      </c>
      <c r="S13" s="13" t="str">
        <f>IFERROR(VLOOKUP($B13,'고객명단'!$A:$L,2,0),"")</f>
        <v>013-9878-2345</v>
      </c>
      <c r="T13" s="13" t="str">
        <f>IFERROR(VLOOKUP($B13,'고객명단'!$A:$L,11,0),"")</f>
        <v>지마켓</v>
      </c>
      <c r="U13" s="13" t="str">
        <f>IFERROR(VLOOKUP($B13,'고객명단'!$A:$L,12,0),"")</f>
        <v/>
      </c>
      <c r="V13" s="81">
        <v>2.0</v>
      </c>
      <c r="W13" s="82">
        <f t="shared" si="5"/>
        <v>4</v>
      </c>
      <c r="X13" s="106">
        <f t="shared" si="6"/>
        <v>3</v>
      </c>
      <c r="Y13" s="106">
        <f t="shared" si="7"/>
        <v>2016</v>
      </c>
      <c r="Z13" s="98" t="str">
        <f>IFERROR(VLOOKUP($B13,'고객명단'!$A:$W,14,0),"")</f>
        <v>대구광역시 남구</v>
      </c>
    </row>
    <row r="14" ht="18.0" customHeight="1">
      <c r="A14" s="110">
        <v>42449.0</v>
      </c>
      <c r="B14" s="109" t="s">
        <v>66</v>
      </c>
      <c r="C14" s="61">
        <f>if(COUNTIF('고객명단'!$A$4:$A56,B14)=0,"",COUNTIF('고객명단'!$A$4:$A56,B14))</f>
        <v>1</v>
      </c>
      <c r="D14" s="61" t="str">
        <f t="shared" si="3"/>
        <v/>
      </c>
      <c r="E14" s="61" t="str">
        <f t="shared" si="4"/>
        <v/>
      </c>
      <c r="F14" s="65"/>
      <c r="G14" s="65"/>
      <c r="H14" s="65"/>
      <c r="I14" s="89"/>
      <c r="J14" s="90"/>
      <c r="K14" s="126"/>
      <c r="L14" s="90"/>
      <c r="M14" s="91"/>
      <c r="N14" s="96"/>
      <c r="O14" s="95" t="s">
        <v>64</v>
      </c>
      <c r="P14" s="105"/>
      <c r="Q14" s="105"/>
      <c r="R14" s="13" t="str">
        <f>IFERROR(VLOOKUP($B14,'고객명단'!$A:$L,10,0),"")</f>
        <v>단골</v>
      </c>
      <c r="S14" s="13" t="str">
        <f>IFERROR(VLOOKUP($B14,'고객명단'!$A:$L,2,0),"")</f>
        <v>013-2323-2345</v>
      </c>
      <c r="T14" s="13" t="str">
        <f>IFERROR(VLOOKUP($B14,'고객명단'!$A:$L,11,0),"")</f>
        <v>스토어팜</v>
      </c>
      <c r="U14" s="13" t="str">
        <f>IFERROR(VLOOKUP($B14,'고객명단'!$A:$L,12,0),"")</f>
        <v/>
      </c>
      <c r="V14" s="81">
        <v>3.0</v>
      </c>
      <c r="W14" s="82">
        <f t="shared" si="5"/>
        <v>7</v>
      </c>
      <c r="X14" s="83">
        <f t="shared" si="6"/>
        <v>3</v>
      </c>
      <c r="Y14" s="83">
        <f t="shared" si="7"/>
        <v>2016</v>
      </c>
      <c r="Z14" s="13" t="str">
        <f>IFERROR(VLOOKUP($B14,'고객명단'!$A:$W,14,0),"")</f>
        <v>부산광역시 해운대구</v>
      </c>
    </row>
    <row r="15" ht="18.0" customHeight="1">
      <c r="A15" s="77">
        <v>42554.0</v>
      </c>
      <c r="B15" s="85" t="s">
        <v>50</v>
      </c>
      <c r="C15" s="101">
        <f>if(COUNTIF('고객명단'!$A$4:$A56,B15)=0,"",COUNTIF('고객명단'!$A$4:$A56,B15))</f>
        <v>1</v>
      </c>
      <c r="D15" s="101" t="str">
        <f t="shared" si="3"/>
        <v/>
      </c>
      <c r="E15" s="101" t="str">
        <f t="shared" si="4"/>
        <v/>
      </c>
      <c r="F15" s="103"/>
      <c r="G15" s="102"/>
      <c r="H15" s="102"/>
      <c r="I15" s="103"/>
      <c r="J15" s="90"/>
      <c r="K15" s="123"/>
      <c r="L15" s="90"/>
      <c r="M15" s="91"/>
      <c r="N15" s="100" t="s">
        <v>65</v>
      </c>
      <c r="O15" s="111" t="s">
        <v>24</v>
      </c>
      <c r="P15" s="94" t="s">
        <v>78</v>
      </c>
      <c r="Q15" s="96"/>
      <c r="R15" s="13" t="str">
        <f>IFERROR(VLOOKUP($B15,'고객명단'!$A:$L,10,0),"")</f>
        <v>단골</v>
      </c>
      <c r="S15" s="13" t="str">
        <f>IFERROR(VLOOKUP($B15,'고객명단'!$A:$L,2,0),"")</f>
        <v>013-3030-2345</v>
      </c>
      <c r="T15" s="13" t="str">
        <f>IFERROR(VLOOKUP($B15,'고객명단'!$A:$L,11,0),"")</f>
        <v>구글검색</v>
      </c>
      <c r="U15" s="13" t="str">
        <f>IFERROR(VLOOKUP($B15,'고객명단'!$A:$L,12,0),"")</f>
        <v/>
      </c>
      <c r="V15" s="81">
        <v>2.0</v>
      </c>
      <c r="W15" s="82">
        <f t="shared" si="5"/>
        <v>7</v>
      </c>
      <c r="X15" s="106">
        <f t="shared" si="6"/>
        <v>7</v>
      </c>
      <c r="Y15" s="106">
        <f t="shared" si="7"/>
        <v>2016</v>
      </c>
      <c r="Z15" s="98" t="str">
        <f>IFERROR(VLOOKUP($B15,'고객명단'!$A:$W,14,0),"")</f>
        <v>인천시 만안구 백림동</v>
      </c>
    </row>
    <row r="16" ht="18.0" customHeight="1">
      <c r="A16" s="77">
        <v>42554.0</v>
      </c>
      <c r="B16" s="85" t="s">
        <v>62</v>
      </c>
      <c r="C16" s="61">
        <f>if(COUNTIF('고객명단'!$A$4:$A56,B16)=0,"",COUNTIF('고객명단'!$A$4:$A56,B16))</f>
        <v>1</v>
      </c>
      <c r="D16" s="61" t="str">
        <f t="shared" si="3"/>
        <v/>
      </c>
      <c r="E16" s="61" t="str">
        <f t="shared" si="4"/>
        <v/>
      </c>
      <c r="F16" s="88"/>
      <c r="G16" s="89"/>
      <c r="H16" s="88"/>
      <c r="I16" s="89"/>
      <c r="J16" s="90"/>
      <c r="K16" s="123"/>
      <c r="L16" s="90"/>
      <c r="M16" s="91"/>
      <c r="N16" s="96"/>
      <c r="O16" s="104" t="s">
        <v>58</v>
      </c>
      <c r="P16" s="96"/>
      <c r="Q16" s="96"/>
      <c r="R16" s="13" t="str">
        <f>IFERROR(VLOOKUP($B16,'고객명단'!$A:$L,10,0),"")</f>
        <v>단골</v>
      </c>
      <c r="S16" s="13" t="str">
        <f>IFERROR(VLOOKUP($B16,'고객명단'!$A:$L,2,0),"")</f>
        <v>013-9878-2345</v>
      </c>
      <c r="T16" s="13" t="str">
        <f>IFERROR(VLOOKUP($B16,'고객명단'!$A:$L,11,0),"")</f>
        <v>지마켓</v>
      </c>
      <c r="U16" s="13" t="str">
        <f>IFERROR(VLOOKUP($B16,'고객명단'!$A:$L,12,0),"")</f>
        <v/>
      </c>
      <c r="V16" s="81">
        <v>3.0</v>
      </c>
      <c r="W16" s="82">
        <f t="shared" si="5"/>
        <v>4</v>
      </c>
      <c r="X16" s="83">
        <f t="shared" si="6"/>
        <v>7</v>
      </c>
      <c r="Y16" s="83">
        <f t="shared" si="7"/>
        <v>2016</v>
      </c>
      <c r="Z16" s="13" t="str">
        <f>IFERROR(VLOOKUP($B16,'고객명단'!$A:$W,14,0),"")</f>
        <v>대구광역시 남구</v>
      </c>
    </row>
    <row r="17" ht="18.0" customHeight="1">
      <c r="A17" s="110">
        <v>42648.0</v>
      </c>
      <c r="B17" s="114" t="s">
        <v>75</v>
      </c>
      <c r="C17" s="61">
        <f>if(COUNTIF('고객명단'!$A$4:$A56,B17)=0,"",COUNTIF('고객명단'!$A$4:$A56,B17))</f>
        <v>1</v>
      </c>
      <c r="D17" s="61" t="str">
        <f t="shared" si="3"/>
        <v/>
      </c>
      <c r="E17" s="61" t="str">
        <f t="shared" si="4"/>
        <v/>
      </c>
      <c r="F17" s="88"/>
      <c r="G17" s="89"/>
      <c r="H17" s="88"/>
      <c r="I17" s="88"/>
      <c r="J17" s="90"/>
      <c r="K17" s="123"/>
      <c r="L17" s="90"/>
      <c r="M17" s="91"/>
      <c r="N17" s="96"/>
      <c r="O17" s="111" t="s">
        <v>24</v>
      </c>
      <c r="P17" s="111" t="s">
        <v>24</v>
      </c>
      <c r="Q17" s="96"/>
      <c r="R17" s="13" t="str">
        <f>IFERROR(VLOOKUP($B17,'고객명단'!$A:$L,10,0),"")</f>
        <v>단골</v>
      </c>
      <c r="S17" s="13" t="str">
        <f>IFERROR(VLOOKUP($B17,'고객명단'!$A:$L,2,0),"")</f>
        <v/>
      </c>
      <c r="T17" s="13" t="str">
        <f>IFERROR(VLOOKUP($B17,'고객명단'!$A:$L,11,0),"")</f>
        <v>전화</v>
      </c>
      <c r="U17" s="13" t="str">
        <f>IFERROR(VLOOKUP($B17,'고객명단'!$A:$L,12,0),"")</f>
        <v/>
      </c>
      <c r="V17" s="81">
        <v>1.0</v>
      </c>
      <c r="W17" s="82">
        <f t="shared" si="5"/>
        <v>7</v>
      </c>
      <c r="X17" s="106">
        <f t="shared" si="6"/>
        <v>10</v>
      </c>
      <c r="Y17" s="83">
        <f t="shared" si="7"/>
        <v>2016</v>
      </c>
      <c r="Z17" s="13" t="str">
        <f>IFERROR(VLOOKUP($B17,'고객명단'!$A:$W,14,0),"")</f>
        <v/>
      </c>
    </row>
    <row r="18" ht="18.0" customHeight="1">
      <c r="A18" s="110">
        <v>42648.0</v>
      </c>
      <c r="B18" s="85" t="s">
        <v>62</v>
      </c>
      <c r="C18" s="61">
        <f>if(COUNTIF('고객명단'!$A$4:$A56,B18)=0,"",COUNTIF('고객명단'!$A$4:$A56,B18))</f>
        <v>1</v>
      </c>
      <c r="D18" s="61" t="str">
        <f t="shared" si="3"/>
        <v/>
      </c>
      <c r="E18" s="61" t="str">
        <f t="shared" si="4"/>
        <v/>
      </c>
      <c r="F18" s="88"/>
      <c r="G18" s="89"/>
      <c r="H18" s="88"/>
      <c r="I18" s="89"/>
      <c r="J18" s="90"/>
      <c r="K18" s="123"/>
      <c r="L18" s="90"/>
      <c r="M18" s="91"/>
      <c r="N18" s="96"/>
      <c r="O18" s="104" t="s">
        <v>24</v>
      </c>
      <c r="P18" s="96"/>
      <c r="Q18" s="96"/>
      <c r="R18" s="13" t="str">
        <f>IFERROR(VLOOKUP($B18,'고객명단'!$A:$L,10,0),"")</f>
        <v>단골</v>
      </c>
      <c r="S18" s="13" t="str">
        <f>IFERROR(VLOOKUP($B18,'고객명단'!$A:$L,2,0),"")</f>
        <v>013-9878-2345</v>
      </c>
      <c r="T18" s="13" t="str">
        <f>IFERROR(VLOOKUP($B18,'고객명단'!$A:$L,11,0),"")</f>
        <v>지마켓</v>
      </c>
      <c r="U18" s="13" t="str">
        <f>IFERROR(VLOOKUP($B18,'고객명단'!$A:$L,12,0),"")</f>
        <v/>
      </c>
      <c r="V18" s="121">
        <v>4.0</v>
      </c>
      <c r="W18" s="82">
        <f t="shared" si="5"/>
        <v>4</v>
      </c>
      <c r="X18" s="83">
        <f t="shared" si="6"/>
        <v>10</v>
      </c>
      <c r="Y18" s="83">
        <f t="shared" si="7"/>
        <v>2016</v>
      </c>
      <c r="Z18" s="13" t="str">
        <f>IFERROR(VLOOKUP($B18,'고객명단'!$A:$W,14,0),"")</f>
        <v>대구광역시 남구</v>
      </c>
    </row>
    <row r="19" ht="18.0" customHeight="1">
      <c r="A19" s="110">
        <v>42649.0</v>
      </c>
      <c r="B19" s="109" t="s">
        <v>66</v>
      </c>
      <c r="C19" s="61">
        <f>if(COUNTIF('고객명단'!$A$4:$A56,B19)=0,"",COUNTIF('고객명단'!$A$4:$A56,B19))</f>
        <v>1</v>
      </c>
      <c r="D19" s="61" t="str">
        <f t="shared" si="3"/>
        <v/>
      </c>
      <c r="E19" s="61" t="str">
        <f t="shared" si="4"/>
        <v/>
      </c>
      <c r="F19" s="88"/>
      <c r="G19" s="89"/>
      <c r="H19" s="88"/>
      <c r="I19" s="89"/>
      <c r="J19" s="90"/>
      <c r="K19" s="123"/>
      <c r="L19" s="90"/>
      <c r="M19" s="91"/>
      <c r="N19" s="96"/>
      <c r="O19" s="95" t="s">
        <v>64</v>
      </c>
      <c r="P19" s="96"/>
      <c r="Q19" s="96"/>
      <c r="R19" s="13" t="str">
        <f>IFERROR(VLOOKUP($B19,'고객명단'!$A:$L,10,0),"")</f>
        <v>단골</v>
      </c>
      <c r="S19" s="13" t="str">
        <f>IFERROR(VLOOKUP($B19,'고객명단'!$A:$L,2,0),"")</f>
        <v>013-2323-2345</v>
      </c>
      <c r="T19" s="13" t="str">
        <f>IFERROR(VLOOKUP($B19,'고객명단'!$A:$L,11,0),"")</f>
        <v>스토어팜</v>
      </c>
      <c r="U19" s="13" t="str">
        <f>IFERROR(VLOOKUP($B19,'고객명단'!$A:$L,12,0),"")</f>
        <v/>
      </c>
      <c r="V19" s="121">
        <v>4.0</v>
      </c>
      <c r="W19" s="82">
        <f t="shared" si="5"/>
        <v>7</v>
      </c>
      <c r="X19" s="83">
        <f t="shared" si="6"/>
        <v>10</v>
      </c>
      <c r="Y19" s="83">
        <f t="shared" si="7"/>
        <v>2016</v>
      </c>
      <c r="Z19" s="13" t="str">
        <f>IFERROR(VLOOKUP($B19,'고객명단'!$A:$W,14,0),"")</f>
        <v>부산광역시 해운대구</v>
      </c>
    </row>
    <row r="20" ht="18.0" customHeight="1">
      <c r="A20" s="110">
        <v>42649.0</v>
      </c>
      <c r="B20" s="124" t="s">
        <v>77</v>
      </c>
      <c r="C20" s="61">
        <f>if(COUNTIF('고객명단'!$A$4:$A56,B20)=0,"",COUNTIF('고객명단'!$A$4:$A56,B20))</f>
        <v>1</v>
      </c>
      <c r="D20" s="61">
        <f t="shared" si="3"/>
        <v>1</v>
      </c>
      <c r="E20" s="61" t="str">
        <f t="shared" si="4"/>
        <v/>
      </c>
      <c r="F20" s="88"/>
      <c r="G20" s="89"/>
      <c r="H20" s="88"/>
      <c r="I20" s="88"/>
      <c r="J20" s="90"/>
      <c r="K20" s="86" t="s">
        <v>56</v>
      </c>
      <c r="L20" s="90"/>
      <c r="M20" s="91"/>
      <c r="N20" s="96"/>
      <c r="O20" s="94" t="s">
        <v>64</v>
      </c>
      <c r="P20" s="94" t="s">
        <v>78</v>
      </c>
      <c r="Q20" s="96"/>
      <c r="R20" s="13" t="str">
        <f>IFERROR(VLOOKUP($B20,'고객명단'!$A:$L,10,0),"")</f>
        <v>단골</v>
      </c>
      <c r="S20" s="13" t="str">
        <f>IFERROR(VLOOKUP($B20,'고객명단'!$A:$L,2,0),"")</f>
        <v>013-3030-3030</v>
      </c>
      <c r="T20" s="13" t="str">
        <f>IFERROR(VLOOKUP($B20,'고객명단'!$A:$L,11,0),"")</f>
        <v>네이버검색</v>
      </c>
      <c r="U20" s="13" t="str">
        <f>IFERROR(VLOOKUP($B20,'고객명단'!$A:$L,12,0),"")</f>
        <v/>
      </c>
      <c r="V20" s="81">
        <v>1.0</v>
      </c>
      <c r="W20" s="82">
        <f t="shared" si="5"/>
        <v>3</v>
      </c>
      <c r="X20" s="83">
        <f t="shared" si="6"/>
        <v>10</v>
      </c>
      <c r="Y20" s="83">
        <f t="shared" si="7"/>
        <v>2016</v>
      </c>
      <c r="Z20" s="21" t="s">
        <v>90</v>
      </c>
    </row>
    <row r="21" ht="18.0" customHeight="1">
      <c r="A21" s="77">
        <v>42651.0</v>
      </c>
      <c r="B21" s="85" t="s">
        <v>50</v>
      </c>
      <c r="C21" s="61">
        <f>if(COUNTIF('고객명단'!$A$4:$A56,B21)=0,"",COUNTIF('고객명단'!$A$4:$A56,B21))</f>
        <v>1</v>
      </c>
      <c r="D21" s="61" t="str">
        <f t="shared" si="3"/>
        <v/>
      </c>
      <c r="E21" s="61" t="str">
        <f t="shared" si="4"/>
        <v/>
      </c>
      <c r="F21" s="88"/>
      <c r="G21" s="89"/>
      <c r="H21" s="88"/>
      <c r="I21" s="89"/>
      <c r="J21" s="90"/>
      <c r="K21" s="123"/>
      <c r="L21" s="90"/>
      <c r="M21" s="91"/>
      <c r="N21" s="96"/>
      <c r="O21" s="111" t="s">
        <v>24</v>
      </c>
      <c r="P21" s="96"/>
      <c r="Q21" s="96"/>
      <c r="R21" s="13" t="str">
        <f>IFERROR(VLOOKUP($B21,'고객명단'!$A:$L,10,0),"")</f>
        <v>단골</v>
      </c>
      <c r="S21" s="13" t="str">
        <f>IFERROR(VLOOKUP($B21,'고객명단'!$A:$L,2,0),"")</f>
        <v>013-3030-2345</v>
      </c>
      <c r="T21" s="13" t="str">
        <f>IFERROR(VLOOKUP($B21,'고객명단'!$A:$L,11,0),"")</f>
        <v>구글검색</v>
      </c>
      <c r="U21" s="13" t="str">
        <f>IFERROR(VLOOKUP($B21,'고객명단'!$A:$L,12,0),"")</f>
        <v/>
      </c>
      <c r="V21" s="81">
        <v>3.0</v>
      </c>
      <c r="W21" s="82">
        <f t="shared" si="5"/>
        <v>7</v>
      </c>
      <c r="X21" s="83">
        <f t="shared" si="6"/>
        <v>10</v>
      </c>
      <c r="Y21" s="83">
        <f t="shared" si="7"/>
        <v>2016</v>
      </c>
      <c r="Z21" s="13" t="str">
        <f>IFERROR(VLOOKUP($B21,'고객명단'!$A:$W,14,0),"")</f>
        <v>인천시 만안구 백림동</v>
      </c>
    </row>
    <row r="22" ht="18.0" customHeight="1">
      <c r="A22" s="77">
        <v>42651.0</v>
      </c>
      <c r="B22" s="85" t="s">
        <v>59</v>
      </c>
      <c r="C22" s="61">
        <f>if(COUNTIF('고객명단'!$A$4:$A56,B22)=0,"",COUNTIF('고객명단'!$A$4:$A56,B22))</f>
        <v>1</v>
      </c>
      <c r="D22" s="61" t="str">
        <f t="shared" si="3"/>
        <v/>
      </c>
      <c r="E22" s="61" t="str">
        <f t="shared" si="4"/>
        <v/>
      </c>
      <c r="F22" s="88"/>
      <c r="G22" s="89"/>
      <c r="H22" s="88"/>
      <c r="I22" s="88"/>
      <c r="J22" s="90"/>
      <c r="K22" s="123"/>
      <c r="L22" s="90"/>
      <c r="M22" s="91"/>
      <c r="N22" s="96"/>
      <c r="O22" s="94" t="s">
        <v>64</v>
      </c>
      <c r="P22" s="96"/>
      <c r="Q22" s="96"/>
      <c r="R22" s="13" t="str">
        <f>IFERROR(VLOOKUP($B22,'고객명단'!$A:$L,10,0),"")</f>
        <v>단골</v>
      </c>
      <c r="S22" s="13" t="str">
        <f>IFERROR(VLOOKUP($B22,'고객명단'!$A:$L,2,0),"")</f>
        <v>013-1234-4567</v>
      </c>
      <c r="T22" s="13" t="str">
        <f>IFERROR(VLOOKUP($B22,'고객명단'!$A:$L,11,0),"")</f>
        <v>지마켓</v>
      </c>
      <c r="U22" s="13" t="str">
        <f>IFERROR(VLOOKUP($B22,'고객명단'!$A:$L,12,0),"")</f>
        <v/>
      </c>
      <c r="V22" s="81">
        <v>2.0</v>
      </c>
      <c r="W22" s="82">
        <f t="shared" si="5"/>
        <v>3</v>
      </c>
      <c r="X22" s="83">
        <f t="shared" si="6"/>
        <v>10</v>
      </c>
      <c r="Y22" s="83">
        <f t="shared" si="7"/>
        <v>2016</v>
      </c>
      <c r="Z22" s="13" t="str">
        <f>IFERROR(VLOOKUP($B22,'고객명단'!$A:$W,14,0),"")</f>
        <v>경상북도 고령군 </v>
      </c>
    </row>
    <row r="23" ht="18.0" customHeight="1">
      <c r="A23" s="77">
        <v>42651.0</v>
      </c>
      <c r="B23" s="85" t="s">
        <v>79</v>
      </c>
      <c r="C23" s="61">
        <f>if(COUNTIF('고객명단'!$A$4:$A56,B23)=0,"",COUNTIF('고객명단'!$A$4:$A56,B23))</f>
        <v>1</v>
      </c>
      <c r="D23" s="61">
        <f t="shared" si="3"/>
        <v>1</v>
      </c>
      <c r="E23" s="61" t="str">
        <f t="shared" si="4"/>
        <v/>
      </c>
      <c r="F23" s="88"/>
      <c r="G23" s="89"/>
      <c r="H23" s="88"/>
      <c r="I23" s="88"/>
      <c r="J23" s="90"/>
      <c r="K23" s="86" t="s">
        <v>60</v>
      </c>
      <c r="L23" s="90"/>
      <c r="M23" s="91"/>
      <c r="N23" s="96"/>
      <c r="O23" s="94" t="s">
        <v>64</v>
      </c>
      <c r="P23" s="94" t="s">
        <v>78</v>
      </c>
      <c r="Q23" s="96"/>
      <c r="R23" s="13" t="str">
        <f>IFERROR(VLOOKUP($B23,'고객명단'!$A:$L,10,0),"")</f>
        <v>활성</v>
      </c>
      <c r="S23" s="13" t="str">
        <f>IFERROR(VLOOKUP($B23,'고객명단'!$A:$L,2,0),"")</f>
        <v>013-1234-4567</v>
      </c>
      <c r="T23" s="13" t="str">
        <f>IFERROR(VLOOKUP($B23,'고객명단'!$A:$L,11,0),"")</f>
        <v>네이버검색</v>
      </c>
      <c r="U23" s="13" t="str">
        <f>IFERROR(VLOOKUP($B23,'고객명단'!$A:$L,12,0),"")</f>
        <v/>
      </c>
      <c r="V23" s="81">
        <v>1.0</v>
      </c>
      <c r="W23" s="82">
        <f t="shared" si="5"/>
        <v>2</v>
      </c>
      <c r="X23" s="83">
        <f t="shared" si="6"/>
        <v>10</v>
      </c>
      <c r="Y23" s="83">
        <f t="shared" si="7"/>
        <v>2016</v>
      </c>
      <c r="Z23" s="13" t="str">
        <f>IFERROR(VLOOKUP($B23,'고객명단'!$A:$W,14,0),"")</f>
        <v/>
      </c>
    </row>
    <row r="24" ht="18.0" customHeight="1">
      <c r="A24" s="77">
        <v>42653.0</v>
      </c>
      <c r="B24" s="85" t="s">
        <v>80</v>
      </c>
      <c r="C24" s="61">
        <f>if(COUNTIF('고객명단'!$A$4:$A56,B24)=0,"",COUNTIF('고객명단'!$A$4:$A56,B24))</f>
        <v>1</v>
      </c>
      <c r="D24" s="61" t="str">
        <f t="shared" si="3"/>
        <v/>
      </c>
      <c r="E24" s="61" t="str">
        <f t="shared" si="4"/>
        <v/>
      </c>
      <c r="F24" s="88"/>
      <c r="G24" s="89"/>
      <c r="H24" s="88"/>
      <c r="I24" s="89"/>
      <c r="J24" s="90"/>
      <c r="K24" s="123"/>
      <c r="L24" s="90"/>
      <c r="M24" s="91"/>
      <c r="N24" s="96"/>
      <c r="O24" s="94" t="s">
        <v>64</v>
      </c>
      <c r="P24" s="94" t="s">
        <v>78</v>
      </c>
      <c r="Q24" s="96"/>
      <c r="R24" s="13" t="str">
        <f>IFERROR(VLOOKUP($B24,'고객명단'!$A:$L,10,0),"")</f>
        <v>단골</v>
      </c>
      <c r="S24" s="13" t="str">
        <f>IFERROR(VLOOKUP($B24,'고객명단'!$A:$L,2,0),"")</f>
        <v/>
      </c>
      <c r="T24" s="13" t="str">
        <f>IFERROR(VLOOKUP($B24,'고객명단'!$A:$L,11,0),"")</f>
        <v>네이버검색</v>
      </c>
      <c r="U24" s="13" t="str">
        <f>IFERROR(VLOOKUP($B24,'고객명단'!$A:$L,12,0),"")</f>
        <v/>
      </c>
      <c r="V24" s="81">
        <v>1.0</v>
      </c>
      <c r="W24" s="82">
        <f t="shared" si="5"/>
        <v>3</v>
      </c>
      <c r="X24" s="83">
        <f t="shared" si="6"/>
        <v>10</v>
      </c>
      <c r="Y24" s="83">
        <f t="shared" si="7"/>
        <v>2016</v>
      </c>
      <c r="Z24" s="13" t="str">
        <f>IFERROR(VLOOKUP($B24,'고객명단'!$A:$W,14,0),"")</f>
        <v/>
      </c>
    </row>
    <row r="25" ht="18.0" customHeight="1">
      <c r="A25" s="77">
        <v>42653.0</v>
      </c>
      <c r="B25" s="85" t="s">
        <v>75</v>
      </c>
      <c r="C25" s="61">
        <f>if(COUNTIF('고객명단'!$A$4:$A56,B25)=0,"",COUNTIF('고객명단'!$A$4:$A56,B25))</f>
        <v>1</v>
      </c>
      <c r="D25" s="61" t="str">
        <f t="shared" si="3"/>
        <v/>
      </c>
      <c r="E25" s="61" t="str">
        <f t="shared" si="4"/>
        <v/>
      </c>
      <c r="F25" s="88"/>
      <c r="G25" s="89"/>
      <c r="H25" s="88"/>
      <c r="I25" s="88"/>
      <c r="J25" s="90"/>
      <c r="K25" s="123"/>
      <c r="L25" s="90"/>
      <c r="M25" s="91"/>
      <c r="N25" s="96"/>
      <c r="O25" s="111" t="s">
        <v>24</v>
      </c>
      <c r="P25" s="96"/>
      <c r="Q25" s="96"/>
      <c r="R25" s="13" t="str">
        <f>IFERROR(VLOOKUP($B25,'고객명단'!$A:$L,10,0),"")</f>
        <v>단골</v>
      </c>
      <c r="S25" s="13" t="str">
        <f>IFERROR(VLOOKUP($B25,'고객명단'!$A:$L,2,0),"")</f>
        <v/>
      </c>
      <c r="T25" s="13" t="str">
        <f>IFERROR(VLOOKUP($B25,'고객명단'!$A:$L,11,0),"")</f>
        <v>전화</v>
      </c>
      <c r="U25" s="13" t="str">
        <f>IFERROR(VLOOKUP($B25,'고객명단'!$A:$L,12,0),"")</f>
        <v/>
      </c>
      <c r="V25" s="81">
        <v>3.0</v>
      </c>
      <c r="W25" s="82">
        <f t="shared" si="5"/>
        <v>7</v>
      </c>
      <c r="X25" s="83">
        <f t="shared" si="6"/>
        <v>10</v>
      </c>
      <c r="Y25" s="83">
        <f t="shared" si="7"/>
        <v>2016</v>
      </c>
      <c r="Z25" s="13" t="str">
        <f>IFERROR(VLOOKUP($B25,'고객명단'!$A:$W,14,0),"")</f>
        <v/>
      </c>
    </row>
    <row r="26" ht="18.0" customHeight="1">
      <c r="A26" s="77">
        <v>42653.0</v>
      </c>
      <c r="B26" s="85" t="s">
        <v>75</v>
      </c>
      <c r="C26" s="61">
        <f>if(COUNTIF('고객명단'!$A$4:$A56,B26)=0,"",COUNTIF('고객명단'!$A$4:$A56,B26))</f>
        <v>1</v>
      </c>
      <c r="D26" s="61" t="str">
        <f t="shared" si="3"/>
        <v/>
      </c>
      <c r="E26" s="61" t="str">
        <f t="shared" si="4"/>
        <v/>
      </c>
      <c r="F26" s="88"/>
      <c r="G26" s="89"/>
      <c r="H26" s="88"/>
      <c r="I26" s="88"/>
      <c r="J26" s="90"/>
      <c r="K26" s="123"/>
      <c r="L26" s="90"/>
      <c r="M26" s="91"/>
      <c r="N26" s="96"/>
      <c r="O26" s="111" t="s">
        <v>24</v>
      </c>
      <c r="P26" s="96"/>
      <c r="Q26" s="96"/>
      <c r="R26" s="13" t="str">
        <f>IFERROR(VLOOKUP($B26,'고객명단'!$A:$L,10,0),"")</f>
        <v>단골</v>
      </c>
      <c r="S26" s="13" t="str">
        <f>IFERROR(VLOOKUP($B26,'고객명단'!$A:$L,2,0),"")</f>
        <v/>
      </c>
      <c r="T26" s="13" t="str">
        <f>IFERROR(VLOOKUP($B26,'고객명단'!$A:$L,11,0),"")</f>
        <v>전화</v>
      </c>
      <c r="U26" s="13" t="str">
        <f>IFERROR(VLOOKUP($B26,'고객명단'!$A:$L,12,0),"")</f>
        <v/>
      </c>
      <c r="V26" s="81">
        <v>2.0</v>
      </c>
      <c r="W26" s="82">
        <f t="shared" si="5"/>
        <v>7</v>
      </c>
      <c r="X26" s="83">
        <f t="shared" si="6"/>
        <v>10</v>
      </c>
      <c r="Y26" s="83">
        <f t="shared" si="7"/>
        <v>2016</v>
      </c>
      <c r="Z26" s="13" t="str">
        <f>IFERROR(VLOOKUP($B26,'고객명단'!$A:$W,14,0),"")</f>
        <v/>
      </c>
    </row>
    <row r="27" ht="18.0" customHeight="1">
      <c r="A27" s="77">
        <v>42654.0</v>
      </c>
      <c r="B27" s="85" t="s">
        <v>55</v>
      </c>
      <c r="C27" s="61">
        <f>if(COUNTIF('고객명단'!$A$4:$A56,B27)=0,"",COUNTIF('고객명단'!$A$4:$A56,B27))</f>
        <v>1</v>
      </c>
      <c r="D27" s="61" t="str">
        <f t="shared" si="3"/>
        <v/>
      </c>
      <c r="E27" s="61" t="str">
        <f t="shared" si="4"/>
        <v/>
      </c>
      <c r="F27" s="88"/>
      <c r="G27" s="89"/>
      <c r="H27" s="88"/>
      <c r="I27" s="89"/>
      <c r="J27" s="90"/>
      <c r="K27" s="123"/>
      <c r="L27" s="90"/>
      <c r="M27" s="91"/>
      <c r="N27" s="96"/>
      <c r="O27" s="94" t="s">
        <v>64</v>
      </c>
      <c r="P27" s="94" t="s">
        <v>78</v>
      </c>
      <c r="Q27" s="96"/>
      <c r="R27" s="13" t="str">
        <f>IFERROR(VLOOKUP($B27,'고객명단'!$A:$L,10,0),"")</f>
        <v>단골</v>
      </c>
      <c r="S27" s="13" t="str">
        <f>IFERROR(VLOOKUP($B27,'고객명단'!$A:$L,2,0),"")</f>
        <v>013-3030-3030</v>
      </c>
      <c r="T27" s="13" t="str">
        <f>IFERROR(VLOOKUP($B27,'고객명단'!$A:$L,11,0),"")</f>
        <v>지마켓</v>
      </c>
      <c r="U27" s="13" t="str">
        <f>IFERROR(VLOOKUP($B27,'고객명단'!$A:$L,12,0),"")</f>
        <v/>
      </c>
      <c r="V27" s="81">
        <v>2.0</v>
      </c>
      <c r="W27" s="82">
        <f t="shared" si="5"/>
        <v>5</v>
      </c>
      <c r="X27" s="83">
        <f t="shared" si="6"/>
        <v>10</v>
      </c>
      <c r="Y27" s="83">
        <f t="shared" si="7"/>
        <v>2016</v>
      </c>
      <c r="Z27" s="13" t="str">
        <f>IFERROR(VLOOKUP($B27,'고객명단'!$A:$W,14,0),"")</f>
        <v>서울시 종로구 평창동</v>
      </c>
    </row>
    <row r="28" ht="18.0" customHeight="1">
      <c r="A28" s="77">
        <v>42654.0</v>
      </c>
      <c r="B28" s="85" t="s">
        <v>77</v>
      </c>
      <c r="C28" s="61">
        <f>if(COUNTIF('고객명단'!$A$4:$A56,B28)=0,"",COUNTIF('고객명단'!$A$4:$A56,B28))</f>
        <v>1</v>
      </c>
      <c r="D28" s="61" t="str">
        <f t="shared" si="3"/>
        <v/>
      </c>
      <c r="E28" s="61" t="str">
        <f t="shared" si="4"/>
        <v/>
      </c>
      <c r="F28" s="88"/>
      <c r="G28" s="89"/>
      <c r="H28" s="88"/>
      <c r="I28" s="88"/>
      <c r="J28" s="90"/>
      <c r="K28" s="123"/>
      <c r="L28" s="90"/>
      <c r="M28" s="91"/>
      <c r="N28" s="96"/>
      <c r="O28" s="94" t="s">
        <v>64</v>
      </c>
      <c r="P28" s="96"/>
      <c r="Q28" s="96"/>
      <c r="R28" s="13" t="str">
        <f>IFERROR(VLOOKUP($B28,'고객명단'!$A:$L,10,0),"")</f>
        <v>단골</v>
      </c>
      <c r="S28" s="98" t="str">
        <f>IFERROR(VLOOKUP($B28,'고객명단'!$A:$L,2,0),"")</f>
        <v>013-3030-3030</v>
      </c>
      <c r="T28" s="13" t="str">
        <f>IFERROR(VLOOKUP($B28,'고객명단'!$A:$L,11,0),"")</f>
        <v>네이버검색</v>
      </c>
      <c r="U28" s="13" t="str">
        <f>IFERROR(VLOOKUP($B28,'고객명단'!$A:$L,12,0),"")</f>
        <v/>
      </c>
      <c r="V28" s="81">
        <v>2.0</v>
      </c>
      <c r="W28" s="82">
        <f t="shared" si="5"/>
        <v>3</v>
      </c>
      <c r="X28" s="83">
        <f t="shared" si="6"/>
        <v>10</v>
      </c>
      <c r="Y28" s="83">
        <f t="shared" si="7"/>
        <v>2016</v>
      </c>
      <c r="Z28" s="13" t="str">
        <f>IFERROR(VLOOKUP($B28,'고객명단'!$A:$W,14,0),"")</f>
        <v/>
      </c>
    </row>
    <row r="29" ht="18.0" customHeight="1">
      <c r="A29" s="77">
        <v>42654.0</v>
      </c>
      <c r="B29" s="85" t="s">
        <v>81</v>
      </c>
      <c r="C29" s="61">
        <f>if(COUNTIF('고객명단'!$A$4:$A56,B29)=0,"",COUNTIF('고객명단'!$A$4:$A56,B29))</f>
        <v>1</v>
      </c>
      <c r="D29" s="61">
        <f t="shared" si="3"/>
        <v>1</v>
      </c>
      <c r="E29" s="61" t="str">
        <f t="shared" si="4"/>
        <v/>
      </c>
      <c r="F29" s="88"/>
      <c r="G29" s="89"/>
      <c r="H29" s="88"/>
      <c r="I29" s="89"/>
      <c r="J29" s="90"/>
      <c r="K29" s="86" t="s">
        <v>71</v>
      </c>
      <c r="L29" s="90"/>
      <c r="M29" s="91"/>
      <c r="N29" s="96"/>
      <c r="O29" s="94" t="s">
        <v>64</v>
      </c>
      <c r="P29" s="96"/>
      <c r="Q29" s="96"/>
      <c r="R29" s="13" t="str">
        <f>IFERROR(VLOOKUP($B29,'고객명단'!$A:$L,10,0),"")</f>
        <v/>
      </c>
      <c r="S29" s="13" t="str">
        <f>IFERROR(VLOOKUP($B29,'고객명단'!$A:$L,2,0),"")</f>
        <v>013-1323-2345</v>
      </c>
      <c r="T29" s="13" t="str">
        <f>IFERROR(VLOOKUP($B29,'고객명단'!$A:$L,11,0),"")</f>
        <v/>
      </c>
      <c r="U29" s="13" t="str">
        <f>IFERROR(VLOOKUP($B29,'고객명단'!$A:$L,12,0),"")</f>
        <v/>
      </c>
      <c r="V29" s="121">
        <v>1.0</v>
      </c>
      <c r="W29" s="82">
        <f t="shared" si="5"/>
        <v>1</v>
      </c>
      <c r="X29" s="83">
        <f t="shared" si="6"/>
        <v>10</v>
      </c>
      <c r="Y29" s="83">
        <f t="shared" si="7"/>
        <v>2016</v>
      </c>
      <c r="Z29" s="13" t="str">
        <f>IFERROR(VLOOKUP($B29,'고객명단'!$A:$W,14,0),"")</f>
        <v/>
      </c>
    </row>
    <row r="30" ht="18.0" customHeight="1">
      <c r="A30" s="77">
        <v>42656.0</v>
      </c>
      <c r="B30" s="85" t="s">
        <v>55</v>
      </c>
      <c r="C30" s="61">
        <f>if(COUNTIF('고객명단'!$A$4:$A56,B30)=0,"",COUNTIF('고객명단'!$A$4:$A56,B30))</f>
        <v>1</v>
      </c>
      <c r="D30" s="61" t="str">
        <f t="shared" si="3"/>
        <v/>
      </c>
      <c r="E30" s="61" t="str">
        <f t="shared" si="4"/>
        <v/>
      </c>
      <c r="F30" s="88"/>
      <c r="G30" s="89"/>
      <c r="H30" s="88"/>
      <c r="I30" s="89"/>
      <c r="J30" s="90"/>
      <c r="K30" s="123"/>
      <c r="L30" s="90"/>
      <c r="M30" s="91"/>
      <c r="N30" s="96"/>
      <c r="O30" s="94" t="s">
        <v>64</v>
      </c>
      <c r="P30" s="96"/>
      <c r="Q30" s="96"/>
      <c r="R30" s="13" t="str">
        <f>IFERROR(VLOOKUP($B30,'고객명단'!$A:$L,10,0),"")</f>
        <v>단골</v>
      </c>
      <c r="S30" s="13" t="str">
        <f>IFERROR(VLOOKUP($B30,'고객명단'!$A:$L,2,0),"")</f>
        <v>013-3030-3030</v>
      </c>
      <c r="T30" s="13" t="str">
        <f>IFERROR(VLOOKUP($B30,'고객명단'!$A:$L,11,0),"")</f>
        <v>지마켓</v>
      </c>
      <c r="U30" s="13" t="str">
        <f>IFERROR(VLOOKUP($B30,'고객명단'!$A:$L,12,0),"")</f>
        <v/>
      </c>
      <c r="V30" s="81">
        <v>3.0</v>
      </c>
      <c r="W30" s="82">
        <f t="shared" si="5"/>
        <v>5</v>
      </c>
      <c r="X30" s="83">
        <f t="shared" si="6"/>
        <v>10</v>
      </c>
      <c r="Y30" s="83">
        <f t="shared" si="7"/>
        <v>2016</v>
      </c>
      <c r="Z30" s="13" t="str">
        <f>IFERROR(VLOOKUP($B30,'고객명단'!$A:$W,14,0),"")</f>
        <v>서울시 종로구 평창동</v>
      </c>
    </row>
    <row r="31" ht="18.0" customHeight="1">
      <c r="A31" s="77">
        <v>42656.0</v>
      </c>
      <c r="B31" s="85" t="s">
        <v>75</v>
      </c>
      <c r="C31" s="61">
        <f>if(COUNTIF('고객명단'!$A$4:$A56,B31)=0,"",COUNTIF('고객명단'!$A$4:$A56,B31))</f>
        <v>1</v>
      </c>
      <c r="D31" s="61" t="str">
        <f t="shared" si="3"/>
        <v/>
      </c>
      <c r="E31" s="61" t="str">
        <f t="shared" si="4"/>
        <v/>
      </c>
      <c r="F31" s="88"/>
      <c r="G31" s="89"/>
      <c r="H31" s="88"/>
      <c r="I31" s="89"/>
      <c r="J31" s="90"/>
      <c r="K31" s="123"/>
      <c r="L31" s="90"/>
      <c r="M31" s="91"/>
      <c r="N31" s="96"/>
      <c r="O31" s="111" t="s">
        <v>24</v>
      </c>
      <c r="P31" s="96"/>
      <c r="Q31" s="96"/>
      <c r="R31" s="13" t="str">
        <f>IFERROR(VLOOKUP($B31,'고객명단'!$A:$L,10,0),"")</f>
        <v>단골</v>
      </c>
      <c r="S31" s="13" t="str">
        <f>IFERROR(VLOOKUP($B31,'고객명단'!$A:$L,2,0),"")</f>
        <v/>
      </c>
      <c r="T31" s="13" t="str">
        <f>IFERROR(VLOOKUP($B31,'고객명단'!$A:$L,11,0),"")</f>
        <v>전화</v>
      </c>
      <c r="U31" s="13" t="str">
        <f>IFERROR(VLOOKUP($B31,'고객명단'!$A:$L,12,0),"")</f>
        <v/>
      </c>
      <c r="V31" s="121">
        <v>4.0</v>
      </c>
      <c r="W31" s="82">
        <f t="shared" si="5"/>
        <v>7</v>
      </c>
      <c r="X31" s="83">
        <f t="shared" si="6"/>
        <v>10</v>
      </c>
      <c r="Y31" s="83">
        <f t="shared" si="7"/>
        <v>2016</v>
      </c>
      <c r="Z31" s="13" t="str">
        <f>IFERROR(VLOOKUP($B31,'고객명단'!$A:$W,14,0),"")</f>
        <v/>
      </c>
    </row>
    <row r="32" ht="18.0" customHeight="1">
      <c r="A32" s="77">
        <v>42656.0</v>
      </c>
      <c r="B32" s="85" t="s">
        <v>80</v>
      </c>
      <c r="C32" s="61">
        <f>if(COUNTIF('고객명단'!$A$4:$A56,B32)=0,"",COUNTIF('고객명단'!$A$4:$A56,B32))</f>
        <v>1</v>
      </c>
      <c r="D32" s="61" t="str">
        <f t="shared" si="3"/>
        <v/>
      </c>
      <c r="E32" s="61" t="str">
        <f t="shared" si="4"/>
        <v/>
      </c>
      <c r="F32" s="88"/>
      <c r="G32" s="89"/>
      <c r="H32" s="88"/>
      <c r="I32" s="89"/>
      <c r="J32" s="90"/>
      <c r="K32" s="123"/>
      <c r="L32" s="90"/>
      <c r="M32" s="91"/>
      <c r="N32" s="96"/>
      <c r="O32" s="94" t="s">
        <v>64</v>
      </c>
      <c r="P32" s="96"/>
      <c r="Q32" s="96"/>
      <c r="R32" s="13" t="str">
        <f>IFERROR(VLOOKUP($B32,'고객명단'!$A:$L,10,0),"")</f>
        <v>단골</v>
      </c>
      <c r="S32" s="13" t="str">
        <f>IFERROR(VLOOKUP($B32,'고객명단'!$A:$L,2,0),"")</f>
        <v/>
      </c>
      <c r="T32" s="13" t="str">
        <f>IFERROR(VLOOKUP($B32,'고객명단'!$A:$L,11,0),"")</f>
        <v>네이버검색</v>
      </c>
      <c r="U32" s="13" t="str">
        <f>IFERROR(VLOOKUP($B32,'고객명단'!$A:$L,12,0),"")</f>
        <v/>
      </c>
      <c r="V32" s="81">
        <v>2.0</v>
      </c>
      <c r="W32" s="82">
        <f t="shared" si="5"/>
        <v>3</v>
      </c>
      <c r="X32" s="83">
        <f t="shared" si="6"/>
        <v>10</v>
      </c>
      <c r="Y32" s="83">
        <f t="shared" si="7"/>
        <v>2016</v>
      </c>
      <c r="Z32" s="13" t="str">
        <f>IFERROR(VLOOKUP($B32,'고객명단'!$A:$W,14,0),"")</f>
        <v/>
      </c>
    </row>
    <row r="33" ht="18.0" customHeight="1">
      <c r="A33" s="77">
        <v>42680.0</v>
      </c>
      <c r="B33" s="85" t="s">
        <v>50</v>
      </c>
      <c r="C33" s="61">
        <f>if(COUNTIF('고객명단'!$A$4:$A56,B33)=0,"",COUNTIF('고객명단'!$A$4:$A56,B33))</f>
        <v>1</v>
      </c>
      <c r="D33" s="61" t="str">
        <f t="shared" si="3"/>
        <v/>
      </c>
      <c r="E33" s="61" t="str">
        <f t="shared" si="4"/>
        <v/>
      </c>
      <c r="F33" s="88"/>
      <c r="G33" s="89"/>
      <c r="H33" s="89"/>
      <c r="I33" s="89"/>
      <c r="J33" s="90"/>
      <c r="K33" s="123"/>
      <c r="L33" s="90"/>
      <c r="M33" s="91"/>
      <c r="N33" s="96"/>
      <c r="O33" s="111" t="s">
        <v>24</v>
      </c>
      <c r="P33" s="96"/>
      <c r="Q33" s="96"/>
      <c r="R33" s="13" t="str">
        <f>IFERROR(VLOOKUP($B33,'고객명단'!$A:$L,10,0),"")</f>
        <v>단골</v>
      </c>
      <c r="S33" s="13" t="str">
        <f>IFERROR(VLOOKUP($B33,'고객명단'!$A:$L,2,0),"")</f>
        <v>013-3030-2345</v>
      </c>
      <c r="T33" s="13" t="str">
        <f>IFERROR(VLOOKUP($B33,'고객명단'!$A:$L,11,0),"")</f>
        <v>구글검색</v>
      </c>
      <c r="U33" s="13" t="str">
        <f>IFERROR(VLOOKUP($B33,'고객명단'!$A:$L,12,0),"")</f>
        <v/>
      </c>
      <c r="V33" s="121">
        <v>4.0</v>
      </c>
      <c r="W33" s="82">
        <f t="shared" si="5"/>
        <v>7</v>
      </c>
      <c r="X33" s="83">
        <f t="shared" si="6"/>
        <v>11</v>
      </c>
      <c r="Y33" s="83">
        <f t="shared" si="7"/>
        <v>2016</v>
      </c>
      <c r="Z33" s="13" t="str">
        <f>IFERROR(VLOOKUP($B33,'고객명단'!$A:$W,14,0),"")</f>
        <v>인천시 만안구 백림동</v>
      </c>
    </row>
    <row r="34" ht="18.0" customHeight="1">
      <c r="A34" s="77">
        <v>42680.0</v>
      </c>
      <c r="B34" s="85" t="s">
        <v>82</v>
      </c>
      <c r="C34" s="61">
        <f>if(COUNTIF('고객명단'!$A$4:$A56,B34)=0,"",COUNTIF('고객명단'!$A$4:$A56,B34))</f>
        <v>1</v>
      </c>
      <c r="D34" s="61" t="str">
        <f t="shared" si="3"/>
        <v/>
      </c>
      <c r="E34" s="61" t="str">
        <f t="shared" si="4"/>
        <v/>
      </c>
      <c r="F34" s="88"/>
      <c r="G34" s="89"/>
      <c r="H34" s="88"/>
      <c r="I34" s="88"/>
      <c r="J34" s="90"/>
      <c r="K34" s="123"/>
      <c r="L34" s="90"/>
      <c r="M34" s="91"/>
      <c r="N34" s="96"/>
      <c r="O34" s="94" t="s">
        <v>64</v>
      </c>
      <c r="P34" s="95" t="s">
        <v>83</v>
      </c>
      <c r="Q34" s="96"/>
      <c r="R34" s="13" t="str">
        <f>IFERROR(VLOOKUP($B34,'고객명단'!$A:$L,10,0),"")</f>
        <v>활성</v>
      </c>
      <c r="S34" s="98" t="str">
        <f>IFERROR(VLOOKUP($B34,'고객명단'!$A:$L,2,0),"")</f>
        <v/>
      </c>
      <c r="T34" s="13" t="str">
        <f>IFERROR(VLOOKUP($B34,'고객명단'!$A:$L,11,0),"")</f>
        <v>미확인</v>
      </c>
      <c r="U34" s="13" t="str">
        <f>IFERROR(VLOOKUP($B34,'고객명단'!$A:$L,12,0),"")</f>
        <v/>
      </c>
      <c r="V34" s="81">
        <v>1.0</v>
      </c>
      <c r="W34" s="82">
        <f t="shared" si="5"/>
        <v>2</v>
      </c>
      <c r="X34" s="83">
        <f t="shared" si="6"/>
        <v>11</v>
      </c>
      <c r="Y34" s="83">
        <f t="shared" si="7"/>
        <v>2016</v>
      </c>
      <c r="Z34" s="13" t="str">
        <f>IFERROR(VLOOKUP($B34,'고객명단'!$A:$W,14,0),"")</f>
        <v/>
      </c>
    </row>
    <row r="35" ht="18.0" customHeight="1">
      <c r="A35" s="77">
        <v>42680.0</v>
      </c>
      <c r="B35" s="85" t="s">
        <v>84</v>
      </c>
      <c r="C35" s="61">
        <f>if(COUNTIF('고객명단'!$A$4:$A56,B35)=0,"",COUNTIF('고객명단'!$A$4:$A56,B35))</f>
        <v>1</v>
      </c>
      <c r="D35" s="61">
        <f t="shared" si="3"/>
        <v>1</v>
      </c>
      <c r="E35" s="61" t="str">
        <f t="shared" si="4"/>
        <v/>
      </c>
      <c r="F35" s="88"/>
      <c r="G35" s="89"/>
      <c r="H35" s="88"/>
      <c r="I35" s="89"/>
      <c r="J35" s="90"/>
      <c r="K35" s="86" t="s">
        <v>85</v>
      </c>
      <c r="L35" s="90"/>
      <c r="M35" s="91"/>
      <c r="N35" s="96"/>
      <c r="O35" s="94" t="s">
        <v>58</v>
      </c>
      <c r="P35" s="95" t="s">
        <v>58</v>
      </c>
      <c r="Q35" s="96"/>
      <c r="R35" s="13" t="str">
        <f>IFERROR(VLOOKUP($B35,'고객명단'!$A:$L,10,0),"")</f>
        <v>활성</v>
      </c>
      <c r="S35" s="98" t="str">
        <f>IFERROR(VLOOKUP($B35,'고객명단'!$A:$L,2,0),"")</f>
        <v>010-3276-5065</v>
      </c>
      <c r="T35" s="13" t="str">
        <f>IFERROR(VLOOKUP($B35,'고객명단'!$A:$L,11,0),"")</f>
        <v>지마켓</v>
      </c>
      <c r="U35" s="13" t="str">
        <f>IFERROR(VLOOKUP($B35,'고객명단'!$A:$L,12,0),"")</f>
        <v/>
      </c>
      <c r="V35" s="81">
        <v>1.0</v>
      </c>
      <c r="W35" s="82">
        <f t="shared" si="5"/>
        <v>2</v>
      </c>
      <c r="X35" s="83">
        <f t="shared" si="6"/>
        <v>11</v>
      </c>
      <c r="Y35" s="83">
        <f t="shared" si="7"/>
        <v>2016</v>
      </c>
      <c r="Z35" s="13"/>
    </row>
    <row r="36" ht="18.0" customHeight="1">
      <c r="A36" s="77">
        <v>42680.0</v>
      </c>
      <c r="B36" s="85" t="s">
        <v>86</v>
      </c>
      <c r="C36" s="61">
        <f>if(COUNTIF('고객명단'!$A$4:$A56,B36)=0,"",COUNTIF('고객명단'!$A$4:$A56,B36))</f>
        <v>1</v>
      </c>
      <c r="D36" s="61">
        <f t="shared" si="3"/>
        <v>1</v>
      </c>
      <c r="E36" s="61" t="str">
        <f t="shared" si="4"/>
        <v/>
      </c>
      <c r="F36" s="88"/>
      <c r="G36" s="89"/>
      <c r="H36" s="88"/>
      <c r="I36" s="88"/>
      <c r="J36" s="90"/>
      <c r="K36" s="86" t="s">
        <v>87</v>
      </c>
      <c r="L36" s="90"/>
      <c r="M36" s="91"/>
      <c r="N36" s="96"/>
      <c r="O36" s="94" t="s">
        <v>64</v>
      </c>
      <c r="P36" s="96"/>
      <c r="Q36" s="96"/>
      <c r="R36" s="13" t="str">
        <f>IFERROR(VLOOKUP($B36,'고객명단'!$A:$L,10,0),"")</f>
        <v/>
      </c>
      <c r="S36" s="13" t="str">
        <f>IFERROR(VLOOKUP($B36,'고객명단'!$A:$L,2,0),"")</f>
        <v>010-3333-9089</v>
      </c>
      <c r="T36" s="13" t="str">
        <f>IFERROR(VLOOKUP($B36,'고객명단'!$A:$L,11,0),"")</f>
        <v/>
      </c>
      <c r="U36" s="13" t="str">
        <f>IFERROR(VLOOKUP($B36,'고객명단'!$A:$L,12,0),"")</f>
        <v/>
      </c>
      <c r="V36" s="121">
        <v>1.0</v>
      </c>
      <c r="W36" s="82">
        <f t="shared" si="5"/>
        <v>1</v>
      </c>
      <c r="X36" s="83">
        <f t="shared" si="6"/>
        <v>11</v>
      </c>
      <c r="Y36" s="83">
        <f t="shared" si="7"/>
        <v>2016</v>
      </c>
      <c r="Z36" s="13" t="str">
        <f>IFERROR(VLOOKUP($B36,'고객명단'!$A:$W,14,0),"")</f>
        <v/>
      </c>
    </row>
    <row r="37" ht="18.0" customHeight="1">
      <c r="A37" s="77">
        <v>42743.0</v>
      </c>
      <c r="B37" s="85" t="s">
        <v>75</v>
      </c>
      <c r="C37" s="61">
        <f>if(COUNTIF('고객명단'!$A$4:$A56,B37)=0,"",COUNTIF('고객명단'!$A$4:$A56,B37))</f>
        <v>1</v>
      </c>
      <c r="D37" s="61" t="str">
        <f t="shared" si="3"/>
        <v/>
      </c>
      <c r="E37" s="61" t="str">
        <f t="shared" si="4"/>
        <v/>
      </c>
      <c r="F37" s="88"/>
      <c r="G37" s="89"/>
      <c r="H37" s="88"/>
      <c r="I37" s="88"/>
      <c r="J37" s="90"/>
      <c r="K37" s="123"/>
      <c r="L37" s="90"/>
      <c r="M37" s="91"/>
      <c r="N37" s="96"/>
      <c r="O37" s="111" t="s">
        <v>24</v>
      </c>
      <c r="P37" s="96"/>
      <c r="Q37" s="96"/>
      <c r="R37" s="13" t="str">
        <f>IFERROR(VLOOKUP($B37,'고객명단'!$A:$L,10,0),"")</f>
        <v>단골</v>
      </c>
      <c r="S37" s="13" t="str">
        <f>IFERROR(VLOOKUP($B37,'고객명단'!$A:$L,2,0),"")</f>
        <v/>
      </c>
      <c r="T37" s="13" t="str">
        <f>IFERROR(VLOOKUP($B37,'고객명단'!$A:$L,11,0),"")</f>
        <v>전화</v>
      </c>
      <c r="U37" s="13" t="str">
        <f>IFERROR(VLOOKUP($B37,'고객명단'!$A:$L,12,0),"")</f>
        <v/>
      </c>
      <c r="V37" s="121">
        <v>5.0</v>
      </c>
      <c r="W37" s="82">
        <f t="shared" si="5"/>
        <v>7</v>
      </c>
      <c r="X37" s="83">
        <f t="shared" si="6"/>
        <v>1</v>
      </c>
      <c r="Y37" s="83">
        <f t="shared" si="7"/>
        <v>2017</v>
      </c>
      <c r="Z37" s="13" t="str">
        <f>IFERROR(VLOOKUP($B37,'고객명단'!$A:$W,14,0),"")</f>
        <v/>
      </c>
    </row>
    <row r="38" ht="18.0" customHeight="1">
      <c r="A38" s="77">
        <v>42743.0</v>
      </c>
      <c r="B38" s="85" t="s">
        <v>75</v>
      </c>
      <c r="C38" s="61">
        <f>if(COUNTIF('고객명단'!$A$4:$A56,B38)=0,"",COUNTIF('고객명단'!$A$4:$A56,B38))</f>
        <v>1</v>
      </c>
      <c r="D38" s="61" t="str">
        <f t="shared" si="3"/>
        <v/>
      </c>
      <c r="E38" s="61" t="str">
        <f t="shared" si="4"/>
        <v/>
      </c>
      <c r="F38" s="89"/>
      <c r="G38" s="89"/>
      <c r="H38" s="88"/>
      <c r="I38" s="88"/>
      <c r="J38" s="90"/>
      <c r="K38" s="123"/>
      <c r="L38" s="90"/>
      <c r="M38" s="91"/>
      <c r="N38" s="96"/>
      <c r="O38" s="111" t="s">
        <v>24</v>
      </c>
      <c r="P38" s="96"/>
      <c r="Q38" s="96"/>
      <c r="R38" s="13" t="str">
        <f>IFERROR(VLOOKUP($B38,'고객명단'!$A:$L,10,0),"")</f>
        <v>단골</v>
      </c>
      <c r="S38" s="13" t="str">
        <f>IFERROR(VLOOKUP($B38,'고객명단'!$A:$L,2,0),"")</f>
        <v/>
      </c>
      <c r="T38" s="13" t="str">
        <f>IFERROR(VLOOKUP($B38,'고객명단'!$A:$L,11,0),"")</f>
        <v>전화</v>
      </c>
      <c r="U38" s="13" t="str">
        <f>IFERROR(VLOOKUP($B38,'고객명단'!$A:$L,12,0),"")</f>
        <v/>
      </c>
      <c r="V38" s="81">
        <v>6.0</v>
      </c>
      <c r="W38" s="82">
        <f t="shared" si="5"/>
        <v>7</v>
      </c>
      <c r="X38" s="83">
        <f t="shared" si="6"/>
        <v>1</v>
      </c>
      <c r="Y38" s="83">
        <f t="shared" si="7"/>
        <v>2017</v>
      </c>
      <c r="Z38" s="13" t="str">
        <f>IFERROR(VLOOKUP($B38,'고객명단'!$A:$W,14,0),"")</f>
        <v/>
      </c>
    </row>
    <row r="39" ht="18.0" customHeight="1">
      <c r="A39" s="77">
        <v>42744.0</v>
      </c>
      <c r="B39" s="85" t="s">
        <v>50</v>
      </c>
      <c r="C39" s="61">
        <f>if(COUNTIF('고객명단'!$A$4:$A56,B39)=0,"",COUNTIF('고객명단'!$A$4:$A56,B39))</f>
        <v>1</v>
      </c>
      <c r="D39" s="61">
        <f t="shared" si="3"/>
        <v>1</v>
      </c>
      <c r="E39" s="61" t="str">
        <f t="shared" si="4"/>
        <v/>
      </c>
      <c r="F39" s="88"/>
      <c r="G39" s="89"/>
      <c r="H39" s="89"/>
      <c r="I39" s="89"/>
      <c r="J39" s="90"/>
      <c r="K39" s="99" t="s">
        <v>51</v>
      </c>
      <c r="L39" s="90"/>
      <c r="M39" s="91"/>
      <c r="N39" s="96"/>
      <c r="O39" s="111" t="s">
        <v>24</v>
      </c>
      <c r="P39" s="96"/>
      <c r="Q39" s="96"/>
      <c r="R39" s="13" t="str">
        <f>IFERROR(VLOOKUP($B39,'고객명단'!$A:$L,10,0),"")</f>
        <v>단골</v>
      </c>
      <c r="S39" s="13" t="str">
        <f>IFERROR(VLOOKUP($B39,'고객명단'!$A:$L,2,0),"")</f>
        <v>013-3030-2345</v>
      </c>
      <c r="T39" s="13" t="str">
        <f>IFERROR(VLOOKUP($B39,'고객명단'!$A:$L,11,0),"")</f>
        <v>구글검색</v>
      </c>
      <c r="U39" s="13" t="str">
        <f>IFERROR(VLOOKUP($B39,'고객명단'!$A:$L,12,0),"")</f>
        <v/>
      </c>
      <c r="V39" s="121">
        <v>5.0</v>
      </c>
      <c r="W39" s="82">
        <f t="shared" si="5"/>
        <v>7</v>
      </c>
      <c r="X39" s="83">
        <f t="shared" si="6"/>
        <v>1</v>
      </c>
      <c r="Y39" s="83">
        <f t="shared" si="7"/>
        <v>2017</v>
      </c>
      <c r="Z39" s="13" t="str">
        <f>IFERROR(VLOOKUP($B39,'고객명단'!$A:$W,14,0),"")</f>
        <v>인천시 만안구 백림동</v>
      </c>
    </row>
    <row r="40" ht="18.0" customHeight="1">
      <c r="A40" s="77">
        <v>42744.0</v>
      </c>
      <c r="B40" s="85" t="s">
        <v>50</v>
      </c>
      <c r="C40" s="61">
        <f>if(COUNTIF('고객명단'!$A$4:$A56,B40)=0,"",COUNTIF('고객명단'!$A$4:$A56,B40))</f>
        <v>1</v>
      </c>
      <c r="D40" s="61">
        <f t="shared" si="3"/>
        <v>1</v>
      </c>
      <c r="E40" s="61" t="str">
        <f t="shared" si="4"/>
        <v/>
      </c>
      <c r="F40" s="88"/>
      <c r="G40" s="89"/>
      <c r="H40" s="89"/>
      <c r="I40" s="89"/>
      <c r="J40" s="90"/>
      <c r="K40" s="99" t="s">
        <v>51</v>
      </c>
      <c r="L40" s="90"/>
      <c r="M40" s="91"/>
      <c r="N40" s="96"/>
      <c r="O40" s="111" t="s">
        <v>24</v>
      </c>
      <c r="P40" s="96"/>
      <c r="Q40" s="96"/>
      <c r="R40" s="13" t="str">
        <f>IFERROR(VLOOKUP($B40,'고객명단'!$A:$L,10,0),"")</f>
        <v>단골</v>
      </c>
      <c r="S40" s="13" t="str">
        <f>IFERROR(VLOOKUP($B40,'고객명단'!$A:$L,2,0),"")</f>
        <v>013-3030-2345</v>
      </c>
      <c r="T40" s="13" t="str">
        <f>IFERROR(VLOOKUP($B40,'고객명단'!$A:$L,11,0),"")</f>
        <v>구글검색</v>
      </c>
      <c r="U40" s="13" t="str">
        <f>IFERROR(VLOOKUP($B40,'고객명단'!$A:$L,12,0),"")</f>
        <v/>
      </c>
      <c r="V40" s="81">
        <v>6.0</v>
      </c>
      <c r="W40" s="82">
        <f t="shared" si="5"/>
        <v>7</v>
      </c>
      <c r="X40" s="83">
        <f t="shared" si="6"/>
        <v>1</v>
      </c>
      <c r="Y40" s="83">
        <f t="shared" si="7"/>
        <v>2017</v>
      </c>
      <c r="Z40" s="13" t="str">
        <f>IFERROR(VLOOKUP($B40,'고객명단'!$A:$W,14,0),"")</f>
        <v>인천시 만안구 백림동</v>
      </c>
    </row>
    <row r="41" ht="18.0" customHeight="1">
      <c r="A41" s="77">
        <v>42775.0</v>
      </c>
      <c r="B41" s="85" t="s">
        <v>50</v>
      </c>
      <c r="C41" s="61">
        <f>if(COUNTIF('고객명단'!$A$4:$A56,B41)=0,"",COUNTIF('고객명단'!$A$4:$A56,B41))</f>
        <v>1</v>
      </c>
      <c r="D41" s="61" t="str">
        <f t="shared" si="3"/>
        <v/>
      </c>
      <c r="E41" s="61" t="str">
        <f t="shared" si="4"/>
        <v/>
      </c>
      <c r="F41" s="88"/>
      <c r="G41" s="89"/>
      <c r="H41" s="88"/>
      <c r="I41" s="89"/>
      <c r="J41" s="90"/>
      <c r="K41" s="123"/>
      <c r="L41" s="90"/>
      <c r="M41" s="91"/>
      <c r="N41" s="96"/>
      <c r="O41" s="95" t="s">
        <v>24</v>
      </c>
      <c r="P41" s="96"/>
      <c r="Q41" s="96"/>
      <c r="R41" s="13" t="str">
        <f>IFERROR(VLOOKUP($B41,'고객명단'!$A:$L,10,0),"")</f>
        <v>단골</v>
      </c>
      <c r="S41" s="13" t="str">
        <f>IFERROR(VLOOKUP($B41,'고객명단'!$A:$L,2,0),"")</f>
        <v>013-3030-2345</v>
      </c>
      <c r="T41" s="13" t="str">
        <f>IFERROR(VLOOKUP($B41,'고객명단'!$A:$L,11,0),"")</f>
        <v>구글검색</v>
      </c>
      <c r="U41" s="13" t="str">
        <f>IFERROR(VLOOKUP($B41,'고객명단'!$A:$L,12,0),"")</f>
        <v/>
      </c>
      <c r="V41" s="81">
        <v>7.0</v>
      </c>
      <c r="W41" s="82">
        <f t="shared" si="5"/>
        <v>7</v>
      </c>
      <c r="X41" s="83">
        <f t="shared" si="6"/>
        <v>2</v>
      </c>
      <c r="Y41" s="83">
        <f t="shared" si="7"/>
        <v>2017</v>
      </c>
      <c r="Z41" s="13" t="str">
        <f>IFERROR(VLOOKUP($B41,'고객명단'!$A:$W,14,0),"")</f>
        <v>인천시 만안구 백림동</v>
      </c>
    </row>
    <row r="42" ht="18.0" customHeight="1">
      <c r="A42" s="77">
        <v>42775.0</v>
      </c>
      <c r="B42" s="85" t="s">
        <v>82</v>
      </c>
      <c r="C42" s="61">
        <f>if(COUNTIF('고객명단'!$A$4:$A56,B42)=0,"",COUNTIF('고객명단'!$A$4:$A56,B42))</f>
        <v>1</v>
      </c>
      <c r="D42" s="61" t="str">
        <f t="shared" si="3"/>
        <v/>
      </c>
      <c r="E42" s="61" t="str">
        <f t="shared" si="4"/>
        <v/>
      </c>
      <c r="F42" s="88"/>
      <c r="G42" s="89"/>
      <c r="H42" s="88"/>
      <c r="I42" s="88"/>
      <c r="J42" s="90"/>
      <c r="K42" s="123"/>
      <c r="L42" s="90"/>
      <c r="M42" s="91"/>
      <c r="N42" s="96"/>
      <c r="O42" s="94" t="s">
        <v>64</v>
      </c>
      <c r="P42" s="96"/>
      <c r="Q42" s="96"/>
      <c r="R42" s="13" t="str">
        <f>IFERROR(VLOOKUP($B42,'고객명단'!$A:$L,10,0),"")</f>
        <v>활성</v>
      </c>
      <c r="S42" s="98" t="str">
        <f>IFERROR(VLOOKUP($B42,'고객명단'!$A:$L,2,0),"")</f>
        <v/>
      </c>
      <c r="T42" s="13" t="str">
        <f>IFERROR(VLOOKUP($B42,'고객명단'!$A:$L,11,0),"")</f>
        <v>미확인</v>
      </c>
      <c r="U42" s="13" t="str">
        <f>IFERROR(VLOOKUP($B42,'고객명단'!$A:$L,12,0),"")</f>
        <v/>
      </c>
      <c r="V42" s="81">
        <v>2.0</v>
      </c>
      <c r="W42" s="82">
        <f t="shared" si="5"/>
        <v>2</v>
      </c>
      <c r="X42" s="83">
        <f t="shared" si="6"/>
        <v>2</v>
      </c>
      <c r="Y42" s="83">
        <f t="shared" si="7"/>
        <v>2017</v>
      </c>
      <c r="Z42" s="13" t="str">
        <f>IFERROR(VLOOKUP($B42,'고객명단'!$A:$W,14,0),"")</f>
        <v/>
      </c>
    </row>
    <row r="43" ht="18.0" customHeight="1">
      <c r="A43" s="77">
        <v>42775.0</v>
      </c>
      <c r="B43" s="85" t="s">
        <v>66</v>
      </c>
      <c r="C43" s="61">
        <f>if(COUNTIF('고객명단'!$A$4:$A56,B43)=0,"",COUNTIF('고객명단'!$A$4:$A56,B43))</f>
        <v>1</v>
      </c>
      <c r="D43" s="61" t="str">
        <f t="shared" si="3"/>
        <v/>
      </c>
      <c r="E43" s="61" t="str">
        <f t="shared" si="4"/>
        <v/>
      </c>
      <c r="F43" s="88"/>
      <c r="G43" s="89"/>
      <c r="H43" s="88"/>
      <c r="I43" s="64"/>
      <c r="J43" s="90"/>
      <c r="K43" s="123"/>
      <c r="L43" s="90"/>
      <c r="M43" s="91"/>
      <c r="N43" s="96"/>
      <c r="O43" s="95" t="s">
        <v>64</v>
      </c>
      <c r="P43" s="96"/>
      <c r="Q43" s="96"/>
      <c r="R43" s="13" t="str">
        <f>IFERROR(VLOOKUP($B43,'고객명단'!$A:$L,10,0),"")</f>
        <v>단골</v>
      </c>
      <c r="S43" s="13" t="str">
        <f>IFERROR(VLOOKUP($B43,'고객명단'!$A:$L,2,0),"")</f>
        <v>013-2323-2345</v>
      </c>
      <c r="T43" s="13" t="str">
        <f>IFERROR(VLOOKUP($B43,'고객명단'!$A:$L,11,0),"")</f>
        <v>스토어팜</v>
      </c>
      <c r="U43" s="13" t="str">
        <f>IFERROR(VLOOKUP($B43,'고객명단'!$A:$L,12,0),"")</f>
        <v/>
      </c>
      <c r="V43" s="121">
        <v>5.0</v>
      </c>
      <c r="W43" s="82">
        <f t="shared" si="5"/>
        <v>7</v>
      </c>
      <c r="X43" s="83">
        <f t="shared" si="6"/>
        <v>2</v>
      </c>
      <c r="Y43" s="83">
        <f t="shared" si="7"/>
        <v>2017</v>
      </c>
      <c r="Z43" s="13" t="str">
        <f>IFERROR(VLOOKUP($B43,'고객명단'!$A:$W,14,0),"")</f>
        <v>부산광역시 해운대구</v>
      </c>
    </row>
    <row r="44" ht="18.0" customHeight="1">
      <c r="A44" s="77">
        <v>42799.0</v>
      </c>
      <c r="B44" s="85" t="s">
        <v>79</v>
      </c>
      <c r="C44" s="61">
        <f>if(COUNTIF('고객명단'!$A$4:$A56,B44)=0,"",COUNTIF('고객명단'!$A$4:$A56,B44))</f>
        <v>1</v>
      </c>
      <c r="D44" s="61">
        <f t="shared" si="3"/>
        <v>1</v>
      </c>
      <c r="E44" s="61" t="str">
        <f t="shared" si="4"/>
        <v/>
      </c>
      <c r="F44" s="88"/>
      <c r="G44" s="89"/>
      <c r="H44" s="88"/>
      <c r="I44" s="89"/>
      <c r="J44" s="90"/>
      <c r="K44" s="86" t="s">
        <v>60</v>
      </c>
      <c r="L44" s="90"/>
      <c r="M44" s="91"/>
      <c r="N44" s="96"/>
      <c r="O44" s="105"/>
      <c r="P44" s="105"/>
      <c r="Q44" s="96"/>
      <c r="R44" s="13" t="str">
        <f>IFERROR(VLOOKUP($B44,'고객명단'!$A:$L,10,0),"")</f>
        <v>활성</v>
      </c>
      <c r="S44" s="13" t="str">
        <f>IFERROR(VLOOKUP($B44,'고객명단'!$A:$L,2,0),"")</f>
        <v>013-1234-4567</v>
      </c>
      <c r="T44" s="13" t="str">
        <f>IFERROR(VLOOKUP($B44,'고객명단'!$A:$L,11,0),"")</f>
        <v>네이버검색</v>
      </c>
      <c r="U44" s="13" t="str">
        <f>IFERROR(VLOOKUP($B44,'고객명단'!$A:$L,12,0),"")</f>
        <v/>
      </c>
      <c r="V44" s="81">
        <v>2.0</v>
      </c>
      <c r="W44" s="82">
        <f t="shared" si="5"/>
        <v>2</v>
      </c>
      <c r="X44" s="83">
        <f t="shared" si="6"/>
        <v>3</v>
      </c>
      <c r="Y44" s="83">
        <f t="shared" si="7"/>
        <v>2017</v>
      </c>
      <c r="Z44" s="21"/>
    </row>
    <row r="45" ht="18.0" customHeight="1">
      <c r="A45" s="77">
        <v>42800.0</v>
      </c>
      <c r="B45" s="85" t="s">
        <v>76</v>
      </c>
      <c r="C45" s="61">
        <f>if(COUNTIF('고객명단'!$A$4:$A56,B45)=0,"",COUNTIF('고객명단'!$A$4:$A56,B45))</f>
        <v>1</v>
      </c>
      <c r="D45" s="61">
        <f t="shared" si="3"/>
        <v>1</v>
      </c>
      <c r="E45" s="61" t="str">
        <f t="shared" si="4"/>
        <v/>
      </c>
      <c r="F45" s="88"/>
      <c r="G45" s="89"/>
      <c r="H45" s="88"/>
      <c r="I45" s="89"/>
      <c r="J45" s="90"/>
      <c r="K45" s="86" t="s">
        <v>51</v>
      </c>
      <c r="L45" s="90"/>
      <c r="M45" s="91"/>
      <c r="N45" s="96"/>
      <c r="O45" s="96"/>
      <c r="P45" s="96"/>
      <c r="Q45" s="96"/>
      <c r="R45" s="13" t="str">
        <f>IFERROR(VLOOKUP($B45,'고객명단'!$A:$L,10,0),"")</f>
        <v>활성</v>
      </c>
      <c r="S45" s="98" t="str">
        <f>IFERROR(VLOOKUP($B45,'고객명단'!$A:$L,2,0),"")</f>
        <v>013-3030-2345</v>
      </c>
      <c r="T45" s="13" t="str">
        <f>IFERROR(VLOOKUP($B45,'고객명단'!$A:$L,11,0),"")</f>
        <v/>
      </c>
      <c r="U45" s="13" t="str">
        <f>IFERROR(VLOOKUP($B45,'고객명단'!$A:$L,12,0),"")</f>
        <v/>
      </c>
      <c r="V45" s="81">
        <v>2.0</v>
      </c>
      <c r="W45" s="82">
        <f t="shared" si="5"/>
        <v>2</v>
      </c>
      <c r="X45" s="83">
        <f t="shared" si="6"/>
        <v>3</v>
      </c>
      <c r="Y45" s="83">
        <f t="shared" si="7"/>
        <v>2017</v>
      </c>
      <c r="Z45" s="13"/>
    </row>
    <row r="46" ht="18.0" customHeight="1">
      <c r="A46" s="77">
        <v>42801.0</v>
      </c>
      <c r="B46" s="85" t="s">
        <v>55</v>
      </c>
      <c r="C46" s="61">
        <f>if(COUNTIF('고객명단'!$A$4:$A56,B46)=0,"",COUNTIF('고객명단'!$A$4:$A56,B46))</f>
        <v>1</v>
      </c>
      <c r="D46" s="61" t="str">
        <f t="shared" si="3"/>
        <v/>
      </c>
      <c r="E46" s="61" t="str">
        <f t="shared" si="4"/>
        <v/>
      </c>
      <c r="F46" s="88"/>
      <c r="G46" s="89"/>
      <c r="H46" s="88"/>
      <c r="I46" s="88"/>
      <c r="J46" s="90"/>
      <c r="K46" s="123"/>
      <c r="L46" s="90"/>
      <c r="M46" s="91"/>
      <c r="N46" s="96"/>
      <c r="O46" s="105"/>
      <c r="P46" s="105"/>
      <c r="Q46" s="96"/>
      <c r="R46" s="13" t="str">
        <f>IFERROR(VLOOKUP($B46,'고객명단'!$A:$L,10,0),"")</f>
        <v>단골</v>
      </c>
      <c r="S46" s="13" t="str">
        <f>IFERROR(VLOOKUP($B46,'고객명단'!$A:$L,2,0),"")</f>
        <v>013-3030-3030</v>
      </c>
      <c r="T46" s="13" t="str">
        <f>IFERROR(VLOOKUP($B46,'고객명단'!$A:$L,11,0),"")</f>
        <v>지마켓</v>
      </c>
      <c r="U46" s="13" t="str">
        <f>IFERROR(VLOOKUP($B46,'고객명단'!$A:$L,12,0),"")</f>
        <v/>
      </c>
      <c r="V46" s="121">
        <v>4.0</v>
      </c>
      <c r="W46" s="82">
        <f t="shared" si="5"/>
        <v>5</v>
      </c>
      <c r="X46" s="83">
        <f t="shared" si="6"/>
        <v>3</v>
      </c>
      <c r="Y46" s="83">
        <f t="shared" si="7"/>
        <v>2017</v>
      </c>
      <c r="Z46" s="21"/>
    </row>
    <row r="47" ht="18.0" customHeight="1">
      <c r="A47" s="77">
        <v>42802.0</v>
      </c>
      <c r="B47" s="85" t="s">
        <v>59</v>
      </c>
      <c r="C47" s="61">
        <f>if(COUNTIF('고객명단'!$A$4:$A56,B47)=0,"",COUNTIF('고객명단'!$A$4:$A56,B47))</f>
        <v>1</v>
      </c>
      <c r="D47" s="61" t="str">
        <f t="shared" si="3"/>
        <v/>
      </c>
      <c r="E47" s="61" t="str">
        <f t="shared" si="4"/>
        <v/>
      </c>
      <c r="F47" s="88"/>
      <c r="G47" s="89"/>
      <c r="H47" s="88"/>
      <c r="I47" s="88"/>
      <c r="J47" s="90"/>
      <c r="K47" s="123"/>
      <c r="L47" s="90"/>
      <c r="M47" s="91"/>
      <c r="N47" s="96"/>
      <c r="O47" s="105"/>
      <c r="P47" s="105"/>
      <c r="Q47" s="96"/>
      <c r="R47" s="13" t="str">
        <f>IFERROR(VLOOKUP($B47,'고객명단'!$A:$L,10,0),"")</f>
        <v>단골</v>
      </c>
      <c r="S47" s="13" t="str">
        <f>IFERROR(VLOOKUP($B47,'고객명단'!$A:$L,2,0),"")</f>
        <v>013-1234-4567</v>
      </c>
      <c r="T47" s="13" t="str">
        <f>IFERROR(VLOOKUP($B47,'고객명단'!$A:$L,11,0),"")</f>
        <v>지마켓</v>
      </c>
      <c r="U47" s="13" t="str">
        <f>IFERROR(VLOOKUP($B47,'고객명단'!$A:$L,12,0),"")</f>
        <v/>
      </c>
      <c r="V47" s="81">
        <v>3.0</v>
      </c>
      <c r="W47" s="82">
        <f t="shared" si="5"/>
        <v>3</v>
      </c>
      <c r="X47" s="83">
        <f t="shared" si="6"/>
        <v>3</v>
      </c>
      <c r="Y47" s="83">
        <f t="shared" si="7"/>
        <v>2017</v>
      </c>
      <c r="Z47" s="21"/>
    </row>
    <row r="48" ht="18.0" customHeight="1">
      <c r="A48" s="77">
        <v>42803.0</v>
      </c>
      <c r="B48" s="85" t="s">
        <v>80</v>
      </c>
      <c r="C48" s="61">
        <f>if(COUNTIF('고객명단'!$A$4:$A56,B48)=0,"",COUNTIF('고객명단'!$A$4:$A56,B48))</f>
        <v>1</v>
      </c>
      <c r="D48" s="61" t="str">
        <f t="shared" si="3"/>
        <v/>
      </c>
      <c r="E48" s="61" t="str">
        <f t="shared" si="4"/>
        <v/>
      </c>
      <c r="F48" s="88"/>
      <c r="G48" s="89"/>
      <c r="H48" s="88"/>
      <c r="I48" s="89"/>
      <c r="J48" s="90"/>
      <c r="K48" s="123"/>
      <c r="L48" s="90"/>
      <c r="M48" s="91"/>
      <c r="N48" s="96"/>
      <c r="O48" s="105"/>
      <c r="P48" s="105"/>
      <c r="Q48" s="96"/>
      <c r="R48" s="13" t="str">
        <f>IFERROR(VLOOKUP($B48,'고객명단'!$A:$L,10,0),"")</f>
        <v>단골</v>
      </c>
      <c r="S48" s="13" t="str">
        <f>IFERROR(VLOOKUP($B48,'고객명단'!$A:$L,2,0),"")</f>
        <v/>
      </c>
      <c r="T48" s="13" t="str">
        <f>IFERROR(VLOOKUP($B48,'고객명단'!$A:$L,11,0),"")</f>
        <v>네이버검색</v>
      </c>
      <c r="U48" s="13" t="str">
        <f>IFERROR(VLOOKUP($B48,'고객명단'!$A:$L,12,0),"")</f>
        <v/>
      </c>
      <c r="V48" s="81">
        <v>3.0</v>
      </c>
      <c r="W48" s="82">
        <f t="shared" si="5"/>
        <v>3</v>
      </c>
      <c r="X48" s="83">
        <f t="shared" si="6"/>
        <v>3</v>
      </c>
      <c r="Y48" s="83">
        <f t="shared" si="7"/>
        <v>2017</v>
      </c>
      <c r="Z48" s="21"/>
    </row>
    <row r="49" ht="18.0" customHeight="1">
      <c r="A49" s="77">
        <v>42804.0</v>
      </c>
      <c r="B49" s="85" t="s">
        <v>88</v>
      </c>
      <c r="C49" s="61">
        <f>if(COUNTIF('고객명단'!$A$4:$A56,B49)=0,"",COUNTIF('고객명단'!$A$4:$A56,B49))</f>
        <v>1</v>
      </c>
      <c r="D49" s="61" t="str">
        <f t="shared" si="3"/>
        <v/>
      </c>
      <c r="E49" s="61" t="str">
        <f t="shared" si="4"/>
        <v/>
      </c>
      <c r="F49" s="88"/>
      <c r="G49" s="89"/>
      <c r="H49" s="88"/>
      <c r="I49" s="88"/>
      <c r="J49" s="90"/>
      <c r="K49" s="123"/>
      <c r="L49" s="90"/>
      <c r="M49" s="91"/>
      <c r="N49" s="96"/>
      <c r="O49" s="96"/>
      <c r="P49" s="96"/>
      <c r="Q49" s="96"/>
      <c r="R49" s="13" t="str">
        <f>IFERROR(VLOOKUP($B49,'고객명단'!$A:$L,10,0),"")</f>
        <v/>
      </c>
      <c r="S49" s="98" t="str">
        <f>IFERROR(VLOOKUP($B49,'고객명단'!$A:$L,2,0),"")</f>
        <v/>
      </c>
      <c r="T49" s="13" t="str">
        <f>IFERROR(VLOOKUP($B49,'고객명단'!$A:$L,11,0),"")</f>
        <v/>
      </c>
      <c r="U49" s="13" t="str">
        <f>IFERROR(VLOOKUP($B49,'고객명단'!$A:$L,12,0),"")</f>
        <v/>
      </c>
      <c r="V49" s="121">
        <v>1.0</v>
      </c>
      <c r="W49" s="82">
        <f t="shared" si="5"/>
        <v>1</v>
      </c>
      <c r="X49" s="83">
        <f t="shared" si="6"/>
        <v>3</v>
      </c>
      <c r="Y49" s="83">
        <f t="shared" si="7"/>
        <v>2017</v>
      </c>
      <c r="Z49" s="13"/>
    </row>
    <row r="50" ht="18.0" customHeight="1">
      <c r="A50" s="77">
        <v>42805.0</v>
      </c>
      <c r="B50" s="85" t="s">
        <v>77</v>
      </c>
      <c r="C50" s="61">
        <f>if(COUNTIF('고객명단'!$A$4:$A56,B50)=0,"",COUNTIF('고객명단'!$A$4:$A56,B50))</f>
        <v>1</v>
      </c>
      <c r="D50" s="61">
        <f t="shared" si="3"/>
        <v>1</v>
      </c>
      <c r="E50" s="61" t="str">
        <f t="shared" si="4"/>
        <v/>
      </c>
      <c r="F50" s="88"/>
      <c r="G50" s="89"/>
      <c r="H50" s="88"/>
      <c r="I50" s="88"/>
      <c r="J50" s="90"/>
      <c r="K50" s="86" t="s">
        <v>56</v>
      </c>
      <c r="L50" s="90"/>
      <c r="M50" s="91"/>
      <c r="N50" s="96"/>
      <c r="O50" s="96"/>
      <c r="P50" s="96"/>
      <c r="Q50" s="96"/>
      <c r="R50" s="13" t="str">
        <f>IFERROR(VLOOKUP($B50,'고객명단'!$A:$L,10,0),"")</f>
        <v>단골</v>
      </c>
      <c r="S50" s="98" t="str">
        <f>IFERROR(VLOOKUP($B50,'고객명단'!$A:$L,2,0),"")</f>
        <v>013-3030-3030</v>
      </c>
      <c r="T50" s="13" t="str">
        <f>IFERROR(VLOOKUP($B50,'고객명단'!$A:$L,11,0),"")</f>
        <v>네이버검색</v>
      </c>
      <c r="U50" s="13" t="str">
        <f>IFERROR(VLOOKUP($B50,'고객명단'!$A:$L,12,0),"")</f>
        <v/>
      </c>
      <c r="V50" s="81">
        <v>3.0</v>
      </c>
      <c r="W50" s="82">
        <f t="shared" si="5"/>
        <v>3</v>
      </c>
      <c r="X50" s="83">
        <f t="shared" si="6"/>
        <v>3</v>
      </c>
      <c r="Y50" s="83">
        <f t="shared" si="7"/>
        <v>2017</v>
      </c>
      <c r="Z50" s="13"/>
    </row>
    <row r="51" ht="18.0" customHeight="1">
      <c r="A51" s="77">
        <v>42805.0</v>
      </c>
      <c r="B51" s="85" t="s">
        <v>89</v>
      </c>
      <c r="C51" s="61">
        <f>if(COUNTIF('고객명단'!$A$4:$A56,B51)=0,"",COUNTIF('고객명단'!$A$4:$A56,B51))</f>
        <v>1</v>
      </c>
      <c r="D51" s="61">
        <f t="shared" si="3"/>
        <v>1</v>
      </c>
      <c r="E51" s="61" t="str">
        <f t="shared" si="4"/>
        <v/>
      </c>
      <c r="F51" s="88"/>
      <c r="G51" s="89"/>
      <c r="H51" s="88"/>
      <c r="I51" s="88"/>
      <c r="J51" s="90"/>
      <c r="K51" s="86" t="s">
        <v>56</v>
      </c>
      <c r="L51" s="90"/>
      <c r="M51" s="91"/>
      <c r="N51" s="96"/>
      <c r="O51" s="96"/>
      <c r="P51" s="96"/>
      <c r="Q51" s="96"/>
      <c r="R51" s="13" t="str">
        <f>IFERROR(VLOOKUP($B51,'고객명단'!$A:$L,10,0),"")</f>
        <v/>
      </c>
      <c r="S51" s="98" t="str">
        <f>IFERROR(VLOOKUP($B51,'고객명단'!$A:$L,2,0),"")</f>
        <v>013-3030-3030</v>
      </c>
      <c r="T51" s="13" t="str">
        <f>IFERROR(VLOOKUP($B51,'고객명단'!$A:$L,11,0),"")</f>
        <v/>
      </c>
      <c r="U51" s="13" t="str">
        <f>IFERROR(VLOOKUP($B51,'고객명단'!$A:$L,12,0),"")</f>
        <v/>
      </c>
      <c r="V51" s="121">
        <v>1.0</v>
      </c>
      <c r="W51" s="82">
        <f t="shared" si="5"/>
        <v>1</v>
      </c>
      <c r="X51" s="83">
        <f t="shared" si="6"/>
        <v>3</v>
      </c>
      <c r="Y51" s="83">
        <f t="shared" si="7"/>
        <v>2017</v>
      </c>
      <c r="Z51" s="13"/>
    </row>
    <row r="52" ht="18.0" customHeight="1">
      <c r="A52" s="77">
        <v>42806.0</v>
      </c>
      <c r="B52" s="85" t="s">
        <v>75</v>
      </c>
      <c r="C52" s="61">
        <f>if(COUNTIF('고객명단'!$A$4:$A56,B52)=0,"",COUNTIF('고객명단'!$A$4:$A56,B52))</f>
        <v>1</v>
      </c>
      <c r="D52" s="61" t="str">
        <f t="shared" si="3"/>
        <v/>
      </c>
      <c r="E52" s="61" t="str">
        <f t="shared" si="4"/>
        <v/>
      </c>
      <c r="F52" s="88"/>
      <c r="G52" s="89"/>
      <c r="H52" s="88"/>
      <c r="I52" s="88"/>
      <c r="J52" s="90"/>
      <c r="K52" s="123"/>
      <c r="L52" s="90"/>
      <c r="M52" s="91"/>
      <c r="N52" s="96"/>
      <c r="O52" s="105"/>
      <c r="P52" s="105"/>
      <c r="Q52" s="96"/>
      <c r="R52" s="13" t="str">
        <f>IFERROR(VLOOKUP($B52,'고객명단'!$A:$L,10,0),"")</f>
        <v>단골</v>
      </c>
      <c r="S52" s="13" t="str">
        <f>IFERROR(VLOOKUP($B52,'고객명단'!$A:$L,2,0),"")</f>
        <v/>
      </c>
      <c r="T52" s="13" t="str">
        <f>IFERROR(VLOOKUP($B52,'고객명단'!$A:$L,11,0),"")</f>
        <v>전화</v>
      </c>
      <c r="U52" s="13" t="str">
        <f>IFERROR(VLOOKUP($B52,'고객명단'!$A:$L,12,0),"")</f>
        <v/>
      </c>
      <c r="V52" s="81">
        <v>7.0</v>
      </c>
      <c r="W52" s="82">
        <f t="shared" si="5"/>
        <v>7</v>
      </c>
      <c r="X52" s="83">
        <f t="shared" si="6"/>
        <v>3</v>
      </c>
      <c r="Y52" s="83">
        <f t="shared" si="7"/>
        <v>2017</v>
      </c>
      <c r="Z52" s="21"/>
    </row>
    <row r="53" ht="18.0" customHeight="1">
      <c r="A53" s="77">
        <v>42807.0</v>
      </c>
      <c r="B53" s="85" t="s">
        <v>55</v>
      </c>
      <c r="C53" s="61">
        <f>if(COUNTIF('고객명단'!$A$4:$A56,B53)=0,"",COUNTIF('고객명단'!$A$4:$A56,B53))</f>
        <v>1</v>
      </c>
      <c r="D53" s="61">
        <f t="shared" si="3"/>
        <v>1</v>
      </c>
      <c r="E53" s="61" t="str">
        <f t="shared" si="4"/>
        <v/>
      </c>
      <c r="F53" s="88"/>
      <c r="G53" s="89"/>
      <c r="H53" s="88"/>
      <c r="I53" s="88"/>
      <c r="J53" s="90"/>
      <c r="K53" s="86" t="s">
        <v>56</v>
      </c>
      <c r="L53" s="90"/>
      <c r="M53" s="91"/>
      <c r="N53" s="96"/>
      <c r="O53" s="96"/>
      <c r="P53" s="96"/>
      <c r="Q53" s="96"/>
      <c r="R53" s="13" t="str">
        <f>IFERROR(VLOOKUP($B53,'고객명단'!$A:$L,10,0),"")</f>
        <v>단골</v>
      </c>
      <c r="S53" s="98" t="str">
        <f>IFERROR(VLOOKUP($B53,'고객명단'!$A:$L,2,0),"")</f>
        <v>013-3030-3030</v>
      </c>
      <c r="T53" s="13" t="str">
        <f>IFERROR(VLOOKUP($B53,'고객명단'!$A:$L,11,0),"")</f>
        <v>지마켓</v>
      </c>
      <c r="U53" s="13" t="str">
        <f>IFERROR(VLOOKUP($B53,'고객명단'!$A:$L,12,0),"")</f>
        <v/>
      </c>
      <c r="V53" s="121">
        <v>5.0</v>
      </c>
      <c r="W53" s="82">
        <f t="shared" si="5"/>
        <v>5</v>
      </c>
      <c r="X53" s="83">
        <f t="shared" si="6"/>
        <v>3</v>
      </c>
      <c r="Y53" s="83">
        <f t="shared" si="7"/>
        <v>2017</v>
      </c>
      <c r="Z53" s="13"/>
    </row>
    <row r="54" ht="18.0" customHeight="1">
      <c r="A54" s="77">
        <v>42808.0</v>
      </c>
      <c r="B54" s="85" t="s">
        <v>84</v>
      </c>
      <c r="C54" s="61">
        <f>if(COUNTIF('고객명단'!$A$4:$A56,B54)=0,"",COUNTIF('고객명단'!$A$4:$A56,B54))</f>
        <v>1</v>
      </c>
      <c r="D54" s="61">
        <f t="shared" si="3"/>
        <v>1</v>
      </c>
      <c r="E54" s="61" t="str">
        <f t="shared" si="4"/>
        <v/>
      </c>
      <c r="F54" s="88"/>
      <c r="G54" s="89"/>
      <c r="H54" s="88"/>
      <c r="I54" s="88"/>
      <c r="J54" s="90"/>
      <c r="K54" s="86" t="s">
        <v>85</v>
      </c>
      <c r="L54" s="90"/>
      <c r="M54" s="91"/>
      <c r="N54" s="96"/>
      <c r="O54" s="96"/>
      <c r="P54" s="96"/>
      <c r="Q54" s="96"/>
      <c r="R54" s="13" t="str">
        <f>IFERROR(VLOOKUP($B54,'고객명단'!$A:$L,10,0),"")</f>
        <v>활성</v>
      </c>
      <c r="S54" s="98" t="str">
        <f>IFERROR(VLOOKUP($B54,'고객명단'!$A:$L,2,0),"")</f>
        <v>010-3276-5065</v>
      </c>
      <c r="T54" s="13" t="str">
        <f>IFERROR(VLOOKUP($B54,'고객명단'!$A:$L,11,0),"")</f>
        <v>지마켓</v>
      </c>
      <c r="U54" s="13" t="str">
        <f>IFERROR(VLOOKUP($B54,'고객명단'!$A:$L,12,0),"")</f>
        <v/>
      </c>
      <c r="V54" s="81">
        <v>2.0</v>
      </c>
      <c r="W54" s="82">
        <f t="shared" si="5"/>
        <v>2</v>
      </c>
      <c r="X54" s="83">
        <f t="shared" si="6"/>
        <v>3</v>
      </c>
      <c r="Y54" s="83">
        <f t="shared" si="7"/>
        <v>2017</v>
      </c>
      <c r="Z54" s="13"/>
    </row>
    <row r="55" ht="18.0" customHeight="1">
      <c r="A55" s="77">
        <v>42823.0</v>
      </c>
      <c r="B55" s="85" t="s">
        <v>66</v>
      </c>
      <c r="C55" s="61">
        <f>if(COUNTIF('고객명단'!$A$4:$A56,B55)=0,"",COUNTIF('고객명단'!$A$4:$A56,B55))</f>
        <v>1</v>
      </c>
      <c r="D55" s="61" t="str">
        <f t="shared" si="3"/>
        <v/>
      </c>
      <c r="E55" s="61" t="str">
        <f t="shared" si="4"/>
        <v/>
      </c>
      <c r="F55" s="88"/>
      <c r="G55" s="89"/>
      <c r="H55" s="88"/>
      <c r="I55" s="64"/>
      <c r="J55" s="90"/>
      <c r="K55" s="123"/>
      <c r="L55" s="90"/>
      <c r="M55" s="91"/>
      <c r="N55" s="96"/>
      <c r="O55" s="95" t="s">
        <v>64</v>
      </c>
      <c r="P55" s="96"/>
      <c r="Q55" s="96"/>
      <c r="R55" s="13" t="str">
        <f>IFERROR(VLOOKUP($B55,'고객명단'!$A:$L,10,0),"")</f>
        <v>단골</v>
      </c>
      <c r="S55" s="13" t="str">
        <f>IFERROR(VLOOKUP($B55,'고객명단'!$A:$L,2,0),"")</f>
        <v>013-2323-2345</v>
      </c>
      <c r="T55" s="13" t="str">
        <f>IFERROR(VLOOKUP($B55,'고객명단'!$A:$L,11,0),"")</f>
        <v>스토어팜</v>
      </c>
      <c r="U55" s="13" t="str">
        <f>IFERROR(VLOOKUP($B55,'고객명단'!$A:$L,12,0),"")</f>
        <v/>
      </c>
      <c r="V55" s="81">
        <v>6.0</v>
      </c>
      <c r="W55" s="82">
        <f t="shared" si="5"/>
        <v>7</v>
      </c>
      <c r="X55" s="83">
        <f t="shared" si="6"/>
        <v>3</v>
      </c>
      <c r="Y55" s="83">
        <f t="shared" si="7"/>
        <v>2017</v>
      </c>
      <c r="Z55" s="13" t="str">
        <f>IFERROR(VLOOKUP($B55,'고객명단'!$A:$W,14,0),"")</f>
        <v>부산광역시 해운대구</v>
      </c>
    </row>
    <row r="56" ht="18.0" customHeight="1">
      <c r="A56" s="77">
        <v>42826.0</v>
      </c>
      <c r="B56" s="85" t="s">
        <v>66</v>
      </c>
      <c r="C56" s="61">
        <f>if(COUNTIF('고객명단'!$A$4:$A56,B56)=0,"",COUNTIF('고객명단'!$A$4:$A56,B56))</f>
        <v>1</v>
      </c>
      <c r="D56" s="61" t="str">
        <f t="shared" si="3"/>
        <v/>
      </c>
      <c r="E56" s="61">
        <f t="shared" si="4"/>
        <v>1</v>
      </c>
      <c r="F56" s="88"/>
      <c r="G56" s="89"/>
      <c r="H56" s="88"/>
      <c r="I56" s="64"/>
      <c r="J56" s="90"/>
      <c r="K56" s="123"/>
      <c r="L56" s="90"/>
      <c r="M56" s="91"/>
      <c r="N56" s="112" t="s">
        <v>69</v>
      </c>
      <c r="O56" s="95" t="s">
        <v>64</v>
      </c>
      <c r="P56" s="96"/>
      <c r="Q56" s="96"/>
      <c r="R56" s="13" t="str">
        <f>IFERROR(VLOOKUP($B56,'고객명단'!$A:$L,10,0),"")</f>
        <v>단골</v>
      </c>
      <c r="S56" s="13" t="str">
        <f>IFERROR(VLOOKUP($B56,'고객명단'!$A:$L,2,0),"")</f>
        <v>013-2323-2345</v>
      </c>
      <c r="T56" s="13" t="str">
        <f>IFERROR(VLOOKUP($B56,'고객명단'!$A:$L,11,0),"")</f>
        <v>스토어팜</v>
      </c>
      <c r="U56" s="13" t="str">
        <f>IFERROR(VLOOKUP($B56,'고객명단'!$A:$L,12,0),"")</f>
        <v/>
      </c>
      <c r="V56" s="81">
        <v>7.0</v>
      </c>
      <c r="W56" s="82">
        <f t="shared" si="5"/>
        <v>7</v>
      </c>
      <c r="X56" s="83">
        <f t="shared" si="6"/>
        <v>4</v>
      </c>
      <c r="Y56" s="83">
        <f t="shared" si="7"/>
        <v>2017</v>
      </c>
      <c r="Z56" s="13" t="str">
        <f>IFERROR(VLOOKUP($B56,'고객명단'!$A:$W,14,0),"")</f>
        <v>부산광역시 해운대구</v>
      </c>
    </row>
  </sheetData>
  <autoFilter ref="$A$4:$Z$5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6.14"/>
    <col customWidth="1" min="2" max="2" width="10.86"/>
    <col customWidth="1" min="3" max="3" width="4.86"/>
    <col customWidth="1" min="4" max="4" width="22.71"/>
    <col customWidth="1" min="5" max="5" width="3.57"/>
    <col customWidth="1" min="6" max="6" width="4.86"/>
    <col customWidth="1" min="7" max="7" width="7.29"/>
    <col customWidth="1" min="8" max="8" width="6.14"/>
    <col customWidth="1" min="9" max="9" width="6.86"/>
    <col customWidth="1" min="10" max="10" width="3.57"/>
    <col customWidth="1" min="11" max="11" width="7.29"/>
    <col customWidth="1" min="12" max="12" width="4.86"/>
    <col customWidth="1" min="13" max="13" width="6.14"/>
    <col customWidth="1" min="14" max="14" width="3.57"/>
    <col customWidth="1" min="15" max="15" width="4.86"/>
    <col customWidth="1" min="16" max="16" width="6.14"/>
    <col customWidth="1" min="17" max="17" width="4.86"/>
    <col customWidth="1" min="18" max="18" width="6.14"/>
    <col customWidth="1" min="19" max="19" width="4.86"/>
    <col customWidth="1" min="20" max="20" width="6.14"/>
    <col customWidth="1" min="21" max="22" width="8.57"/>
    <col customWidth="1" min="23" max="24" width="6.14"/>
    <col customWidth="1" min="25" max="25" width="3.57"/>
  </cols>
  <sheetData>
    <row r="1" ht="14.25" customHeight="1">
      <c r="A1" s="5"/>
      <c r="B1" s="6"/>
      <c r="C1" s="6"/>
      <c r="D1" s="6"/>
      <c r="E1" s="6"/>
      <c r="F1" s="5"/>
      <c r="G1" s="11">
        <f t="shared" ref="G1:I1" si="1">counta(G4:G20)</f>
        <v>17</v>
      </c>
      <c r="H1" s="5">
        <f t="shared" si="1"/>
        <v>12</v>
      </c>
      <c r="I1" s="5">
        <f t="shared" si="1"/>
        <v>8</v>
      </c>
      <c r="J1" s="6"/>
      <c r="K1" s="5">
        <f>countifs(K4:K20,"소개")</f>
        <v>1</v>
      </c>
      <c r="L1" s="6"/>
      <c r="M1" s="6"/>
      <c r="N1" s="6"/>
      <c r="O1" s="6"/>
      <c r="P1" s="6"/>
      <c r="Q1" s="6"/>
      <c r="R1" s="6"/>
      <c r="S1" s="6"/>
      <c r="T1" s="6"/>
      <c r="U1" s="15">
        <f t="shared" ref="U1:V1" si="2">SUM(U4:U20)/COUNT(U4:U20)</f>
        <v>135.5</v>
      </c>
      <c r="V1" s="15">
        <f t="shared" si="2"/>
        <v>98.42857143</v>
      </c>
      <c r="W1" s="6"/>
      <c r="X1" s="6"/>
      <c r="Y1" s="17"/>
    </row>
    <row r="2" ht="14.25" customHeight="1">
      <c r="A2" s="19" t="s">
        <v>8</v>
      </c>
      <c r="B2" s="26" t="s">
        <v>9</v>
      </c>
      <c r="C2" s="26" t="s">
        <v>10</v>
      </c>
      <c r="D2" s="26" t="s">
        <v>11</v>
      </c>
      <c r="E2" s="26" t="s">
        <v>12</v>
      </c>
      <c r="F2" s="30" t="s">
        <v>13</v>
      </c>
      <c r="G2" s="33" t="s">
        <v>15</v>
      </c>
      <c r="H2" s="19" t="s">
        <v>16</v>
      </c>
      <c r="I2" s="19" t="s">
        <v>17</v>
      </c>
      <c r="J2" s="19" t="s">
        <v>18</v>
      </c>
      <c r="K2" s="43" t="s">
        <v>19</v>
      </c>
      <c r="L2" s="26" t="s">
        <v>33</v>
      </c>
      <c r="M2" s="48" t="s">
        <v>34</v>
      </c>
      <c r="N2" s="48" t="s">
        <v>25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2" t="s">
        <v>45</v>
      </c>
      <c r="V2" s="52" t="s">
        <v>46</v>
      </c>
      <c r="W2" s="48" t="s">
        <v>47</v>
      </c>
      <c r="X2" s="48" t="s">
        <v>48</v>
      </c>
      <c r="Y2" s="53" t="s">
        <v>49</v>
      </c>
    </row>
    <row r="3" ht="10.5" customHeight="1">
      <c r="A3" s="19"/>
      <c r="B3" s="26"/>
      <c r="C3" s="26"/>
      <c r="D3" s="26"/>
      <c r="E3" s="26"/>
      <c r="F3" s="30"/>
      <c r="G3" s="33"/>
      <c r="H3" s="19"/>
      <c r="I3" s="19"/>
      <c r="J3" s="19"/>
      <c r="K3" s="26"/>
      <c r="L3" s="26"/>
      <c r="M3" s="48"/>
      <c r="N3" s="48"/>
      <c r="O3" s="5"/>
      <c r="P3" s="5"/>
      <c r="Q3" s="5"/>
      <c r="R3" s="5"/>
      <c r="S3" s="5"/>
      <c r="T3" s="5"/>
      <c r="U3" s="52"/>
      <c r="V3" s="52"/>
      <c r="W3" s="48"/>
      <c r="X3" s="48"/>
      <c r="Y3" s="53"/>
    </row>
    <row r="4" ht="14.25" customHeight="1">
      <c r="A4" s="56" t="s">
        <v>50</v>
      </c>
      <c r="B4" s="58" t="s">
        <v>51</v>
      </c>
      <c r="C4" s="59"/>
      <c r="D4" s="60"/>
      <c r="E4" s="63" t="str">
        <f t="shared" ref="E4:E20" si="4">if(or($F4-COUNTA($G4:$I4)=0,COUNTA($G4:$I4)=3),"",$F4-COUNTA($G4:$I4))</f>
        <v/>
      </c>
      <c r="F4" s="71">
        <f>if(COUNTIFS('거래장부'!$B$5:$B20,$A4)=0,"",COUNTIFS('거래장부'!$B$5:$B20,$A4))</f>
        <v>7</v>
      </c>
      <c r="G4" s="54">
        <v>42372.0</v>
      </c>
      <c r="H4" s="77">
        <v>42554.0</v>
      </c>
      <c r="I4" s="77">
        <v>42651.0</v>
      </c>
      <c r="J4" s="78" t="str">
        <f t="shared" ref="J4:J20" si="5">IF(COUNTA(I4)&gt;0,"단골",if(COUNTA(H4)&gt;0,"활성",""))</f>
        <v>단골</v>
      </c>
      <c r="K4" s="75" t="s">
        <v>53</v>
      </c>
      <c r="L4" s="76"/>
      <c r="M4" s="79"/>
      <c r="N4" s="70" t="s">
        <v>52</v>
      </c>
      <c r="O4" s="5">
        <f t="shared" ref="O4:O20" si="6">if(G4&gt;0,MONTH(G4),"")</f>
        <v>1</v>
      </c>
      <c r="P4" s="5">
        <f t="shared" ref="P4:P20" si="7">if(G4&gt;0,YEAR(G4),"")</f>
        <v>2016</v>
      </c>
      <c r="Q4" s="5">
        <f t="shared" ref="Q4:Q20" si="8">if(H4&gt;0,MONTH(H4),"")</f>
        <v>7</v>
      </c>
      <c r="R4" s="5">
        <f t="shared" ref="R4:R20" si="9">if(H4&gt;0,YEAR(H4),"")</f>
        <v>2016</v>
      </c>
      <c r="S4" s="5">
        <f t="shared" ref="S4:S20" si="10">if(I4&gt;0,month(I4),"")</f>
        <v>10</v>
      </c>
      <c r="T4" s="5">
        <f t="shared" ref="T4:T20" si="11">if(I4&gt;0,YEAR(I4),"")</f>
        <v>2016</v>
      </c>
      <c r="U4" s="5">
        <f t="shared" ref="U4:V4" si="3">if(H4-G4&gt;0,H4-G4,"")</f>
        <v>182</v>
      </c>
      <c r="V4" s="5">
        <f t="shared" si="3"/>
        <v>97</v>
      </c>
      <c r="W4" s="79"/>
      <c r="X4" s="79"/>
      <c r="Y4" s="84"/>
    </row>
    <row r="5" ht="14.25" customHeight="1">
      <c r="A5" s="85" t="s">
        <v>55</v>
      </c>
      <c r="B5" s="86" t="s">
        <v>56</v>
      </c>
      <c r="C5" s="59"/>
      <c r="D5" s="60"/>
      <c r="E5" s="63" t="str">
        <f t="shared" si="4"/>
        <v/>
      </c>
      <c r="F5" s="71">
        <f>if(COUNTIFS('거래장부'!$B$5:$B20,$A5)=0,"",COUNTIFS('거래장부'!$B$5:$B20,$A5))</f>
        <v>5</v>
      </c>
      <c r="G5" s="77">
        <v>42372.0</v>
      </c>
      <c r="H5" s="77">
        <v>42654.0</v>
      </c>
      <c r="I5" s="92">
        <v>42656.0</v>
      </c>
      <c r="J5" s="78" t="str">
        <f t="shared" si="5"/>
        <v>단골</v>
      </c>
      <c r="K5" s="95" t="s">
        <v>58</v>
      </c>
      <c r="L5" s="96"/>
      <c r="M5" s="79"/>
      <c r="N5" s="93" t="s">
        <v>57</v>
      </c>
      <c r="O5" s="5">
        <f t="shared" si="6"/>
        <v>1</v>
      </c>
      <c r="P5" s="5">
        <f t="shared" si="7"/>
        <v>2016</v>
      </c>
      <c r="Q5" s="5">
        <f t="shared" si="8"/>
        <v>10</v>
      </c>
      <c r="R5" s="5">
        <f t="shared" si="9"/>
        <v>2016</v>
      </c>
      <c r="S5" s="5">
        <f t="shared" si="10"/>
        <v>10</v>
      </c>
      <c r="T5" s="5">
        <f t="shared" si="11"/>
        <v>2016</v>
      </c>
      <c r="U5" s="5">
        <f t="shared" ref="U5:V5" si="12">if(H5-G5&gt;0,H5-G5,"")</f>
        <v>282</v>
      </c>
      <c r="V5" s="5">
        <f t="shared" si="12"/>
        <v>2</v>
      </c>
      <c r="W5" s="79"/>
      <c r="X5" s="79"/>
      <c r="Y5" s="84"/>
    </row>
    <row r="6" ht="14.25" customHeight="1">
      <c r="A6" s="85" t="s">
        <v>59</v>
      </c>
      <c r="B6" s="99" t="s">
        <v>60</v>
      </c>
      <c r="C6" s="59"/>
      <c r="D6" s="60"/>
      <c r="E6" s="63" t="str">
        <f t="shared" si="4"/>
        <v/>
      </c>
      <c r="F6" s="71">
        <f>if(COUNTIFS('거래장부'!$B$5:$B20,$A6)=0,"",COUNTIFS('거래장부'!$B$5:$B20,$A6))</f>
        <v>3</v>
      </c>
      <c r="G6" s="77">
        <v>42376.0</v>
      </c>
      <c r="H6" s="77">
        <v>42651.0</v>
      </c>
      <c r="I6" s="77">
        <v>42802.0</v>
      </c>
      <c r="J6" s="78" t="str">
        <f t="shared" si="5"/>
        <v>단골</v>
      </c>
      <c r="K6" s="94" t="s">
        <v>58</v>
      </c>
      <c r="L6" s="96"/>
      <c r="M6" s="79"/>
      <c r="N6" s="100" t="s">
        <v>61</v>
      </c>
      <c r="O6" s="5">
        <f t="shared" si="6"/>
        <v>1</v>
      </c>
      <c r="P6" s="5">
        <f t="shared" si="7"/>
        <v>2016</v>
      </c>
      <c r="Q6" s="5">
        <f t="shared" si="8"/>
        <v>10</v>
      </c>
      <c r="R6" s="5">
        <f t="shared" si="9"/>
        <v>2016</v>
      </c>
      <c r="S6" s="5">
        <f t="shared" si="10"/>
        <v>3</v>
      </c>
      <c r="T6" s="5">
        <f t="shared" si="11"/>
        <v>2017</v>
      </c>
      <c r="U6" s="5">
        <f t="shared" ref="U6:V6" si="13">if(H6-G6&gt;0,H6-G6,"")</f>
        <v>275</v>
      </c>
      <c r="V6" s="5">
        <f t="shared" si="13"/>
        <v>151</v>
      </c>
      <c r="W6" s="79"/>
      <c r="X6" s="60"/>
      <c r="Y6" s="84"/>
    </row>
    <row r="7" ht="14.25" customHeight="1">
      <c r="A7" s="85" t="s">
        <v>62</v>
      </c>
      <c r="B7" s="99" t="s">
        <v>63</v>
      </c>
      <c r="C7" s="60"/>
      <c r="D7" s="60"/>
      <c r="E7" s="63" t="str">
        <f t="shared" si="4"/>
        <v/>
      </c>
      <c r="F7" s="71">
        <f>if(COUNTIFS('거래장부'!$B$5:$B20,$A7)=0,"",COUNTIFS('거래장부'!$B$5:$B20,$A7))</f>
        <v>4</v>
      </c>
      <c r="G7" s="77">
        <v>42377.0</v>
      </c>
      <c r="H7" s="77">
        <v>42431.0</v>
      </c>
      <c r="I7" s="92">
        <v>42554.0</v>
      </c>
      <c r="J7" s="78" t="str">
        <f t="shared" si="5"/>
        <v>단골</v>
      </c>
      <c r="K7" s="104" t="s">
        <v>58</v>
      </c>
      <c r="L7" s="105"/>
      <c r="M7" s="79"/>
      <c r="N7" s="100" t="s">
        <v>65</v>
      </c>
      <c r="O7" s="5">
        <f t="shared" si="6"/>
        <v>1</v>
      </c>
      <c r="P7" s="5">
        <f t="shared" si="7"/>
        <v>2016</v>
      </c>
      <c r="Q7" s="5">
        <f t="shared" si="8"/>
        <v>3</v>
      </c>
      <c r="R7" s="5">
        <f t="shared" si="9"/>
        <v>2016</v>
      </c>
      <c r="S7" s="5">
        <f t="shared" si="10"/>
        <v>7</v>
      </c>
      <c r="T7" s="5">
        <f t="shared" si="11"/>
        <v>2016</v>
      </c>
      <c r="U7" s="5">
        <f t="shared" ref="U7:V7" si="14">if(H7-G7&gt;0,H7-G7,"")</f>
        <v>54</v>
      </c>
      <c r="V7" s="5">
        <f t="shared" si="14"/>
        <v>123</v>
      </c>
      <c r="W7" s="79"/>
      <c r="X7" s="60"/>
      <c r="Y7" s="84"/>
    </row>
    <row r="8" ht="14.25" customHeight="1">
      <c r="A8" s="109" t="s">
        <v>66</v>
      </c>
      <c r="B8" s="86" t="s">
        <v>67</v>
      </c>
      <c r="C8" s="59"/>
      <c r="D8" s="60"/>
      <c r="E8" s="63" t="str">
        <f t="shared" si="4"/>
        <v/>
      </c>
      <c r="F8" s="71">
        <f>if(COUNTIFS('거래장부'!$B$5:$B20,$A8)=0,"",COUNTIFS('거래장부'!$B$5:$B20,$A8))</f>
        <v>7</v>
      </c>
      <c r="G8" s="110">
        <v>42378.0</v>
      </c>
      <c r="H8" s="77">
        <v>42431.0</v>
      </c>
      <c r="I8" s="110">
        <v>42449.0</v>
      </c>
      <c r="J8" s="78" t="str">
        <f t="shared" si="5"/>
        <v>단골</v>
      </c>
      <c r="K8" s="111" t="s">
        <v>68</v>
      </c>
      <c r="L8" s="105"/>
      <c r="M8" s="79"/>
      <c r="N8" s="112" t="s">
        <v>69</v>
      </c>
      <c r="O8" s="5">
        <f t="shared" si="6"/>
        <v>1</v>
      </c>
      <c r="P8" s="5">
        <f t="shared" si="7"/>
        <v>2016</v>
      </c>
      <c r="Q8" s="5">
        <f t="shared" si="8"/>
        <v>3</v>
      </c>
      <c r="R8" s="5">
        <f t="shared" si="9"/>
        <v>2016</v>
      </c>
      <c r="S8" s="5">
        <f t="shared" si="10"/>
        <v>3</v>
      </c>
      <c r="T8" s="5">
        <f t="shared" si="11"/>
        <v>2016</v>
      </c>
      <c r="U8" s="5">
        <f t="shared" ref="U8:V8" si="15">if(H8-G8&gt;0,H8-G8,"")</f>
        <v>53</v>
      </c>
      <c r="V8" s="5">
        <f t="shared" si="15"/>
        <v>18</v>
      </c>
      <c r="W8" s="79"/>
      <c r="X8" s="79"/>
      <c r="Y8" s="84"/>
    </row>
    <row r="9" ht="14.25" customHeight="1">
      <c r="A9" s="114" t="s">
        <v>70</v>
      </c>
      <c r="B9" s="86" t="s">
        <v>71</v>
      </c>
      <c r="C9" s="115"/>
      <c r="D9" s="115"/>
      <c r="E9" s="116" t="str">
        <f t="shared" si="4"/>
        <v/>
      </c>
      <c r="F9" s="117">
        <f>if(COUNTIFS('거래장부'!$B$5:$B20,$A9)=0,"",COUNTIFS('거래장부'!$B$5:$B20,$A9))</f>
        <v>1</v>
      </c>
      <c r="G9" s="110">
        <v>42403.0</v>
      </c>
      <c r="H9" s="118"/>
      <c r="I9" s="118"/>
      <c r="J9" s="78" t="str">
        <f t="shared" si="5"/>
        <v/>
      </c>
      <c r="K9" s="111" t="s">
        <v>74</v>
      </c>
      <c r="L9" s="111" t="s">
        <v>75</v>
      </c>
      <c r="M9" s="119"/>
      <c r="N9" s="93" t="s">
        <v>72</v>
      </c>
      <c r="O9" s="120">
        <f t="shared" si="6"/>
        <v>2</v>
      </c>
      <c r="P9" s="120">
        <f t="shared" si="7"/>
        <v>2016</v>
      </c>
      <c r="Q9" s="120" t="str">
        <f t="shared" si="8"/>
        <v/>
      </c>
      <c r="R9" s="120" t="str">
        <f t="shared" si="9"/>
        <v/>
      </c>
      <c r="S9" s="120" t="str">
        <f t="shared" si="10"/>
        <v/>
      </c>
      <c r="T9" s="120" t="str">
        <f t="shared" si="11"/>
        <v/>
      </c>
      <c r="U9" s="120" t="str">
        <f t="shared" ref="U9:V9" si="16">if(H9-G9&gt;0,H9-G9,"")</f>
        <v/>
      </c>
      <c r="V9" s="120" t="str">
        <f t="shared" si="16"/>
        <v/>
      </c>
      <c r="W9" s="119"/>
      <c r="X9" s="119"/>
      <c r="Y9" s="122"/>
    </row>
    <row r="10" ht="14.25" customHeight="1">
      <c r="A10" s="85" t="s">
        <v>76</v>
      </c>
      <c r="B10" s="86" t="s">
        <v>51</v>
      </c>
      <c r="C10" s="59"/>
      <c r="D10" s="60"/>
      <c r="E10" s="63" t="str">
        <f t="shared" si="4"/>
        <v/>
      </c>
      <c r="F10" s="71">
        <f>if(COUNTIFS('거래장부'!$B$5:$B20,$A10)=0,"",COUNTIFS('거래장부'!$B$5:$B20,$A10))</f>
        <v>2</v>
      </c>
      <c r="G10" s="77">
        <v>42404.0</v>
      </c>
      <c r="H10" s="77">
        <v>42800.0</v>
      </c>
      <c r="I10" s="118"/>
      <c r="J10" s="78" t="str">
        <f t="shared" si="5"/>
        <v>활성</v>
      </c>
      <c r="K10" s="96"/>
      <c r="L10" s="96"/>
      <c r="M10" s="79"/>
      <c r="N10" s="96"/>
      <c r="O10" s="5">
        <f t="shared" si="6"/>
        <v>2</v>
      </c>
      <c r="P10" s="5">
        <f t="shared" si="7"/>
        <v>2016</v>
      </c>
      <c r="Q10" s="5">
        <f t="shared" si="8"/>
        <v>3</v>
      </c>
      <c r="R10" s="5">
        <f t="shared" si="9"/>
        <v>2017</v>
      </c>
      <c r="S10" s="5" t="str">
        <f t="shared" si="10"/>
        <v/>
      </c>
      <c r="T10" s="5" t="str">
        <f t="shared" si="11"/>
        <v/>
      </c>
      <c r="U10" s="5">
        <f t="shared" ref="U10:V10" si="17">if(H10-G10&gt;0,H10-G10,"")</f>
        <v>396</v>
      </c>
      <c r="V10" s="5" t="str">
        <f t="shared" si="17"/>
        <v/>
      </c>
      <c r="W10" s="79"/>
      <c r="X10" s="79"/>
      <c r="Y10" s="84"/>
    </row>
    <row r="11" ht="14.25" customHeight="1">
      <c r="A11" s="114" t="s">
        <v>75</v>
      </c>
      <c r="B11" s="123"/>
      <c r="C11" s="59"/>
      <c r="D11" s="60"/>
      <c r="E11" s="63" t="str">
        <f t="shared" si="4"/>
        <v/>
      </c>
      <c r="F11" s="71">
        <f>if(COUNTIFS('거래장부'!$B$5:$B20,$A11)=0,"",COUNTIFS('거래장부'!$B$5:$B20,$A11))</f>
        <v>7</v>
      </c>
      <c r="G11" s="110">
        <v>42648.0</v>
      </c>
      <c r="H11" s="77">
        <v>42653.0</v>
      </c>
      <c r="I11" s="92">
        <v>42653.0</v>
      </c>
      <c r="J11" s="78" t="str">
        <f t="shared" si="5"/>
        <v>단골</v>
      </c>
      <c r="K11" s="111" t="s">
        <v>24</v>
      </c>
      <c r="L11" s="96"/>
      <c r="M11" s="79"/>
      <c r="N11" s="96"/>
      <c r="O11" s="5">
        <f t="shared" si="6"/>
        <v>10</v>
      </c>
      <c r="P11" s="5">
        <f t="shared" si="7"/>
        <v>2016</v>
      </c>
      <c r="Q11" s="5">
        <f t="shared" si="8"/>
        <v>10</v>
      </c>
      <c r="R11" s="5">
        <f t="shared" si="9"/>
        <v>2016</v>
      </c>
      <c r="S11" s="5">
        <f t="shared" si="10"/>
        <v>10</v>
      </c>
      <c r="T11" s="5">
        <f t="shared" si="11"/>
        <v>2016</v>
      </c>
      <c r="U11" s="5">
        <f t="shared" ref="U11:V11" si="18">if(H11-G11&gt;0,H11-G11,"")</f>
        <v>5</v>
      </c>
      <c r="V11" s="5" t="str">
        <f t="shared" si="18"/>
        <v/>
      </c>
      <c r="W11" s="79"/>
      <c r="X11" s="79"/>
      <c r="Y11" s="84"/>
    </row>
    <row r="12" ht="14.25" customHeight="1">
      <c r="A12" s="124" t="s">
        <v>77</v>
      </c>
      <c r="B12" s="86" t="s">
        <v>56</v>
      </c>
      <c r="C12" s="60"/>
      <c r="D12" s="60"/>
      <c r="E12" s="63" t="str">
        <f t="shared" si="4"/>
        <v/>
      </c>
      <c r="F12" s="71">
        <f>if(COUNTIFS('거래장부'!$B$5:$B20,$A12)=0,"",COUNTIFS('거래장부'!$B$5:$B20,$A12))</f>
        <v>3</v>
      </c>
      <c r="G12" s="110">
        <v>42649.0</v>
      </c>
      <c r="H12" s="77">
        <v>42654.0</v>
      </c>
      <c r="I12" s="77">
        <v>42805.0</v>
      </c>
      <c r="J12" s="78" t="str">
        <f t="shared" si="5"/>
        <v>단골</v>
      </c>
      <c r="K12" s="94" t="s">
        <v>78</v>
      </c>
      <c r="L12" s="96"/>
      <c r="M12" s="79"/>
      <c r="N12" s="96"/>
      <c r="O12" s="5">
        <f t="shared" si="6"/>
        <v>10</v>
      </c>
      <c r="P12" s="5">
        <f t="shared" si="7"/>
        <v>2016</v>
      </c>
      <c r="Q12" s="5">
        <f t="shared" si="8"/>
        <v>10</v>
      </c>
      <c r="R12" s="5">
        <f t="shared" si="9"/>
        <v>2016</v>
      </c>
      <c r="S12" s="5">
        <f t="shared" si="10"/>
        <v>3</v>
      </c>
      <c r="T12" s="5">
        <f t="shared" si="11"/>
        <v>2017</v>
      </c>
      <c r="U12" s="5">
        <f t="shared" ref="U12:V12" si="19">if(H12-G12&gt;0,H12-G12,"")</f>
        <v>5</v>
      </c>
      <c r="V12" s="5">
        <f t="shared" si="19"/>
        <v>151</v>
      </c>
      <c r="W12" s="79"/>
      <c r="X12" s="79"/>
      <c r="Y12" s="84"/>
    </row>
    <row r="13" ht="14.25" customHeight="1">
      <c r="A13" s="85" t="s">
        <v>79</v>
      </c>
      <c r="B13" s="86" t="s">
        <v>60</v>
      </c>
      <c r="C13" s="60"/>
      <c r="D13" s="60"/>
      <c r="E13" s="63" t="str">
        <f t="shared" si="4"/>
        <v/>
      </c>
      <c r="F13" s="71">
        <f>if(COUNTIFS('거래장부'!$B$5:$B20,$A13)=0,"",COUNTIFS('거래장부'!$B$5:$B20,$A13))</f>
        <v>2</v>
      </c>
      <c r="G13" s="77">
        <v>42651.0</v>
      </c>
      <c r="H13" s="77">
        <v>42799.0</v>
      </c>
      <c r="I13" s="60"/>
      <c r="J13" s="78" t="str">
        <f t="shared" si="5"/>
        <v>활성</v>
      </c>
      <c r="K13" s="94" t="s">
        <v>78</v>
      </c>
      <c r="L13" s="96"/>
      <c r="M13" s="79"/>
      <c r="N13" s="96"/>
      <c r="O13" s="5">
        <f t="shared" si="6"/>
        <v>10</v>
      </c>
      <c r="P13" s="5">
        <f t="shared" si="7"/>
        <v>2016</v>
      </c>
      <c r="Q13" s="5">
        <f t="shared" si="8"/>
        <v>3</v>
      </c>
      <c r="R13" s="5">
        <f t="shared" si="9"/>
        <v>2017</v>
      </c>
      <c r="S13" s="5" t="str">
        <f t="shared" si="10"/>
        <v/>
      </c>
      <c r="T13" s="5" t="str">
        <f t="shared" si="11"/>
        <v/>
      </c>
      <c r="U13" s="5">
        <f t="shared" ref="U13:V13" si="20">if(H13-G13&gt;0,H13-G13,"")</f>
        <v>148</v>
      </c>
      <c r="V13" s="5" t="str">
        <f t="shared" si="20"/>
        <v/>
      </c>
      <c r="W13" s="79"/>
      <c r="X13" s="79"/>
      <c r="Y13" s="84"/>
    </row>
    <row r="14" ht="14.25" customHeight="1">
      <c r="A14" s="85" t="s">
        <v>80</v>
      </c>
      <c r="B14" s="123"/>
      <c r="C14" s="59"/>
      <c r="D14" s="60"/>
      <c r="E14" s="63" t="str">
        <f t="shared" si="4"/>
        <v/>
      </c>
      <c r="F14" s="71">
        <f>if(COUNTIFS('거래장부'!$B$5:$B20,$A14)=0,"",COUNTIFS('거래장부'!$B$5:$B20,$A14))</f>
        <v>3</v>
      </c>
      <c r="G14" s="77">
        <v>42653.0</v>
      </c>
      <c r="H14" s="77">
        <v>42656.0</v>
      </c>
      <c r="I14" s="77">
        <v>42803.0</v>
      </c>
      <c r="J14" s="78" t="str">
        <f t="shared" si="5"/>
        <v>단골</v>
      </c>
      <c r="K14" s="94" t="s">
        <v>78</v>
      </c>
      <c r="L14" s="96"/>
      <c r="M14" s="79"/>
      <c r="N14" s="96"/>
      <c r="O14" s="5">
        <f t="shared" si="6"/>
        <v>10</v>
      </c>
      <c r="P14" s="5">
        <f t="shared" si="7"/>
        <v>2016</v>
      </c>
      <c r="Q14" s="5">
        <f t="shared" si="8"/>
        <v>10</v>
      </c>
      <c r="R14" s="5">
        <f t="shared" si="9"/>
        <v>2016</v>
      </c>
      <c r="S14" s="5">
        <f t="shared" si="10"/>
        <v>3</v>
      </c>
      <c r="T14" s="5">
        <f t="shared" si="11"/>
        <v>2017</v>
      </c>
      <c r="U14" s="5">
        <f t="shared" ref="U14:V14" si="21">if(H14-G14&gt;0,H14-G14,"")</f>
        <v>3</v>
      </c>
      <c r="V14" s="5">
        <f t="shared" si="21"/>
        <v>147</v>
      </c>
      <c r="W14" s="79"/>
      <c r="X14" s="79"/>
      <c r="Y14" s="84"/>
    </row>
    <row r="15" ht="14.25" customHeight="1">
      <c r="A15" s="85" t="s">
        <v>81</v>
      </c>
      <c r="B15" s="86" t="s">
        <v>71</v>
      </c>
      <c r="C15" s="115"/>
      <c r="D15" s="115"/>
      <c r="E15" s="116" t="str">
        <f t="shared" si="4"/>
        <v/>
      </c>
      <c r="F15" s="117">
        <f>if(COUNTIFS('거래장부'!$B$5:$B20,$A15)=0,"",COUNTIFS('거래장부'!$B$5:$B20,$A15))</f>
        <v>1</v>
      </c>
      <c r="G15" s="77">
        <v>42654.0</v>
      </c>
      <c r="H15" s="125"/>
      <c r="I15" s="125"/>
      <c r="J15" s="78" t="str">
        <f t="shared" si="5"/>
        <v/>
      </c>
      <c r="K15" s="96"/>
      <c r="L15" s="96"/>
      <c r="M15" s="119"/>
      <c r="N15" s="96"/>
      <c r="O15" s="120">
        <f t="shared" si="6"/>
        <v>10</v>
      </c>
      <c r="P15" s="120">
        <f t="shared" si="7"/>
        <v>2016</v>
      </c>
      <c r="Q15" s="120" t="str">
        <f t="shared" si="8"/>
        <v/>
      </c>
      <c r="R15" s="120" t="str">
        <f t="shared" si="9"/>
        <v/>
      </c>
      <c r="S15" s="120" t="str">
        <f t="shared" si="10"/>
        <v/>
      </c>
      <c r="T15" s="120" t="str">
        <f t="shared" si="11"/>
        <v/>
      </c>
      <c r="U15" s="120" t="str">
        <f t="shared" ref="U15:V15" si="22">if(H15-G15&gt;0,H15-G15,"")</f>
        <v/>
      </c>
      <c r="V15" s="120" t="str">
        <f t="shared" si="22"/>
        <v/>
      </c>
      <c r="W15" s="119"/>
      <c r="X15" s="119"/>
      <c r="Y15" s="122"/>
    </row>
    <row r="16" ht="14.25" customHeight="1">
      <c r="A16" s="85" t="s">
        <v>82</v>
      </c>
      <c r="B16" s="123"/>
      <c r="C16" s="127"/>
      <c r="D16" s="60"/>
      <c r="E16" s="63" t="str">
        <f t="shared" si="4"/>
        <v/>
      </c>
      <c r="F16" s="71">
        <f>if(COUNTIFS('거래장부'!$B$5:$B20,$A16)=0,"",COUNTIFS('거래장부'!$B$5:$B20,$A16))</f>
        <v>2</v>
      </c>
      <c r="G16" s="77">
        <v>42680.0</v>
      </c>
      <c r="H16" s="92">
        <v>42775.0</v>
      </c>
      <c r="I16" s="128"/>
      <c r="J16" s="78" t="str">
        <f t="shared" si="5"/>
        <v>활성</v>
      </c>
      <c r="K16" s="95" t="s">
        <v>83</v>
      </c>
      <c r="L16" s="96"/>
      <c r="M16" s="79"/>
      <c r="N16" s="96"/>
      <c r="O16" s="5">
        <f t="shared" si="6"/>
        <v>11</v>
      </c>
      <c r="P16" s="5">
        <f t="shared" si="7"/>
        <v>2016</v>
      </c>
      <c r="Q16" s="5">
        <f t="shared" si="8"/>
        <v>2</v>
      </c>
      <c r="R16" s="5">
        <f t="shared" si="9"/>
        <v>2017</v>
      </c>
      <c r="S16" s="5" t="str">
        <f t="shared" si="10"/>
        <v/>
      </c>
      <c r="T16" s="5" t="str">
        <f t="shared" si="11"/>
        <v/>
      </c>
      <c r="U16" s="5">
        <f t="shared" ref="U16:V16" si="23">if(H16-G16&gt;0,H16-G16,"")</f>
        <v>95</v>
      </c>
      <c r="V16" s="5" t="str">
        <f t="shared" si="23"/>
        <v/>
      </c>
      <c r="W16" s="79"/>
      <c r="X16" s="60"/>
      <c r="Y16" s="84"/>
    </row>
    <row r="17" ht="14.25" customHeight="1">
      <c r="A17" s="85" t="s">
        <v>84</v>
      </c>
      <c r="B17" s="86" t="s">
        <v>85</v>
      </c>
      <c r="C17" s="59"/>
      <c r="D17" s="60"/>
      <c r="E17" s="63" t="str">
        <f t="shared" si="4"/>
        <v/>
      </c>
      <c r="F17" s="71">
        <f>if(COUNTIFS('거래장부'!$B$5:$B20,$A17)=0,"",COUNTIFS('거래장부'!$B$5:$B20,$A17))</f>
        <v>2</v>
      </c>
      <c r="G17" s="77">
        <v>42680.0</v>
      </c>
      <c r="H17" s="92">
        <v>42808.0</v>
      </c>
      <c r="I17" s="60"/>
      <c r="J17" s="78" t="str">
        <f t="shared" si="5"/>
        <v>활성</v>
      </c>
      <c r="K17" s="95" t="s">
        <v>58</v>
      </c>
      <c r="L17" s="96"/>
      <c r="M17" s="79"/>
      <c r="N17" s="96"/>
      <c r="O17" s="5">
        <f t="shared" si="6"/>
        <v>11</v>
      </c>
      <c r="P17" s="5">
        <f t="shared" si="7"/>
        <v>2016</v>
      </c>
      <c r="Q17" s="5">
        <f t="shared" si="8"/>
        <v>3</v>
      </c>
      <c r="R17" s="5">
        <f t="shared" si="9"/>
        <v>2017</v>
      </c>
      <c r="S17" s="5" t="str">
        <f t="shared" si="10"/>
        <v/>
      </c>
      <c r="T17" s="5" t="str">
        <f t="shared" si="11"/>
        <v/>
      </c>
      <c r="U17" s="5">
        <f t="shared" ref="U17:V17" si="24">if(H17-G17&gt;0,H17-G17,"")</f>
        <v>128</v>
      </c>
      <c r="V17" s="5" t="str">
        <f t="shared" si="24"/>
        <v/>
      </c>
      <c r="W17" s="79"/>
      <c r="X17" s="60"/>
      <c r="Y17" s="84"/>
    </row>
    <row r="18" ht="14.25" customHeight="1">
      <c r="A18" s="85" t="s">
        <v>86</v>
      </c>
      <c r="B18" s="86" t="s">
        <v>87</v>
      </c>
      <c r="C18" s="115"/>
      <c r="D18" s="115"/>
      <c r="E18" s="116" t="str">
        <f t="shared" si="4"/>
        <v/>
      </c>
      <c r="F18" s="117">
        <f>if(COUNTIFS('거래장부'!$B$5:$B20,$A18)=0,"",COUNTIFS('거래장부'!$B$5:$B20,$A18))</f>
        <v>1</v>
      </c>
      <c r="G18" s="77">
        <v>42680.0</v>
      </c>
      <c r="H18" s="128"/>
      <c r="I18" s="115"/>
      <c r="J18" s="78" t="str">
        <f t="shared" si="5"/>
        <v/>
      </c>
      <c r="K18" s="96"/>
      <c r="L18" s="96"/>
      <c r="M18" s="119"/>
      <c r="N18" s="96"/>
      <c r="O18" s="120">
        <f t="shared" si="6"/>
        <v>11</v>
      </c>
      <c r="P18" s="120">
        <f t="shared" si="7"/>
        <v>2016</v>
      </c>
      <c r="Q18" s="120" t="str">
        <f t="shared" si="8"/>
        <v/>
      </c>
      <c r="R18" s="120" t="str">
        <f t="shared" si="9"/>
        <v/>
      </c>
      <c r="S18" s="120" t="str">
        <f t="shared" si="10"/>
        <v/>
      </c>
      <c r="T18" s="120" t="str">
        <f t="shared" si="11"/>
        <v/>
      </c>
      <c r="U18" s="120" t="str">
        <f t="shared" ref="U18:V18" si="25">if(H18-G18&gt;0,H18-G18,"")</f>
        <v/>
      </c>
      <c r="V18" s="120" t="str">
        <f t="shared" si="25"/>
        <v/>
      </c>
      <c r="W18" s="119"/>
      <c r="X18" s="119"/>
      <c r="Y18" s="122"/>
    </row>
    <row r="19" ht="14.25" customHeight="1">
      <c r="A19" s="85" t="s">
        <v>88</v>
      </c>
      <c r="B19" s="123"/>
      <c r="C19" s="129"/>
      <c r="D19" s="129"/>
      <c r="E19" s="116" t="str">
        <f t="shared" si="4"/>
        <v/>
      </c>
      <c r="F19" s="117">
        <f>if(COUNTIFS('거래장부'!$B$5:$B20,$A19)=0,"",COUNTIFS('거래장부'!$B$5:$B20,$A19))</f>
        <v>1</v>
      </c>
      <c r="G19" s="77">
        <v>42804.0</v>
      </c>
      <c r="H19" s="130"/>
      <c r="I19" s="130"/>
      <c r="J19" s="78" t="str">
        <f t="shared" si="5"/>
        <v/>
      </c>
      <c r="K19" s="96"/>
      <c r="L19" s="96"/>
      <c r="M19" s="131"/>
      <c r="N19" s="96"/>
      <c r="O19" s="120">
        <f t="shared" si="6"/>
        <v>3</v>
      </c>
      <c r="P19" s="120">
        <f t="shared" si="7"/>
        <v>2017</v>
      </c>
      <c r="Q19" s="120" t="str">
        <f t="shared" si="8"/>
        <v/>
      </c>
      <c r="R19" s="120" t="str">
        <f t="shared" si="9"/>
        <v/>
      </c>
      <c r="S19" s="120" t="str">
        <f t="shared" si="10"/>
        <v/>
      </c>
      <c r="T19" s="120" t="str">
        <f t="shared" si="11"/>
        <v/>
      </c>
      <c r="U19" s="120" t="str">
        <f t="shared" ref="U19:V19" si="26">if(H19-G19&gt;0,H19-G19,"")</f>
        <v/>
      </c>
      <c r="V19" s="120" t="str">
        <f t="shared" si="26"/>
        <v/>
      </c>
      <c r="W19" s="131"/>
      <c r="X19" s="131"/>
      <c r="Y19" s="132"/>
    </row>
    <row r="20" ht="14.25" customHeight="1">
      <c r="A20" s="85" t="s">
        <v>89</v>
      </c>
      <c r="B20" s="86" t="s">
        <v>56</v>
      </c>
      <c r="C20" s="129"/>
      <c r="D20" s="129"/>
      <c r="E20" s="116" t="str">
        <f t="shared" si="4"/>
        <v/>
      </c>
      <c r="F20" s="117">
        <f>if(COUNTIFS('거래장부'!$B$5:$B20,$A20)=0,"",COUNTIFS('거래장부'!$B$5:$B20,$A20))</f>
        <v>1</v>
      </c>
      <c r="G20" s="77">
        <v>42805.0</v>
      </c>
      <c r="H20" s="129"/>
      <c r="I20" s="129"/>
      <c r="J20" s="78" t="str">
        <f t="shared" si="5"/>
        <v/>
      </c>
      <c r="K20" s="96"/>
      <c r="L20" s="96"/>
      <c r="M20" s="131"/>
      <c r="N20" s="96"/>
      <c r="O20" s="120">
        <f t="shared" si="6"/>
        <v>3</v>
      </c>
      <c r="P20" s="120">
        <f t="shared" si="7"/>
        <v>2017</v>
      </c>
      <c r="Q20" s="120" t="str">
        <f t="shared" si="8"/>
        <v/>
      </c>
      <c r="R20" s="120" t="str">
        <f t="shared" si="9"/>
        <v/>
      </c>
      <c r="S20" s="120" t="str">
        <f t="shared" si="10"/>
        <v/>
      </c>
      <c r="T20" s="120" t="str">
        <f t="shared" si="11"/>
        <v/>
      </c>
      <c r="U20" s="120" t="str">
        <f t="shared" ref="U20:V20" si="27">if(H20-G20&gt;0,H20-G20,"")</f>
        <v/>
      </c>
      <c r="V20" s="120" t="str">
        <f t="shared" si="27"/>
        <v/>
      </c>
      <c r="W20" s="131"/>
      <c r="X20" s="131"/>
      <c r="Y20" s="132"/>
    </row>
  </sheetData>
  <autoFilter ref="$A$3:$Y$2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6.14"/>
  </cols>
  <sheetData>
    <row r="1">
      <c r="A1" s="133" t="s">
        <v>91</v>
      </c>
    </row>
    <row r="2">
      <c r="A2" s="134">
        <v>2017.0</v>
      </c>
      <c r="B2" s="135">
        <v>1.0</v>
      </c>
      <c r="C2" s="135">
        <v>2.0</v>
      </c>
      <c r="D2" s="135">
        <v>3.0</v>
      </c>
      <c r="E2" s="135">
        <v>4.0</v>
      </c>
      <c r="F2" s="135">
        <v>5.0</v>
      </c>
      <c r="G2" s="135">
        <v>6.0</v>
      </c>
      <c r="H2" s="135">
        <v>7.0</v>
      </c>
      <c r="I2" s="135">
        <v>8.0</v>
      </c>
      <c r="J2" s="135">
        <v>9.0</v>
      </c>
      <c r="K2" s="135">
        <v>10.0</v>
      </c>
      <c r="L2" s="135">
        <v>11.0</v>
      </c>
      <c r="M2" s="135">
        <v>12.0</v>
      </c>
      <c r="N2" s="135" t="s">
        <v>92</v>
      </c>
      <c r="O2" s="136"/>
    </row>
    <row r="3">
      <c r="A3" s="137">
        <v>1.0</v>
      </c>
      <c r="B3" s="138" t="str">
        <f>if(COUNTIFS('거래장부'!$Y$5:$Y999,$A$2,'거래장부'!$X$5:$X999,B$2,'거래장부'!$V$5:$V999,$A3)=0,"",COUNTIFS('거래장부'!$Y$5:$Y999,$A$2,'거래장부'!$X$5:$X999,B$2,'거래장부'!$V$5:$V999,$A3))</f>
        <v/>
      </c>
      <c r="C3" s="138" t="str">
        <f>if(COUNTIFS('거래장부'!$Y$5:$Y999,$A$2,'거래장부'!$X$5:$X999,C$2,'거래장부'!$V$5:$V999,$A3)=0,"",COUNTIFS('거래장부'!$Y$5:$Y999,$A$2,'거래장부'!$X$5:$X999,C$2,'거래장부'!$V$5:$V999,$A3))</f>
        <v/>
      </c>
      <c r="D3" s="138">
        <f>if(COUNTIFS('거래장부'!$Y$5:$Y999,$A$2,'거래장부'!$X$5:$X999,D$2,'거래장부'!$V$5:$V999,$A3)=0,"",COUNTIFS('거래장부'!$Y$5:$Y999,$A$2,'거래장부'!$X$5:$X999,D$2,'거래장부'!$V$5:$V999,$A3))</f>
        <v>2</v>
      </c>
      <c r="E3" s="138" t="str">
        <f>if(COUNTIFS('거래장부'!$Y$5:$Y999,$A$2,'거래장부'!$X$5:$X999,E$2,'거래장부'!$V$5:$V999,$A3)=0,"",COUNTIFS('거래장부'!$Y$5:$Y999,$A$2,'거래장부'!$X$5:$X999,E$2,'거래장부'!$V$5:$V999,$A3))</f>
        <v/>
      </c>
      <c r="F3" s="138" t="str">
        <f>if(COUNTIFS('거래장부'!$Y$5:$Y999,$A$2,'거래장부'!$X$5:$X999,F$2,'거래장부'!$V$5:$V999,$A3)=0,"",COUNTIFS('거래장부'!$Y$5:$Y999,$A$2,'거래장부'!$X$5:$X999,F$2,'거래장부'!$V$5:$V999,$A3))</f>
        <v/>
      </c>
      <c r="G3" s="138" t="str">
        <f>if(COUNTIFS('거래장부'!$Y$5:$Y999,$A$2,'거래장부'!$X$5:$X999,G$2,'거래장부'!$V$5:$V999,$A3)=0,"",COUNTIFS('거래장부'!$Y$5:$Y999,$A$2,'거래장부'!$X$5:$X999,G$2,'거래장부'!$V$5:$V999,$A3))</f>
        <v/>
      </c>
      <c r="H3" s="138" t="str">
        <f>if(COUNTIFS('거래장부'!$Y$5:$Y999,$A$2,'거래장부'!$X$5:$X999,H$2,'거래장부'!$V$5:$V999,$A3)=0,"",COUNTIFS('거래장부'!$Y$5:$Y999,$A$2,'거래장부'!$X$5:$X999,H$2,'거래장부'!$V$5:$V999,$A3))</f>
        <v/>
      </c>
      <c r="I3" s="138" t="str">
        <f>if(COUNTIFS('거래장부'!$Y$5:$Y999,$A$2,'거래장부'!$X$5:$X999,I$2,'거래장부'!$V$5:$V999,$A3)=0,"",COUNTIFS('거래장부'!$Y$5:$Y999,$A$2,'거래장부'!$X$5:$X999,I$2,'거래장부'!$V$5:$V999,$A3))</f>
        <v/>
      </c>
      <c r="J3" s="138" t="str">
        <f>if(COUNTIFS('거래장부'!$Y$5:$Y999,$A$2,'거래장부'!$X$5:$X999,J$2,'거래장부'!$V$5:$V999,$A3)=0,"",COUNTIFS('거래장부'!$Y$5:$Y999,$A$2,'거래장부'!$X$5:$X999,J$2,'거래장부'!$V$5:$V999,$A3))</f>
        <v/>
      </c>
      <c r="K3" s="138" t="str">
        <f>if(COUNTIFS('거래장부'!$Y$5:$Y999,$A$2,'거래장부'!$X$5:$X999,K$2,'거래장부'!$V$5:$V999,$A3)=0,"",COUNTIFS('거래장부'!$Y$5:$Y999,$A$2,'거래장부'!$X$5:$X999,K$2,'거래장부'!$V$5:$V999,$A3))</f>
        <v/>
      </c>
      <c r="L3" s="138" t="str">
        <f>if(COUNTIFS('거래장부'!$Y$5:$Y999,$A$2,'거래장부'!$X$5:$X999,L$2,'거래장부'!$V$5:$V999,$A3)=0,"",COUNTIFS('거래장부'!$Y$5:$Y999,$A$2,'거래장부'!$X$5:$X999,L$2,'거래장부'!$V$5:$V999,$A3))</f>
        <v/>
      </c>
      <c r="M3" s="138" t="str">
        <f>if(COUNTIFS('거래장부'!$Y$5:$Y999,$A$2,'거래장부'!$X$5:$X999,M$2,'거래장부'!$V$5:$V999,$A3)=0,"",COUNTIFS('거래장부'!$Y$5:$Y999,$A$2,'거래장부'!$X$5:$X999,M$2,'거래장부'!$V$5:$V999,$A3))</f>
        <v/>
      </c>
      <c r="N3" s="139">
        <f t="shared" ref="N3:N13" si="1">SUM(B3:M3)</f>
        <v>2</v>
      </c>
      <c r="O3" s="140"/>
    </row>
    <row r="4">
      <c r="A4" s="137">
        <v>2.0</v>
      </c>
      <c r="B4" s="138" t="str">
        <f>if(COUNTIFS('거래장부'!$Y$5:$Y999,$A$2,'거래장부'!$X$5:$X999,B$2,'거래장부'!$V$5:$V999,$A4)=0,"",COUNTIFS('거래장부'!$Y$5:$Y999,$A$2,'거래장부'!$X$5:$X999,B$2,'거래장부'!$V$5:$V999,$A4))</f>
        <v/>
      </c>
      <c r="C4" s="138">
        <f>if(COUNTIFS('거래장부'!$Y$5:$Y999,$A$2,'거래장부'!$X$5:$X999,C$2,'거래장부'!$V$5:$V999,$A4)=0,"",COUNTIFS('거래장부'!$Y$5:$Y999,$A$2,'거래장부'!$X$5:$X999,C$2,'거래장부'!$V$5:$V999,$A4))</f>
        <v>1</v>
      </c>
      <c r="D4" s="138">
        <f>if(COUNTIFS('거래장부'!$Y$5:$Y999,$A$2,'거래장부'!$X$5:$X999,D$2,'거래장부'!$V$5:$V999,$A4)=0,"",COUNTIFS('거래장부'!$Y$5:$Y999,$A$2,'거래장부'!$X$5:$X999,D$2,'거래장부'!$V$5:$V999,$A4))</f>
        <v>3</v>
      </c>
      <c r="E4" s="138" t="str">
        <f>if(COUNTIFS('거래장부'!$Y$5:$Y999,$A$2,'거래장부'!$X$5:$X999,E$2,'거래장부'!$V$5:$V999,$A4)=0,"",COUNTIFS('거래장부'!$Y$5:$Y999,$A$2,'거래장부'!$X$5:$X999,E$2,'거래장부'!$V$5:$V999,$A4))</f>
        <v/>
      </c>
      <c r="F4" s="138" t="str">
        <f>if(COUNTIFS('거래장부'!$Y$5:$Y999,$A$2,'거래장부'!$X$5:$X999,F$2,'거래장부'!$V$5:$V999,$A4)=0,"",COUNTIFS('거래장부'!$Y$5:$Y999,$A$2,'거래장부'!$X$5:$X999,F$2,'거래장부'!$V$5:$V999,$A4))</f>
        <v/>
      </c>
      <c r="G4" s="138" t="str">
        <f>if(COUNTIFS('거래장부'!$Y$5:$Y999,$A$2,'거래장부'!$X$5:$X999,G$2,'거래장부'!$V$5:$V999,$A4)=0,"",COUNTIFS('거래장부'!$Y$5:$Y999,$A$2,'거래장부'!$X$5:$X999,G$2,'거래장부'!$V$5:$V999,$A4))</f>
        <v/>
      </c>
      <c r="H4" s="138" t="str">
        <f>if(COUNTIFS('거래장부'!$Y$5:$Y999,$A$2,'거래장부'!$X$5:$X999,H$2,'거래장부'!$V$5:$V999,$A4)=0,"",COUNTIFS('거래장부'!$Y$5:$Y999,$A$2,'거래장부'!$X$5:$X999,H$2,'거래장부'!$V$5:$V999,$A4))</f>
        <v/>
      </c>
      <c r="I4" s="138" t="str">
        <f>if(COUNTIFS('거래장부'!$Y$5:$Y999,$A$2,'거래장부'!$X$5:$X999,I$2,'거래장부'!$V$5:$V999,$A4)=0,"",COUNTIFS('거래장부'!$Y$5:$Y999,$A$2,'거래장부'!$X$5:$X999,I$2,'거래장부'!$V$5:$V999,$A4))</f>
        <v/>
      </c>
      <c r="J4" s="138" t="str">
        <f>if(COUNTIFS('거래장부'!$Y$5:$Y999,$A$2,'거래장부'!$X$5:$X999,J$2,'거래장부'!$V$5:$V999,$A4)=0,"",COUNTIFS('거래장부'!$Y$5:$Y999,$A$2,'거래장부'!$X$5:$X999,J$2,'거래장부'!$V$5:$V999,$A4))</f>
        <v/>
      </c>
      <c r="K4" s="138" t="str">
        <f>if(COUNTIFS('거래장부'!$Y$5:$Y999,$A$2,'거래장부'!$X$5:$X999,K$2,'거래장부'!$V$5:$V999,$A4)=0,"",COUNTIFS('거래장부'!$Y$5:$Y999,$A$2,'거래장부'!$X$5:$X999,K$2,'거래장부'!$V$5:$V999,$A4))</f>
        <v/>
      </c>
      <c r="L4" s="138" t="str">
        <f>if(COUNTIFS('거래장부'!$Y$5:$Y999,$A$2,'거래장부'!$X$5:$X999,L$2,'거래장부'!$V$5:$V999,$A4)=0,"",COUNTIFS('거래장부'!$Y$5:$Y999,$A$2,'거래장부'!$X$5:$X999,L$2,'거래장부'!$V$5:$V999,$A4))</f>
        <v/>
      </c>
      <c r="M4" s="138" t="str">
        <f>if(COUNTIFS('거래장부'!$Y$5:$Y999,$A$2,'거래장부'!$X$5:$X999,M$2,'거래장부'!$V$5:$V999,$A4)=0,"",COUNTIFS('거래장부'!$Y$5:$Y999,$A$2,'거래장부'!$X$5:$X999,M$2,'거래장부'!$V$5:$V999,$A4))</f>
        <v/>
      </c>
      <c r="N4" s="139">
        <f t="shared" si="1"/>
        <v>4</v>
      </c>
      <c r="O4" s="141">
        <f>N4/N3</f>
        <v>2</v>
      </c>
    </row>
    <row r="5">
      <c r="A5" s="137">
        <v>3.0</v>
      </c>
      <c r="B5" s="138" t="str">
        <f>if(COUNTIFS('거래장부'!$Y$5:$Y999,$A$2,'거래장부'!$X$5:$X999,B$2,'거래장부'!$V$5:$V999,$A5)=0,"",COUNTIFS('거래장부'!$Y$5:$Y999,$A$2,'거래장부'!$X$5:$X999,B$2,'거래장부'!$V$5:$V999,$A5))</f>
        <v/>
      </c>
      <c r="C5" s="138" t="str">
        <f>if(COUNTIFS('거래장부'!$Y$5:$Y999,$A$2,'거래장부'!$X$5:$X999,C$2,'거래장부'!$V$5:$V999,$A5)=0,"",COUNTIFS('거래장부'!$Y$5:$Y999,$A$2,'거래장부'!$X$5:$X999,C$2,'거래장부'!$V$5:$V999,$A5))</f>
        <v/>
      </c>
      <c r="D5" s="138">
        <f>if(COUNTIFS('거래장부'!$Y$5:$Y999,$A$2,'거래장부'!$X$5:$X999,D$2,'거래장부'!$V$5:$V999,$A5)=0,"",COUNTIFS('거래장부'!$Y$5:$Y999,$A$2,'거래장부'!$X$5:$X999,D$2,'거래장부'!$V$5:$V999,$A5))</f>
        <v>3</v>
      </c>
      <c r="E5" s="138" t="str">
        <f>if(COUNTIFS('거래장부'!$Y$5:$Y999,$A$2,'거래장부'!$X$5:$X999,E$2,'거래장부'!$V$5:$V999,$A5)=0,"",COUNTIFS('거래장부'!$Y$5:$Y999,$A$2,'거래장부'!$X$5:$X999,E$2,'거래장부'!$V$5:$V999,$A5))</f>
        <v/>
      </c>
      <c r="F5" s="138" t="str">
        <f>if(COUNTIFS('거래장부'!$Y$5:$Y999,$A$2,'거래장부'!$X$5:$X999,F$2,'거래장부'!$V$5:$V999,$A5)=0,"",COUNTIFS('거래장부'!$Y$5:$Y999,$A$2,'거래장부'!$X$5:$X999,F$2,'거래장부'!$V$5:$V999,$A5))</f>
        <v/>
      </c>
      <c r="G5" s="138" t="str">
        <f>if(COUNTIFS('거래장부'!$Y$5:$Y999,$A$2,'거래장부'!$X$5:$X999,G$2,'거래장부'!$V$5:$V999,$A5)=0,"",COUNTIFS('거래장부'!$Y$5:$Y999,$A$2,'거래장부'!$X$5:$X999,G$2,'거래장부'!$V$5:$V999,$A5))</f>
        <v/>
      </c>
      <c r="H5" s="138" t="str">
        <f>if(COUNTIFS('거래장부'!$Y$5:$Y999,$A$2,'거래장부'!$X$5:$X999,H$2,'거래장부'!$V$5:$V999,$A5)=0,"",COUNTIFS('거래장부'!$Y$5:$Y999,$A$2,'거래장부'!$X$5:$X999,H$2,'거래장부'!$V$5:$V999,$A5))</f>
        <v/>
      </c>
      <c r="I5" s="138" t="str">
        <f>if(COUNTIFS('거래장부'!$Y$5:$Y999,$A$2,'거래장부'!$X$5:$X999,I$2,'거래장부'!$V$5:$V999,$A5)=0,"",COUNTIFS('거래장부'!$Y$5:$Y999,$A$2,'거래장부'!$X$5:$X999,I$2,'거래장부'!$V$5:$V999,$A5))</f>
        <v/>
      </c>
      <c r="J5" s="138" t="str">
        <f>if(COUNTIFS('거래장부'!$Y$5:$Y999,$A$2,'거래장부'!$X$5:$X999,J$2,'거래장부'!$V$5:$V999,$A5)=0,"",COUNTIFS('거래장부'!$Y$5:$Y999,$A$2,'거래장부'!$X$5:$X999,J$2,'거래장부'!$V$5:$V999,$A5))</f>
        <v/>
      </c>
      <c r="K5" s="138" t="str">
        <f>if(COUNTIFS('거래장부'!$Y$5:$Y999,$A$2,'거래장부'!$X$5:$X999,K$2,'거래장부'!$V$5:$V999,$A5)=0,"",COUNTIFS('거래장부'!$Y$5:$Y999,$A$2,'거래장부'!$X$5:$X999,K$2,'거래장부'!$V$5:$V999,$A5))</f>
        <v/>
      </c>
      <c r="L5" s="138" t="str">
        <f>if(COUNTIFS('거래장부'!$Y$5:$Y999,$A$2,'거래장부'!$X$5:$X999,L$2,'거래장부'!$V$5:$V999,$A5)=0,"",COUNTIFS('거래장부'!$Y$5:$Y999,$A$2,'거래장부'!$X$5:$X999,L$2,'거래장부'!$V$5:$V999,$A5))</f>
        <v/>
      </c>
      <c r="M5" s="138" t="str">
        <f>if(COUNTIFS('거래장부'!$Y$5:$Y999,$A$2,'거래장부'!$X$5:$X999,M$2,'거래장부'!$V$5:$V999,$A5)=0,"",COUNTIFS('거래장부'!$Y$5:$Y999,$A$2,'거래장부'!$X$5:$X999,M$2,'거래장부'!$V$5:$V999,$A5))</f>
        <v/>
      </c>
      <c r="N5" s="139">
        <f t="shared" si="1"/>
        <v>3</v>
      </c>
      <c r="O5" s="141">
        <f t="shared" ref="O5:O11" si="2">iferror(N5/N4,"")</f>
        <v>0.75</v>
      </c>
    </row>
    <row r="6">
      <c r="A6" s="137">
        <v>4.0</v>
      </c>
      <c r="B6" s="138" t="str">
        <f>if(COUNTIFS('거래장부'!$Y$5:$Y999,$A$2,'거래장부'!$X$5:$X999,B$2,'거래장부'!$V$5:$V999,$A6)=0,"",COUNTIFS('거래장부'!$Y$5:$Y999,$A$2,'거래장부'!$X$5:$X999,B$2,'거래장부'!$V$5:$V999,$A6))</f>
        <v/>
      </c>
      <c r="C6" s="138" t="str">
        <f>if(COUNTIFS('거래장부'!$Y$5:$Y999,$A$2,'거래장부'!$X$5:$X999,C$2,'거래장부'!$V$5:$V999,$A6)=0,"",COUNTIFS('거래장부'!$Y$5:$Y999,$A$2,'거래장부'!$X$5:$X999,C$2,'거래장부'!$V$5:$V999,$A6))</f>
        <v/>
      </c>
      <c r="D6" s="138">
        <f>if(COUNTIFS('거래장부'!$Y$5:$Y999,$A$2,'거래장부'!$X$5:$X999,D$2,'거래장부'!$V$5:$V999,$A6)=0,"",COUNTIFS('거래장부'!$Y$5:$Y999,$A$2,'거래장부'!$X$5:$X999,D$2,'거래장부'!$V$5:$V999,$A6))</f>
        <v>1</v>
      </c>
      <c r="E6" s="138" t="str">
        <f>if(COUNTIFS('거래장부'!$Y$5:$Y999,$A$2,'거래장부'!$X$5:$X999,E$2,'거래장부'!$V$5:$V999,$A6)=0,"",COUNTIFS('거래장부'!$Y$5:$Y999,$A$2,'거래장부'!$X$5:$X999,E$2,'거래장부'!$V$5:$V999,$A6))</f>
        <v/>
      </c>
      <c r="F6" s="138" t="str">
        <f>if(COUNTIFS('거래장부'!$Y$5:$Y999,$A$2,'거래장부'!$X$5:$X999,F$2,'거래장부'!$V$5:$V999,$A6)=0,"",COUNTIFS('거래장부'!$Y$5:$Y999,$A$2,'거래장부'!$X$5:$X999,F$2,'거래장부'!$V$5:$V999,$A6))</f>
        <v/>
      </c>
      <c r="G6" s="138" t="str">
        <f>if(COUNTIFS('거래장부'!$Y$5:$Y999,$A$2,'거래장부'!$X$5:$X999,G$2,'거래장부'!$V$5:$V999,$A6)=0,"",COUNTIFS('거래장부'!$Y$5:$Y999,$A$2,'거래장부'!$X$5:$X999,G$2,'거래장부'!$V$5:$V999,$A6))</f>
        <v/>
      </c>
      <c r="H6" s="138" t="str">
        <f>if(COUNTIFS('거래장부'!$Y$5:$Y999,$A$2,'거래장부'!$X$5:$X999,H$2,'거래장부'!$V$5:$V999,$A6)=0,"",COUNTIFS('거래장부'!$Y$5:$Y999,$A$2,'거래장부'!$X$5:$X999,H$2,'거래장부'!$V$5:$V999,$A6))</f>
        <v/>
      </c>
      <c r="I6" s="138" t="str">
        <f>if(COUNTIFS('거래장부'!$Y$5:$Y999,$A$2,'거래장부'!$X$5:$X999,I$2,'거래장부'!$V$5:$V999,$A6)=0,"",COUNTIFS('거래장부'!$Y$5:$Y999,$A$2,'거래장부'!$X$5:$X999,I$2,'거래장부'!$V$5:$V999,$A6))</f>
        <v/>
      </c>
      <c r="J6" s="138" t="str">
        <f>if(COUNTIFS('거래장부'!$Y$5:$Y999,$A$2,'거래장부'!$X$5:$X999,J$2,'거래장부'!$V$5:$V999,$A6)=0,"",COUNTIFS('거래장부'!$Y$5:$Y999,$A$2,'거래장부'!$X$5:$X999,J$2,'거래장부'!$V$5:$V999,$A6))</f>
        <v/>
      </c>
      <c r="K6" s="138" t="str">
        <f>if(COUNTIFS('거래장부'!$Y$5:$Y999,$A$2,'거래장부'!$X$5:$X999,K$2,'거래장부'!$V$5:$V999,$A6)=0,"",COUNTIFS('거래장부'!$Y$5:$Y999,$A$2,'거래장부'!$X$5:$X999,K$2,'거래장부'!$V$5:$V999,$A6))</f>
        <v/>
      </c>
      <c r="L6" s="138" t="str">
        <f>if(COUNTIFS('거래장부'!$Y$5:$Y999,$A$2,'거래장부'!$X$5:$X999,L$2,'거래장부'!$V$5:$V999,$A6)=0,"",COUNTIFS('거래장부'!$Y$5:$Y999,$A$2,'거래장부'!$X$5:$X999,L$2,'거래장부'!$V$5:$V999,$A6))</f>
        <v/>
      </c>
      <c r="M6" s="138" t="str">
        <f>if(COUNTIFS('거래장부'!$Y$5:$Y999,$A$2,'거래장부'!$X$5:$X999,M$2,'거래장부'!$V$5:$V999,$A6)=0,"",COUNTIFS('거래장부'!$Y$5:$Y999,$A$2,'거래장부'!$X$5:$X999,M$2,'거래장부'!$V$5:$V999,$A6))</f>
        <v/>
      </c>
      <c r="N6" s="139">
        <f t="shared" si="1"/>
        <v>1</v>
      </c>
      <c r="O6" s="141">
        <f t="shared" si="2"/>
        <v>0.3333333333</v>
      </c>
    </row>
    <row r="7">
      <c r="A7" s="137">
        <v>5.0</v>
      </c>
      <c r="B7" s="138">
        <f>if(COUNTIFS('거래장부'!$Y$5:$Y999,$A$2,'거래장부'!$X$5:$X999,B$2,'거래장부'!$V$5:$V999,$A7)=0,"",COUNTIFS('거래장부'!$Y$5:$Y999,$A$2,'거래장부'!$X$5:$X999,B$2,'거래장부'!$V$5:$V999,$A7))</f>
        <v>2</v>
      </c>
      <c r="C7" s="138">
        <f>if(COUNTIFS('거래장부'!$Y$5:$Y999,$A$2,'거래장부'!$X$5:$X999,C$2,'거래장부'!$V$5:$V999,$A7)=0,"",COUNTIFS('거래장부'!$Y$5:$Y999,$A$2,'거래장부'!$X$5:$X999,C$2,'거래장부'!$V$5:$V999,$A7))</f>
        <v>1</v>
      </c>
      <c r="D7" s="138">
        <f>if(COUNTIFS('거래장부'!$Y$5:$Y999,$A$2,'거래장부'!$X$5:$X999,D$2,'거래장부'!$V$5:$V999,$A7)=0,"",COUNTIFS('거래장부'!$Y$5:$Y999,$A$2,'거래장부'!$X$5:$X999,D$2,'거래장부'!$V$5:$V999,$A7))</f>
        <v>1</v>
      </c>
      <c r="E7" s="138" t="str">
        <f>if(COUNTIFS('거래장부'!$Y$5:$Y999,$A$2,'거래장부'!$X$5:$X999,E$2,'거래장부'!$V$5:$V999,$A7)=0,"",COUNTIFS('거래장부'!$Y$5:$Y999,$A$2,'거래장부'!$X$5:$X999,E$2,'거래장부'!$V$5:$V999,$A7))</f>
        <v/>
      </c>
      <c r="F7" s="138" t="str">
        <f>if(COUNTIFS('거래장부'!$Y$5:$Y999,$A$2,'거래장부'!$X$5:$X999,F$2,'거래장부'!$V$5:$V999,$A7)=0,"",COUNTIFS('거래장부'!$Y$5:$Y999,$A$2,'거래장부'!$X$5:$X999,F$2,'거래장부'!$V$5:$V999,$A7))</f>
        <v/>
      </c>
      <c r="G7" s="138" t="str">
        <f>if(COUNTIFS('거래장부'!$Y$5:$Y999,$A$2,'거래장부'!$X$5:$X999,G$2,'거래장부'!$V$5:$V999,$A7)=0,"",COUNTIFS('거래장부'!$Y$5:$Y999,$A$2,'거래장부'!$X$5:$X999,G$2,'거래장부'!$V$5:$V999,$A7))</f>
        <v/>
      </c>
      <c r="H7" s="138" t="str">
        <f>if(COUNTIFS('거래장부'!$Y$5:$Y999,$A$2,'거래장부'!$X$5:$X999,H$2,'거래장부'!$V$5:$V999,$A7)=0,"",COUNTIFS('거래장부'!$Y$5:$Y999,$A$2,'거래장부'!$X$5:$X999,H$2,'거래장부'!$V$5:$V999,$A7))</f>
        <v/>
      </c>
      <c r="I7" s="138" t="str">
        <f>if(COUNTIFS('거래장부'!$Y$5:$Y999,$A$2,'거래장부'!$X$5:$X999,I$2,'거래장부'!$V$5:$V999,$A7)=0,"",COUNTIFS('거래장부'!$Y$5:$Y999,$A$2,'거래장부'!$X$5:$X999,I$2,'거래장부'!$V$5:$V999,$A7))</f>
        <v/>
      </c>
      <c r="J7" s="138" t="str">
        <f>if(COUNTIFS('거래장부'!$Y$5:$Y999,$A$2,'거래장부'!$X$5:$X999,J$2,'거래장부'!$V$5:$V999,$A7)=0,"",COUNTIFS('거래장부'!$Y$5:$Y999,$A$2,'거래장부'!$X$5:$X999,J$2,'거래장부'!$V$5:$V999,$A7))</f>
        <v/>
      </c>
      <c r="K7" s="138" t="str">
        <f>if(COUNTIFS('거래장부'!$Y$5:$Y999,$A$2,'거래장부'!$X$5:$X999,K$2,'거래장부'!$V$5:$V999,$A7)=0,"",COUNTIFS('거래장부'!$Y$5:$Y999,$A$2,'거래장부'!$X$5:$X999,K$2,'거래장부'!$V$5:$V999,$A7))</f>
        <v/>
      </c>
      <c r="L7" s="138" t="str">
        <f>if(COUNTIFS('거래장부'!$Y$5:$Y999,$A$2,'거래장부'!$X$5:$X999,L$2,'거래장부'!$V$5:$V999,$A7)=0,"",COUNTIFS('거래장부'!$Y$5:$Y999,$A$2,'거래장부'!$X$5:$X999,L$2,'거래장부'!$V$5:$V999,$A7))</f>
        <v/>
      </c>
      <c r="M7" s="138" t="str">
        <f>if(COUNTIFS('거래장부'!$Y$5:$Y999,$A$2,'거래장부'!$X$5:$X999,M$2,'거래장부'!$V$5:$V999,$A7)=0,"",COUNTIFS('거래장부'!$Y$5:$Y999,$A$2,'거래장부'!$X$5:$X999,M$2,'거래장부'!$V$5:$V999,$A7))</f>
        <v/>
      </c>
      <c r="N7" s="139">
        <f t="shared" si="1"/>
        <v>4</v>
      </c>
      <c r="O7" s="141">
        <f t="shared" si="2"/>
        <v>4</v>
      </c>
    </row>
    <row r="8">
      <c r="A8" s="137">
        <v>6.0</v>
      </c>
      <c r="B8" s="138">
        <f>if(COUNTIFS('거래장부'!$Y$5:$Y999,$A$2,'거래장부'!$X$5:$X999,B$2,'거래장부'!$V$5:$V999,$A8)=0,"",COUNTIFS('거래장부'!$Y$5:$Y999,$A$2,'거래장부'!$X$5:$X999,B$2,'거래장부'!$V$5:$V999,$A8))</f>
        <v>2</v>
      </c>
      <c r="C8" s="138" t="str">
        <f>if(COUNTIFS('거래장부'!$Y$5:$Y999,$A$2,'거래장부'!$X$5:$X999,C$2,'거래장부'!$V$5:$V999,$A8)=0,"",COUNTIFS('거래장부'!$Y$5:$Y999,$A$2,'거래장부'!$X$5:$X999,C$2,'거래장부'!$V$5:$V999,$A8))</f>
        <v/>
      </c>
      <c r="D8" s="138">
        <f>if(COUNTIFS('거래장부'!$Y$5:$Y999,$A$2,'거래장부'!$X$5:$X999,D$2,'거래장부'!$V$5:$V999,$A8)=0,"",COUNTIFS('거래장부'!$Y$5:$Y999,$A$2,'거래장부'!$X$5:$X999,D$2,'거래장부'!$V$5:$V999,$A8))</f>
        <v>1</v>
      </c>
      <c r="E8" s="138" t="str">
        <f>if(COUNTIFS('거래장부'!$Y$5:$Y999,$A$2,'거래장부'!$X$5:$X999,E$2,'거래장부'!$V$5:$V999,$A8)=0,"",COUNTIFS('거래장부'!$Y$5:$Y999,$A$2,'거래장부'!$X$5:$X999,E$2,'거래장부'!$V$5:$V999,$A8))</f>
        <v/>
      </c>
      <c r="F8" s="138" t="str">
        <f>if(COUNTIFS('거래장부'!$Y$5:$Y999,$A$2,'거래장부'!$X$5:$X999,F$2,'거래장부'!$V$5:$V999,$A8)=0,"",COUNTIFS('거래장부'!$Y$5:$Y999,$A$2,'거래장부'!$X$5:$X999,F$2,'거래장부'!$V$5:$V999,$A8))</f>
        <v/>
      </c>
      <c r="G8" s="138" t="str">
        <f>if(COUNTIFS('거래장부'!$Y$5:$Y999,$A$2,'거래장부'!$X$5:$X999,G$2,'거래장부'!$V$5:$V999,$A8)=0,"",COUNTIFS('거래장부'!$Y$5:$Y999,$A$2,'거래장부'!$X$5:$X999,G$2,'거래장부'!$V$5:$V999,$A8))</f>
        <v/>
      </c>
      <c r="H8" s="138" t="str">
        <f>if(COUNTIFS('거래장부'!$Y$5:$Y999,$A$2,'거래장부'!$X$5:$X999,H$2,'거래장부'!$V$5:$V999,$A8)=0,"",COUNTIFS('거래장부'!$Y$5:$Y999,$A$2,'거래장부'!$X$5:$X999,H$2,'거래장부'!$V$5:$V999,$A8))</f>
        <v/>
      </c>
      <c r="I8" s="138" t="str">
        <f>if(COUNTIFS('거래장부'!$Y$5:$Y999,$A$2,'거래장부'!$X$5:$X999,I$2,'거래장부'!$V$5:$V999,$A8)=0,"",COUNTIFS('거래장부'!$Y$5:$Y999,$A$2,'거래장부'!$X$5:$X999,I$2,'거래장부'!$V$5:$V999,$A8))</f>
        <v/>
      </c>
      <c r="J8" s="138" t="str">
        <f>if(COUNTIFS('거래장부'!$Y$5:$Y999,$A$2,'거래장부'!$X$5:$X999,J$2,'거래장부'!$V$5:$V999,$A8)=0,"",COUNTIFS('거래장부'!$Y$5:$Y999,$A$2,'거래장부'!$X$5:$X999,J$2,'거래장부'!$V$5:$V999,$A8))</f>
        <v/>
      </c>
      <c r="K8" s="138" t="str">
        <f>if(COUNTIFS('거래장부'!$Y$5:$Y999,$A$2,'거래장부'!$X$5:$X999,K$2,'거래장부'!$V$5:$V999,$A8)=0,"",COUNTIFS('거래장부'!$Y$5:$Y999,$A$2,'거래장부'!$X$5:$X999,K$2,'거래장부'!$V$5:$V999,$A8))</f>
        <v/>
      </c>
      <c r="L8" s="138" t="str">
        <f>if(COUNTIFS('거래장부'!$Y$5:$Y999,$A$2,'거래장부'!$X$5:$X999,L$2,'거래장부'!$V$5:$V999,$A8)=0,"",COUNTIFS('거래장부'!$Y$5:$Y999,$A$2,'거래장부'!$X$5:$X999,L$2,'거래장부'!$V$5:$V999,$A8))</f>
        <v/>
      </c>
      <c r="M8" s="138" t="str">
        <f>if(COUNTIFS('거래장부'!$Y$5:$Y999,$A$2,'거래장부'!$X$5:$X999,M$2,'거래장부'!$V$5:$V999,$A8)=0,"",COUNTIFS('거래장부'!$Y$5:$Y999,$A$2,'거래장부'!$X$5:$X999,M$2,'거래장부'!$V$5:$V999,$A8))</f>
        <v/>
      </c>
      <c r="N8" s="139">
        <f t="shared" si="1"/>
        <v>3</v>
      </c>
      <c r="O8" s="141">
        <f t="shared" si="2"/>
        <v>0.75</v>
      </c>
    </row>
    <row r="9">
      <c r="A9" s="137">
        <v>7.0</v>
      </c>
      <c r="B9" s="138" t="str">
        <f>if(COUNTIFS('거래장부'!$Y$5:$Y999,$A$2,'거래장부'!$X$5:$X999,B$2,'거래장부'!$V$5:$V999,$A9)=0,"",COUNTIFS('거래장부'!$Y$5:$Y999,$A$2,'거래장부'!$X$5:$X999,B$2,'거래장부'!$V$5:$V999,$A9))</f>
        <v/>
      </c>
      <c r="C9" s="138">
        <f>if(COUNTIFS('거래장부'!$Y$5:$Y999,$A$2,'거래장부'!$X$5:$X999,C$2,'거래장부'!$V$5:$V999,$A9)=0,"",COUNTIFS('거래장부'!$Y$5:$Y999,$A$2,'거래장부'!$X$5:$X999,C$2,'거래장부'!$V$5:$V999,$A9))</f>
        <v>1</v>
      </c>
      <c r="D9" s="138">
        <f>if(COUNTIFS('거래장부'!$Y$5:$Y999,$A$2,'거래장부'!$X$5:$X999,D$2,'거래장부'!$V$5:$V999,$A9)=0,"",COUNTIFS('거래장부'!$Y$5:$Y999,$A$2,'거래장부'!$X$5:$X999,D$2,'거래장부'!$V$5:$V999,$A9))</f>
        <v>1</v>
      </c>
      <c r="E9" s="138">
        <f>if(COUNTIFS('거래장부'!$Y$5:$Y999,$A$2,'거래장부'!$X$5:$X999,E$2,'거래장부'!$V$5:$V999,$A9)=0,"",COUNTIFS('거래장부'!$Y$5:$Y999,$A$2,'거래장부'!$X$5:$X999,E$2,'거래장부'!$V$5:$V999,$A9))</f>
        <v>1</v>
      </c>
      <c r="F9" s="138" t="str">
        <f>if(COUNTIFS('거래장부'!$Y$5:$Y999,$A$2,'거래장부'!$X$5:$X999,F$2,'거래장부'!$V$5:$V999,$A9)=0,"",COUNTIFS('거래장부'!$Y$5:$Y999,$A$2,'거래장부'!$X$5:$X999,F$2,'거래장부'!$V$5:$V999,$A9))</f>
        <v/>
      </c>
      <c r="G9" s="138" t="str">
        <f>if(COUNTIFS('거래장부'!$Y$5:$Y999,$A$2,'거래장부'!$X$5:$X999,G$2,'거래장부'!$V$5:$V999,$A9)=0,"",COUNTIFS('거래장부'!$Y$5:$Y999,$A$2,'거래장부'!$X$5:$X999,G$2,'거래장부'!$V$5:$V999,$A9))</f>
        <v/>
      </c>
      <c r="H9" s="138" t="str">
        <f>if(COUNTIFS('거래장부'!$Y$5:$Y999,$A$2,'거래장부'!$X$5:$X999,H$2,'거래장부'!$V$5:$V999,$A9)=0,"",COUNTIFS('거래장부'!$Y$5:$Y999,$A$2,'거래장부'!$X$5:$X999,H$2,'거래장부'!$V$5:$V999,$A9))</f>
        <v/>
      </c>
      <c r="I9" s="138" t="str">
        <f>if(COUNTIFS('거래장부'!$Y$5:$Y999,$A$2,'거래장부'!$X$5:$X999,I$2,'거래장부'!$V$5:$V999,$A9)=0,"",COUNTIFS('거래장부'!$Y$5:$Y999,$A$2,'거래장부'!$X$5:$X999,I$2,'거래장부'!$V$5:$V999,$A9))</f>
        <v/>
      </c>
      <c r="J9" s="138" t="str">
        <f>if(COUNTIFS('거래장부'!$Y$5:$Y999,$A$2,'거래장부'!$X$5:$X999,J$2,'거래장부'!$V$5:$V999,$A9)=0,"",COUNTIFS('거래장부'!$Y$5:$Y999,$A$2,'거래장부'!$X$5:$X999,J$2,'거래장부'!$V$5:$V999,$A9))</f>
        <v/>
      </c>
      <c r="K9" s="138" t="str">
        <f>if(COUNTIFS('거래장부'!$Y$5:$Y999,$A$2,'거래장부'!$X$5:$X999,K$2,'거래장부'!$V$5:$V999,$A9)=0,"",COUNTIFS('거래장부'!$Y$5:$Y999,$A$2,'거래장부'!$X$5:$X999,K$2,'거래장부'!$V$5:$V999,$A9))</f>
        <v/>
      </c>
      <c r="L9" s="138" t="str">
        <f>if(COUNTIFS('거래장부'!$Y$5:$Y999,$A$2,'거래장부'!$X$5:$X999,L$2,'거래장부'!$V$5:$V999,$A9)=0,"",COUNTIFS('거래장부'!$Y$5:$Y999,$A$2,'거래장부'!$X$5:$X999,L$2,'거래장부'!$V$5:$V999,$A9))</f>
        <v/>
      </c>
      <c r="M9" s="138" t="str">
        <f>if(COUNTIFS('거래장부'!$Y$5:$Y999,$A$2,'거래장부'!$X$5:$X999,M$2,'거래장부'!$V$5:$V999,$A9)=0,"",COUNTIFS('거래장부'!$Y$5:$Y999,$A$2,'거래장부'!$X$5:$X999,M$2,'거래장부'!$V$5:$V999,$A9))</f>
        <v/>
      </c>
      <c r="N9" s="139">
        <f t="shared" si="1"/>
        <v>3</v>
      </c>
      <c r="O9" s="141">
        <f t="shared" si="2"/>
        <v>1</v>
      </c>
    </row>
    <row r="10">
      <c r="A10" s="137">
        <v>8.0</v>
      </c>
      <c r="B10" s="138" t="str">
        <f>if(COUNTIFS('거래장부'!$Y$5:$Y999,$A$2,'거래장부'!$X$5:$X999,B$2,'거래장부'!$V$5:$V999,$A10)=0,"",COUNTIFS('거래장부'!$Y$5:$Y999,$A$2,'거래장부'!$X$5:$X999,B$2,'거래장부'!$V$5:$V999,$A10))</f>
        <v/>
      </c>
      <c r="C10" s="138" t="str">
        <f>if(COUNTIFS('거래장부'!$Y$5:$Y999,$A$2,'거래장부'!$X$5:$X999,C$2,'거래장부'!$V$5:$V999,$A10)=0,"",COUNTIFS('거래장부'!$Y$5:$Y999,$A$2,'거래장부'!$X$5:$X999,C$2,'거래장부'!$V$5:$V999,$A10))</f>
        <v/>
      </c>
      <c r="D10" s="138" t="str">
        <f>if(COUNTIFS('거래장부'!$Y$5:$Y999,$A$2,'거래장부'!$X$5:$X999,D$2,'거래장부'!$V$5:$V999,$A10)=0,"",COUNTIFS('거래장부'!$Y$5:$Y999,$A$2,'거래장부'!$X$5:$X999,D$2,'거래장부'!$V$5:$V999,$A10))</f>
        <v/>
      </c>
      <c r="E10" s="138" t="str">
        <f>if(COUNTIFS('거래장부'!$Y$5:$Y999,$A$2,'거래장부'!$X$5:$X999,E$2,'거래장부'!$V$5:$V999,$A10)=0,"",COUNTIFS('거래장부'!$Y$5:$Y999,$A$2,'거래장부'!$X$5:$X999,E$2,'거래장부'!$V$5:$V999,$A10))</f>
        <v/>
      </c>
      <c r="F10" s="138" t="str">
        <f>if(COUNTIFS('거래장부'!$Y$5:$Y999,$A$2,'거래장부'!$X$5:$X999,F$2,'거래장부'!$V$5:$V999,$A10)=0,"",COUNTIFS('거래장부'!$Y$5:$Y999,$A$2,'거래장부'!$X$5:$X999,F$2,'거래장부'!$V$5:$V999,$A10))</f>
        <v/>
      </c>
      <c r="G10" s="138" t="str">
        <f>if(COUNTIFS('거래장부'!$Y$5:$Y999,$A$2,'거래장부'!$X$5:$X999,G$2,'거래장부'!$V$5:$V999,$A10)=0,"",COUNTIFS('거래장부'!$Y$5:$Y999,$A$2,'거래장부'!$X$5:$X999,G$2,'거래장부'!$V$5:$V999,$A10))</f>
        <v/>
      </c>
      <c r="H10" s="138" t="str">
        <f>if(COUNTIFS('거래장부'!$Y$5:$Y999,$A$2,'거래장부'!$X$5:$X999,H$2,'거래장부'!$V$5:$V999,$A10)=0,"",COUNTIFS('거래장부'!$Y$5:$Y999,$A$2,'거래장부'!$X$5:$X999,H$2,'거래장부'!$V$5:$V999,$A10))</f>
        <v/>
      </c>
      <c r="I10" s="138" t="str">
        <f>if(COUNTIFS('거래장부'!$Y$5:$Y999,$A$2,'거래장부'!$X$5:$X999,I$2,'거래장부'!$V$5:$V999,$A10)=0,"",COUNTIFS('거래장부'!$Y$5:$Y999,$A$2,'거래장부'!$X$5:$X999,I$2,'거래장부'!$V$5:$V999,$A10))</f>
        <v/>
      </c>
      <c r="J10" s="138" t="str">
        <f>if(COUNTIFS('거래장부'!$Y$5:$Y999,$A$2,'거래장부'!$X$5:$X999,J$2,'거래장부'!$V$5:$V999,$A10)=0,"",COUNTIFS('거래장부'!$Y$5:$Y999,$A$2,'거래장부'!$X$5:$X999,J$2,'거래장부'!$V$5:$V999,$A10))</f>
        <v/>
      </c>
      <c r="K10" s="138" t="str">
        <f>if(COUNTIFS('거래장부'!$Y$5:$Y999,$A$2,'거래장부'!$X$5:$X999,K$2,'거래장부'!$V$5:$V999,$A10)=0,"",COUNTIFS('거래장부'!$Y$5:$Y999,$A$2,'거래장부'!$X$5:$X999,K$2,'거래장부'!$V$5:$V999,$A10))</f>
        <v/>
      </c>
      <c r="L10" s="138" t="str">
        <f>if(COUNTIFS('거래장부'!$Y$5:$Y999,$A$2,'거래장부'!$X$5:$X999,L$2,'거래장부'!$V$5:$V999,$A10)=0,"",COUNTIFS('거래장부'!$Y$5:$Y999,$A$2,'거래장부'!$X$5:$X999,L$2,'거래장부'!$V$5:$V999,$A10))</f>
        <v/>
      </c>
      <c r="M10" s="138" t="str">
        <f>if(COUNTIFS('거래장부'!$Y$5:$Y999,$A$2,'거래장부'!$X$5:$X999,M$2,'거래장부'!$V$5:$V999,$A10)=0,"",COUNTIFS('거래장부'!$Y$5:$Y999,$A$2,'거래장부'!$X$5:$X999,M$2,'거래장부'!$V$5:$V999,$A10))</f>
        <v/>
      </c>
      <c r="N10" s="139">
        <f t="shared" si="1"/>
        <v>0</v>
      </c>
      <c r="O10" s="141">
        <f t="shared" si="2"/>
        <v>0</v>
      </c>
    </row>
    <row r="11">
      <c r="A11" s="137">
        <v>9.0</v>
      </c>
      <c r="B11" s="138" t="str">
        <f>if(COUNTIFS('거래장부'!$Y$5:$Y999,$A$2,'거래장부'!$X$5:$X999,B$2,'거래장부'!$V$5:$V999,$A11)=0,"",COUNTIFS('거래장부'!$Y$5:$Y999,$A$2,'거래장부'!$X$5:$X999,B$2,'거래장부'!$V$5:$V999,$A11))</f>
        <v/>
      </c>
      <c r="C11" s="138" t="str">
        <f>if(COUNTIFS('거래장부'!$Y$5:$Y999,$A$2,'거래장부'!$X$5:$X999,C$2,'거래장부'!$V$5:$V999,$A11)=0,"",COUNTIFS('거래장부'!$Y$5:$Y999,$A$2,'거래장부'!$X$5:$X999,C$2,'거래장부'!$V$5:$V999,$A11))</f>
        <v/>
      </c>
      <c r="D11" s="138" t="str">
        <f>if(COUNTIFS('거래장부'!$Y$5:$Y999,$A$2,'거래장부'!$X$5:$X999,D$2,'거래장부'!$V$5:$V999,$A11)=0,"",COUNTIFS('거래장부'!$Y$5:$Y999,$A$2,'거래장부'!$X$5:$X999,D$2,'거래장부'!$V$5:$V999,$A11))</f>
        <v/>
      </c>
      <c r="E11" s="138" t="str">
        <f>if(COUNTIFS('거래장부'!$Y$5:$Y999,$A$2,'거래장부'!$X$5:$X999,E$2,'거래장부'!$V$5:$V999,$A11)=0,"",COUNTIFS('거래장부'!$Y$5:$Y999,$A$2,'거래장부'!$X$5:$X999,E$2,'거래장부'!$V$5:$V999,$A11))</f>
        <v/>
      </c>
      <c r="F11" s="138" t="str">
        <f>if(COUNTIFS('거래장부'!$Y$5:$Y999,$A$2,'거래장부'!$X$5:$X999,F$2,'거래장부'!$V$5:$V999,$A11)=0,"",COUNTIFS('거래장부'!$Y$5:$Y999,$A$2,'거래장부'!$X$5:$X999,F$2,'거래장부'!$V$5:$V999,$A11))</f>
        <v/>
      </c>
      <c r="G11" s="138" t="str">
        <f>if(COUNTIFS('거래장부'!$Y$5:$Y999,$A$2,'거래장부'!$X$5:$X999,G$2,'거래장부'!$V$5:$V999,$A11)=0,"",COUNTIFS('거래장부'!$Y$5:$Y999,$A$2,'거래장부'!$X$5:$X999,G$2,'거래장부'!$V$5:$V999,$A11))</f>
        <v/>
      </c>
      <c r="H11" s="138" t="str">
        <f>if(COUNTIFS('거래장부'!$Y$5:$Y999,$A$2,'거래장부'!$X$5:$X999,H$2,'거래장부'!$V$5:$V999,$A11)=0,"",COUNTIFS('거래장부'!$Y$5:$Y999,$A$2,'거래장부'!$X$5:$X999,H$2,'거래장부'!$V$5:$V999,$A11))</f>
        <v/>
      </c>
      <c r="I11" s="138" t="str">
        <f>if(COUNTIFS('거래장부'!$Y$5:$Y999,$A$2,'거래장부'!$X$5:$X999,I$2,'거래장부'!$V$5:$V999,$A11)=0,"",COUNTIFS('거래장부'!$Y$5:$Y999,$A$2,'거래장부'!$X$5:$X999,I$2,'거래장부'!$V$5:$V999,$A11))</f>
        <v/>
      </c>
      <c r="J11" s="138" t="str">
        <f>if(COUNTIFS('거래장부'!$Y$5:$Y999,$A$2,'거래장부'!$X$5:$X999,J$2,'거래장부'!$V$5:$V999,$A11)=0,"",COUNTIFS('거래장부'!$Y$5:$Y999,$A$2,'거래장부'!$X$5:$X999,J$2,'거래장부'!$V$5:$V999,$A11))</f>
        <v/>
      </c>
      <c r="K11" s="138" t="str">
        <f>if(COUNTIFS('거래장부'!$Y$5:$Y999,$A$2,'거래장부'!$X$5:$X999,K$2,'거래장부'!$V$5:$V999,$A11)=0,"",COUNTIFS('거래장부'!$Y$5:$Y999,$A$2,'거래장부'!$X$5:$X999,K$2,'거래장부'!$V$5:$V999,$A11))</f>
        <v/>
      </c>
      <c r="L11" s="138" t="str">
        <f>if(COUNTIFS('거래장부'!$Y$5:$Y999,$A$2,'거래장부'!$X$5:$X999,L$2,'거래장부'!$V$5:$V999,$A11)=0,"",COUNTIFS('거래장부'!$Y$5:$Y999,$A$2,'거래장부'!$X$5:$X999,L$2,'거래장부'!$V$5:$V999,$A11))</f>
        <v/>
      </c>
      <c r="M11" s="138" t="str">
        <f>if(COUNTIFS('거래장부'!$Y$5:$Y999,$A$2,'거래장부'!$X$5:$X999,M$2,'거래장부'!$V$5:$V999,$A11)=0,"",COUNTIFS('거래장부'!$Y$5:$Y999,$A$2,'거래장부'!$X$5:$X999,M$2,'거래장부'!$V$5:$V999,$A11))</f>
        <v/>
      </c>
      <c r="N11" s="139">
        <f t="shared" si="1"/>
        <v>0</v>
      </c>
      <c r="O11" s="141" t="str">
        <f t="shared" si="2"/>
        <v/>
      </c>
    </row>
    <row r="12">
      <c r="A12" s="148" t="s">
        <v>94</v>
      </c>
      <c r="B12" s="138" t="str">
        <f>if(COUNTIFS('거래장부'!$Y$5:$Y999,$A$2,'거래장부'!$X$5:$X999,B$2,'거래장부'!$V$5:$V999,"")=0,"",COUNTIFS('거래장부'!$Y$5:$Y999,$A$2,'거래장부'!$X$5:$X999,B$2,'거래장부'!$V$5:$V999,""))</f>
        <v/>
      </c>
      <c r="C12" s="138" t="str">
        <f>if(COUNTIFS('거래장부'!$Y$5:$Y999,$A$2,'거래장부'!$X$5:$X999,C$2,'거래장부'!$V$5:$V999,"")=0,"",COUNTIFS('거래장부'!$Y$5:$Y999,$A$2,'거래장부'!$X$5:$X999,C$2,'거래장부'!$V$5:$V999,""))</f>
        <v/>
      </c>
      <c r="D12" s="138" t="str">
        <f>if(COUNTIFS('거래장부'!$Y$5:$Y999,$A$2,'거래장부'!$X$5:$X999,D$2,'거래장부'!$V$5:$V999,"")=0,"",COUNTIFS('거래장부'!$Y$5:$Y999,$A$2,'거래장부'!$X$5:$X999,D$2,'거래장부'!$V$5:$V999,""))</f>
        <v/>
      </c>
      <c r="E12" s="138" t="str">
        <f>if(COUNTIFS('거래장부'!$Y$5:$Y999,$A$2,'거래장부'!$X$5:$X999,E$2,'거래장부'!$V$5:$V999,"")=0,"",COUNTIFS('거래장부'!$Y$5:$Y999,$A$2,'거래장부'!$X$5:$X999,E$2,'거래장부'!$V$5:$V999,""))</f>
        <v/>
      </c>
      <c r="F12" s="138" t="str">
        <f>if(COUNTIFS('거래장부'!$Y$5:$Y999,$A$2,'거래장부'!$X$5:$X999,F$2,'거래장부'!$V$5:$V999,"")=0,"",COUNTIFS('거래장부'!$Y$5:$Y999,$A$2,'거래장부'!$X$5:$X999,F$2,'거래장부'!$V$5:$V999,""))</f>
        <v/>
      </c>
      <c r="G12" s="138" t="str">
        <f>if(COUNTIFS('거래장부'!$Y$5:$Y999,$A$2,'거래장부'!$X$5:$X999,G$2,'거래장부'!$V$5:$V999,"")=0,"",COUNTIFS('거래장부'!$Y$5:$Y999,$A$2,'거래장부'!$X$5:$X999,G$2,'거래장부'!$V$5:$V999,""))</f>
        <v/>
      </c>
      <c r="H12" s="138" t="str">
        <f>if(COUNTIFS('거래장부'!$Y$5:$Y999,$A$2,'거래장부'!$X$5:$X999,H$2,'거래장부'!$V$5:$V999,"")=0,"",COUNTIFS('거래장부'!$Y$5:$Y999,$A$2,'거래장부'!$X$5:$X999,H$2,'거래장부'!$V$5:$V999,""))</f>
        <v/>
      </c>
      <c r="I12" s="138" t="str">
        <f>if(COUNTIFS('거래장부'!$Y$5:$Y999,$A$2,'거래장부'!$X$5:$X999,I$2,'거래장부'!$V$5:$V999,"")=0,"",COUNTIFS('거래장부'!$Y$5:$Y999,$A$2,'거래장부'!$X$5:$X999,I$2,'거래장부'!$V$5:$V999,""))</f>
        <v/>
      </c>
      <c r="J12" s="138" t="str">
        <f>if(COUNTIFS('거래장부'!$Y$5:$Y999,$A$2,'거래장부'!$X$5:$X999,J$2,'거래장부'!$V$5:$V999,"")=0,"",COUNTIFS('거래장부'!$Y$5:$Y999,$A$2,'거래장부'!$X$5:$X999,J$2,'거래장부'!$V$5:$V999,""))</f>
        <v/>
      </c>
      <c r="K12" s="138" t="str">
        <f>if(COUNTIFS('거래장부'!$Y$5:$Y999,$A$2,'거래장부'!$X$5:$X999,K$2,'거래장부'!$V$5:$V999,"")=0,"",COUNTIFS('거래장부'!$Y$5:$Y999,$A$2,'거래장부'!$X$5:$X999,K$2,'거래장부'!$V$5:$V999,""))</f>
        <v/>
      </c>
      <c r="L12" s="138" t="str">
        <f>if(COUNTIFS('거래장부'!$Y$5:$Y999,$A$2,'거래장부'!$X$5:$X999,L$2,'거래장부'!$V$5:$V999,"")=0,"",COUNTIFS('거래장부'!$Y$5:$Y999,$A$2,'거래장부'!$X$5:$X999,L$2,'거래장부'!$V$5:$V999,""))</f>
        <v/>
      </c>
      <c r="M12" s="138" t="str">
        <f>if(COUNTIFS('거래장부'!$Y$5:$Y999,$A$2,'거래장부'!$X$5:$X999,M$2,'거래장부'!$V$5:$V999,"")=0,"",COUNTIFS('거래장부'!$Y$5:$Y999,$A$2,'거래장부'!$X$5:$X999,M$2,'거래장부'!$V$5:$V999,""))</f>
        <v/>
      </c>
      <c r="N12" s="139">
        <f t="shared" si="1"/>
        <v>0</v>
      </c>
      <c r="O12" s="140"/>
    </row>
    <row r="13">
      <c r="A13" s="152" t="s">
        <v>7</v>
      </c>
      <c r="B13" s="139">
        <f t="shared" ref="B13:M13" si="3">SUM(B3:B5)</f>
        <v>0</v>
      </c>
      <c r="C13" s="139">
        <f t="shared" si="3"/>
        <v>1</v>
      </c>
      <c r="D13" s="139">
        <f t="shared" si="3"/>
        <v>8</v>
      </c>
      <c r="E13" s="139">
        <f t="shared" si="3"/>
        <v>0</v>
      </c>
      <c r="F13" s="139">
        <f t="shared" si="3"/>
        <v>0</v>
      </c>
      <c r="G13" s="139">
        <f t="shared" si="3"/>
        <v>0</v>
      </c>
      <c r="H13" s="139">
        <f t="shared" si="3"/>
        <v>0</v>
      </c>
      <c r="I13" s="139">
        <f t="shared" si="3"/>
        <v>0</v>
      </c>
      <c r="J13" s="139">
        <f t="shared" si="3"/>
        <v>0</v>
      </c>
      <c r="K13" s="139">
        <f t="shared" si="3"/>
        <v>0</v>
      </c>
      <c r="L13" s="139">
        <f t="shared" si="3"/>
        <v>0</v>
      </c>
      <c r="M13" s="139">
        <f t="shared" si="3"/>
        <v>0</v>
      </c>
      <c r="N13" s="139">
        <f t="shared" si="1"/>
        <v>9</v>
      </c>
      <c r="O13" s="153"/>
    </row>
    <row r="14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</row>
    <row r="15">
      <c r="A15" s="155" t="s">
        <v>95</v>
      </c>
    </row>
    <row r="16">
      <c r="A16" s="134">
        <v>2017.0</v>
      </c>
      <c r="B16" s="135">
        <v>1.0</v>
      </c>
      <c r="C16" s="135">
        <v>2.0</v>
      </c>
      <c r="D16" s="135">
        <v>3.0</v>
      </c>
      <c r="E16" s="135">
        <v>4.0</v>
      </c>
      <c r="F16" s="135">
        <v>5.0</v>
      </c>
      <c r="G16" s="135">
        <v>6.0</v>
      </c>
      <c r="H16" s="135">
        <v>7.0</v>
      </c>
      <c r="I16" s="135">
        <v>8.0</v>
      </c>
      <c r="J16" s="135">
        <v>9.0</v>
      </c>
      <c r="K16" s="135">
        <v>10.0</v>
      </c>
      <c r="L16" s="135">
        <v>11.0</v>
      </c>
      <c r="M16" s="135">
        <v>12.0</v>
      </c>
      <c r="N16" s="135" t="s">
        <v>92</v>
      </c>
      <c r="O16" s="156"/>
    </row>
    <row r="17">
      <c r="A17" s="137">
        <v>1.0</v>
      </c>
      <c r="B17" s="138" t="str">
        <f>if(COUNTIFS('거래장부'!$Y$5:$Y999,$A$16,'거래장부'!$X$5:$X999,B$16,'거래장부'!$V$5:$V999,$A17)=0,"",COUNTIFS('거래장부'!$Y$5:$Y999,$A$16,'거래장부'!$X$5:$X999,B$16,'거래장부'!$V$5:$V999,$A17))</f>
        <v/>
      </c>
      <c r="C17" s="138" t="str">
        <f>if(COUNTIFS('거래장부'!$Y$5:$Y999,$A$16,'거래장부'!$X$5:$X999,C$16,'거래장부'!$V$5:$V999,$A17)=0,"",COUNTIFS('거래장부'!$Y$5:$Y999,$A$16,'거래장부'!$X$5:$X999,C$16,'거래장부'!$V$5:$V999,$A17))</f>
        <v/>
      </c>
      <c r="D17" s="138">
        <f>if(COUNTIFS('거래장부'!$Y$5:$Y999,$A$16,'거래장부'!$X$5:$X999,D$16,'거래장부'!$V$5:$V999,$A17)=0,"",COUNTIFS('거래장부'!$Y$5:$Y999,$A$16,'거래장부'!$X$5:$X999,D$16,'거래장부'!$V$5:$V999,$A17))</f>
        <v>2</v>
      </c>
      <c r="E17" s="138" t="str">
        <f>if(COUNTIFS('거래장부'!$Y$5:$Y999,$A$16,'거래장부'!$X$5:$X999,E$16,'거래장부'!$V$5:$V999,$A17)=0,"",COUNTIFS('거래장부'!$Y$5:$Y999,$A$16,'거래장부'!$X$5:$X999,E$16,'거래장부'!$V$5:$V999,$A17))</f>
        <v/>
      </c>
      <c r="F17" s="138" t="str">
        <f>if(COUNTIFS('거래장부'!$Y$5:$Y999,$A$16,'거래장부'!$X$5:$X999,F$16,'거래장부'!$V$5:$V999,$A17)=0,"",COUNTIFS('거래장부'!$Y$5:$Y999,$A$16,'거래장부'!$X$5:$X999,F$16,'거래장부'!$V$5:$V999,$A17))</f>
        <v/>
      </c>
      <c r="G17" s="138" t="str">
        <f>if(COUNTIFS('거래장부'!$Y$5:$Y999,$A$16,'거래장부'!$X$5:$X999,G$16,'거래장부'!$V$5:$V999,$A17)=0,"",COUNTIFS('거래장부'!$Y$5:$Y999,$A$16,'거래장부'!$X$5:$X999,G$16,'거래장부'!$V$5:$V999,$A17))</f>
        <v/>
      </c>
      <c r="H17" s="138" t="str">
        <f>if(COUNTIFS('거래장부'!$Y$5:$Y999,$A$16,'거래장부'!$X$5:$X999,H$16,'거래장부'!$V$5:$V999,$A17)=0,"",COUNTIFS('거래장부'!$Y$5:$Y999,$A$16,'거래장부'!$X$5:$X999,H$16,'거래장부'!$V$5:$V999,$A17))</f>
        <v/>
      </c>
      <c r="I17" s="138" t="str">
        <f>if(COUNTIFS('거래장부'!$Y$5:$Y999,$A$16,'거래장부'!$X$5:$X999,I$16,'거래장부'!$V$5:$V999,$A17)=0,"",COUNTIFS('거래장부'!$Y$5:$Y999,$A$16,'거래장부'!$X$5:$X999,I$16,'거래장부'!$V$5:$V999,$A17))</f>
        <v/>
      </c>
      <c r="J17" s="138" t="str">
        <f>if(COUNTIFS('거래장부'!$Y$5:$Y999,$A$16,'거래장부'!$X$5:$X999,J$16,'거래장부'!$V$5:$V999,$A17)=0,"",COUNTIFS('거래장부'!$Y$5:$Y999,$A$16,'거래장부'!$X$5:$X999,J$16,'거래장부'!$V$5:$V999,$A17))</f>
        <v/>
      </c>
      <c r="K17" s="138" t="str">
        <f>if(COUNTIFS('거래장부'!$Y$5:$Y999,$A$16,'거래장부'!$X$5:$X999,K$16,'거래장부'!$V$5:$V999,$A17)=0,"",COUNTIFS('거래장부'!$Y$5:$Y999,$A$16,'거래장부'!$X$5:$X999,K$16,'거래장부'!$V$5:$V999,$A17))</f>
        <v/>
      </c>
      <c r="L17" s="138" t="str">
        <f>if(COUNTIFS('거래장부'!$Y$5:$Y999,$A$16,'거래장부'!$X$5:$X999,L$16,'거래장부'!$V$5:$V999,$A17)=0,"",COUNTIFS('거래장부'!$Y$5:$Y999,$A$16,'거래장부'!$X$5:$X999,L$16,'거래장부'!$V$5:$V999,$A17))</f>
        <v/>
      </c>
      <c r="M17" s="138" t="str">
        <f>if(COUNTIFS('거래장부'!$Y$5:$Y999,$A$16,'거래장부'!$X$5:$X999,M$16,'거래장부'!$V$5:$V999,$A17)=0,"",COUNTIFS('거래장부'!$Y$5:$Y999,$A$16,'거래장부'!$X$5:$X999,M$16,'거래장부'!$V$5:$V999,$A17))</f>
        <v/>
      </c>
      <c r="N17" s="139">
        <f t="shared" ref="N17:N21" si="4">SUM(B17:M17)</f>
        <v>2</v>
      </c>
      <c r="O17" s="140"/>
    </row>
    <row r="18">
      <c r="A18" s="137">
        <v>2.0</v>
      </c>
      <c r="B18" s="138" t="str">
        <f>if(COUNTIFS('거래장부'!$Y$5:$Y999,$A$16,'거래장부'!$X$5:$X999,B$16,'거래장부'!$V$5:$V999,$A18)=0,"",COUNTIFS('거래장부'!$Y$5:$Y999,$A$16,'거래장부'!$X$5:$X999,B$16,'거래장부'!$V$5:$V999,$A18))</f>
        <v/>
      </c>
      <c r="C18" s="138">
        <f>if(COUNTIFS('거래장부'!$Y$5:$Y999,$A$16,'거래장부'!$X$5:$X999,C$16,'거래장부'!$V$5:$V999,$A18)=0,"",COUNTIFS('거래장부'!$Y$5:$Y999,$A$16,'거래장부'!$X$5:$X999,C$16,'거래장부'!$V$5:$V999,$A18))</f>
        <v>1</v>
      </c>
      <c r="D18" s="138">
        <f>if(COUNTIFS('거래장부'!$Y$5:$Y999,$A$16,'거래장부'!$X$5:$X999,D$16,'거래장부'!$V$5:$V999,$A18)=0,"",COUNTIFS('거래장부'!$Y$5:$Y999,$A$16,'거래장부'!$X$5:$X999,D$16,'거래장부'!$V$5:$V999,$A18))</f>
        <v>3</v>
      </c>
      <c r="E18" s="138" t="str">
        <f>if(COUNTIFS('거래장부'!$Y$5:$Y999,$A$16,'거래장부'!$X$5:$X999,E$16,'거래장부'!$V$5:$V999,$A18)=0,"",COUNTIFS('거래장부'!$Y$5:$Y999,$A$16,'거래장부'!$X$5:$X999,E$16,'거래장부'!$V$5:$V999,$A18))</f>
        <v/>
      </c>
      <c r="F18" s="138" t="str">
        <f>if(COUNTIFS('거래장부'!$Y$5:$Y999,$A$16,'거래장부'!$X$5:$X999,F$16,'거래장부'!$V$5:$V999,$A18)=0,"",COUNTIFS('거래장부'!$Y$5:$Y999,$A$16,'거래장부'!$X$5:$X999,F$16,'거래장부'!$V$5:$V999,$A18))</f>
        <v/>
      </c>
      <c r="G18" s="138" t="str">
        <f>if(COUNTIFS('거래장부'!$Y$5:$Y999,$A$16,'거래장부'!$X$5:$X999,G$16,'거래장부'!$V$5:$V999,$A18)=0,"",COUNTIFS('거래장부'!$Y$5:$Y999,$A$16,'거래장부'!$X$5:$X999,G$16,'거래장부'!$V$5:$V999,$A18))</f>
        <v/>
      </c>
      <c r="H18" s="138" t="str">
        <f>if(COUNTIFS('거래장부'!$Y$5:$Y999,$A$16,'거래장부'!$X$5:$X999,H$16,'거래장부'!$V$5:$V999,$A18)=0,"",COUNTIFS('거래장부'!$Y$5:$Y999,$A$16,'거래장부'!$X$5:$X999,H$16,'거래장부'!$V$5:$V999,$A18))</f>
        <v/>
      </c>
      <c r="I18" s="138" t="str">
        <f>if(COUNTIFS('거래장부'!$Y$5:$Y999,$A$16,'거래장부'!$X$5:$X999,I$16,'거래장부'!$V$5:$V999,$A18)=0,"",COUNTIFS('거래장부'!$Y$5:$Y999,$A$16,'거래장부'!$X$5:$X999,I$16,'거래장부'!$V$5:$V999,$A18))</f>
        <v/>
      </c>
      <c r="J18" s="138" t="str">
        <f>if(COUNTIFS('거래장부'!$Y$5:$Y999,$A$16,'거래장부'!$X$5:$X999,J$16,'거래장부'!$V$5:$V999,$A18)=0,"",COUNTIFS('거래장부'!$Y$5:$Y999,$A$16,'거래장부'!$X$5:$X999,J$16,'거래장부'!$V$5:$V999,$A18))</f>
        <v/>
      </c>
      <c r="K18" s="138" t="str">
        <f>if(COUNTIFS('거래장부'!$Y$5:$Y999,$A$16,'거래장부'!$X$5:$X999,K$16,'거래장부'!$V$5:$V999,$A18)=0,"",COUNTIFS('거래장부'!$Y$5:$Y999,$A$16,'거래장부'!$X$5:$X999,K$16,'거래장부'!$V$5:$V999,$A18))</f>
        <v/>
      </c>
      <c r="L18" s="138" t="str">
        <f>if(COUNTIFS('거래장부'!$Y$5:$Y999,$A$16,'거래장부'!$X$5:$X999,L$16,'거래장부'!$V$5:$V999,$A18)=0,"",COUNTIFS('거래장부'!$Y$5:$Y999,$A$16,'거래장부'!$X$5:$X999,L$16,'거래장부'!$V$5:$V999,$A18))</f>
        <v/>
      </c>
      <c r="M18" s="138" t="str">
        <f>if(COUNTIFS('거래장부'!$Y$5:$Y999,$A$16,'거래장부'!$X$5:$X999,M$16,'거래장부'!$V$5:$V999,$A18)=0,"",COUNTIFS('거래장부'!$Y$5:$Y999,$A$16,'거래장부'!$X$5:$X999,M$16,'거래장부'!$V$5:$V999,$A18))</f>
        <v/>
      </c>
      <c r="N18" s="139">
        <f t="shared" si="4"/>
        <v>4</v>
      </c>
      <c r="O18" s="141">
        <f t="shared" ref="O18:O19" si="5">iferror(N18/N17,"")</f>
        <v>2</v>
      </c>
    </row>
    <row r="19">
      <c r="A19" s="137">
        <v>3.0</v>
      </c>
      <c r="B19" s="138" t="str">
        <f>if(COUNTIFS('거래장부'!$Y$5:$Y999,$A$16,'거래장부'!$X$5:$X999,B$16,'거래장부'!$V$5:$V999,$A19)=0,"",COUNTIFS('거래장부'!$Y$5:$Y999,$A$16,'거래장부'!$X$5:$X999,B$16,'거래장부'!$V$5:$V999,$A19))</f>
        <v/>
      </c>
      <c r="C19" s="138" t="str">
        <f>if(COUNTIFS('거래장부'!$Y$5:$Y999,$A$16,'거래장부'!$X$5:$X999,C$16,'거래장부'!$V$5:$V999,$A19)=0,"",COUNTIFS('거래장부'!$Y$5:$Y999,$A$16,'거래장부'!$X$5:$X999,C$16,'거래장부'!$V$5:$V999,$A19))</f>
        <v/>
      </c>
      <c r="D19" s="138">
        <f>if(COUNTIFS('거래장부'!$Y$5:$Y999,$A$16,'거래장부'!$X$5:$X999,D$16,'거래장부'!$V$5:$V999,$A19)=0,"",COUNTIFS('거래장부'!$Y$5:$Y999,$A$16,'거래장부'!$X$5:$X999,D$16,'거래장부'!$V$5:$V999,$A19))</f>
        <v>3</v>
      </c>
      <c r="E19" s="138" t="str">
        <f>if(COUNTIFS('거래장부'!$Y$5:$Y999,$A$16,'거래장부'!$X$5:$X999,E$16,'거래장부'!$V$5:$V999,$A19)=0,"",COUNTIFS('거래장부'!$Y$5:$Y999,$A$16,'거래장부'!$X$5:$X999,E$16,'거래장부'!$V$5:$V999,$A19))</f>
        <v/>
      </c>
      <c r="F19" s="138" t="str">
        <f>if(COUNTIFS('거래장부'!$Y$5:$Y999,$A$16,'거래장부'!$X$5:$X999,F$16,'거래장부'!$V$5:$V999,$A19)=0,"",COUNTIFS('거래장부'!$Y$5:$Y999,$A$16,'거래장부'!$X$5:$X999,F$16,'거래장부'!$V$5:$V999,$A19))</f>
        <v/>
      </c>
      <c r="G19" s="138" t="str">
        <f>if(COUNTIFS('거래장부'!$Y$5:$Y999,$A$16,'거래장부'!$X$5:$X999,G$16,'거래장부'!$V$5:$V999,$A19)=0,"",COUNTIFS('거래장부'!$Y$5:$Y999,$A$16,'거래장부'!$X$5:$X999,G$16,'거래장부'!$V$5:$V999,$A19))</f>
        <v/>
      </c>
      <c r="H19" s="138" t="str">
        <f>if(COUNTIFS('거래장부'!$Y$5:$Y999,$A$16,'거래장부'!$X$5:$X999,H$16,'거래장부'!$V$5:$V999,$A19)=0,"",COUNTIFS('거래장부'!$Y$5:$Y999,$A$16,'거래장부'!$X$5:$X999,H$16,'거래장부'!$V$5:$V999,$A19))</f>
        <v/>
      </c>
      <c r="I19" s="138" t="str">
        <f>if(COUNTIFS('거래장부'!$Y$5:$Y999,$A$16,'거래장부'!$X$5:$X999,I$16,'거래장부'!$V$5:$V999,$A19)=0,"",COUNTIFS('거래장부'!$Y$5:$Y999,$A$16,'거래장부'!$X$5:$X999,I$16,'거래장부'!$V$5:$V999,$A19))</f>
        <v/>
      </c>
      <c r="J19" s="138" t="str">
        <f>if(COUNTIFS('거래장부'!$Y$5:$Y999,$A$16,'거래장부'!$X$5:$X999,J$16,'거래장부'!$V$5:$V999,$A19)=0,"",COUNTIFS('거래장부'!$Y$5:$Y999,$A$16,'거래장부'!$X$5:$X999,J$16,'거래장부'!$V$5:$V999,$A19))</f>
        <v/>
      </c>
      <c r="K19" s="138" t="str">
        <f>if(COUNTIFS('거래장부'!$Y$5:$Y999,$A$16,'거래장부'!$X$5:$X999,K$16,'거래장부'!$V$5:$V999,$A19)=0,"",COUNTIFS('거래장부'!$Y$5:$Y999,$A$16,'거래장부'!$X$5:$X999,K$16,'거래장부'!$V$5:$V999,$A19))</f>
        <v/>
      </c>
      <c r="L19" s="138" t="str">
        <f>if(COUNTIFS('거래장부'!$Y$5:$Y999,$A$16,'거래장부'!$X$5:$X999,L$16,'거래장부'!$V$5:$V999,$A19)=0,"",COUNTIFS('거래장부'!$Y$5:$Y999,$A$16,'거래장부'!$X$5:$X999,L$16,'거래장부'!$V$5:$V999,$A19))</f>
        <v/>
      </c>
      <c r="M19" s="138" t="str">
        <f>if(COUNTIFS('거래장부'!$Y$5:$Y999,$A$16,'거래장부'!$X$5:$X999,M$16,'거래장부'!$V$5:$V999,$A19)=0,"",COUNTIFS('거래장부'!$Y$5:$Y999,$A$16,'거래장부'!$X$5:$X999,M$16,'거래장부'!$V$5:$V999,$A19))</f>
        <v/>
      </c>
      <c r="N19" s="139">
        <f t="shared" si="4"/>
        <v>3</v>
      </c>
      <c r="O19" s="141">
        <f t="shared" si="5"/>
        <v>0.75</v>
      </c>
    </row>
    <row r="20">
      <c r="A20" s="148" t="s">
        <v>94</v>
      </c>
      <c r="B20" s="138">
        <f>if(COUNTIFS('거래장부'!$Y$5:$Y999,$A$16,'거래장부'!$X$5:$X999,B$16,'거래장부'!$V$5:$V999,"&gt;3")=0,"",COUNTIFS('거래장부'!$Y$5:$Y999,$A$16,'거래장부'!$X$5:$X999,B$16,'거래장부'!$V$5:$V999,"&gt;3"))</f>
        <v>4</v>
      </c>
      <c r="C20" s="138">
        <f>if(COUNTIFS('거래장부'!$Y$5:$Y999,$A$16,'거래장부'!$X$5:$X999,C$16,'거래장부'!$V$5:$V999,"&gt;3")=0,"",COUNTIFS('거래장부'!$Y$5:$Y999,$A$16,'거래장부'!$X$5:$X999,C$16,'거래장부'!$V$5:$V999,"&gt;3"))</f>
        <v>2</v>
      </c>
      <c r="D20" s="138">
        <f>if(COUNTIFS('거래장부'!$Y$5:$Y999,$A$16,'거래장부'!$X$5:$X999,D$16,'거래장부'!$V$5:$V999,"&gt;3")=0,"",COUNTIFS('거래장부'!$Y$5:$Y999,$A$16,'거래장부'!$X$5:$X999,D$16,'거래장부'!$V$5:$V999,"&gt;3"))</f>
        <v>4</v>
      </c>
      <c r="E20" s="138">
        <f>if(COUNTIFS('거래장부'!$Y$5:$Y999,$A$16,'거래장부'!$X$5:$X999,E$16,'거래장부'!$V$5:$V999,"&gt;3")=0,"",COUNTIFS('거래장부'!$Y$5:$Y999,$A$16,'거래장부'!$X$5:$X999,E$16,'거래장부'!$V$5:$V999,"&gt;3"))</f>
        <v>1</v>
      </c>
      <c r="F20" s="138" t="str">
        <f>if(COUNTIFS('거래장부'!$Y$5:$Y999,$A$16,'거래장부'!$X$5:$X999,F$16,'거래장부'!$V$5:$V999,"&gt;3")=0,"",COUNTIFS('거래장부'!$Y$5:$Y999,$A$16,'거래장부'!$X$5:$X999,F$16,'거래장부'!$V$5:$V999,"&gt;3"))</f>
        <v/>
      </c>
      <c r="G20" s="138" t="str">
        <f>if(COUNTIFS('거래장부'!$Y$5:$Y999,$A$16,'거래장부'!$X$5:$X999,G$16,'거래장부'!$V$5:$V999,"&gt;3")=0,"",COUNTIFS('거래장부'!$Y$5:$Y999,$A$16,'거래장부'!$X$5:$X999,G$16,'거래장부'!$V$5:$V999,"&gt;3"))</f>
        <v/>
      </c>
      <c r="H20" s="138" t="str">
        <f>if(COUNTIFS('거래장부'!$Y$5:$Y999,$A$16,'거래장부'!$X$5:$X999,H$16,'거래장부'!$V$5:$V999,"&gt;3")=0,"",COUNTIFS('거래장부'!$Y$5:$Y999,$A$16,'거래장부'!$X$5:$X999,H$16,'거래장부'!$V$5:$V999,"&gt;3"))</f>
        <v/>
      </c>
      <c r="I20" s="138" t="str">
        <f>if(COUNTIFS('거래장부'!$Y$5:$Y999,$A$16,'거래장부'!$X$5:$X999,I$16,'거래장부'!$V$5:$V999,"&gt;3")=0,"",COUNTIFS('거래장부'!$Y$5:$Y999,$A$16,'거래장부'!$X$5:$X999,I$16,'거래장부'!$V$5:$V999,"&gt;3"))</f>
        <v/>
      </c>
      <c r="J20" s="138" t="str">
        <f>if(COUNTIFS('거래장부'!$Y$5:$Y999,$A$16,'거래장부'!$X$5:$X999,J$16,'거래장부'!$V$5:$V999,"&gt;3")=0,"",COUNTIFS('거래장부'!$Y$5:$Y999,$A$16,'거래장부'!$X$5:$X999,J$16,'거래장부'!$V$5:$V999,"&gt;3"))</f>
        <v/>
      </c>
      <c r="K20" s="138" t="str">
        <f>if(COUNTIFS('거래장부'!$Y$5:$Y999,$A$16,'거래장부'!$X$5:$X999,K$16,'거래장부'!$V$5:$V999,"&gt;3")=0,"",COUNTIFS('거래장부'!$Y$5:$Y999,$A$16,'거래장부'!$X$5:$X999,K$16,'거래장부'!$V$5:$V999,"&gt;3"))</f>
        <v/>
      </c>
      <c r="L20" s="138" t="str">
        <f>if(COUNTIFS('거래장부'!$Y$5:$Y999,$A$16,'거래장부'!$X$5:$X999,L$16,'거래장부'!$V$5:$V999,"&gt;3")=0,"",COUNTIFS('거래장부'!$Y$5:$Y999,$A$16,'거래장부'!$X$5:$X999,L$16,'거래장부'!$V$5:$V999,"&gt;3"))</f>
        <v/>
      </c>
      <c r="M20" s="138" t="str">
        <f>if(COUNTIFS('거래장부'!$Y$5:$Y999,$A$16,'거래장부'!$X$5:$X999,M$16,'거래장부'!$V$5:$V999,"&gt;3")=0,"",COUNTIFS('거래장부'!$Y$5:$Y999,$A$16,'거래장부'!$X$5:$X999,M$16,'거래장부'!$V$5:$V999,"&gt;3"))</f>
        <v/>
      </c>
      <c r="N20" s="139">
        <f t="shared" si="4"/>
        <v>11</v>
      </c>
      <c r="O20" s="140"/>
    </row>
    <row r="21">
      <c r="A21" s="152" t="s">
        <v>7</v>
      </c>
      <c r="B21" s="139">
        <f t="shared" ref="B21:M21" si="6">SUM(B17:B19)</f>
        <v>0</v>
      </c>
      <c r="C21" s="139">
        <f t="shared" si="6"/>
        <v>1</v>
      </c>
      <c r="D21" s="139">
        <f t="shared" si="6"/>
        <v>8</v>
      </c>
      <c r="E21" s="139">
        <f t="shared" si="6"/>
        <v>0</v>
      </c>
      <c r="F21" s="139">
        <f t="shared" si="6"/>
        <v>0</v>
      </c>
      <c r="G21" s="139">
        <f t="shared" si="6"/>
        <v>0</v>
      </c>
      <c r="H21" s="139">
        <f t="shared" si="6"/>
        <v>0</v>
      </c>
      <c r="I21" s="139">
        <f t="shared" si="6"/>
        <v>0</v>
      </c>
      <c r="J21" s="139">
        <f t="shared" si="6"/>
        <v>0</v>
      </c>
      <c r="K21" s="139">
        <f t="shared" si="6"/>
        <v>0</v>
      </c>
      <c r="L21" s="139">
        <f t="shared" si="6"/>
        <v>0</v>
      </c>
      <c r="M21" s="139">
        <f t="shared" si="6"/>
        <v>0</v>
      </c>
      <c r="N21" s="139">
        <f t="shared" si="4"/>
        <v>9</v>
      </c>
      <c r="O21" s="153"/>
    </row>
    <row r="22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</row>
  </sheetData>
  <mergeCells count="2">
    <mergeCell ref="A1:O1"/>
    <mergeCell ref="A15:O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14" width="4.57"/>
    <col customWidth="1" min="15" max="15" width="3.86"/>
    <col customWidth="1" min="16" max="17" width="4.14"/>
  </cols>
  <sheetData>
    <row r="1">
      <c r="A1" s="142" t="s">
        <v>93</v>
      </c>
      <c r="R1" s="143"/>
      <c r="S1" s="143"/>
      <c r="T1" s="143"/>
      <c r="U1" s="143"/>
      <c r="V1" s="143"/>
      <c r="W1" s="143"/>
      <c r="X1" s="143"/>
      <c r="Y1" s="143"/>
      <c r="Z1" s="143"/>
    </row>
    <row r="2">
      <c r="A2" s="144">
        <v>2016.0</v>
      </c>
      <c r="B2" s="144">
        <v>1.0</v>
      </c>
      <c r="C2" s="144">
        <v>2.0</v>
      </c>
      <c r="D2" s="144">
        <v>3.0</v>
      </c>
      <c r="E2" s="144">
        <v>4.0</v>
      </c>
      <c r="F2" s="144">
        <v>5.0</v>
      </c>
      <c r="G2" s="144">
        <v>6.0</v>
      </c>
      <c r="H2" s="144">
        <v>7.0</v>
      </c>
      <c r="I2" s="144">
        <v>8.0</v>
      </c>
      <c r="J2" s="144">
        <v>9.0</v>
      </c>
      <c r="K2" s="144">
        <v>10.0</v>
      </c>
      <c r="L2" s="144">
        <v>11.0</v>
      </c>
      <c r="M2" s="144">
        <v>12.0</v>
      </c>
      <c r="N2" s="144" t="s">
        <v>92</v>
      </c>
      <c r="O2" s="145"/>
      <c r="P2" s="144">
        <v>2015.0</v>
      </c>
      <c r="Q2" s="144">
        <v>2016.0</v>
      </c>
      <c r="R2" s="143"/>
      <c r="S2" s="143"/>
      <c r="T2" s="143"/>
      <c r="U2" s="143"/>
      <c r="V2" s="143"/>
      <c r="W2" s="143"/>
      <c r="X2" s="143"/>
      <c r="Y2" s="143"/>
      <c r="Z2" s="143"/>
    </row>
    <row r="3">
      <c r="A3" s="146" t="s">
        <v>24</v>
      </c>
      <c r="B3" s="147" t="str">
        <f>if(COUNTIFS('거래장부'!$Y$5:$Y981,$A$2,'거래장부'!$X$5:$X981,B$2,'거래장부'!$T$5:$T981,$A3)=0,"",COUNTIFS('거래장부'!$Y$5:$Y981,$A$2,'거래장부'!$X$5:$X981,B$2,'거래장부'!$T$5:$T981,$A3))</f>
        <v/>
      </c>
      <c r="C3" s="147" t="str">
        <f>if(COUNTIFS('거래장부'!$Y$5:$Y981,$A$2,'거래장부'!$X$5:$X981,C$2,'거래장부'!$T$5:$T981,$A3)=0,"",COUNTIFS('거래장부'!$Y$5:$Y981,$A$2,'거래장부'!$X$5:$X981,C$2,'거래장부'!$T$5:$T981,$A3))</f>
        <v/>
      </c>
      <c r="D3" s="147" t="str">
        <f>if(COUNTIFS('거래장부'!$Y$5:$Y981,$A$2,'거래장부'!$X$5:$X981,D$2,'거래장부'!$T$5:$T981,$A3)=0,"",COUNTIFS('거래장부'!$Y$5:$Y981,$A$2,'거래장부'!$X$5:$X981,D$2,'거래장부'!$T$5:$T981,$A3))</f>
        <v/>
      </c>
      <c r="E3" s="147" t="str">
        <f>if(COUNTIFS('거래장부'!$Y$5:$Y981,$A$2,'거래장부'!$X$5:$X981,E$2,'거래장부'!$T$5:$T981,$A3)=0,"",COUNTIFS('거래장부'!$Y$5:$Y981,$A$2,'거래장부'!$X$5:$X981,E$2,'거래장부'!$T$5:$T981,$A3))</f>
        <v/>
      </c>
      <c r="F3" s="147" t="str">
        <f>if(COUNTIFS('거래장부'!$Y$5:$Y981,$A$2,'거래장부'!$X$5:$X981,F$2,'거래장부'!$T$5:$T981,$A3)=0,"",COUNTIFS('거래장부'!$Y$5:$Y981,$A$2,'거래장부'!$X$5:$X981,F$2,'거래장부'!$T$5:$T981,$A3))</f>
        <v/>
      </c>
      <c r="G3" s="147" t="str">
        <f>if(COUNTIFS('거래장부'!$Y$5:$Y981,$A$2,'거래장부'!$X$5:$X981,G$2,'거래장부'!$T$5:$T981,$A3)=0,"",COUNTIFS('거래장부'!$Y$5:$Y981,$A$2,'거래장부'!$X$5:$X981,G$2,'거래장부'!$T$5:$T981,$A3))</f>
        <v/>
      </c>
      <c r="H3" s="147" t="str">
        <f>if(COUNTIFS('거래장부'!$Y$5:$Y981,$A$2,'거래장부'!$X$5:$X981,H$2,'거래장부'!$T$5:$T981,$A3)=0,"",COUNTIFS('거래장부'!$Y$5:$Y981,$A$2,'거래장부'!$X$5:$X981,H$2,'거래장부'!$T$5:$T981,$A3))</f>
        <v/>
      </c>
      <c r="I3" s="147" t="str">
        <f>if(COUNTIFS('거래장부'!$Y$5:$Y981,$A$2,'거래장부'!$X$5:$X981,I$2,'거래장부'!$T$5:$T981,$A3)=0,"",COUNTIFS('거래장부'!$Y$5:$Y981,$A$2,'거래장부'!$X$5:$X981,I$2,'거래장부'!$T$5:$T981,$A3))</f>
        <v/>
      </c>
      <c r="J3" s="147" t="str">
        <f>if(COUNTIFS('거래장부'!$Y$5:$Y981,$A$2,'거래장부'!$X$5:$X981,J$2,'거래장부'!$T$5:$T981,$A3)=0,"",COUNTIFS('거래장부'!$Y$5:$Y981,$A$2,'거래장부'!$X$5:$X981,J$2,'거래장부'!$T$5:$T981,$A3))</f>
        <v/>
      </c>
      <c r="K3" s="147">
        <f>if(COUNTIFS('거래장부'!$Y$5:$Y981,$A$2,'거래장부'!$X$5:$X981,K$2,'거래장부'!$T$5:$T981,$A3)=0,"",COUNTIFS('거래장부'!$Y$5:$Y981,$A$2,'거래장부'!$X$5:$X981,K$2,'거래장부'!$T$5:$T981,$A3))</f>
        <v>4</v>
      </c>
      <c r="L3" s="147" t="str">
        <f>if(COUNTIFS('거래장부'!$Y$5:$Y981,$A$2,'거래장부'!$X$5:$X981,L$2,'거래장부'!$T$5:$T981,$A3)=0,"",COUNTIFS('거래장부'!$Y$5:$Y981,$A$2,'거래장부'!$X$5:$X981,L$2,'거래장부'!$T$5:$T981,$A3))</f>
        <v/>
      </c>
      <c r="M3" s="147" t="str">
        <f>if(COUNTIFS('거래장부'!$Y$5:$Y981,$A$2,'거래장부'!$X$5:$X981,M$2,'거래장부'!$T$5:$T981,$A3)=0,"",COUNTIFS('거래장부'!$Y$5:$Y981,$A$2,'거래장부'!$X$5:$X981,M$2,'거래장부'!$T$5:$T981,$A3))</f>
        <v/>
      </c>
      <c r="N3" s="149">
        <f t="shared" ref="N3:N10" si="1">SUM(B3:M3)</f>
        <v>4</v>
      </c>
      <c r="O3" s="150">
        <f t="shared" ref="O3:O9" si="2">N3/$N$10</f>
        <v>0.2222222222</v>
      </c>
      <c r="P3" s="151">
        <v>1.0</v>
      </c>
      <c r="Q3" s="151">
        <v>1.0</v>
      </c>
      <c r="R3" s="143"/>
      <c r="S3" s="143"/>
      <c r="T3" s="143"/>
      <c r="U3" s="143"/>
      <c r="V3" s="143"/>
      <c r="W3" s="143"/>
      <c r="X3" s="143"/>
      <c r="Y3" s="143"/>
      <c r="Z3" s="143"/>
    </row>
    <row r="4">
      <c r="A4" s="146" t="s">
        <v>64</v>
      </c>
      <c r="B4" s="147" t="str">
        <f>if(COUNTIFS('거래장부'!$Y$5:$Y981,$A$2,'거래장부'!$X$5:$X981,B$2,'거래장부'!$T$5:$T981,$A4)=0,"",COUNTIFS('거래장부'!$Y$5:$Y981,$A$2,'거래장부'!$X$5:$X981,B$2,'거래장부'!$T$5:$T981,$A4))</f>
        <v/>
      </c>
      <c r="C4" s="147" t="str">
        <f>if(COUNTIFS('거래장부'!$Y$5:$Y981,$A$2,'거래장부'!$X$5:$X981,C$2,'거래장부'!$T$5:$T981,$A4)=0,"",COUNTIFS('거래장부'!$Y$5:$Y981,$A$2,'거래장부'!$X$5:$X981,C$2,'거래장부'!$T$5:$T981,$A4))</f>
        <v/>
      </c>
      <c r="D4" s="147" t="str">
        <f>if(COUNTIFS('거래장부'!$Y$5:$Y981,$A$2,'거래장부'!$X$5:$X981,D$2,'거래장부'!$T$5:$T981,$A4)=0,"",COUNTIFS('거래장부'!$Y$5:$Y981,$A$2,'거래장부'!$X$5:$X981,D$2,'거래장부'!$T$5:$T981,$A4))</f>
        <v/>
      </c>
      <c r="E4" s="147" t="str">
        <f>if(COUNTIFS('거래장부'!$Y$5:$Y981,$A$2,'거래장부'!$X$5:$X981,E$2,'거래장부'!$T$5:$T981,$A4)=0,"",COUNTIFS('거래장부'!$Y$5:$Y981,$A$2,'거래장부'!$X$5:$X981,E$2,'거래장부'!$T$5:$T981,$A4))</f>
        <v/>
      </c>
      <c r="F4" s="147" t="str">
        <f>if(COUNTIFS('거래장부'!$Y$5:$Y981,$A$2,'거래장부'!$X$5:$X981,F$2,'거래장부'!$T$5:$T981,$A4)=0,"",COUNTIFS('거래장부'!$Y$5:$Y981,$A$2,'거래장부'!$X$5:$X981,F$2,'거래장부'!$T$5:$T981,$A4))</f>
        <v/>
      </c>
      <c r="G4" s="147" t="str">
        <f>if(COUNTIFS('거래장부'!$Y$5:$Y981,$A$2,'거래장부'!$X$5:$X981,G$2,'거래장부'!$T$5:$T981,$A4)=0,"",COUNTIFS('거래장부'!$Y$5:$Y981,$A$2,'거래장부'!$X$5:$X981,G$2,'거래장부'!$T$5:$T981,$A4))</f>
        <v/>
      </c>
      <c r="H4" s="147" t="str">
        <f>if(COUNTIFS('거래장부'!$Y$5:$Y981,$A$2,'거래장부'!$X$5:$X981,H$2,'거래장부'!$T$5:$T981,$A4)=0,"",COUNTIFS('거래장부'!$Y$5:$Y981,$A$2,'거래장부'!$X$5:$X981,H$2,'거래장부'!$T$5:$T981,$A4))</f>
        <v/>
      </c>
      <c r="I4" s="147" t="str">
        <f>if(COUNTIFS('거래장부'!$Y$5:$Y981,$A$2,'거래장부'!$X$5:$X981,I$2,'거래장부'!$T$5:$T981,$A4)=0,"",COUNTIFS('거래장부'!$Y$5:$Y981,$A$2,'거래장부'!$X$5:$X981,I$2,'거래장부'!$T$5:$T981,$A4))</f>
        <v/>
      </c>
      <c r="J4" s="147" t="str">
        <f>if(COUNTIFS('거래장부'!$Y$5:$Y981,$A$2,'거래장부'!$X$5:$X981,J$2,'거래장부'!$T$5:$T981,$A4)=0,"",COUNTIFS('거래장부'!$Y$5:$Y981,$A$2,'거래장부'!$X$5:$X981,J$2,'거래장부'!$T$5:$T981,$A4))</f>
        <v/>
      </c>
      <c r="K4" s="147" t="str">
        <f>if(COUNTIFS('거래장부'!$Y$5:$Y981,$A$2,'거래장부'!$X$5:$X981,K$2,'거래장부'!$T$5:$T981,$A4)=0,"",COUNTIFS('거래장부'!$Y$5:$Y981,$A$2,'거래장부'!$X$5:$X981,K$2,'거래장부'!$T$5:$T981,$A4))</f>
        <v/>
      </c>
      <c r="L4" s="147" t="str">
        <f>if(COUNTIFS('거래장부'!$Y$5:$Y981,$A$2,'거래장부'!$X$5:$X981,L$2,'거래장부'!$T$5:$T981,$A4)=0,"",COUNTIFS('거래장부'!$Y$5:$Y981,$A$2,'거래장부'!$X$5:$X981,L$2,'거래장부'!$T$5:$T981,$A4))</f>
        <v/>
      </c>
      <c r="M4" s="147" t="str">
        <f>if(COUNTIFS('거래장부'!$Y$5:$Y981,$A$2,'거래장부'!$X$5:$X981,M$2,'거래장부'!$T$5:$T981,$A4)=0,"",COUNTIFS('거래장부'!$Y$5:$Y981,$A$2,'거래장부'!$X$5:$X981,M$2,'거래장부'!$T$5:$T981,$A4))</f>
        <v/>
      </c>
      <c r="N4" s="149">
        <f t="shared" si="1"/>
        <v>0</v>
      </c>
      <c r="O4" s="150">
        <f t="shared" si="2"/>
        <v>0</v>
      </c>
      <c r="P4" s="151">
        <v>2.0</v>
      </c>
      <c r="Q4" s="151">
        <v>2.0</v>
      </c>
      <c r="R4" s="143"/>
      <c r="S4" s="143"/>
      <c r="T4" s="143"/>
      <c r="U4" s="143"/>
      <c r="V4" s="143"/>
      <c r="W4" s="143"/>
      <c r="X4" s="143"/>
      <c r="Y4" s="143"/>
      <c r="Z4" s="143"/>
    </row>
    <row r="5">
      <c r="A5" s="146" t="s">
        <v>58</v>
      </c>
      <c r="B5" s="147">
        <f>if(COUNTIFS('거래장부'!$Y$5:$Y981,$A$2,'거래장부'!$X$5:$X981,B$2,'거래장부'!$T$5:$T981,$A5)=0,"",COUNTIFS('거래장부'!$Y$5:$Y981,$A$2,'거래장부'!$X$5:$X981,B$2,'거래장부'!$T$5:$T981,$A5))</f>
        <v>3</v>
      </c>
      <c r="C5" s="147" t="str">
        <f>if(COUNTIFS('거래장부'!$Y$5:$Y981,$A$2,'거래장부'!$X$5:$X981,C$2,'거래장부'!$T$5:$T981,$A5)=0,"",COUNTIFS('거래장부'!$Y$5:$Y981,$A$2,'거래장부'!$X$5:$X981,C$2,'거래장부'!$T$5:$T981,$A5))</f>
        <v/>
      </c>
      <c r="D5" s="147">
        <f>if(COUNTIFS('거래장부'!$Y$5:$Y981,$A$2,'거래장부'!$X$5:$X981,D$2,'거래장부'!$T$5:$T981,$A5)=0,"",COUNTIFS('거래장부'!$Y$5:$Y981,$A$2,'거래장부'!$X$5:$X981,D$2,'거래장부'!$T$5:$T981,$A5))</f>
        <v>1</v>
      </c>
      <c r="E5" s="147" t="str">
        <f>if(COUNTIFS('거래장부'!$Y$5:$Y981,$A$2,'거래장부'!$X$5:$X981,E$2,'거래장부'!$T$5:$T981,$A5)=0,"",COUNTIFS('거래장부'!$Y$5:$Y981,$A$2,'거래장부'!$X$5:$X981,E$2,'거래장부'!$T$5:$T981,$A5))</f>
        <v/>
      </c>
      <c r="F5" s="147" t="str">
        <f>if(COUNTIFS('거래장부'!$Y$5:$Y981,$A$2,'거래장부'!$X$5:$X981,F$2,'거래장부'!$T$5:$T981,$A5)=0,"",COUNTIFS('거래장부'!$Y$5:$Y981,$A$2,'거래장부'!$X$5:$X981,F$2,'거래장부'!$T$5:$T981,$A5))</f>
        <v/>
      </c>
      <c r="G5" s="147" t="str">
        <f>if(COUNTIFS('거래장부'!$Y$5:$Y981,$A$2,'거래장부'!$X$5:$X981,G$2,'거래장부'!$T$5:$T981,$A5)=0,"",COUNTIFS('거래장부'!$Y$5:$Y981,$A$2,'거래장부'!$X$5:$X981,G$2,'거래장부'!$T$5:$T981,$A5))</f>
        <v/>
      </c>
      <c r="H5" s="147">
        <f>if(COUNTIFS('거래장부'!$Y$5:$Y981,$A$2,'거래장부'!$X$5:$X981,H$2,'거래장부'!$T$5:$T981,$A5)=0,"",COUNTIFS('거래장부'!$Y$5:$Y981,$A$2,'거래장부'!$X$5:$X981,H$2,'거래장부'!$T$5:$T981,$A5))</f>
        <v>1</v>
      </c>
      <c r="I5" s="147" t="str">
        <f>if(COUNTIFS('거래장부'!$Y$5:$Y981,$A$2,'거래장부'!$X$5:$X981,I$2,'거래장부'!$T$5:$T981,$A5)=0,"",COUNTIFS('거래장부'!$Y$5:$Y981,$A$2,'거래장부'!$X$5:$X981,I$2,'거래장부'!$T$5:$T981,$A5))</f>
        <v/>
      </c>
      <c r="J5" s="147" t="str">
        <f>if(COUNTIFS('거래장부'!$Y$5:$Y981,$A$2,'거래장부'!$X$5:$X981,J$2,'거래장부'!$T$5:$T981,$A5)=0,"",COUNTIFS('거래장부'!$Y$5:$Y981,$A$2,'거래장부'!$X$5:$X981,J$2,'거래장부'!$T$5:$T981,$A5))</f>
        <v/>
      </c>
      <c r="K5" s="147">
        <f>if(COUNTIFS('거래장부'!$Y$5:$Y981,$A$2,'거래장부'!$X$5:$X981,K$2,'거래장부'!$T$5:$T981,$A5)=0,"",COUNTIFS('거래장부'!$Y$5:$Y981,$A$2,'거래장부'!$X$5:$X981,K$2,'거래장부'!$T$5:$T981,$A5))</f>
        <v>4</v>
      </c>
      <c r="L5" s="147">
        <f>if(COUNTIFS('거래장부'!$Y$5:$Y981,$A$2,'거래장부'!$X$5:$X981,L$2,'거래장부'!$T$5:$T981,$A5)=0,"",COUNTIFS('거래장부'!$Y$5:$Y981,$A$2,'거래장부'!$X$5:$X981,L$2,'거래장부'!$T$5:$T981,$A5))</f>
        <v>1</v>
      </c>
      <c r="M5" s="147" t="str">
        <f>if(COUNTIFS('거래장부'!$Y$5:$Y981,$A$2,'거래장부'!$X$5:$X981,M$2,'거래장부'!$T$5:$T981,$A5)=0,"",COUNTIFS('거래장부'!$Y$5:$Y981,$A$2,'거래장부'!$X$5:$X981,M$2,'거래장부'!$T$5:$T981,$A5))</f>
        <v/>
      </c>
      <c r="N5" s="149">
        <f t="shared" si="1"/>
        <v>10</v>
      </c>
      <c r="O5" s="150">
        <f t="shared" si="2"/>
        <v>0.5555555556</v>
      </c>
      <c r="P5" s="157"/>
      <c r="Q5" s="151">
        <v>3.0</v>
      </c>
      <c r="R5" s="143"/>
      <c r="S5" s="143"/>
      <c r="T5" s="143"/>
      <c r="U5" s="143"/>
      <c r="V5" s="143"/>
      <c r="W5" s="143"/>
      <c r="X5" s="143"/>
      <c r="Y5" s="143"/>
      <c r="Z5" s="143"/>
    </row>
    <row r="6">
      <c r="A6" s="146" t="s">
        <v>68</v>
      </c>
      <c r="B6" s="147">
        <f>if(COUNTIFS('거래장부'!$Y$5:$Y981,$A$2,'거래장부'!$X$5:$X981,B$2,'거래장부'!$T$5:$T981,$A6)=0,"",COUNTIFS('거래장부'!$Y$5:$Y981,$A$2,'거래장부'!$X$5:$X981,B$2,'거래장부'!$T$5:$T981,$A6))</f>
        <v>1</v>
      </c>
      <c r="C6" s="147" t="str">
        <f>if(COUNTIFS('거래장부'!$Y$5:$Y981,$A$2,'거래장부'!$X$5:$X981,C$2,'거래장부'!$T$5:$T981,$A6)=0,"",COUNTIFS('거래장부'!$Y$5:$Y981,$A$2,'거래장부'!$X$5:$X981,C$2,'거래장부'!$T$5:$T981,$A6))</f>
        <v/>
      </c>
      <c r="D6" s="147">
        <f>if(COUNTIFS('거래장부'!$Y$5:$Y981,$A$2,'거래장부'!$X$5:$X981,D$2,'거래장부'!$T$5:$T981,$A6)=0,"",COUNTIFS('거래장부'!$Y$5:$Y981,$A$2,'거래장부'!$X$5:$X981,D$2,'거래장부'!$T$5:$T981,$A6))</f>
        <v>2</v>
      </c>
      <c r="E6" s="147" t="str">
        <f>if(COUNTIFS('거래장부'!$Y$5:$Y981,$A$2,'거래장부'!$X$5:$X981,E$2,'거래장부'!$T$5:$T981,$A6)=0,"",COUNTIFS('거래장부'!$Y$5:$Y981,$A$2,'거래장부'!$X$5:$X981,E$2,'거래장부'!$T$5:$T981,$A6))</f>
        <v/>
      </c>
      <c r="F6" s="147" t="str">
        <f>if(COUNTIFS('거래장부'!$Y$5:$Y981,$A$2,'거래장부'!$X$5:$X981,F$2,'거래장부'!$T$5:$T981,$A6)=0,"",COUNTIFS('거래장부'!$Y$5:$Y981,$A$2,'거래장부'!$X$5:$X981,F$2,'거래장부'!$T$5:$T981,$A6))</f>
        <v/>
      </c>
      <c r="G6" s="147" t="str">
        <f>if(COUNTIFS('거래장부'!$Y$5:$Y981,$A$2,'거래장부'!$X$5:$X981,G$2,'거래장부'!$T$5:$T981,$A6)=0,"",COUNTIFS('거래장부'!$Y$5:$Y981,$A$2,'거래장부'!$X$5:$X981,G$2,'거래장부'!$T$5:$T981,$A6))</f>
        <v/>
      </c>
      <c r="H6" s="147" t="str">
        <f>if(COUNTIFS('거래장부'!$Y$5:$Y981,$A$2,'거래장부'!$X$5:$X981,H$2,'거래장부'!$T$5:$T981,$A6)=0,"",COUNTIFS('거래장부'!$Y$5:$Y981,$A$2,'거래장부'!$X$5:$X981,H$2,'거래장부'!$T$5:$T981,$A6))</f>
        <v/>
      </c>
      <c r="I6" s="147" t="str">
        <f>if(COUNTIFS('거래장부'!$Y$5:$Y981,$A$2,'거래장부'!$X$5:$X981,I$2,'거래장부'!$T$5:$T981,$A6)=0,"",COUNTIFS('거래장부'!$Y$5:$Y981,$A$2,'거래장부'!$X$5:$X981,I$2,'거래장부'!$T$5:$T981,$A6))</f>
        <v/>
      </c>
      <c r="J6" s="147" t="str">
        <f>if(COUNTIFS('거래장부'!$Y$5:$Y981,$A$2,'거래장부'!$X$5:$X981,J$2,'거래장부'!$T$5:$T981,$A6)=0,"",COUNTIFS('거래장부'!$Y$5:$Y981,$A$2,'거래장부'!$X$5:$X981,J$2,'거래장부'!$T$5:$T981,$A6))</f>
        <v/>
      </c>
      <c r="K6" s="147">
        <f>if(COUNTIFS('거래장부'!$Y$5:$Y981,$A$2,'거래장부'!$X$5:$X981,K$2,'거래장부'!$T$5:$T981,$A6)=0,"",COUNTIFS('거래장부'!$Y$5:$Y981,$A$2,'거래장부'!$X$5:$X981,K$2,'거래장부'!$T$5:$T981,$A6))</f>
        <v>1</v>
      </c>
      <c r="L6" s="147" t="str">
        <f>if(COUNTIFS('거래장부'!$Y$5:$Y981,$A$2,'거래장부'!$X$5:$X981,L$2,'거래장부'!$T$5:$T981,$A6)=0,"",COUNTIFS('거래장부'!$Y$5:$Y981,$A$2,'거래장부'!$X$5:$X981,L$2,'거래장부'!$T$5:$T981,$A6))</f>
        <v/>
      </c>
      <c r="M6" s="147" t="str">
        <f>if(COUNTIFS('거래장부'!$Y$5:$Y981,$A$2,'거래장부'!$X$5:$X981,M$2,'거래장부'!$T$5:$T981,$A6)=0,"",COUNTIFS('거래장부'!$Y$5:$Y981,$A$2,'거래장부'!$X$5:$X981,M$2,'거래장부'!$T$5:$T981,$A6))</f>
        <v/>
      </c>
      <c r="N6" s="149">
        <f t="shared" si="1"/>
        <v>4</v>
      </c>
      <c r="O6" s="150">
        <f t="shared" si="2"/>
        <v>0.2222222222</v>
      </c>
      <c r="P6" s="157"/>
      <c r="Q6" s="151">
        <v>4.0</v>
      </c>
      <c r="R6" s="143"/>
      <c r="S6" s="143"/>
      <c r="T6" s="143"/>
      <c r="U6" s="143"/>
      <c r="V6" s="143"/>
      <c r="W6" s="143"/>
      <c r="X6" s="143"/>
      <c r="Y6" s="143"/>
      <c r="Z6" s="143"/>
    </row>
    <row r="7">
      <c r="A7" s="146" t="s">
        <v>73</v>
      </c>
      <c r="B7" s="147" t="str">
        <f>if(COUNTIFS('거래장부'!$Y$5:$Y981,$A$2,'거래장부'!$X$5:$X981,B$2,'거래장부'!$T$5:$T981,$A7)=0,"",COUNTIFS('거래장부'!$Y$5:$Y981,$A$2,'거래장부'!$X$5:$X981,B$2,'거래장부'!$T$5:$T981,$A7))</f>
        <v/>
      </c>
      <c r="C7" s="147" t="str">
        <f>if(COUNTIFS('거래장부'!$Y$5:$Y981,$A$2,'거래장부'!$X$5:$X981,C$2,'거래장부'!$T$5:$T981,$A7)=0,"",COUNTIFS('거래장부'!$Y$5:$Y981,$A$2,'거래장부'!$X$5:$X981,C$2,'거래장부'!$T$5:$T981,$A7))</f>
        <v/>
      </c>
      <c r="D7" s="147" t="str">
        <f>if(COUNTIFS('거래장부'!$Y$5:$Y981,$A$2,'거래장부'!$X$5:$X981,D$2,'거래장부'!$T$5:$T981,$A7)=0,"",COUNTIFS('거래장부'!$Y$5:$Y981,$A$2,'거래장부'!$X$5:$X981,D$2,'거래장부'!$T$5:$T981,$A7))</f>
        <v/>
      </c>
      <c r="E7" s="147" t="str">
        <f>if(COUNTIFS('거래장부'!$Y$5:$Y981,$A$2,'거래장부'!$X$5:$X981,E$2,'거래장부'!$T$5:$T981,$A7)=0,"",COUNTIFS('거래장부'!$Y$5:$Y981,$A$2,'거래장부'!$X$5:$X981,E$2,'거래장부'!$T$5:$T981,$A7))</f>
        <v/>
      </c>
      <c r="F7" s="147" t="str">
        <f>if(COUNTIFS('거래장부'!$Y$5:$Y981,$A$2,'거래장부'!$X$5:$X981,F$2,'거래장부'!$T$5:$T981,$A7)=0,"",COUNTIFS('거래장부'!$Y$5:$Y981,$A$2,'거래장부'!$X$5:$X981,F$2,'거래장부'!$T$5:$T981,$A7))</f>
        <v/>
      </c>
      <c r="G7" s="147" t="str">
        <f>if(COUNTIFS('거래장부'!$Y$5:$Y981,$A$2,'거래장부'!$X$5:$X981,G$2,'거래장부'!$T$5:$T981,$A7)=0,"",COUNTIFS('거래장부'!$Y$5:$Y981,$A$2,'거래장부'!$X$5:$X981,G$2,'거래장부'!$T$5:$T981,$A7))</f>
        <v/>
      </c>
      <c r="H7" s="147" t="str">
        <f>if(COUNTIFS('거래장부'!$Y$5:$Y981,$A$2,'거래장부'!$X$5:$X981,H$2,'거래장부'!$T$5:$T981,$A7)=0,"",COUNTIFS('거래장부'!$Y$5:$Y981,$A$2,'거래장부'!$X$5:$X981,H$2,'거래장부'!$T$5:$T981,$A7))</f>
        <v/>
      </c>
      <c r="I7" s="147" t="str">
        <f>if(COUNTIFS('거래장부'!$Y$5:$Y981,$A$2,'거래장부'!$X$5:$X981,I$2,'거래장부'!$T$5:$T981,$A7)=0,"",COUNTIFS('거래장부'!$Y$5:$Y981,$A$2,'거래장부'!$X$5:$X981,I$2,'거래장부'!$T$5:$T981,$A7))</f>
        <v/>
      </c>
      <c r="J7" s="147" t="str">
        <f>if(COUNTIFS('거래장부'!$Y$5:$Y981,$A$2,'거래장부'!$X$5:$X981,J$2,'거래장부'!$T$5:$T981,$A7)=0,"",COUNTIFS('거래장부'!$Y$5:$Y981,$A$2,'거래장부'!$X$5:$X981,J$2,'거래장부'!$T$5:$T981,$A7))</f>
        <v/>
      </c>
      <c r="K7" s="147" t="str">
        <f>if(COUNTIFS('거래장부'!$Y$5:$Y981,$A$2,'거래장부'!$X$5:$X981,K$2,'거래장부'!$T$5:$T981,$A7)=0,"",COUNTIFS('거래장부'!$Y$5:$Y981,$A$2,'거래장부'!$X$5:$X981,K$2,'거래장부'!$T$5:$T981,$A7))</f>
        <v/>
      </c>
      <c r="L7" s="147" t="str">
        <f>if(COUNTIFS('거래장부'!$Y$5:$Y981,$A$2,'거래장부'!$X$5:$X981,L$2,'거래장부'!$T$5:$T981,$A7)=0,"",COUNTIFS('거래장부'!$Y$5:$Y981,$A$2,'거래장부'!$X$5:$X981,L$2,'거래장부'!$T$5:$T981,$A7))</f>
        <v/>
      </c>
      <c r="M7" s="147" t="str">
        <f>if(COUNTIFS('거래장부'!$Y$5:$Y981,$A$2,'거래장부'!$X$5:$X981,M$2,'거래장부'!$T$5:$T981,$A7)=0,"",COUNTIFS('거래장부'!$Y$5:$Y981,$A$2,'거래장부'!$X$5:$X981,M$2,'거래장부'!$T$5:$T981,$A7))</f>
        <v/>
      </c>
      <c r="N7" s="149">
        <f t="shared" si="1"/>
        <v>0</v>
      </c>
      <c r="O7" s="150">
        <f t="shared" si="2"/>
        <v>0</v>
      </c>
      <c r="P7" s="157"/>
      <c r="Q7" s="158">
        <v>5.0</v>
      </c>
      <c r="R7" s="143"/>
      <c r="S7" s="143"/>
      <c r="T7" s="143"/>
      <c r="U7" s="143"/>
      <c r="V7" s="143"/>
      <c r="W7" s="143"/>
      <c r="X7" s="143"/>
      <c r="Y7" s="143"/>
      <c r="Z7" s="143"/>
    </row>
    <row r="8">
      <c r="A8" s="146" t="s">
        <v>97</v>
      </c>
      <c r="B8" s="147" t="str">
        <f>if(COUNTIFS('거래장부'!$Y$5:$Y981,$A$2,'거래장부'!$X$5:$X981,B$2,'거래장부'!$T$5:$T981,$A8)=0,"",COUNTIFS('거래장부'!$Y$5:$Y981,$A$2,'거래장부'!$X$5:$X981,B$2,'거래장부'!$T$5:$T981,$A8))</f>
        <v/>
      </c>
      <c r="C8" s="147" t="str">
        <f>if(COUNTIFS('거래장부'!$Y$5:$Y981,$A$2,'거래장부'!$X$5:$X981,C$2,'거래장부'!$T$5:$T981,$A8)=0,"",COUNTIFS('거래장부'!$Y$5:$Y981,$A$2,'거래장부'!$X$5:$X981,C$2,'거래장부'!$T$5:$T981,$A8))</f>
        <v/>
      </c>
      <c r="D8" s="147" t="str">
        <f>if(COUNTIFS('거래장부'!$Y$5:$Y981,$A$2,'거래장부'!$X$5:$X981,D$2,'거래장부'!$T$5:$T981,$A8)=0,"",COUNTIFS('거래장부'!$Y$5:$Y981,$A$2,'거래장부'!$X$5:$X981,D$2,'거래장부'!$T$5:$T981,$A8))</f>
        <v/>
      </c>
      <c r="E8" s="147" t="str">
        <f>if(COUNTIFS('거래장부'!$Y$5:$Y981,$A$2,'거래장부'!$X$5:$X981,E$2,'거래장부'!$T$5:$T981,$A8)=0,"",COUNTIFS('거래장부'!$Y$5:$Y981,$A$2,'거래장부'!$X$5:$X981,E$2,'거래장부'!$T$5:$T981,$A8))</f>
        <v/>
      </c>
      <c r="F8" s="147" t="str">
        <f>if(COUNTIFS('거래장부'!$Y$5:$Y981,$A$2,'거래장부'!$X$5:$X981,F$2,'거래장부'!$T$5:$T981,$A8)=0,"",COUNTIFS('거래장부'!$Y$5:$Y981,$A$2,'거래장부'!$X$5:$X981,F$2,'거래장부'!$T$5:$T981,$A8))</f>
        <v/>
      </c>
      <c r="G8" s="147" t="str">
        <f>if(COUNTIFS('거래장부'!$Y$5:$Y981,$A$2,'거래장부'!$X$5:$X981,G$2,'거래장부'!$T$5:$T981,$A8)=0,"",COUNTIFS('거래장부'!$Y$5:$Y981,$A$2,'거래장부'!$X$5:$X981,G$2,'거래장부'!$T$5:$T981,$A8))</f>
        <v/>
      </c>
      <c r="H8" s="147" t="str">
        <f>if(COUNTIFS('거래장부'!$Y$5:$Y981,$A$2,'거래장부'!$X$5:$X981,H$2,'거래장부'!$T$5:$T981,$A8)=0,"",COUNTIFS('거래장부'!$Y$5:$Y981,$A$2,'거래장부'!$X$5:$X981,H$2,'거래장부'!$T$5:$T981,$A8))</f>
        <v/>
      </c>
      <c r="I8" s="147" t="str">
        <f>if(COUNTIFS('거래장부'!$Y$5:$Y981,$A$2,'거래장부'!$X$5:$X981,I$2,'거래장부'!$T$5:$T981,$A8)=0,"",COUNTIFS('거래장부'!$Y$5:$Y981,$A$2,'거래장부'!$X$5:$X981,I$2,'거래장부'!$T$5:$T981,$A8))</f>
        <v/>
      </c>
      <c r="J8" s="147" t="str">
        <f>if(COUNTIFS('거래장부'!$Y$5:$Y981,$A$2,'거래장부'!$X$5:$X981,J$2,'거래장부'!$T$5:$T981,$A8)=0,"",COUNTIFS('거래장부'!$Y$5:$Y981,$A$2,'거래장부'!$X$5:$X981,J$2,'거래장부'!$T$5:$T981,$A8))</f>
        <v/>
      </c>
      <c r="K8" s="147" t="str">
        <f>if(COUNTIFS('거래장부'!$Y$5:$Y981,$A$2,'거래장부'!$X$5:$X981,K$2,'거래장부'!$T$5:$T981,$A8)=0,"",COUNTIFS('거래장부'!$Y$5:$Y981,$A$2,'거래장부'!$X$5:$X981,K$2,'거래장부'!$T$5:$T981,$A8))</f>
        <v/>
      </c>
      <c r="L8" s="147" t="str">
        <f>if(COUNTIFS('거래장부'!$Y$5:$Y981,$A$2,'거래장부'!$X$5:$X981,L$2,'거래장부'!$T$5:$T981,$A8)=0,"",COUNTIFS('거래장부'!$Y$5:$Y981,$A$2,'거래장부'!$X$5:$X981,L$2,'거래장부'!$T$5:$T981,$A8))</f>
        <v/>
      </c>
      <c r="M8" s="147" t="str">
        <f>if(COUNTIFS('거래장부'!$Y$5:$Y981,$A$2,'거래장부'!$X$5:$X981,M$2,'거래장부'!$T$5:$T981,$A8)=0,"",COUNTIFS('거래장부'!$Y$5:$Y981,$A$2,'거래장부'!$X$5:$X981,M$2,'거래장부'!$T$5:$T981,$A8))</f>
        <v/>
      </c>
      <c r="N8" s="149">
        <f t="shared" si="1"/>
        <v>0</v>
      </c>
      <c r="O8" s="150">
        <f t="shared" si="2"/>
        <v>0</v>
      </c>
      <c r="P8" s="157"/>
      <c r="Q8" s="158">
        <v>6.0</v>
      </c>
      <c r="R8" s="143"/>
      <c r="S8" s="143"/>
      <c r="T8" s="143"/>
      <c r="U8" s="143"/>
      <c r="V8" s="143"/>
      <c r="W8" s="143"/>
      <c r="X8" s="143"/>
      <c r="Y8" s="143"/>
      <c r="Z8" s="143"/>
    </row>
    <row r="9">
      <c r="A9" s="146" t="s">
        <v>98</v>
      </c>
      <c r="B9" s="147" t="str">
        <f>if(COUNTIFS('거래장부'!$Y$5:$Y981,$A$2,'거래장부'!$X$5:$X981,B$2,'거래장부'!$T$5:$T981,$A9)=0,"",COUNTIFS('거래장부'!$Y$5:$Y981,$A$2,'거래장부'!$X$5:$X981,B$2,'거래장부'!$T$5:$T981,$A9))</f>
        <v/>
      </c>
      <c r="C9" s="147" t="str">
        <f>if(COUNTIFS('거래장부'!$Y$5:$Y981,$A$2,'거래장부'!$X$5:$X981,C$2,'거래장부'!$T$5:$T981,$A9)=0,"",COUNTIFS('거래장부'!$Y$5:$Y981,$A$2,'거래장부'!$X$5:$X981,C$2,'거래장부'!$T$5:$T981,$A9))</f>
        <v/>
      </c>
      <c r="D9" s="147" t="str">
        <f>if(COUNTIFS('거래장부'!$Y$5:$Y981,$A$2,'거래장부'!$X$5:$X981,D$2,'거래장부'!$T$5:$T981,$A9)=0,"",COUNTIFS('거래장부'!$Y$5:$Y981,$A$2,'거래장부'!$X$5:$X981,D$2,'거래장부'!$T$5:$T981,$A9))</f>
        <v/>
      </c>
      <c r="E9" s="147" t="str">
        <f>if(COUNTIFS('거래장부'!$Y$5:$Y981,$A$2,'거래장부'!$X$5:$X981,E$2,'거래장부'!$T$5:$T981,$A9)=0,"",COUNTIFS('거래장부'!$Y$5:$Y981,$A$2,'거래장부'!$X$5:$X981,E$2,'거래장부'!$T$5:$T981,$A9))</f>
        <v/>
      </c>
      <c r="F9" s="147" t="str">
        <f>if(COUNTIFS('거래장부'!$Y$5:$Y981,$A$2,'거래장부'!$X$5:$X981,F$2,'거래장부'!$T$5:$T981,$A9)=0,"",COUNTIFS('거래장부'!$Y$5:$Y981,$A$2,'거래장부'!$X$5:$X981,F$2,'거래장부'!$T$5:$T981,$A9))</f>
        <v/>
      </c>
      <c r="G9" s="147" t="str">
        <f>if(COUNTIFS('거래장부'!$Y$5:$Y981,$A$2,'거래장부'!$X$5:$X981,G$2,'거래장부'!$T$5:$T981,$A9)=0,"",COUNTIFS('거래장부'!$Y$5:$Y981,$A$2,'거래장부'!$X$5:$X981,G$2,'거래장부'!$T$5:$T981,$A9))</f>
        <v/>
      </c>
      <c r="H9" s="147" t="str">
        <f>if(COUNTIFS('거래장부'!$Y$5:$Y981,$A$2,'거래장부'!$X$5:$X981,H$2,'거래장부'!$T$5:$T981,$A9)=0,"",COUNTIFS('거래장부'!$Y$5:$Y981,$A$2,'거래장부'!$X$5:$X981,H$2,'거래장부'!$T$5:$T981,$A9))</f>
        <v/>
      </c>
      <c r="I9" s="147" t="str">
        <f>if(COUNTIFS('거래장부'!$Y$5:$Y981,$A$2,'거래장부'!$X$5:$X981,I$2,'거래장부'!$T$5:$T981,$A9)=0,"",COUNTIFS('거래장부'!$Y$5:$Y981,$A$2,'거래장부'!$X$5:$X981,I$2,'거래장부'!$T$5:$T981,$A9))</f>
        <v/>
      </c>
      <c r="J9" s="147" t="str">
        <f>if(COUNTIFS('거래장부'!$Y$5:$Y981,$A$2,'거래장부'!$X$5:$X981,J$2,'거래장부'!$T$5:$T981,$A9)=0,"",COUNTIFS('거래장부'!$Y$5:$Y981,$A$2,'거래장부'!$X$5:$X981,J$2,'거래장부'!$T$5:$T981,$A9))</f>
        <v/>
      </c>
      <c r="K9" s="147" t="str">
        <f>if(COUNTIFS('거래장부'!$Y$5:$Y981,$A$2,'거래장부'!$X$5:$X981,K$2,'거래장부'!$T$5:$T981,$A9)=0,"",COUNTIFS('거래장부'!$Y$5:$Y981,$A$2,'거래장부'!$X$5:$X981,K$2,'거래장부'!$T$5:$T981,$A9))</f>
        <v/>
      </c>
      <c r="L9" s="147" t="str">
        <f>if(COUNTIFS('거래장부'!$Y$5:$Y981,$A$2,'거래장부'!$X$5:$X981,L$2,'거래장부'!$T$5:$T981,$A9)=0,"",COUNTIFS('거래장부'!$Y$5:$Y981,$A$2,'거래장부'!$X$5:$X981,L$2,'거래장부'!$T$5:$T981,$A9))</f>
        <v/>
      </c>
      <c r="M9" s="147" t="str">
        <f>if(COUNTIFS('거래장부'!$Y$5:$Y981,$A$2,'거래장부'!$X$5:$X981,M$2,'거래장부'!$T$5:$T981,$A9)=0,"",COUNTIFS('거래장부'!$Y$5:$Y981,$A$2,'거래장부'!$X$5:$X981,M$2,'거래장부'!$T$5:$T981,$A9))</f>
        <v/>
      </c>
      <c r="N9" s="149">
        <f t="shared" si="1"/>
        <v>0</v>
      </c>
      <c r="O9" s="150">
        <f t="shared" si="2"/>
        <v>0</v>
      </c>
      <c r="P9" s="157"/>
      <c r="Q9" s="158">
        <v>7.0</v>
      </c>
      <c r="R9" s="143"/>
      <c r="S9" s="143"/>
      <c r="T9" s="143"/>
      <c r="U9" s="143"/>
      <c r="V9" s="143"/>
      <c r="W9" s="143"/>
      <c r="X9" s="143"/>
      <c r="Y9" s="143"/>
      <c r="Z9" s="143"/>
    </row>
    <row r="10">
      <c r="A10" s="159" t="s">
        <v>7</v>
      </c>
      <c r="B10" s="149">
        <f t="shared" ref="B10:M10" si="3">SUM(B3:B9)</f>
        <v>4</v>
      </c>
      <c r="C10" s="149">
        <f t="shared" si="3"/>
        <v>0</v>
      </c>
      <c r="D10" s="149">
        <f t="shared" si="3"/>
        <v>3</v>
      </c>
      <c r="E10" s="149">
        <f t="shared" si="3"/>
        <v>0</v>
      </c>
      <c r="F10" s="149">
        <f t="shared" si="3"/>
        <v>0</v>
      </c>
      <c r="G10" s="149">
        <f t="shared" si="3"/>
        <v>0</v>
      </c>
      <c r="H10" s="149">
        <f t="shared" si="3"/>
        <v>1</v>
      </c>
      <c r="I10" s="149">
        <f t="shared" si="3"/>
        <v>0</v>
      </c>
      <c r="J10" s="149">
        <f t="shared" si="3"/>
        <v>0</v>
      </c>
      <c r="K10" s="149">
        <f t="shared" si="3"/>
        <v>9</v>
      </c>
      <c r="L10" s="149">
        <f t="shared" si="3"/>
        <v>1</v>
      </c>
      <c r="M10" s="149">
        <f t="shared" si="3"/>
        <v>0</v>
      </c>
      <c r="N10" s="149">
        <f t="shared" si="1"/>
        <v>18</v>
      </c>
      <c r="O10" s="160"/>
      <c r="P10" s="157"/>
      <c r="Q10" s="157"/>
      <c r="R10" s="143"/>
      <c r="S10" s="143"/>
      <c r="T10" s="143"/>
      <c r="U10" s="143"/>
      <c r="V10" s="143"/>
      <c r="W10" s="143"/>
      <c r="X10" s="143"/>
      <c r="Y10" s="143"/>
      <c r="Z10" s="143"/>
    </row>
    <row r="11">
      <c r="A11" s="142" t="s">
        <v>100</v>
      </c>
      <c r="R11" s="143"/>
      <c r="S11" s="143"/>
      <c r="T11" s="143"/>
      <c r="U11" s="143"/>
      <c r="V11" s="143"/>
      <c r="W11" s="143"/>
      <c r="X11" s="143"/>
      <c r="Y11" s="143"/>
      <c r="Z11" s="143"/>
    </row>
    <row r="12">
      <c r="A12" s="144">
        <v>2017.0</v>
      </c>
      <c r="B12" s="144">
        <v>1.0</v>
      </c>
      <c r="C12" s="144">
        <v>2.0</v>
      </c>
      <c r="D12" s="144">
        <v>3.0</v>
      </c>
      <c r="E12" s="144">
        <v>4.0</v>
      </c>
      <c r="F12" s="144">
        <v>5.0</v>
      </c>
      <c r="G12" s="144">
        <v>6.0</v>
      </c>
      <c r="H12" s="144">
        <v>7.0</v>
      </c>
      <c r="I12" s="144">
        <v>8.0</v>
      </c>
      <c r="J12" s="144">
        <v>9.0</v>
      </c>
      <c r="K12" s="144">
        <v>10.0</v>
      </c>
      <c r="L12" s="144">
        <v>11.0</v>
      </c>
      <c r="M12" s="144">
        <v>12.0</v>
      </c>
      <c r="N12" s="144" t="s">
        <v>92</v>
      </c>
      <c r="O12" s="161">
        <v>5.0</v>
      </c>
      <c r="P12" s="144">
        <v>2015.0</v>
      </c>
      <c r="Q12" s="144">
        <v>2016.0</v>
      </c>
      <c r="R12" s="143"/>
      <c r="S12" s="143"/>
      <c r="T12" s="143"/>
      <c r="U12" s="143"/>
      <c r="V12" s="143"/>
      <c r="W12" s="143"/>
      <c r="X12" s="143"/>
      <c r="Y12" s="143"/>
      <c r="Z12" s="143"/>
    </row>
    <row r="13">
      <c r="A13" s="146" t="s">
        <v>68</v>
      </c>
      <c r="B13" s="147" t="str">
        <f>if(COUNTIFS('거래장부'!$Y$5:$Y981,$A$12,'거래장부'!$X$5:$X$56,B$12,'거래장부'!$T$5:$T981,$A13,'거래장부'!$V$5:$V981,$O$12)=0,"",COUNTIFS('거래장부'!$Y$5:$Y981,$A$12,'거래장부'!$X$5:$X981,B$12,'거래장부'!$T$5:$T981,$A13,'거래장부'!$V$5:$V981,$O$12))</f>
        <v/>
      </c>
      <c r="C13" s="147">
        <f>if(COUNTIFS('거래장부'!$Y$5:$Y981,$A$12,'거래장부'!$X$5:$X$56,C$12,'거래장부'!$T$5:$T981,$A13,'거래장부'!$V$5:$V981,$O$12)=0,"",COUNTIFS('거래장부'!$Y$5:$Y981,$A$12,'거래장부'!$X$5:$X981,C$12,'거래장부'!$T$5:$T981,$A13,'거래장부'!$V$5:$V981,$O$12))</f>
        <v>1</v>
      </c>
      <c r="D13" s="147" t="str">
        <f>if(COUNTIFS('거래장부'!$Y$5:$Y981,$A$12,'거래장부'!$X$5:$X$56,D$12,'거래장부'!$T$5:$T981,$A13,'거래장부'!$V$5:$V981,$O$12)=0,"",COUNTIFS('거래장부'!$Y$5:$Y981,$A$12,'거래장부'!$X$5:$X981,D$12,'거래장부'!$T$5:$T981,$A13,'거래장부'!$V$5:$V981,$O$12))</f>
        <v/>
      </c>
      <c r="E13" s="147" t="str">
        <f>if(COUNTIFS('거래장부'!$Y$5:$Y981,$A$12,'거래장부'!$X$5:$X$56,E$12,'거래장부'!$T$5:$T981,$A13,'거래장부'!$V$5:$V981,$O$12)=0,"",COUNTIFS('거래장부'!$Y$5:$Y981,$A$12,'거래장부'!$X$5:$X981,E$12,'거래장부'!$T$5:$T981,$A13,'거래장부'!$V$5:$V981,$O$12))</f>
        <v/>
      </c>
      <c r="F13" s="147" t="str">
        <f>if(COUNTIFS('거래장부'!$Y$5:$Y981,$A$12,'거래장부'!$X$5:$X$56,F$12,'거래장부'!$T$5:$T981,$A13,'거래장부'!$V$5:$V981,$O$12)=0,"",COUNTIFS('거래장부'!$Y$5:$Y981,$A$12,'거래장부'!$X$5:$X981,F$12,'거래장부'!$T$5:$T981,$A13,'거래장부'!$V$5:$V981,$O$12))</f>
        <v/>
      </c>
      <c r="G13" s="147" t="str">
        <f>if(COUNTIFS('거래장부'!$Y$5:$Y981,$A$12,'거래장부'!$X$5:$X$56,G$12,'거래장부'!$T$5:$T981,$A13,'거래장부'!$V$5:$V981,$O$12)=0,"",COUNTIFS('거래장부'!$Y$5:$Y981,$A$12,'거래장부'!$X$5:$X981,G$12,'거래장부'!$T$5:$T981,$A13,'거래장부'!$V$5:$V981,$O$12))</f>
        <v/>
      </c>
      <c r="H13" s="147" t="str">
        <f>if(COUNTIFS('거래장부'!$Y$5:$Y981,$A$12,'거래장부'!$X$5:$X$56,H$12,'거래장부'!$T$5:$T981,$A13,'거래장부'!$V$5:$V981,$O$12)=0,"",COUNTIFS('거래장부'!$Y$5:$Y981,$A$12,'거래장부'!$X$5:$X981,H$12,'거래장부'!$T$5:$T981,$A13,'거래장부'!$V$5:$V981,$O$12))</f>
        <v/>
      </c>
      <c r="I13" s="147" t="str">
        <f>if(COUNTIFS('거래장부'!$Y$5:$Y981,$A$12,'거래장부'!$X$5:$X$56,I$12,'거래장부'!$T$5:$T981,$A13,'거래장부'!$V$5:$V981,$O$12)=0,"",COUNTIFS('거래장부'!$Y$5:$Y981,$A$12,'거래장부'!$X$5:$X981,I$12,'거래장부'!$T$5:$T981,$A13,'거래장부'!$V$5:$V981,$O$12))</f>
        <v/>
      </c>
      <c r="J13" s="147" t="str">
        <f>if(COUNTIFS('거래장부'!$Y$5:$Y981,$A$12,'거래장부'!$X$5:$X$56,J$12,'거래장부'!$T$5:$T981,$A13,'거래장부'!$V$5:$V981,$O$12)=0,"",COUNTIFS('거래장부'!$Y$5:$Y981,$A$12,'거래장부'!$X$5:$X981,J$12,'거래장부'!$T$5:$T981,$A13,'거래장부'!$V$5:$V981,$O$12))</f>
        <v/>
      </c>
      <c r="K13" s="147" t="str">
        <f>if(COUNTIFS('거래장부'!$Y$5:$Y981,$A$12,'거래장부'!$X$5:$X$56,K$12,'거래장부'!$T$5:$T981,$A13,'거래장부'!$V$5:$V981,$O$12)=0,"",COUNTIFS('거래장부'!$Y$5:$Y981,$A$12,'거래장부'!$X$5:$X981,K$12,'거래장부'!$T$5:$T981,$A13,'거래장부'!$V$5:$V981,$O$12))</f>
        <v/>
      </c>
      <c r="L13" s="147" t="str">
        <f>if(COUNTIFS('거래장부'!$Y$5:$Y981,$A$12,'거래장부'!$X$5:$X$56,L$12,'거래장부'!$T$5:$T981,$A13,'거래장부'!$V$5:$V981,$O$12)=0,"",COUNTIFS('거래장부'!$Y$5:$Y981,$A$12,'거래장부'!$X$5:$X981,L$12,'거래장부'!$T$5:$T981,$A13,'거래장부'!$V$5:$V981,$O$12))</f>
        <v/>
      </c>
      <c r="M13" s="147" t="str">
        <f>if(COUNTIFS('거래장부'!$Y$5:$Y981,$A$12,'거래장부'!$X$5:$X$56,M$12,'거래장부'!$T$5:$T981,$A13,'거래장부'!$V$5:$V981,$O$12)=0,"",COUNTIFS('거래장부'!$Y$5:$Y981,$A$12,'거래장부'!$X$5:$X981,M$12,'거래장부'!$T$5:$T981,$A13,'거래장부'!$V$5:$V981,$O$12))</f>
        <v/>
      </c>
      <c r="N13" s="149">
        <f t="shared" ref="N13:N20" si="4">SUM(B13:M13)</f>
        <v>1</v>
      </c>
      <c r="O13" s="150">
        <f t="shared" ref="O13:O19" si="5">N13/$N$20</f>
        <v>0.5</v>
      </c>
      <c r="P13" s="151">
        <v>1.0</v>
      </c>
      <c r="Q13" s="151">
        <v>1.0</v>
      </c>
      <c r="R13" s="143"/>
      <c r="S13" s="143"/>
      <c r="T13" s="143"/>
      <c r="U13" s="143"/>
      <c r="V13" s="143"/>
      <c r="W13" s="143"/>
      <c r="X13" s="143"/>
      <c r="Y13" s="143"/>
      <c r="Z13" s="143"/>
    </row>
    <row r="14">
      <c r="A14" s="146" t="s">
        <v>64</v>
      </c>
      <c r="B14" s="147" t="str">
        <f>if(COUNTIFS('거래장부'!$Y$5:$Y981,$A$12,'거래장부'!$X$5:$X$56,B$12,'거래장부'!$T$5:$T981,$A14,'거래장부'!$V$5:$V981,$O$12)=0,"",COUNTIFS('거래장부'!$Y$5:$Y981,$A$12,'거래장부'!$X$5:$X981,B$12,'거래장부'!$T$5:$T981,$A14,'거래장부'!$V$5:$V981,$O$12))</f>
        <v/>
      </c>
      <c r="C14" s="147" t="str">
        <f>if(COUNTIFS('거래장부'!$Y$5:$Y981,$A$12,'거래장부'!$X$5:$X$56,C$12,'거래장부'!$T$5:$T981,$A14,'거래장부'!$V$5:$V981,$O$12)=0,"",COUNTIFS('거래장부'!$Y$5:$Y981,$A$12,'거래장부'!$X$5:$X981,C$12,'거래장부'!$T$5:$T981,$A14,'거래장부'!$V$5:$V981,$O$12))</f>
        <v/>
      </c>
      <c r="D14" s="147" t="str">
        <f>if(COUNTIFS('거래장부'!$Y$5:$Y981,$A$12,'거래장부'!$X$5:$X$56,D$12,'거래장부'!$T$5:$T981,$A14,'거래장부'!$V$5:$V981,$O$12)=0,"",COUNTIFS('거래장부'!$Y$5:$Y981,$A$12,'거래장부'!$X$5:$X981,D$12,'거래장부'!$T$5:$T981,$A14,'거래장부'!$V$5:$V981,$O$12))</f>
        <v/>
      </c>
      <c r="E14" s="147" t="str">
        <f>if(COUNTIFS('거래장부'!$Y$5:$Y981,$A$12,'거래장부'!$X$5:$X$56,E$12,'거래장부'!$T$5:$T981,$A14,'거래장부'!$V$5:$V981,$O$12)=0,"",COUNTIFS('거래장부'!$Y$5:$Y981,$A$12,'거래장부'!$X$5:$X981,E$12,'거래장부'!$T$5:$T981,$A14,'거래장부'!$V$5:$V981,$O$12))</f>
        <v/>
      </c>
      <c r="F14" s="147" t="str">
        <f>if(COUNTIFS('거래장부'!$Y$5:$Y981,$A$12,'거래장부'!$X$5:$X$56,F$12,'거래장부'!$T$5:$T981,$A14,'거래장부'!$V$5:$V981,$O$12)=0,"",COUNTIFS('거래장부'!$Y$5:$Y981,$A$12,'거래장부'!$X$5:$X981,F$12,'거래장부'!$T$5:$T981,$A14,'거래장부'!$V$5:$V981,$O$12))</f>
        <v/>
      </c>
      <c r="G14" s="147" t="str">
        <f>if(COUNTIFS('거래장부'!$Y$5:$Y981,$A$12,'거래장부'!$X$5:$X$56,G$12,'거래장부'!$T$5:$T981,$A14,'거래장부'!$V$5:$V981,$O$12)=0,"",COUNTIFS('거래장부'!$Y$5:$Y981,$A$12,'거래장부'!$X$5:$X981,G$12,'거래장부'!$T$5:$T981,$A14,'거래장부'!$V$5:$V981,$O$12))</f>
        <v/>
      </c>
      <c r="H14" s="147" t="str">
        <f>if(COUNTIFS('거래장부'!$Y$5:$Y981,$A$12,'거래장부'!$X$5:$X$56,H$12,'거래장부'!$T$5:$T981,$A14,'거래장부'!$V$5:$V981,$O$12)=0,"",COUNTIFS('거래장부'!$Y$5:$Y981,$A$12,'거래장부'!$X$5:$X981,H$12,'거래장부'!$T$5:$T981,$A14,'거래장부'!$V$5:$V981,$O$12))</f>
        <v/>
      </c>
      <c r="I14" s="147" t="str">
        <f>if(COUNTIFS('거래장부'!$Y$5:$Y981,$A$12,'거래장부'!$X$5:$X$56,I$12,'거래장부'!$T$5:$T981,$A14,'거래장부'!$V$5:$V981,$O$12)=0,"",COUNTIFS('거래장부'!$Y$5:$Y981,$A$12,'거래장부'!$X$5:$X981,I$12,'거래장부'!$T$5:$T981,$A14,'거래장부'!$V$5:$V981,$O$12))</f>
        <v/>
      </c>
      <c r="J14" s="147" t="str">
        <f>if(COUNTIFS('거래장부'!$Y$5:$Y981,$A$12,'거래장부'!$X$5:$X$56,J$12,'거래장부'!$T$5:$T981,$A14,'거래장부'!$V$5:$V981,$O$12)=0,"",COUNTIFS('거래장부'!$Y$5:$Y981,$A$12,'거래장부'!$X$5:$X981,J$12,'거래장부'!$T$5:$T981,$A14,'거래장부'!$V$5:$V981,$O$12))</f>
        <v/>
      </c>
      <c r="K14" s="147" t="str">
        <f>if(COUNTIFS('거래장부'!$Y$5:$Y981,$A$12,'거래장부'!$X$5:$X$56,K$12,'거래장부'!$T$5:$T981,$A14,'거래장부'!$V$5:$V981,$O$12)=0,"",COUNTIFS('거래장부'!$Y$5:$Y981,$A$12,'거래장부'!$X$5:$X981,K$12,'거래장부'!$T$5:$T981,$A14,'거래장부'!$V$5:$V981,$O$12))</f>
        <v/>
      </c>
      <c r="L14" s="147" t="str">
        <f>if(COUNTIFS('거래장부'!$Y$5:$Y981,$A$12,'거래장부'!$X$5:$X$56,L$12,'거래장부'!$T$5:$T981,$A14,'거래장부'!$V$5:$V981,$O$12)=0,"",COUNTIFS('거래장부'!$Y$5:$Y981,$A$12,'거래장부'!$X$5:$X981,L$12,'거래장부'!$T$5:$T981,$A14,'거래장부'!$V$5:$V981,$O$12))</f>
        <v/>
      </c>
      <c r="M14" s="147" t="str">
        <f>if(COUNTIFS('거래장부'!$Y$5:$Y981,$A$12,'거래장부'!$X$5:$X$56,M$12,'거래장부'!$T$5:$T981,$A14,'거래장부'!$V$5:$V981,$O$12)=0,"",COUNTIFS('거래장부'!$Y$5:$Y981,$A$12,'거래장부'!$X$5:$X981,M$12,'거래장부'!$T$5:$T981,$A14,'거래장부'!$V$5:$V981,$O$12))</f>
        <v/>
      </c>
      <c r="N14" s="149">
        <f t="shared" si="4"/>
        <v>0</v>
      </c>
      <c r="O14" s="150">
        <f t="shared" si="5"/>
        <v>0</v>
      </c>
      <c r="P14" s="151">
        <v>2.0</v>
      </c>
      <c r="Q14" s="151">
        <v>2.0</v>
      </c>
      <c r="R14" s="143"/>
      <c r="S14" s="143"/>
      <c r="T14" s="143"/>
      <c r="U14" s="143"/>
      <c r="V14" s="143"/>
      <c r="W14" s="143"/>
      <c r="X14" s="143"/>
      <c r="Y14" s="143"/>
      <c r="Z14" s="143"/>
    </row>
    <row r="15">
      <c r="A15" s="146" t="s">
        <v>58</v>
      </c>
      <c r="B15" s="147" t="str">
        <f>if(COUNTIFS('거래장부'!$Y$5:$Y981,$A$12,'거래장부'!$X$5:$X$56,B$12,'거래장부'!$T$5:$T981,$A15,'거래장부'!$V$5:$V981,$O$12)=0,"",COUNTIFS('거래장부'!$Y$5:$Y981,$A$12,'거래장부'!$X$5:$X981,B$12,'거래장부'!$T$5:$T981,$A15,'거래장부'!$V$5:$V981,$O$12))</f>
        <v/>
      </c>
      <c r="C15" s="147" t="str">
        <f>if(COUNTIFS('거래장부'!$Y$5:$Y981,$A$12,'거래장부'!$X$5:$X$56,C$12,'거래장부'!$T$5:$T981,$A15,'거래장부'!$V$5:$V981,$O$12)=0,"",COUNTIFS('거래장부'!$Y$5:$Y981,$A$12,'거래장부'!$X$5:$X981,C$12,'거래장부'!$T$5:$T981,$A15,'거래장부'!$V$5:$V981,$O$12))</f>
        <v/>
      </c>
      <c r="D15" s="147">
        <f>if(COUNTIFS('거래장부'!$Y$5:$Y981,$A$12,'거래장부'!$X$5:$X$56,D$12,'거래장부'!$T$5:$T981,$A15,'거래장부'!$V$5:$V981,$O$12)=0,"",COUNTIFS('거래장부'!$Y$5:$Y981,$A$12,'거래장부'!$X$5:$X981,D$12,'거래장부'!$T$5:$T981,$A15,'거래장부'!$V$5:$V981,$O$12))</f>
        <v>1</v>
      </c>
      <c r="E15" s="147" t="str">
        <f>if(COUNTIFS('거래장부'!$Y$5:$Y981,$A$12,'거래장부'!$X$5:$X$56,E$12,'거래장부'!$T$5:$T981,$A15,'거래장부'!$V$5:$V981,$O$12)=0,"",COUNTIFS('거래장부'!$Y$5:$Y981,$A$12,'거래장부'!$X$5:$X981,E$12,'거래장부'!$T$5:$T981,$A15,'거래장부'!$V$5:$V981,$O$12))</f>
        <v/>
      </c>
      <c r="F15" s="147" t="str">
        <f>if(COUNTIFS('거래장부'!$Y$5:$Y981,$A$12,'거래장부'!$X$5:$X$56,F$12,'거래장부'!$T$5:$T981,$A15,'거래장부'!$V$5:$V981,$O$12)=0,"",COUNTIFS('거래장부'!$Y$5:$Y981,$A$12,'거래장부'!$X$5:$X981,F$12,'거래장부'!$T$5:$T981,$A15,'거래장부'!$V$5:$V981,$O$12))</f>
        <v/>
      </c>
      <c r="G15" s="147" t="str">
        <f>if(COUNTIFS('거래장부'!$Y$5:$Y981,$A$12,'거래장부'!$X$5:$X$56,G$12,'거래장부'!$T$5:$T981,$A15,'거래장부'!$V$5:$V981,$O$12)=0,"",COUNTIFS('거래장부'!$Y$5:$Y981,$A$12,'거래장부'!$X$5:$X981,G$12,'거래장부'!$T$5:$T981,$A15,'거래장부'!$V$5:$V981,$O$12))</f>
        <v/>
      </c>
      <c r="H15" s="147" t="str">
        <f>if(COUNTIFS('거래장부'!$Y$5:$Y981,$A$12,'거래장부'!$X$5:$X$56,H$12,'거래장부'!$T$5:$T981,$A15,'거래장부'!$V$5:$V981,$O$12)=0,"",COUNTIFS('거래장부'!$Y$5:$Y981,$A$12,'거래장부'!$X$5:$X981,H$12,'거래장부'!$T$5:$T981,$A15,'거래장부'!$V$5:$V981,$O$12))</f>
        <v/>
      </c>
      <c r="I15" s="147" t="str">
        <f>if(COUNTIFS('거래장부'!$Y$5:$Y981,$A$12,'거래장부'!$X$5:$X$56,I$12,'거래장부'!$T$5:$T981,$A15,'거래장부'!$V$5:$V981,$O$12)=0,"",COUNTIFS('거래장부'!$Y$5:$Y981,$A$12,'거래장부'!$X$5:$X981,I$12,'거래장부'!$T$5:$T981,$A15,'거래장부'!$V$5:$V981,$O$12))</f>
        <v/>
      </c>
      <c r="J15" s="147" t="str">
        <f>if(COUNTIFS('거래장부'!$Y$5:$Y981,$A$12,'거래장부'!$X$5:$X$56,J$12,'거래장부'!$T$5:$T981,$A15,'거래장부'!$V$5:$V981,$O$12)=0,"",COUNTIFS('거래장부'!$Y$5:$Y981,$A$12,'거래장부'!$X$5:$X981,J$12,'거래장부'!$T$5:$T981,$A15,'거래장부'!$V$5:$V981,$O$12))</f>
        <v/>
      </c>
      <c r="K15" s="147" t="str">
        <f>if(COUNTIFS('거래장부'!$Y$5:$Y981,$A$12,'거래장부'!$X$5:$X$56,K$12,'거래장부'!$T$5:$T981,$A15,'거래장부'!$V$5:$V981,$O$12)=0,"",COUNTIFS('거래장부'!$Y$5:$Y981,$A$12,'거래장부'!$X$5:$X981,K$12,'거래장부'!$T$5:$T981,$A15,'거래장부'!$V$5:$V981,$O$12))</f>
        <v/>
      </c>
      <c r="L15" s="147" t="str">
        <f>if(COUNTIFS('거래장부'!$Y$5:$Y981,$A$12,'거래장부'!$X$5:$X$56,L$12,'거래장부'!$T$5:$T981,$A15,'거래장부'!$V$5:$V981,$O$12)=0,"",COUNTIFS('거래장부'!$Y$5:$Y981,$A$12,'거래장부'!$X$5:$X981,L$12,'거래장부'!$T$5:$T981,$A15,'거래장부'!$V$5:$V981,$O$12))</f>
        <v/>
      </c>
      <c r="M15" s="147" t="str">
        <f>if(COUNTIFS('거래장부'!$Y$5:$Y981,$A$12,'거래장부'!$X$5:$X$56,M$12,'거래장부'!$T$5:$T981,$A15,'거래장부'!$V$5:$V981,$O$12)=0,"",COUNTIFS('거래장부'!$Y$5:$Y981,$A$12,'거래장부'!$X$5:$X981,M$12,'거래장부'!$T$5:$T981,$A15,'거래장부'!$V$5:$V981,$O$12))</f>
        <v/>
      </c>
      <c r="N15" s="149">
        <f t="shared" si="4"/>
        <v>1</v>
      </c>
      <c r="O15" s="150">
        <f t="shared" si="5"/>
        <v>0.5</v>
      </c>
      <c r="P15" s="157"/>
      <c r="Q15" s="151">
        <v>3.0</v>
      </c>
      <c r="R15" s="143"/>
      <c r="S15" s="143"/>
      <c r="T15" s="143"/>
      <c r="U15" s="143"/>
      <c r="V15" s="143"/>
      <c r="W15" s="143"/>
      <c r="X15" s="143"/>
      <c r="Y15" s="143"/>
      <c r="Z15" s="143"/>
    </row>
    <row r="16">
      <c r="A16" s="146" t="s">
        <v>101</v>
      </c>
      <c r="B16" s="147" t="str">
        <f>if(COUNTIFS('거래장부'!$Y$5:$Y981,$A$12,'거래장부'!$X$5:$X$56,B$12,'거래장부'!$T$5:$T981,$A16,'거래장부'!$V$5:$V981,$O$12)=0,"",COUNTIFS('거래장부'!$Y$5:$Y981,$A$12,'거래장부'!$X$5:$X981,B$12,'거래장부'!$T$5:$T981,$A16,'거래장부'!$V$5:$V981,$O$12))</f>
        <v/>
      </c>
      <c r="C16" s="147" t="str">
        <f>if(COUNTIFS('거래장부'!$Y$5:$Y981,$A$12,'거래장부'!$X$5:$X$56,C$12,'거래장부'!$T$5:$T981,$A16,'거래장부'!$V$5:$V981,$O$12)=0,"",COUNTIFS('거래장부'!$Y$5:$Y981,$A$12,'거래장부'!$X$5:$X981,C$12,'거래장부'!$T$5:$T981,$A16,'거래장부'!$V$5:$V981,$O$12))</f>
        <v/>
      </c>
      <c r="D16" s="147" t="str">
        <f>if(COUNTIFS('거래장부'!$Y$5:$Y981,$A$12,'거래장부'!$X$5:$X$56,D$12,'거래장부'!$T$5:$T981,$A16,'거래장부'!$V$5:$V981,$O$12)=0,"",COUNTIFS('거래장부'!$Y$5:$Y981,$A$12,'거래장부'!$X$5:$X981,D$12,'거래장부'!$T$5:$T981,$A16,'거래장부'!$V$5:$V981,$O$12))</f>
        <v/>
      </c>
      <c r="E16" s="147" t="str">
        <f>if(COUNTIFS('거래장부'!$Y$5:$Y981,$A$12,'거래장부'!$X$5:$X$56,E$12,'거래장부'!$T$5:$T981,$A16,'거래장부'!$V$5:$V981,$O$12)=0,"",COUNTIFS('거래장부'!$Y$5:$Y981,$A$12,'거래장부'!$X$5:$X981,E$12,'거래장부'!$T$5:$T981,$A16,'거래장부'!$V$5:$V981,$O$12))</f>
        <v/>
      </c>
      <c r="F16" s="147" t="str">
        <f>if(COUNTIFS('거래장부'!$Y$5:$Y981,$A$12,'거래장부'!$X$5:$X$56,F$12,'거래장부'!$T$5:$T981,$A16,'거래장부'!$V$5:$V981,$O$12)=0,"",COUNTIFS('거래장부'!$Y$5:$Y981,$A$12,'거래장부'!$X$5:$X981,F$12,'거래장부'!$T$5:$T981,$A16,'거래장부'!$V$5:$V981,$O$12))</f>
        <v/>
      </c>
      <c r="G16" s="147" t="str">
        <f>if(COUNTIFS('거래장부'!$Y$5:$Y981,$A$12,'거래장부'!$X$5:$X$56,G$12,'거래장부'!$T$5:$T981,$A16,'거래장부'!$V$5:$V981,$O$12)=0,"",COUNTIFS('거래장부'!$Y$5:$Y981,$A$12,'거래장부'!$X$5:$X981,G$12,'거래장부'!$T$5:$T981,$A16,'거래장부'!$V$5:$V981,$O$12))</f>
        <v/>
      </c>
      <c r="H16" s="147" t="str">
        <f>if(COUNTIFS('거래장부'!$Y$5:$Y981,$A$12,'거래장부'!$X$5:$X$56,H$12,'거래장부'!$T$5:$T981,$A16,'거래장부'!$V$5:$V981,$O$12)=0,"",COUNTIFS('거래장부'!$Y$5:$Y981,$A$12,'거래장부'!$X$5:$X981,H$12,'거래장부'!$T$5:$T981,$A16,'거래장부'!$V$5:$V981,$O$12))</f>
        <v/>
      </c>
      <c r="I16" s="147" t="str">
        <f>if(COUNTIFS('거래장부'!$Y$5:$Y981,$A$12,'거래장부'!$X$5:$X$56,I$12,'거래장부'!$T$5:$T981,$A16,'거래장부'!$V$5:$V981,$O$12)=0,"",COUNTIFS('거래장부'!$Y$5:$Y981,$A$12,'거래장부'!$X$5:$X981,I$12,'거래장부'!$T$5:$T981,$A16,'거래장부'!$V$5:$V981,$O$12))</f>
        <v/>
      </c>
      <c r="J16" s="147" t="str">
        <f>if(COUNTIFS('거래장부'!$Y$5:$Y981,$A$12,'거래장부'!$X$5:$X$56,J$12,'거래장부'!$T$5:$T981,$A16,'거래장부'!$V$5:$V981,$O$12)=0,"",COUNTIFS('거래장부'!$Y$5:$Y981,$A$12,'거래장부'!$X$5:$X981,J$12,'거래장부'!$T$5:$T981,$A16,'거래장부'!$V$5:$V981,$O$12))</f>
        <v/>
      </c>
      <c r="K16" s="147" t="str">
        <f>if(COUNTIFS('거래장부'!$Y$5:$Y981,$A$12,'거래장부'!$X$5:$X$56,K$12,'거래장부'!$T$5:$T981,$A16,'거래장부'!$V$5:$V981,$O$12)=0,"",COUNTIFS('거래장부'!$Y$5:$Y981,$A$12,'거래장부'!$X$5:$X981,K$12,'거래장부'!$T$5:$T981,$A16,'거래장부'!$V$5:$V981,$O$12))</f>
        <v/>
      </c>
      <c r="L16" s="147" t="str">
        <f>if(COUNTIFS('거래장부'!$Y$5:$Y981,$A$12,'거래장부'!$X$5:$X$56,L$12,'거래장부'!$T$5:$T981,$A16,'거래장부'!$V$5:$V981,$O$12)=0,"",COUNTIFS('거래장부'!$Y$5:$Y981,$A$12,'거래장부'!$X$5:$X981,L$12,'거래장부'!$T$5:$T981,$A16,'거래장부'!$V$5:$V981,$O$12))</f>
        <v/>
      </c>
      <c r="M16" s="147" t="str">
        <f>if(COUNTIFS('거래장부'!$Y$5:$Y981,$A$12,'거래장부'!$X$5:$X$56,M$12,'거래장부'!$T$5:$T981,$A16,'거래장부'!$V$5:$V981,$O$12)=0,"",COUNTIFS('거래장부'!$Y$5:$Y981,$A$12,'거래장부'!$X$5:$X981,M$12,'거래장부'!$T$5:$T981,$A16,'거래장부'!$V$5:$V981,$O$12))</f>
        <v/>
      </c>
      <c r="N16" s="149">
        <f t="shared" si="4"/>
        <v>0</v>
      </c>
      <c r="O16" s="150">
        <f t="shared" si="5"/>
        <v>0</v>
      </c>
      <c r="P16" s="157"/>
      <c r="Q16" s="151">
        <v>4.0</v>
      </c>
      <c r="R16" s="143"/>
      <c r="S16" s="143"/>
      <c r="T16" s="143"/>
      <c r="U16" s="143"/>
      <c r="V16" s="143"/>
      <c r="W16" s="143"/>
      <c r="X16" s="143"/>
      <c r="Y16" s="143"/>
      <c r="Z16" s="143"/>
    </row>
    <row r="17">
      <c r="A17" s="146" t="s">
        <v>73</v>
      </c>
      <c r="B17" s="147" t="str">
        <f>if(COUNTIFS('거래장부'!$Y$5:$Y981,$A$12,'거래장부'!$X$5:$X$56,B$12,'거래장부'!$T$5:$T981,$A17,'거래장부'!$V$5:$V981,$O$12)=0,"",COUNTIFS('거래장부'!$Y$5:$Y981,$A$12,'거래장부'!$X$5:$X981,B$12,'거래장부'!$T$5:$T981,$A17,'거래장부'!$V$5:$V981,$O$12))</f>
        <v/>
      </c>
      <c r="C17" s="147" t="str">
        <f>if(COUNTIFS('거래장부'!$Y$5:$Y981,$A$12,'거래장부'!$X$5:$X$56,C$12,'거래장부'!$T$5:$T981,$A17,'거래장부'!$V$5:$V981,$O$12)=0,"",COUNTIFS('거래장부'!$Y$5:$Y981,$A$12,'거래장부'!$X$5:$X981,C$12,'거래장부'!$T$5:$T981,$A17,'거래장부'!$V$5:$V981,$O$12))</f>
        <v/>
      </c>
      <c r="D17" s="147" t="str">
        <f>if(COUNTIFS('거래장부'!$Y$5:$Y981,$A$12,'거래장부'!$X$5:$X$56,D$12,'거래장부'!$T$5:$T981,$A17,'거래장부'!$V$5:$V981,$O$12)=0,"",COUNTIFS('거래장부'!$Y$5:$Y981,$A$12,'거래장부'!$X$5:$X981,D$12,'거래장부'!$T$5:$T981,$A17,'거래장부'!$V$5:$V981,$O$12))</f>
        <v/>
      </c>
      <c r="E17" s="147" t="str">
        <f>if(COUNTIFS('거래장부'!$Y$5:$Y981,$A$12,'거래장부'!$X$5:$X$56,E$12,'거래장부'!$T$5:$T981,$A17,'거래장부'!$V$5:$V981,$O$12)=0,"",COUNTIFS('거래장부'!$Y$5:$Y981,$A$12,'거래장부'!$X$5:$X981,E$12,'거래장부'!$T$5:$T981,$A17,'거래장부'!$V$5:$V981,$O$12))</f>
        <v/>
      </c>
      <c r="F17" s="147" t="str">
        <f>if(COUNTIFS('거래장부'!$Y$5:$Y981,$A$12,'거래장부'!$X$5:$X$56,F$12,'거래장부'!$T$5:$T981,$A17,'거래장부'!$V$5:$V981,$O$12)=0,"",COUNTIFS('거래장부'!$Y$5:$Y981,$A$12,'거래장부'!$X$5:$X981,F$12,'거래장부'!$T$5:$T981,$A17,'거래장부'!$V$5:$V981,$O$12))</f>
        <v/>
      </c>
      <c r="G17" s="147" t="str">
        <f>if(COUNTIFS('거래장부'!$Y$5:$Y981,$A$12,'거래장부'!$X$5:$X$56,G$12,'거래장부'!$T$5:$T981,$A17,'거래장부'!$V$5:$V981,$O$12)=0,"",COUNTIFS('거래장부'!$Y$5:$Y981,$A$12,'거래장부'!$X$5:$X981,G$12,'거래장부'!$T$5:$T981,$A17,'거래장부'!$V$5:$V981,$O$12))</f>
        <v/>
      </c>
      <c r="H17" s="147" t="str">
        <f>if(COUNTIFS('거래장부'!$Y$5:$Y981,$A$12,'거래장부'!$X$5:$X$56,H$12,'거래장부'!$T$5:$T981,$A17,'거래장부'!$V$5:$V981,$O$12)=0,"",COUNTIFS('거래장부'!$Y$5:$Y981,$A$12,'거래장부'!$X$5:$X981,H$12,'거래장부'!$T$5:$T981,$A17,'거래장부'!$V$5:$V981,$O$12))</f>
        <v/>
      </c>
      <c r="I17" s="147" t="str">
        <f>if(COUNTIFS('거래장부'!$Y$5:$Y981,$A$12,'거래장부'!$X$5:$X$56,I$12,'거래장부'!$T$5:$T981,$A17,'거래장부'!$V$5:$V981,$O$12)=0,"",COUNTIFS('거래장부'!$Y$5:$Y981,$A$12,'거래장부'!$X$5:$X981,I$12,'거래장부'!$T$5:$T981,$A17,'거래장부'!$V$5:$V981,$O$12))</f>
        <v/>
      </c>
      <c r="J17" s="147" t="str">
        <f>if(COUNTIFS('거래장부'!$Y$5:$Y981,$A$12,'거래장부'!$X$5:$X$56,J$12,'거래장부'!$T$5:$T981,$A17,'거래장부'!$V$5:$V981,$O$12)=0,"",COUNTIFS('거래장부'!$Y$5:$Y981,$A$12,'거래장부'!$X$5:$X981,J$12,'거래장부'!$T$5:$T981,$A17,'거래장부'!$V$5:$V981,$O$12))</f>
        <v/>
      </c>
      <c r="K17" s="147" t="str">
        <f>if(COUNTIFS('거래장부'!$Y$5:$Y981,$A$12,'거래장부'!$X$5:$X$56,K$12,'거래장부'!$T$5:$T981,$A17,'거래장부'!$V$5:$V981,$O$12)=0,"",COUNTIFS('거래장부'!$Y$5:$Y981,$A$12,'거래장부'!$X$5:$X981,K$12,'거래장부'!$T$5:$T981,$A17,'거래장부'!$V$5:$V981,$O$12))</f>
        <v/>
      </c>
      <c r="L17" s="147" t="str">
        <f>if(COUNTIFS('거래장부'!$Y$5:$Y981,$A$12,'거래장부'!$X$5:$X$56,L$12,'거래장부'!$T$5:$T981,$A17,'거래장부'!$V$5:$V981,$O$12)=0,"",COUNTIFS('거래장부'!$Y$5:$Y981,$A$12,'거래장부'!$X$5:$X981,L$12,'거래장부'!$T$5:$T981,$A17,'거래장부'!$V$5:$V981,$O$12))</f>
        <v/>
      </c>
      <c r="M17" s="147" t="str">
        <f>if(COUNTIFS('거래장부'!$Y$5:$Y981,$A$12,'거래장부'!$X$5:$X$56,M$12,'거래장부'!$T$5:$T981,$A17,'거래장부'!$V$5:$V981,$O$12)=0,"",COUNTIFS('거래장부'!$Y$5:$Y981,$A$12,'거래장부'!$X$5:$X981,M$12,'거래장부'!$T$5:$T981,$A17,'거래장부'!$V$5:$V981,$O$12))</f>
        <v/>
      </c>
      <c r="N17" s="149">
        <f t="shared" si="4"/>
        <v>0</v>
      </c>
      <c r="O17" s="150">
        <f t="shared" si="5"/>
        <v>0</v>
      </c>
      <c r="P17" s="157"/>
      <c r="Q17" s="158">
        <v>5.0</v>
      </c>
      <c r="R17" s="143"/>
      <c r="S17" s="143"/>
      <c r="T17" s="143"/>
      <c r="U17" s="143"/>
      <c r="V17" s="143"/>
      <c r="W17" s="143"/>
      <c r="X17" s="143"/>
      <c r="Y17" s="143"/>
      <c r="Z17" s="143"/>
    </row>
    <row r="18">
      <c r="A18" s="146" t="s">
        <v>97</v>
      </c>
      <c r="B18" s="147" t="str">
        <f>if(COUNTIFS('거래장부'!$Y$5:$Y981,$A$12,'거래장부'!$X$5:$X$56,B$12,'거래장부'!$T$5:$T981,$A18,'거래장부'!$V$5:$V981,$O$12)=0,"",COUNTIFS('거래장부'!$Y$5:$Y981,$A$12,'거래장부'!$X$5:$X981,B$12,'거래장부'!$T$5:$T981,$A18,'거래장부'!$V$5:$V981,$O$12))</f>
        <v/>
      </c>
      <c r="C18" s="147" t="str">
        <f>if(COUNTIFS('거래장부'!$Y$5:$Y981,$A$12,'거래장부'!$X$5:$X$56,C$12,'거래장부'!$T$5:$T981,$A18,'거래장부'!$V$5:$V981,$O$12)=0,"",COUNTIFS('거래장부'!$Y$5:$Y981,$A$12,'거래장부'!$X$5:$X981,C$12,'거래장부'!$T$5:$T981,$A18,'거래장부'!$V$5:$V981,$O$12))</f>
        <v/>
      </c>
      <c r="D18" s="147" t="str">
        <f>if(COUNTIFS('거래장부'!$Y$5:$Y981,$A$12,'거래장부'!$X$5:$X$56,D$12,'거래장부'!$T$5:$T981,$A18,'거래장부'!$V$5:$V981,$O$12)=0,"",COUNTIFS('거래장부'!$Y$5:$Y981,$A$12,'거래장부'!$X$5:$X981,D$12,'거래장부'!$T$5:$T981,$A18,'거래장부'!$V$5:$V981,$O$12))</f>
        <v/>
      </c>
      <c r="E18" s="147" t="str">
        <f>if(COUNTIFS('거래장부'!$Y$5:$Y981,$A$12,'거래장부'!$X$5:$X$56,E$12,'거래장부'!$T$5:$T981,$A18,'거래장부'!$V$5:$V981,$O$12)=0,"",COUNTIFS('거래장부'!$Y$5:$Y981,$A$12,'거래장부'!$X$5:$X981,E$12,'거래장부'!$T$5:$T981,$A18,'거래장부'!$V$5:$V981,$O$12))</f>
        <v/>
      </c>
      <c r="F18" s="147" t="str">
        <f>if(COUNTIFS('거래장부'!$Y$5:$Y981,$A$12,'거래장부'!$X$5:$X$56,F$12,'거래장부'!$T$5:$T981,$A18,'거래장부'!$V$5:$V981,$O$12)=0,"",COUNTIFS('거래장부'!$Y$5:$Y981,$A$12,'거래장부'!$X$5:$X981,F$12,'거래장부'!$T$5:$T981,$A18,'거래장부'!$V$5:$V981,$O$12))</f>
        <v/>
      </c>
      <c r="G18" s="147" t="str">
        <f>if(COUNTIFS('거래장부'!$Y$5:$Y981,$A$12,'거래장부'!$X$5:$X$56,G$12,'거래장부'!$T$5:$T981,$A18,'거래장부'!$V$5:$V981,$O$12)=0,"",COUNTIFS('거래장부'!$Y$5:$Y981,$A$12,'거래장부'!$X$5:$X981,G$12,'거래장부'!$T$5:$T981,$A18,'거래장부'!$V$5:$V981,$O$12))</f>
        <v/>
      </c>
      <c r="H18" s="147" t="str">
        <f>if(COUNTIFS('거래장부'!$Y$5:$Y981,$A$12,'거래장부'!$X$5:$X$56,H$12,'거래장부'!$T$5:$T981,$A18,'거래장부'!$V$5:$V981,$O$12)=0,"",COUNTIFS('거래장부'!$Y$5:$Y981,$A$12,'거래장부'!$X$5:$X981,H$12,'거래장부'!$T$5:$T981,$A18,'거래장부'!$V$5:$V981,$O$12))</f>
        <v/>
      </c>
      <c r="I18" s="147" t="str">
        <f>if(COUNTIFS('거래장부'!$Y$5:$Y981,$A$12,'거래장부'!$X$5:$X$56,I$12,'거래장부'!$T$5:$T981,$A18,'거래장부'!$V$5:$V981,$O$12)=0,"",COUNTIFS('거래장부'!$Y$5:$Y981,$A$12,'거래장부'!$X$5:$X981,I$12,'거래장부'!$T$5:$T981,$A18,'거래장부'!$V$5:$V981,$O$12))</f>
        <v/>
      </c>
      <c r="J18" s="147" t="str">
        <f>if(COUNTIFS('거래장부'!$Y$5:$Y981,$A$12,'거래장부'!$X$5:$X$56,J$12,'거래장부'!$T$5:$T981,$A18,'거래장부'!$V$5:$V981,$O$12)=0,"",COUNTIFS('거래장부'!$Y$5:$Y981,$A$12,'거래장부'!$X$5:$X981,J$12,'거래장부'!$T$5:$T981,$A18,'거래장부'!$V$5:$V981,$O$12))</f>
        <v/>
      </c>
      <c r="K18" s="147" t="str">
        <f>if(COUNTIFS('거래장부'!$Y$5:$Y981,$A$12,'거래장부'!$X$5:$X$56,K$12,'거래장부'!$T$5:$T981,$A18,'거래장부'!$V$5:$V981,$O$12)=0,"",COUNTIFS('거래장부'!$Y$5:$Y981,$A$12,'거래장부'!$X$5:$X981,K$12,'거래장부'!$T$5:$T981,$A18,'거래장부'!$V$5:$V981,$O$12))</f>
        <v/>
      </c>
      <c r="L18" s="147" t="str">
        <f>if(COUNTIFS('거래장부'!$Y$5:$Y981,$A$12,'거래장부'!$X$5:$X$56,L$12,'거래장부'!$T$5:$T981,$A18,'거래장부'!$V$5:$V981,$O$12)=0,"",COUNTIFS('거래장부'!$Y$5:$Y981,$A$12,'거래장부'!$X$5:$X981,L$12,'거래장부'!$T$5:$T981,$A18,'거래장부'!$V$5:$V981,$O$12))</f>
        <v/>
      </c>
      <c r="M18" s="147" t="str">
        <f>if(COUNTIFS('거래장부'!$Y$5:$Y981,$A$12,'거래장부'!$X$5:$X$56,M$12,'거래장부'!$T$5:$T981,$A18,'거래장부'!$V$5:$V981,$O$12)=0,"",COUNTIFS('거래장부'!$Y$5:$Y981,$A$12,'거래장부'!$X$5:$X981,M$12,'거래장부'!$T$5:$T981,$A18,'거래장부'!$V$5:$V981,$O$12))</f>
        <v/>
      </c>
      <c r="N18" s="149">
        <f t="shared" si="4"/>
        <v>0</v>
      </c>
      <c r="O18" s="150">
        <f t="shared" si="5"/>
        <v>0</v>
      </c>
      <c r="P18" s="157"/>
      <c r="Q18" s="158">
        <v>6.0</v>
      </c>
      <c r="R18" s="143"/>
      <c r="S18" s="143"/>
      <c r="T18" s="143"/>
      <c r="U18" s="143"/>
      <c r="V18" s="143"/>
      <c r="W18" s="143"/>
      <c r="X18" s="143"/>
      <c r="Y18" s="143"/>
      <c r="Z18" s="143"/>
    </row>
    <row r="19">
      <c r="A19" s="146" t="s">
        <v>98</v>
      </c>
      <c r="B19" s="147" t="str">
        <f>if(COUNTIFS('거래장부'!$Y$5:$Y981,$A$12,'거래장부'!$X$5:$X$56,B$12,'거래장부'!$T$5:$T981,$A19,'거래장부'!$V$5:$V981,$O$12)=0,"",COUNTIFS('거래장부'!$Y$5:$Y981,$A$12,'거래장부'!$X$5:$X981,B$12,'거래장부'!$T$5:$T981,$A19,'거래장부'!$V$5:$V981,$O$12))</f>
        <v/>
      </c>
      <c r="C19" s="147" t="str">
        <f>if(COUNTIFS('거래장부'!$Y$5:$Y981,$A$12,'거래장부'!$X$5:$X$56,C$12,'거래장부'!$T$5:$T981,$A19,'거래장부'!$V$5:$V981,$O$12)=0,"",COUNTIFS('거래장부'!$Y$5:$Y981,$A$12,'거래장부'!$X$5:$X981,C$12,'거래장부'!$T$5:$T981,$A19,'거래장부'!$V$5:$V981,$O$12))</f>
        <v/>
      </c>
      <c r="D19" s="147" t="str">
        <f>if(COUNTIFS('거래장부'!$Y$5:$Y981,$A$12,'거래장부'!$X$5:$X$56,D$12,'거래장부'!$T$5:$T981,$A19,'거래장부'!$V$5:$V981,$O$12)=0,"",COUNTIFS('거래장부'!$Y$5:$Y981,$A$12,'거래장부'!$X$5:$X981,D$12,'거래장부'!$T$5:$T981,$A19,'거래장부'!$V$5:$V981,$O$12))</f>
        <v/>
      </c>
      <c r="E19" s="147" t="str">
        <f>if(COUNTIFS('거래장부'!$Y$5:$Y981,$A$12,'거래장부'!$X$5:$X$56,E$12,'거래장부'!$T$5:$T981,$A19,'거래장부'!$V$5:$V981,$O$12)=0,"",COUNTIFS('거래장부'!$Y$5:$Y981,$A$12,'거래장부'!$X$5:$X981,E$12,'거래장부'!$T$5:$T981,$A19,'거래장부'!$V$5:$V981,$O$12))</f>
        <v/>
      </c>
      <c r="F19" s="147" t="str">
        <f>if(COUNTIFS('거래장부'!$Y$5:$Y981,$A$12,'거래장부'!$X$5:$X$56,F$12,'거래장부'!$T$5:$T981,$A19,'거래장부'!$V$5:$V981,$O$12)=0,"",COUNTIFS('거래장부'!$Y$5:$Y981,$A$12,'거래장부'!$X$5:$X981,F$12,'거래장부'!$T$5:$T981,$A19,'거래장부'!$V$5:$V981,$O$12))</f>
        <v/>
      </c>
      <c r="G19" s="147" t="str">
        <f>if(COUNTIFS('거래장부'!$Y$5:$Y981,$A$12,'거래장부'!$X$5:$X$56,G$12,'거래장부'!$T$5:$T981,$A19,'거래장부'!$V$5:$V981,$O$12)=0,"",COUNTIFS('거래장부'!$Y$5:$Y981,$A$12,'거래장부'!$X$5:$X981,G$12,'거래장부'!$T$5:$T981,$A19,'거래장부'!$V$5:$V981,$O$12))</f>
        <v/>
      </c>
      <c r="H19" s="147" t="str">
        <f>if(COUNTIFS('거래장부'!$Y$5:$Y981,$A$12,'거래장부'!$X$5:$X$56,H$12,'거래장부'!$T$5:$T981,$A19,'거래장부'!$V$5:$V981,$O$12)=0,"",COUNTIFS('거래장부'!$Y$5:$Y981,$A$12,'거래장부'!$X$5:$X981,H$12,'거래장부'!$T$5:$T981,$A19,'거래장부'!$V$5:$V981,$O$12))</f>
        <v/>
      </c>
      <c r="I19" s="147" t="str">
        <f>if(COUNTIFS('거래장부'!$Y$5:$Y981,$A$12,'거래장부'!$X$5:$X$56,I$12,'거래장부'!$T$5:$T981,$A19,'거래장부'!$V$5:$V981,$O$12)=0,"",COUNTIFS('거래장부'!$Y$5:$Y981,$A$12,'거래장부'!$X$5:$X981,I$12,'거래장부'!$T$5:$T981,$A19,'거래장부'!$V$5:$V981,$O$12))</f>
        <v/>
      </c>
      <c r="J19" s="147" t="str">
        <f>if(COUNTIFS('거래장부'!$Y$5:$Y981,$A$12,'거래장부'!$X$5:$X$56,J$12,'거래장부'!$T$5:$T981,$A19,'거래장부'!$V$5:$V981,$O$12)=0,"",COUNTIFS('거래장부'!$Y$5:$Y981,$A$12,'거래장부'!$X$5:$X981,J$12,'거래장부'!$T$5:$T981,$A19,'거래장부'!$V$5:$V981,$O$12))</f>
        <v/>
      </c>
      <c r="K19" s="147" t="str">
        <f>if(COUNTIFS('거래장부'!$Y$5:$Y981,$A$12,'거래장부'!$X$5:$X$56,K$12,'거래장부'!$T$5:$T981,$A19,'거래장부'!$V$5:$V981,$O$12)=0,"",COUNTIFS('거래장부'!$Y$5:$Y981,$A$12,'거래장부'!$X$5:$X981,K$12,'거래장부'!$T$5:$T981,$A19,'거래장부'!$V$5:$V981,$O$12))</f>
        <v/>
      </c>
      <c r="L19" s="147" t="str">
        <f>if(COUNTIFS('거래장부'!$Y$5:$Y981,$A$12,'거래장부'!$X$5:$X$56,L$12,'거래장부'!$T$5:$T981,$A19,'거래장부'!$V$5:$V981,$O$12)=0,"",COUNTIFS('거래장부'!$Y$5:$Y981,$A$12,'거래장부'!$X$5:$X981,L$12,'거래장부'!$T$5:$T981,$A19,'거래장부'!$V$5:$V981,$O$12))</f>
        <v/>
      </c>
      <c r="M19" s="147" t="str">
        <f>if(COUNTIFS('거래장부'!$Y$5:$Y981,$A$12,'거래장부'!$X$5:$X$56,M$12,'거래장부'!$T$5:$T981,$A19,'거래장부'!$V$5:$V981,$O$12)=0,"",COUNTIFS('거래장부'!$Y$5:$Y981,$A$12,'거래장부'!$X$5:$X981,M$12,'거래장부'!$T$5:$T981,$A19,'거래장부'!$V$5:$V981,$O$12))</f>
        <v/>
      </c>
      <c r="N19" s="149">
        <f t="shared" si="4"/>
        <v>0</v>
      </c>
      <c r="O19" s="150">
        <f t="shared" si="5"/>
        <v>0</v>
      </c>
      <c r="P19" s="157"/>
      <c r="Q19" s="158">
        <v>7.0</v>
      </c>
      <c r="R19" s="143"/>
      <c r="S19" s="143"/>
      <c r="T19" s="143"/>
      <c r="U19" s="143"/>
      <c r="V19" s="143"/>
      <c r="W19" s="143"/>
      <c r="X19" s="143"/>
      <c r="Y19" s="143"/>
      <c r="Z19" s="143"/>
    </row>
    <row r="20">
      <c r="A20" s="159" t="s">
        <v>7</v>
      </c>
      <c r="B20" s="149">
        <f t="shared" ref="B20:M20" si="6">SUM(B13:B19)</f>
        <v>0</v>
      </c>
      <c r="C20" s="149">
        <f t="shared" si="6"/>
        <v>1</v>
      </c>
      <c r="D20" s="149">
        <f t="shared" si="6"/>
        <v>1</v>
      </c>
      <c r="E20" s="149">
        <f t="shared" si="6"/>
        <v>0</v>
      </c>
      <c r="F20" s="149">
        <f t="shared" si="6"/>
        <v>0</v>
      </c>
      <c r="G20" s="149">
        <f t="shared" si="6"/>
        <v>0</v>
      </c>
      <c r="H20" s="149">
        <f t="shared" si="6"/>
        <v>0</v>
      </c>
      <c r="I20" s="149">
        <f t="shared" si="6"/>
        <v>0</v>
      </c>
      <c r="J20" s="149">
        <f t="shared" si="6"/>
        <v>0</v>
      </c>
      <c r="K20" s="149">
        <f t="shared" si="6"/>
        <v>0</v>
      </c>
      <c r="L20" s="149">
        <f t="shared" si="6"/>
        <v>0</v>
      </c>
      <c r="M20" s="149">
        <f t="shared" si="6"/>
        <v>0</v>
      </c>
      <c r="N20" s="149">
        <f t="shared" si="4"/>
        <v>2</v>
      </c>
      <c r="O20" s="160"/>
      <c r="P20" s="157"/>
      <c r="Q20" s="157"/>
      <c r="R20" s="143"/>
      <c r="S20" s="143"/>
      <c r="T20" s="143"/>
      <c r="U20" s="143"/>
      <c r="V20" s="143"/>
      <c r="W20" s="143"/>
      <c r="X20" s="143"/>
      <c r="Y20" s="143"/>
      <c r="Z20" s="143"/>
    </row>
    <row r="2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</sheetData>
  <mergeCells count="2">
    <mergeCell ref="A1:Q1"/>
    <mergeCell ref="A11:Q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14" width="4.57"/>
    <col customWidth="1" min="15" max="15" width="3.86"/>
    <col customWidth="1" min="16" max="17" width="4.14"/>
  </cols>
  <sheetData>
    <row r="1">
      <c r="A1" s="142" t="s">
        <v>96</v>
      </c>
      <c r="R1" s="143"/>
      <c r="S1" s="143"/>
      <c r="T1" s="143"/>
      <c r="U1" s="143"/>
      <c r="V1" s="143"/>
      <c r="W1" s="143"/>
      <c r="X1" s="143"/>
      <c r="Y1" s="143"/>
      <c r="Z1" s="143"/>
    </row>
    <row r="2">
      <c r="A2" s="144">
        <v>2016.0</v>
      </c>
      <c r="B2" s="144">
        <v>1.0</v>
      </c>
      <c r="C2" s="144">
        <v>2.0</v>
      </c>
      <c r="D2" s="144">
        <v>3.0</v>
      </c>
      <c r="E2" s="144">
        <v>4.0</v>
      </c>
      <c r="F2" s="144">
        <v>5.0</v>
      </c>
      <c r="G2" s="144">
        <v>6.0</v>
      </c>
      <c r="H2" s="144">
        <v>7.0</v>
      </c>
      <c r="I2" s="144">
        <v>8.0</v>
      </c>
      <c r="J2" s="144">
        <v>9.0</v>
      </c>
      <c r="K2" s="144">
        <v>10.0</v>
      </c>
      <c r="L2" s="144">
        <v>11.0</v>
      </c>
      <c r="M2" s="144">
        <v>12.0</v>
      </c>
      <c r="N2" s="144" t="s">
        <v>92</v>
      </c>
      <c r="O2" s="145"/>
      <c r="P2" s="144">
        <v>2015.0</v>
      </c>
      <c r="Q2" s="144">
        <v>2016.0</v>
      </c>
      <c r="R2" s="143"/>
      <c r="S2" s="143"/>
      <c r="T2" s="143"/>
      <c r="U2" s="143"/>
      <c r="V2" s="143"/>
      <c r="W2" s="143"/>
      <c r="X2" s="143"/>
      <c r="Y2" s="143"/>
      <c r="Z2" s="143"/>
    </row>
    <row r="3">
      <c r="A3" s="146" t="s">
        <v>24</v>
      </c>
      <c r="B3" s="147" t="str">
        <f>if(COUNTIFS('거래장부'!$Y$5:$Y1001,$A$2,'거래장부'!$X$5:$X1001,B$2,'거래장부'!$O$5:$O1001,$A3)=0,"",COUNTIFS('거래장부'!$Y$5:$Y1001,$A$2,'거래장부'!$X$5:$X1001,B$2,'거래장부'!$O$5:$O1001,$A3))</f>
        <v/>
      </c>
      <c r="C3" s="147">
        <f>if(COUNTIFS('거래장부'!$Y$5:$Y1001,$A$2,'거래장부'!$X$5:$X1001,C$2,'거래장부'!$O$5:$O1001,$A3)=0,"",COUNTIFS('거래장부'!$Y$5:$Y1001,$A$2,'거래장부'!$X$5:$X1001,C$2,'거래장부'!$O$5:$O1001,$A3))</f>
        <v>1</v>
      </c>
      <c r="D3" s="147" t="str">
        <f>if(COUNTIFS('거래장부'!$Y$5:$Y1001,$A$2,'거래장부'!$X$5:$X1001,D$2,'거래장부'!$O$5:$O1001,$A3)=0,"",COUNTIFS('거래장부'!$Y$5:$Y1001,$A$2,'거래장부'!$X$5:$X1001,D$2,'거래장부'!$O$5:$O1001,$A3))</f>
        <v/>
      </c>
      <c r="E3" s="147" t="str">
        <f>if(COUNTIFS('거래장부'!$Y$5:$Y1001,$A$2,'거래장부'!$X$5:$X1001,E$2,'거래장부'!$O$5:$O1001,$A3)=0,"",COUNTIFS('거래장부'!$Y$5:$Y1001,$A$2,'거래장부'!$X$5:$X1001,E$2,'거래장부'!$O$5:$O1001,$A3))</f>
        <v/>
      </c>
      <c r="F3" s="147" t="str">
        <f>if(COUNTIFS('거래장부'!$Y$5:$Y1001,$A$2,'거래장부'!$X$5:$X1001,F$2,'거래장부'!$O$5:$O1001,$A3)=0,"",COUNTIFS('거래장부'!$Y$5:$Y1001,$A$2,'거래장부'!$X$5:$X1001,F$2,'거래장부'!$O$5:$O1001,$A3))</f>
        <v/>
      </c>
      <c r="G3" s="147" t="str">
        <f>if(COUNTIFS('거래장부'!$Y$5:$Y1001,$A$2,'거래장부'!$X$5:$X1001,G$2,'거래장부'!$O$5:$O1001,$A3)=0,"",COUNTIFS('거래장부'!$Y$5:$Y1001,$A$2,'거래장부'!$X$5:$X1001,G$2,'거래장부'!$O$5:$O1001,$A3))</f>
        <v/>
      </c>
      <c r="H3" s="147">
        <f>if(COUNTIFS('거래장부'!$Y$5:$Y1001,$A$2,'거래장부'!$X$5:$X1001,H$2,'거래장부'!$O$5:$O1001,$A3)=0,"",COUNTIFS('거래장부'!$Y$5:$Y1001,$A$2,'거래장부'!$X$5:$X1001,H$2,'거래장부'!$O$5:$O1001,$A3))</f>
        <v>1</v>
      </c>
      <c r="I3" s="147" t="str">
        <f>if(COUNTIFS('거래장부'!$Y$5:$Y1001,$A$2,'거래장부'!$X$5:$X1001,I$2,'거래장부'!$O$5:$O1001,$A3)=0,"",COUNTIFS('거래장부'!$Y$5:$Y1001,$A$2,'거래장부'!$X$5:$X1001,I$2,'거래장부'!$O$5:$O1001,$A3))</f>
        <v/>
      </c>
      <c r="J3" s="147" t="str">
        <f>if(COUNTIFS('거래장부'!$Y$5:$Y1001,$A$2,'거래장부'!$X$5:$X1001,J$2,'거래장부'!$O$5:$O1001,$A3)=0,"",COUNTIFS('거래장부'!$Y$5:$Y1001,$A$2,'거래장부'!$X$5:$X1001,J$2,'거래장부'!$O$5:$O1001,$A3))</f>
        <v/>
      </c>
      <c r="K3" s="147">
        <f>if(COUNTIFS('거래장부'!$Y$5:$Y1001,$A$2,'거래장부'!$X$5:$X1001,K$2,'거래장부'!$O$5:$O1001,$A3)=0,"",COUNTIFS('거래장부'!$Y$5:$Y1001,$A$2,'거래장부'!$X$5:$X1001,K$2,'거래장부'!$O$5:$O1001,$A3))</f>
        <v>6</v>
      </c>
      <c r="L3" s="147">
        <f>if(COUNTIFS('거래장부'!$Y$5:$Y1001,$A$2,'거래장부'!$X$5:$X1001,L$2,'거래장부'!$O$5:$O1001,$A3)=0,"",COUNTIFS('거래장부'!$Y$5:$Y1001,$A$2,'거래장부'!$X$5:$X1001,L$2,'거래장부'!$O$5:$O1001,$A3))</f>
        <v>1</v>
      </c>
      <c r="M3" s="147" t="str">
        <f>if(COUNTIFS('거래장부'!$Y$5:$Y1001,$A$2,'거래장부'!$X$5:$X1001,M$2,'거래장부'!$O$5:$O1001,$A3)=0,"",COUNTIFS('거래장부'!$Y$5:$Y1001,$A$2,'거래장부'!$X$5:$X1001,M$2,'거래장부'!$O$5:$O1001,$A3))</f>
        <v/>
      </c>
      <c r="N3" s="149">
        <f t="shared" ref="N3:N10" si="1">SUM(B3:M3)</f>
        <v>9</v>
      </c>
      <c r="O3" s="150">
        <f t="shared" ref="O3:O9" si="2">N3/$N$10</f>
        <v>0.3</v>
      </c>
      <c r="P3" s="151">
        <v>1.0</v>
      </c>
      <c r="Q3" s="151">
        <v>1.0</v>
      </c>
      <c r="R3" s="143"/>
      <c r="S3" s="143"/>
      <c r="T3" s="143"/>
      <c r="U3" s="143"/>
      <c r="V3" s="143"/>
      <c r="W3" s="143"/>
      <c r="X3" s="143"/>
      <c r="Y3" s="143"/>
      <c r="Z3" s="143"/>
    </row>
    <row r="4">
      <c r="A4" s="146" t="s">
        <v>64</v>
      </c>
      <c r="B4" s="147">
        <f>if(COUNTIFS('거래장부'!$Y$5:$Y1001,$A$2,'거래장부'!$X$5:$X1001,B$2,'거래장부'!$O$5:$O1001,$A4)=0,"",COUNTIFS('거래장부'!$Y$5:$Y1001,$A$2,'거래장부'!$X$5:$X1001,B$2,'거래장부'!$O$5:$O1001,$A4))</f>
        <v>1</v>
      </c>
      <c r="C4" s="147" t="str">
        <f>if(COUNTIFS('거래장부'!$Y$5:$Y1001,$A$2,'거래장부'!$X$5:$X1001,C$2,'거래장부'!$O$5:$O1001,$A4)=0,"",COUNTIFS('거래장부'!$Y$5:$Y1001,$A$2,'거래장부'!$X$5:$X1001,C$2,'거래장부'!$O$5:$O1001,$A4))</f>
        <v/>
      </c>
      <c r="D4" s="147">
        <f>if(COUNTIFS('거래장부'!$Y$5:$Y1001,$A$2,'거래장부'!$X$5:$X1001,D$2,'거래장부'!$O$5:$O1001,$A4)=0,"",COUNTIFS('거래장부'!$Y$5:$Y1001,$A$2,'거래장부'!$X$5:$X1001,D$2,'거래장부'!$O$5:$O1001,$A4))</f>
        <v>2</v>
      </c>
      <c r="E4" s="147" t="str">
        <f>if(COUNTIFS('거래장부'!$Y$5:$Y1001,$A$2,'거래장부'!$X$5:$X1001,E$2,'거래장부'!$O$5:$O1001,$A4)=0,"",COUNTIFS('거래장부'!$Y$5:$Y1001,$A$2,'거래장부'!$X$5:$X1001,E$2,'거래장부'!$O$5:$O1001,$A4))</f>
        <v/>
      </c>
      <c r="F4" s="147" t="str">
        <f>if(COUNTIFS('거래장부'!$Y$5:$Y1001,$A$2,'거래장부'!$X$5:$X1001,F$2,'거래장부'!$O$5:$O1001,$A4)=0,"",COUNTIFS('거래장부'!$Y$5:$Y1001,$A$2,'거래장부'!$X$5:$X1001,F$2,'거래장부'!$O$5:$O1001,$A4))</f>
        <v/>
      </c>
      <c r="G4" s="147" t="str">
        <f>if(COUNTIFS('거래장부'!$Y$5:$Y1001,$A$2,'거래장부'!$X$5:$X1001,G$2,'거래장부'!$O$5:$O1001,$A4)=0,"",COUNTIFS('거래장부'!$Y$5:$Y1001,$A$2,'거래장부'!$X$5:$X1001,G$2,'거래장부'!$O$5:$O1001,$A4))</f>
        <v/>
      </c>
      <c r="H4" s="147" t="str">
        <f>if(COUNTIFS('거래장부'!$Y$5:$Y1001,$A$2,'거래장부'!$X$5:$X1001,H$2,'거래장부'!$O$5:$O1001,$A4)=0,"",COUNTIFS('거래장부'!$Y$5:$Y1001,$A$2,'거래장부'!$X$5:$X1001,H$2,'거래장부'!$O$5:$O1001,$A4))</f>
        <v/>
      </c>
      <c r="I4" s="147" t="str">
        <f>if(COUNTIFS('거래장부'!$Y$5:$Y1001,$A$2,'거래장부'!$X$5:$X1001,I$2,'거래장부'!$O$5:$O1001,$A4)=0,"",COUNTIFS('거래장부'!$Y$5:$Y1001,$A$2,'거래장부'!$X$5:$X1001,I$2,'거래장부'!$O$5:$O1001,$A4))</f>
        <v/>
      </c>
      <c r="J4" s="147" t="str">
        <f>if(COUNTIFS('거래장부'!$Y$5:$Y1001,$A$2,'거래장부'!$X$5:$X1001,J$2,'거래장부'!$O$5:$O1001,$A4)=0,"",COUNTIFS('거래장부'!$Y$5:$Y1001,$A$2,'거래장부'!$X$5:$X1001,J$2,'거래장부'!$O$5:$O1001,$A4))</f>
        <v/>
      </c>
      <c r="K4" s="147">
        <f>if(COUNTIFS('거래장부'!$Y$5:$Y1001,$A$2,'거래장부'!$X$5:$X1001,K$2,'거래장부'!$O$5:$O1001,$A4)=0,"",COUNTIFS('거래장부'!$Y$5:$Y1001,$A$2,'거래장부'!$X$5:$X1001,K$2,'거래장부'!$O$5:$O1001,$A4))</f>
        <v>10</v>
      </c>
      <c r="L4" s="147">
        <f>if(COUNTIFS('거래장부'!$Y$5:$Y1001,$A$2,'거래장부'!$X$5:$X1001,L$2,'거래장부'!$O$5:$O1001,$A4)=0,"",COUNTIFS('거래장부'!$Y$5:$Y1001,$A$2,'거래장부'!$X$5:$X1001,L$2,'거래장부'!$O$5:$O1001,$A4))</f>
        <v>2</v>
      </c>
      <c r="M4" s="147" t="str">
        <f>if(COUNTIFS('거래장부'!$Y$5:$Y1001,$A$2,'거래장부'!$X$5:$X1001,M$2,'거래장부'!$O$5:$O1001,$A4)=0,"",COUNTIFS('거래장부'!$Y$5:$Y1001,$A$2,'거래장부'!$X$5:$X1001,M$2,'거래장부'!$O$5:$O1001,$A4))</f>
        <v/>
      </c>
      <c r="N4" s="149">
        <f t="shared" si="1"/>
        <v>15</v>
      </c>
      <c r="O4" s="150">
        <f t="shared" si="2"/>
        <v>0.5</v>
      </c>
      <c r="P4" s="151">
        <v>2.0</v>
      </c>
      <c r="Q4" s="151">
        <v>2.0</v>
      </c>
      <c r="R4" s="143"/>
      <c r="S4" s="143"/>
      <c r="T4" s="143"/>
      <c r="U4" s="143"/>
      <c r="V4" s="143"/>
      <c r="W4" s="143"/>
      <c r="X4" s="143"/>
      <c r="Y4" s="143"/>
      <c r="Z4" s="143"/>
    </row>
    <row r="5">
      <c r="A5" s="146" t="s">
        <v>58</v>
      </c>
      <c r="B5" s="147">
        <f>if(COUNTIFS('거래장부'!$Y$5:$Y1001,$A$2,'거래장부'!$X$5:$X1001,B$2,'거래장부'!$O$5:$O1001,$A5)=0,"",COUNTIFS('거래장부'!$Y$5:$Y1001,$A$2,'거래장부'!$X$5:$X1001,B$2,'거래장부'!$O$5:$O1001,$A5))</f>
        <v>2</v>
      </c>
      <c r="C5" s="147" t="str">
        <f>if(COUNTIFS('거래장부'!$Y$5:$Y1001,$A$2,'거래장부'!$X$5:$X1001,C$2,'거래장부'!$O$5:$O1001,$A5)=0,"",COUNTIFS('거래장부'!$Y$5:$Y1001,$A$2,'거래장부'!$X$5:$X1001,C$2,'거래장부'!$O$5:$O1001,$A5))</f>
        <v/>
      </c>
      <c r="D5" s="147" t="str">
        <f>if(COUNTIFS('거래장부'!$Y$5:$Y1001,$A$2,'거래장부'!$X$5:$X1001,D$2,'거래장부'!$O$5:$O1001,$A5)=0,"",COUNTIFS('거래장부'!$Y$5:$Y1001,$A$2,'거래장부'!$X$5:$X1001,D$2,'거래장부'!$O$5:$O1001,$A5))</f>
        <v/>
      </c>
      <c r="E5" s="147" t="str">
        <f>if(COUNTIFS('거래장부'!$Y$5:$Y1001,$A$2,'거래장부'!$X$5:$X1001,E$2,'거래장부'!$O$5:$O1001,$A5)=0,"",COUNTIFS('거래장부'!$Y$5:$Y1001,$A$2,'거래장부'!$X$5:$X1001,E$2,'거래장부'!$O$5:$O1001,$A5))</f>
        <v/>
      </c>
      <c r="F5" s="147" t="str">
        <f>if(COUNTIFS('거래장부'!$Y$5:$Y1001,$A$2,'거래장부'!$X$5:$X1001,F$2,'거래장부'!$O$5:$O1001,$A5)=0,"",COUNTIFS('거래장부'!$Y$5:$Y1001,$A$2,'거래장부'!$X$5:$X1001,F$2,'거래장부'!$O$5:$O1001,$A5))</f>
        <v/>
      </c>
      <c r="G5" s="147" t="str">
        <f>if(COUNTIFS('거래장부'!$Y$5:$Y1001,$A$2,'거래장부'!$X$5:$X1001,G$2,'거래장부'!$O$5:$O1001,$A5)=0,"",COUNTIFS('거래장부'!$Y$5:$Y1001,$A$2,'거래장부'!$X$5:$X1001,G$2,'거래장부'!$O$5:$O1001,$A5))</f>
        <v/>
      </c>
      <c r="H5" s="147">
        <f>if(COUNTIFS('거래장부'!$Y$5:$Y1001,$A$2,'거래장부'!$X$5:$X1001,H$2,'거래장부'!$O$5:$O1001,$A5)=0,"",COUNTIFS('거래장부'!$Y$5:$Y1001,$A$2,'거래장부'!$X$5:$X1001,H$2,'거래장부'!$O$5:$O1001,$A5))</f>
        <v>1</v>
      </c>
      <c r="I5" s="147" t="str">
        <f>if(COUNTIFS('거래장부'!$Y$5:$Y1001,$A$2,'거래장부'!$X$5:$X1001,I$2,'거래장부'!$O$5:$O1001,$A5)=0,"",COUNTIFS('거래장부'!$Y$5:$Y1001,$A$2,'거래장부'!$X$5:$X1001,I$2,'거래장부'!$O$5:$O1001,$A5))</f>
        <v/>
      </c>
      <c r="J5" s="147" t="str">
        <f>if(COUNTIFS('거래장부'!$Y$5:$Y1001,$A$2,'거래장부'!$X$5:$X1001,J$2,'거래장부'!$O$5:$O1001,$A5)=0,"",COUNTIFS('거래장부'!$Y$5:$Y1001,$A$2,'거래장부'!$X$5:$X1001,J$2,'거래장부'!$O$5:$O1001,$A5))</f>
        <v/>
      </c>
      <c r="K5" s="147" t="str">
        <f>if(COUNTIFS('거래장부'!$Y$5:$Y1001,$A$2,'거래장부'!$X$5:$X1001,K$2,'거래장부'!$O$5:$O1001,$A5)=0,"",COUNTIFS('거래장부'!$Y$5:$Y1001,$A$2,'거래장부'!$X$5:$X1001,K$2,'거래장부'!$O$5:$O1001,$A5))</f>
        <v/>
      </c>
      <c r="L5" s="147">
        <f>if(COUNTIFS('거래장부'!$Y$5:$Y1001,$A$2,'거래장부'!$X$5:$X1001,L$2,'거래장부'!$O$5:$O1001,$A5)=0,"",COUNTIFS('거래장부'!$Y$5:$Y1001,$A$2,'거래장부'!$X$5:$X1001,L$2,'거래장부'!$O$5:$O1001,$A5))</f>
        <v>1</v>
      </c>
      <c r="M5" s="147" t="str">
        <f>if(COUNTIFS('거래장부'!$Y$5:$Y1001,$A$2,'거래장부'!$X$5:$X1001,M$2,'거래장부'!$O$5:$O1001,$A5)=0,"",COUNTIFS('거래장부'!$Y$5:$Y1001,$A$2,'거래장부'!$X$5:$X1001,M$2,'거래장부'!$O$5:$O1001,$A5))</f>
        <v/>
      </c>
      <c r="N5" s="149">
        <f t="shared" si="1"/>
        <v>4</v>
      </c>
      <c r="O5" s="150">
        <f t="shared" si="2"/>
        <v>0.1333333333</v>
      </c>
      <c r="P5" s="157"/>
      <c r="Q5" s="151">
        <v>3.0</v>
      </c>
      <c r="R5" s="143"/>
      <c r="S5" s="143"/>
      <c r="T5" s="143"/>
      <c r="U5" s="143"/>
      <c r="V5" s="143"/>
      <c r="W5" s="143"/>
      <c r="X5" s="143"/>
      <c r="Y5" s="143"/>
      <c r="Z5" s="143"/>
    </row>
    <row r="6">
      <c r="A6" s="146" t="s">
        <v>68</v>
      </c>
      <c r="B6" s="147" t="str">
        <f>if(COUNTIFS('거래장부'!$Y$5:$Y1001,$A$2,'거래장부'!$X$5:$X1001,B$2,'거래장부'!$O$5:$O1001,$A6)=0,"",COUNTIFS('거래장부'!$Y$5:$Y1001,$A$2,'거래장부'!$X$5:$X1001,B$2,'거래장부'!$O$5:$O1001,$A6))</f>
        <v/>
      </c>
      <c r="C6" s="147" t="str">
        <f>if(COUNTIFS('거래장부'!$Y$5:$Y1001,$A$2,'거래장부'!$X$5:$X1001,C$2,'거래장부'!$O$5:$O1001,$A6)=0,"",COUNTIFS('거래장부'!$Y$5:$Y1001,$A$2,'거래장부'!$X$5:$X1001,C$2,'거래장부'!$O$5:$O1001,$A6))</f>
        <v/>
      </c>
      <c r="D6" s="147" t="str">
        <f>if(COUNTIFS('거래장부'!$Y$5:$Y1001,$A$2,'거래장부'!$X$5:$X1001,D$2,'거래장부'!$O$5:$O1001,$A6)=0,"",COUNTIFS('거래장부'!$Y$5:$Y1001,$A$2,'거래장부'!$X$5:$X1001,D$2,'거래장부'!$O$5:$O1001,$A6))</f>
        <v/>
      </c>
      <c r="E6" s="147" t="str">
        <f>if(COUNTIFS('거래장부'!$Y$5:$Y1001,$A$2,'거래장부'!$X$5:$X1001,E$2,'거래장부'!$O$5:$O1001,$A6)=0,"",COUNTIFS('거래장부'!$Y$5:$Y1001,$A$2,'거래장부'!$X$5:$X1001,E$2,'거래장부'!$O$5:$O1001,$A6))</f>
        <v/>
      </c>
      <c r="F6" s="147" t="str">
        <f>if(COUNTIFS('거래장부'!$Y$5:$Y1001,$A$2,'거래장부'!$X$5:$X1001,F$2,'거래장부'!$O$5:$O1001,$A6)=0,"",COUNTIFS('거래장부'!$Y$5:$Y1001,$A$2,'거래장부'!$X$5:$X1001,F$2,'거래장부'!$O$5:$O1001,$A6))</f>
        <v/>
      </c>
      <c r="G6" s="147" t="str">
        <f>if(COUNTIFS('거래장부'!$Y$5:$Y1001,$A$2,'거래장부'!$X$5:$X1001,G$2,'거래장부'!$O$5:$O1001,$A6)=0,"",COUNTIFS('거래장부'!$Y$5:$Y1001,$A$2,'거래장부'!$X$5:$X1001,G$2,'거래장부'!$O$5:$O1001,$A6))</f>
        <v/>
      </c>
      <c r="H6" s="147" t="str">
        <f>if(COUNTIFS('거래장부'!$Y$5:$Y1001,$A$2,'거래장부'!$X$5:$X1001,H$2,'거래장부'!$O$5:$O1001,$A6)=0,"",COUNTIFS('거래장부'!$Y$5:$Y1001,$A$2,'거래장부'!$X$5:$X1001,H$2,'거래장부'!$O$5:$O1001,$A6))</f>
        <v/>
      </c>
      <c r="I6" s="147" t="str">
        <f>if(COUNTIFS('거래장부'!$Y$5:$Y1001,$A$2,'거래장부'!$X$5:$X1001,I$2,'거래장부'!$O$5:$O1001,$A6)=0,"",COUNTIFS('거래장부'!$Y$5:$Y1001,$A$2,'거래장부'!$X$5:$X1001,I$2,'거래장부'!$O$5:$O1001,$A6))</f>
        <v/>
      </c>
      <c r="J6" s="147" t="str">
        <f>if(COUNTIFS('거래장부'!$Y$5:$Y1001,$A$2,'거래장부'!$X$5:$X1001,J$2,'거래장부'!$O$5:$O1001,$A6)=0,"",COUNTIFS('거래장부'!$Y$5:$Y1001,$A$2,'거래장부'!$X$5:$X1001,J$2,'거래장부'!$O$5:$O1001,$A6))</f>
        <v/>
      </c>
      <c r="K6" s="147" t="str">
        <f>if(COUNTIFS('거래장부'!$Y$5:$Y1001,$A$2,'거래장부'!$X$5:$X1001,K$2,'거래장부'!$O$5:$O1001,$A6)=0,"",COUNTIFS('거래장부'!$Y$5:$Y1001,$A$2,'거래장부'!$X$5:$X1001,K$2,'거래장부'!$O$5:$O1001,$A6))</f>
        <v/>
      </c>
      <c r="L6" s="147" t="str">
        <f>if(COUNTIFS('거래장부'!$Y$5:$Y1001,$A$2,'거래장부'!$X$5:$X1001,L$2,'거래장부'!$O$5:$O1001,$A6)=0,"",COUNTIFS('거래장부'!$Y$5:$Y1001,$A$2,'거래장부'!$X$5:$X1001,L$2,'거래장부'!$O$5:$O1001,$A6))</f>
        <v/>
      </c>
      <c r="M6" s="147" t="str">
        <f>if(COUNTIFS('거래장부'!$Y$5:$Y1001,$A$2,'거래장부'!$X$5:$X1001,M$2,'거래장부'!$O$5:$O1001,$A6)=0,"",COUNTIFS('거래장부'!$Y$5:$Y1001,$A$2,'거래장부'!$X$5:$X1001,M$2,'거래장부'!$O$5:$O1001,$A6))</f>
        <v/>
      </c>
      <c r="N6" s="149">
        <f t="shared" si="1"/>
        <v>0</v>
      </c>
      <c r="O6" s="150">
        <f t="shared" si="2"/>
        <v>0</v>
      </c>
      <c r="P6" s="157"/>
      <c r="Q6" s="151">
        <v>4.0</v>
      </c>
      <c r="R6" s="143"/>
      <c r="S6" s="143"/>
      <c r="T6" s="143"/>
      <c r="U6" s="143"/>
      <c r="V6" s="143"/>
      <c r="W6" s="143"/>
      <c r="X6" s="143"/>
      <c r="Y6" s="143"/>
      <c r="Z6" s="143"/>
    </row>
    <row r="7">
      <c r="A7" s="146" t="s">
        <v>73</v>
      </c>
      <c r="B7" s="147" t="str">
        <f>if(COUNTIFS('거래장부'!$Y$5:$Y1001,$A$2,'거래장부'!$X$5:$X1001,B$2,'거래장부'!$O$5:$O1001,$A7)=0,"",COUNTIFS('거래장부'!$Y$5:$Y1001,$A$2,'거래장부'!$X$5:$X1001,B$2,'거래장부'!$O$5:$O1001,$A7))</f>
        <v/>
      </c>
      <c r="C7" s="147">
        <f>if(COUNTIFS('거래장부'!$Y$5:$Y1001,$A$2,'거래장부'!$X$5:$X1001,C$2,'거래장부'!$O$5:$O1001,$A7)=0,"",COUNTIFS('거래장부'!$Y$5:$Y1001,$A$2,'거래장부'!$X$5:$X1001,C$2,'거래장부'!$O$5:$O1001,$A7))</f>
        <v>1</v>
      </c>
      <c r="D7" s="147">
        <f>if(COUNTIFS('거래장부'!$Y$5:$Y1001,$A$2,'거래장부'!$X$5:$X1001,D$2,'거래장부'!$O$5:$O1001,$A7)=0,"",COUNTIFS('거래장부'!$Y$5:$Y1001,$A$2,'거래장부'!$X$5:$X1001,D$2,'거래장부'!$O$5:$O1001,$A7))</f>
        <v>1</v>
      </c>
      <c r="E7" s="147" t="str">
        <f>if(COUNTIFS('거래장부'!$Y$5:$Y1001,$A$2,'거래장부'!$X$5:$X1001,E$2,'거래장부'!$O$5:$O1001,$A7)=0,"",COUNTIFS('거래장부'!$Y$5:$Y1001,$A$2,'거래장부'!$X$5:$X1001,E$2,'거래장부'!$O$5:$O1001,$A7))</f>
        <v/>
      </c>
      <c r="F7" s="147" t="str">
        <f>if(COUNTIFS('거래장부'!$Y$5:$Y1001,$A$2,'거래장부'!$X$5:$X1001,F$2,'거래장부'!$O$5:$O1001,$A7)=0,"",COUNTIFS('거래장부'!$Y$5:$Y1001,$A$2,'거래장부'!$X$5:$X1001,F$2,'거래장부'!$O$5:$O1001,$A7))</f>
        <v/>
      </c>
      <c r="G7" s="147" t="str">
        <f>if(COUNTIFS('거래장부'!$Y$5:$Y1001,$A$2,'거래장부'!$X$5:$X1001,G$2,'거래장부'!$O$5:$O1001,$A7)=0,"",COUNTIFS('거래장부'!$Y$5:$Y1001,$A$2,'거래장부'!$X$5:$X1001,G$2,'거래장부'!$O$5:$O1001,$A7))</f>
        <v/>
      </c>
      <c r="H7" s="147" t="str">
        <f>if(COUNTIFS('거래장부'!$Y$5:$Y1001,$A$2,'거래장부'!$X$5:$X1001,H$2,'거래장부'!$O$5:$O1001,$A7)=0,"",COUNTIFS('거래장부'!$Y$5:$Y1001,$A$2,'거래장부'!$X$5:$X1001,H$2,'거래장부'!$O$5:$O1001,$A7))</f>
        <v/>
      </c>
      <c r="I7" s="147" t="str">
        <f>if(COUNTIFS('거래장부'!$Y$5:$Y1001,$A$2,'거래장부'!$X$5:$X1001,I$2,'거래장부'!$O$5:$O1001,$A7)=0,"",COUNTIFS('거래장부'!$Y$5:$Y1001,$A$2,'거래장부'!$X$5:$X1001,I$2,'거래장부'!$O$5:$O1001,$A7))</f>
        <v/>
      </c>
      <c r="J7" s="147" t="str">
        <f>if(COUNTIFS('거래장부'!$Y$5:$Y1001,$A$2,'거래장부'!$X$5:$X1001,J$2,'거래장부'!$O$5:$O1001,$A7)=0,"",COUNTIFS('거래장부'!$Y$5:$Y1001,$A$2,'거래장부'!$X$5:$X1001,J$2,'거래장부'!$O$5:$O1001,$A7))</f>
        <v/>
      </c>
      <c r="K7" s="147" t="str">
        <f>if(COUNTIFS('거래장부'!$Y$5:$Y1001,$A$2,'거래장부'!$X$5:$X1001,K$2,'거래장부'!$O$5:$O1001,$A7)=0,"",COUNTIFS('거래장부'!$Y$5:$Y1001,$A$2,'거래장부'!$X$5:$X1001,K$2,'거래장부'!$O$5:$O1001,$A7))</f>
        <v/>
      </c>
      <c r="L7" s="147" t="str">
        <f>if(COUNTIFS('거래장부'!$Y$5:$Y1001,$A$2,'거래장부'!$X$5:$X1001,L$2,'거래장부'!$O$5:$O1001,$A7)=0,"",COUNTIFS('거래장부'!$Y$5:$Y1001,$A$2,'거래장부'!$X$5:$X1001,L$2,'거래장부'!$O$5:$O1001,$A7))</f>
        <v/>
      </c>
      <c r="M7" s="147" t="str">
        <f>if(COUNTIFS('거래장부'!$Y$5:$Y1001,$A$2,'거래장부'!$X$5:$X1001,M$2,'거래장부'!$O$5:$O1001,$A7)=0,"",COUNTIFS('거래장부'!$Y$5:$Y1001,$A$2,'거래장부'!$X$5:$X1001,M$2,'거래장부'!$O$5:$O1001,$A7))</f>
        <v/>
      </c>
      <c r="N7" s="149">
        <f t="shared" si="1"/>
        <v>2</v>
      </c>
      <c r="O7" s="150">
        <f t="shared" si="2"/>
        <v>0.06666666667</v>
      </c>
      <c r="P7" s="157"/>
      <c r="Q7" s="158">
        <v>5.0</v>
      </c>
      <c r="R7" s="143"/>
      <c r="S7" s="143"/>
      <c r="T7" s="143"/>
      <c r="U7" s="143"/>
      <c r="V7" s="143"/>
      <c r="W7" s="143"/>
      <c r="X7" s="143"/>
      <c r="Y7" s="143"/>
      <c r="Z7" s="143"/>
    </row>
    <row r="8">
      <c r="A8" s="146" t="s">
        <v>97</v>
      </c>
      <c r="B8" s="147" t="str">
        <f>if(COUNTIFS('거래장부'!$Y$5:$Y1001,$A$2,'거래장부'!$X$5:$X1001,B$2,'거래장부'!$O$5:$O1001,$A8)=0,"",COUNTIFS('거래장부'!$Y$5:$Y1001,$A$2,'거래장부'!$X$5:$X1001,B$2,'거래장부'!$O$5:$O1001,$A8))</f>
        <v/>
      </c>
      <c r="C8" s="147" t="str">
        <f>if(COUNTIFS('거래장부'!$Y$5:$Y1001,$A$2,'거래장부'!$X$5:$X1001,C$2,'거래장부'!$O$5:$O1001,$A8)=0,"",COUNTIFS('거래장부'!$Y$5:$Y1001,$A$2,'거래장부'!$X$5:$X1001,C$2,'거래장부'!$O$5:$O1001,$A8))</f>
        <v/>
      </c>
      <c r="D8" s="147" t="str">
        <f>if(COUNTIFS('거래장부'!$Y$5:$Y1001,$A$2,'거래장부'!$X$5:$X1001,D$2,'거래장부'!$O$5:$O1001,$A8)=0,"",COUNTIFS('거래장부'!$Y$5:$Y1001,$A$2,'거래장부'!$X$5:$X1001,D$2,'거래장부'!$O$5:$O1001,$A8))</f>
        <v/>
      </c>
      <c r="E8" s="147" t="str">
        <f>if(COUNTIFS('거래장부'!$Y$5:$Y1001,$A$2,'거래장부'!$X$5:$X1001,E$2,'거래장부'!$O$5:$O1001,$A8)=0,"",COUNTIFS('거래장부'!$Y$5:$Y1001,$A$2,'거래장부'!$X$5:$X1001,E$2,'거래장부'!$O$5:$O1001,$A8))</f>
        <v/>
      </c>
      <c r="F8" s="147" t="str">
        <f>if(COUNTIFS('거래장부'!$Y$5:$Y1001,$A$2,'거래장부'!$X$5:$X1001,F$2,'거래장부'!$O$5:$O1001,$A8)=0,"",COUNTIFS('거래장부'!$Y$5:$Y1001,$A$2,'거래장부'!$X$5:$X1001,F$2,'거래장부'!$O$5:$O1001,$A8))</f>
        <v/>
      </c>
      <c r="G8" s="147" t="str">
        <f>if(COUNTIFS('거래장부'!$Y$5:$Y1001,$A$2,'거래장부'!$X$5:$X1001,G$2,'거래장부'!$O$5:$O1001,$A8)=0,"",COUNTIFS('거래장부'!$Y$5:$Y1001,$A$2,'거래장부'!$X$5:$X1001,G$2,'거래장부'!$O$5:$O1001,$A8))</f>
        <v/>
      </c>
      <c r="H8" s="147" t="str">
        <f>if(COUNTIFS('거래장부'!$Y$5:$Y1001,$A$2,'거래장부'!$X$5:$X1001,H$2,'거래장부'!$O$5:$O1001,$A8)=0,"",COUNTIFS('거래장부'!$Y$5:$Y1001,$A$2,'거래장부'!$X$5:$X1001,H$2,'거래장부'!$O$5:$O1001,$A8))</f>
        <v/>
      </c>
      <c r="I8" s="147" t="str">
        <f>if(COUNTIFS('거래장부'!$Y$5:$Y1001,$A$2,'거래장부'!$X$5:$X1001,I$2,'거래장부'!$O$5:$O1001,$A8)=0,"",COUNTIFS('거래장부'!$Y$5:$Y1001,$A$2,'거래장부'!$X$5:$X1001,I$2,'거래장부'!$O$5:$O1001,$A8))</f>
        <v/>
      </c>
      <c r="J8" s="147" t="str">
        <f>if(COUNTIFS('거래장부'!$Y$5:$Y1001,$A$2,'거래장부'!$X$5:$X1001,J$2,'거래장부'!$O$5:$O1001,$A8)=0,"",COUNTIFS('거래장부'!$Y$5:$Y1001,$A$2,'거래장부'!$X$5:$X1001,J$2,'거래장부'!$O$5:$O1001,$A8))</f>
        <v/>
      </c>
      <c r="K8" s="147" t="str">
        <f>if(COUNTIFS('거래장부'!$Y$5:$Y1001,$A$2,'거래장부'!$X$5:$X1001,K$2,'거래장부'!$O$5:$O1001,$A8)=0,"",COUNTIFS('거래장부'!$Y$5:$Y1001,$A$2,'거래장부'!$X$5:$X1001,K$2,'거래장부'!$O$5:$O1001,$A8))</f>
        <v/>
      </c>
      <c r="L8" s="147" t="str">
        <f>if(COUNTIFS('거래장부'!$Y$5:$Y1001,$A$2,'거래장부'!$X$5:$X1001,L$2,'거래장부'!$O$5:$O1001,$A8)=0,"",COUNTIFS('거래장부'!$Y$5:$Y1001,$A$2,'거래장부'!$X$5:$X1001,L$2,'거래장부'!$O$5:$O1001,$A8))</f>
        <v/>
      </c>
      <c r="M8" s="147" t="str">
        <f>if(COUNTIFS('거래장부'!$Y$5:$Y1001,$A$2,'거래장부'!$X$5:$X1001,M$2,'거래장부'!$O$5:$O1001,$A8)=0,"",COUNTIFS('거래장부'!$Y$5:$Y1001,$A$2,'거래장부'!$X$5:$X1001,M$2,'거래장부'!$O$5:$O1001,$A8))</f>
        <v/>
      </c>
      <c r="N8" s="149">
        <f t="shared" si="1"/>
        <v>0</v>
      </c>
      <c r="O8" s="150">
        <f t="shared" si="2"/>
        <v>0</v>
      </c>
      <c r="P8" s="157"/>
      <c r="Q8" s="158">
        <v>6.0</v>
      </c>
      <c r="R8" s="143"/>
      <c r="S8" s="143"/>
      <c r="T8" s="143"/>
      <c r="U8" s="143"/>
      <c r="V8" s="143"/>
      <c r="W8" s="143"/>
      <c r="X8" s="143"/>
      <c r="Y8" s="143"/>
      <c r="Z8" s="143"/>
    </row>
    <row r="9">
      <c r="A9" s="146" t="s">
        <v>98</v>
      </c>
      <c r="B9" s="147" t="str">
        <f>if(COUNTIFS('거래장부'!$Y$5:$Y1001,$A$2,'거래장부'!$X$5:$X1001,B$2,'거래장부'!$O$5:$O1001,$A9)=0,"",COUNTIFS('거래장부'!$Y$5:$Y1001,$A$2,'거래장부'!$X$5:$X1001,B$2,'거래장부'!$O$5:$O1001,$A9))</f>
        <v/>
      </c>
      <c r="C9" s="147" t="str">
        <f>if(COUNTIFS('거래장부'!$Y$5:$Y1001,$A$2,'거래장부'!$X$5:$X1001,C$2,'거래장부'!$O$5:$O1001,$A9)=0,"",COUNTIFS('거래장부'!$Y$5:$Y1001,$A$2,'거래장부'!$X$5:$X1001,C$2,'거래장부'!$O$5:$O1001,$A9))</f>
        <v/>
      </c>
      <c r="D9" s="147" t="str">
        <f>if(COUNTIFS('거래장부'!$Y$5:$Y1001,$A$2,'거래장부'!$X$5:$X1001,D$2,'거래장부'!$O$5:$O1001,$A9)=0,"",COUNTIFS('거래장부'!$Y$5:$Y1001,$A$2,'거래장부'!$X$5:$X1001,D$2,'거래장부'!$O$5:$O1001,$A9))</f>
        <v/>
      </c>
      <c r="E9" s="147" t="str">
        <f>if(COUNTIFS('거래장부'!$Y$5:$Y1001,$A$2,'거래장부'!$X$5:$X1001,E$2,'거래장부'!$O$5:$O1001,$A9)=0,"",COUNTIFS('거래장부'!$Y$5:$Y1001,$A$2,'거래장부'!$X$5:$X1001,E$2,'거래장부'!$O$5:$O1001,$A9))</f>
        <v/>
      </c>
      <c r="F9" s="147" t="str">
        <f>if(COUNTIFS('거래장부'!$Y$5:$Y1001,$A$2,'거래장부'!$X$5:$X1001,F$2,'거래장부'!$O$5:$O1001,$A9)=0,"",COUNTIFS('거래장부'!$Y$5:$Y1001,$A$2,'거래장부'!$X$5:$X1001,F$2,'거래장부'!$O$5:$O1001,$A9))</f>
        <v/>
      </c>
      <c r="G9" s="147" t="str">
        <f>if(COUNTIFS('거래장부'!$Y$5:$Y1001,$A$2,'거래장부'!$X$5:$X1001,G$2,'거래장부'!$O$5:$O1001,$A9)=0,"",COUNTIFS('거래장부'!$Y$5:$Y1001,$A$2,'거래장부'!$X$5:$X1001,G$2,'거래장부'!$O$5:$O1001,$A9))</f>
        <v/>
      </c>
      <c r="H9" s="147" t="str">
        <f>if(COUNTIFS('거래장부'!$Y$5:$Y1001,$A$2,'거래장부'!$X$5:$X1001,H$2,'거래장부'!$O$5:$O1001,$A9)=0,"",COUNTIFS('거래장부'!$Y$5:$Y1001,$A$2,'거래장부'!$X$5:$X1001,H$2,'거래장부'!$O$5:$O1001,$A9))</f>
        <v/>
      </c>
      <c r="I9" s="147" t="str">
        <f>if(COUNTIFS('거래장부'!$Y$5:$Y1001,$A$2,'거래장부'!$X$5:$X1001,I$2,'거래장부'!$O$5:$O1001,$A9)=0,"",COUNTIFS('거래장부'!$Y$5:$Y1001,$A$2,'거래장부'!$X$5:$X1001,I$2,'거래장부'!$O$5:$O1001,$A9))</f>
        <v/>
      </c>
      <c r="J9" s="147" t="str">
        <f>if(COUNTIFS('거래장부'!$Y$5:$Y1001,$A$2,'거래장부'!$X$5:$X1001,J$2,'거래장부'!$O$5:$O1001,$A9)=0,"",COUNTIFS('거래장부'!$Y$5:$Y1001,$A$2,'거래장부'!$X$5:$X1001,J$2,'거래장부'!$O$5:$O1001,$A9))</f>
        <v/>
      </c>
      <c r="K9" s="147" t="str">
        <f>if(COUNTIFS('거래장부'!$Y$5:$Y1001,$A$2,'거래장부'!$X$5:$X1001,K$2,'거래장부'!$O$5:$O1001,$A9)=0,"",COUNTIFS('거래장부'!$Y$5:$Y1001,$A$2,'거래장부'!$X$5:$X1001,K$2,'거래장부'!$O$5:$O1001,$A9))</f>
        <v/>
      </c>
      <c r="L9" s="147" t="str">
        <f>if(COUNTIFS('거래장부'!$Y$5:$Y1001,$A$2,'거래장부'!$X$5:$X1001,L$2,'거래장부'!$O$5:$O1001,$A9)=0,"",COUNTIFS('거래장부'!$Y$5:$Y1001,$A$2,'거래장부'!$X$5:$X1001,L$2,'거래장부'!$O$5:$O1001,$A9))</f>
        <v/>
      </c>
      <c r="M9" s="147" t="str">
        <f>if(COUNTIFS('거래장부'!$Y$5:$Y1001,$A$2,'거래장부'!$X$5:$X1001,M$2,'거래장부'!$O$5:$O1001,$A9)=0,"",COUNTIFS('거래장부'!$Y$5:$Y1001,$A$2,'거래장부'!$X$5:$X1001,M$2,'거래장부'!$O$5:$O1001,$A9))</f>
        <v/>
      </c>
      <c r="N9" s="149">
        <f t="shared" si="1"/>
        <v>0</v>
      </c>
      <c r="O9" s="150">
        <f t="shared" si="2"/>
        <v>0</v>
      </c>
      <c r="P9" s="157"/>
      <c r="Q9" s="158">
        <v>7.0</v>
      </c>
      <c r="R9" s="143"/>
      <c r="S9" s="143"/>
      <c r="T9" s="143"/>
      <c r="U9" s="143"/>
      <c r="V9" s="143"/>
      <c r="W9" s="143"/>
      <c r="X9" s="143"/>
      <c r="Y9" s="143"/>
      <c r="Z9" s="143"/>
    </row>
    <row r="10">
      <c r="A10" s="159" t="s">
        <v>7</v>
      </c>
      <c r="B10" s="149">
        <f t="shared" ref="B10:M10" si="3">SUM(B3:B9)</f>
        <v>3</v>
      </c>
      <c r="C10" s="149">
        <f t="shared" si="3"/>
        <v>2</v>
      </c>
      <c r="D10" s="149">
        <f t="shared" si="3"/>
        <v>3</v>
      </c>
      <c r="E10" s="149">
        <f t="shared" si="3"/>
        <v>0</v>
      </c>
      <c r="F10" s="149">
        <f t="shared" si="3"/>
        <v>0</v>
      </c>
      <c r="G10" s="149">
        <f t="shared" si="3"/>
        <v>0</v>
      </c>
      <c r="H10" s="149">
        <f t="shared" si="3"/>
        <v>2</v>
      </c>
      <c r="I10" s="149">
        <f t="shared" si="3"/>
        <v>0</v>
      </c>
      <c r="J10" s="149">
        <f t="shared" si="3"/>
        <v>0</v>
      </c>
      <c r="K10" s="149">
        <f t="shared" si="3"/>
        <v>16</v>
      </c>
      <c r="L10" s="149">
        <f t="shared" si="3"/>
        <v>4</v>
      </c>
      <c r="M10" s="149">
        <f t="shared" si="3"/>
        <v>0</v>
      </c>
      <c r="N10" s="149">
        <f t="shared" si="1"/>
        <v>30</v>
      </c>
      <c r="O10" s="160"/>
      <c r="P10" s="157"/>
      <c r="Q10" s="157"/>
      <c r="R10" s="143"/>
      <c r="S10" s="143"/>
      <c r="T10" s="143"/>
      <c r="U10" s="143"/>
      <c r="V10" s="143"/>
      <c r="W10" s="143"/>
      <c r="X10" s="143"/>
      <c r="Y10" s="143"/>
      <c r="Z10" s="143"/>
    </row>
    <row r="11">
      <c r="A11" s="142" t="s">
        <v>99</v>
      </c>
      <c r="R11" s="143"/>
      <c r="S11" s="143"/>
      <c r="T11" s="143"/>
      <c r="U11" s="143"/>
      <c r="V11" s="143"/>
      <c r="W11" s="143"/>
      <c r="X11" s="143"/>
      <c r="Y11" s="143"/>
      <c r="Z11" s="143"/>
    </row>
    <row r="12">
      <c r="A12" s="144">
        <v>2016.0</v>
      </c>
      <c r="B12" s="144">
        <v>1.0</v>
      </c>
      <c r="C12" s="144">
        <v>2.0</v>
      </c>
      <c r="D12" s="144">
        <v>3.0</v>
      </c>
      <c r="E12" s="144">
        <v>4.0</v>
      </c>
      <c r="F12" s="144">
        <v>5.0</v>
      </c>
      <c r="G12" s="144">
        <v>6.0</v>
      </c>
      <c r="H12" s="144">
        <v>7.0</v>
      </c>
      <c r="I12" s="144">
        <v>8.0</v>
      </c>
      <c r="J12" s="144">
        <v>9.0</v>
      </c>
      <c r="K12" s="144">
        <v>10.0</v>
      </c>
      <c r="L12" s="144">
        <v>11.0</v>
      </c>
      <c r="M12" s="144">
        <v>12.0</v>
      </c>
      <c r="N12" s="144" t="s">
        <v>92</v>
      </c>
      <c r="O12" s="161">
        <v>1.0</v>
      </c>
      <c r="P12" s="144">
        <v>2015.0</v>
      </c>
      <c r="Q12" s="144">
        <v>2016.0</v>
      </c>
      <c r="R12" s="143"/>
      <c r="S12" s="143"/>
      <c r="T12" s="143"/>
      <c r="U12" s="143"/>
      <c r="V12" s="143"/>
      <c r="W12" s="143"/>
      <c r="X12" s="143"/>
      <c r="Y12" s="143"/>
      <c r="Z12" s="143"/>
    </row>
    <row r="13">
      <c r="A13" s="146" t="s">
        <v>68</v>
      </c>
      <c r="B13" s="147" t="str">
        <f>if(COUNTIFS('거래장부'!$Y$5:$Y1001,$A$12,'거래장부'!$X$5:$X1001,B$12,'거래장부'!$O$5:$O1001,$A13,'거래장부'!$V$5:$V1001,$O$12)=0,"",COUNTIFS('거래장부'!$Y$5:$Y1001,$A$12,'거래장부'!$X$5:$X1001,B$12,'거래장부'!$O$5:$O1001,$A13,'거래장부'!$V$5:$V1001,$O$12))</f>
        <v/>
      </c>
      <c r="C13" s="147" t="str">
        <f>if(COUNTIFS('거래장부'!$Y$5:$Y1001,$A$12,'거래장부'!$X$5:$X1001,C$12,'거래장부'!$O$5:$O1001,$A13,'거래장부'!$V$5:$V1001,$O$12)=0,"",COUNTIFS('거래장부'!$Y$5:$Y1001,$A$12,'거래장부'!$X$5:$X1001,C$12,'거래장부'!$O$5:$O1001,$A13,'거래장부'!$V$5:$V1001,$O$12))</f>
        <v/>
      </c>
      <c r="D13" s="147" t="str">
        <f>if(COUNTIFS('거래장부'!$Y$5:$Y1001,$A$12,'거래장부'!$X$5:$X1001,D$12,'거래장부'!$O$5:$O1001,$A13,'거래장부'!$V$5:$V1001,$O$12)=0,"",COUNTIFS('거래장부'!$Y$5:$Y1001,$A$12,'거래장부'!$X$5:$X1001,D$12,'거래장부'!$O$5:$O1001,$A13,'거래장부'!$V$5:$V1001,$O$12))</f>
        <v/>
      </c>
      <c r="E13" s="147" t="str">
        <f>if(COUNTIFS('거래장부'!$Y$5:$Y1001,$A$12,'거래장부'!$X$5:$X1001,E$12,'거래장부'!$O$5:$O1001,$A13,'거래장부'!$V$5:$V1001,$O$12)=0,"",COUNTIFS('거래장부'!$Y$5:$Y1001,$A$12,'거래장부'!$X$5:$X1001,E$12,'거래장부'!$O$5:$O1001,$A13,'거래장부'!$V$5:$V1001,$O$12))</f>
        <v/>
      </c>
      <c r="F13" s="147" t="str">
        <f>if(COUNTIFS('거래장부'!$Y$5:$Y1001,$A$12,'거래장부'!$X$5:$X1001,F$12,'거래장부'!$O$5:$O1001,$A13,'거래장부'!$V$5:$V1001,$O$12)=0,"",COUNTIFS('거래장부'!$Y$5:$Y1001,$A$12,'거래장부'!$X$5:$X1001,F$12,'거래장부'!$O$5:$O1001,$A13,'거래장부'!$V$5:$V1001,$O$12))</f>
        <v/>
      </c>
      <c r="G13" s="147" t="str">
        <f>if(COUNTIFS('거래장부'!$Y$5:$Y1001,$A$12,'거래장부'!$X$5:$X1001,G$12,'거래장부'!$O$5:$O1001,$A13,'거래장부'!$V$5:$V1001,$O$12)=0,"",COUNTIFS('거래장부'!$Y$5:$Y1001,$A$12,'거래장부'!$X$5:$X1001,G$12,'거래장부'!$O$5:$O1001,$A13,'거래장부'!$V$5:$V1001,$O$12))</f>
        <v/>
      </c>
      <c r="H13" s="147" t="str">
        <f>if(COUNTIFS('거래장부'!$Y$5:$Y1001,$A$12,'거래장부'!$X$5:$X1001,H$12,'거래장부'!$O$5:$O1001,$A13,'거래장부'!$V$5:$V1001,$O$12)=0,"",COUNTIFS('거래장부'!$Y$5:$Y1001,$A$12,'거래장부'!$X$5:$X1001,H$12,'거래장부'!$O$5:$O1001,$A13,'거래장부'!$V$5:$V1001,$O$12))</f>
        <v/>
      </c>
      <c r="I13" s="147" t="str">
        <f>if(COUNTIFS('거래장부'!$Y$5:$Y1001,$A$12,'거래장부'!$X$5:$X1001,I$12,'거래장부'!$O$5:$O1001,$A13,'거래장부'!$V$5:$V1001,$O$12)=0,"",COUNTIFS('거래장부'!$Y$5:$Y1001,$A$12,'거래장부'!$X$5:$X1001,I$12,'거래장부'!$O$5:$O1001,$A13,'거래장부'!$V$5:$V1001,$O$12))</f>
        <v/>
      </c>
      <c r="J13" s="147" t="str">
        <f>if(COUNTIFS('거래장부'!$Y$5:$Y1001,$A$12,'거래장부'!$X$5:$X1001,J$12,'거래장부'!$O$5:$O1001,$A13,'거래장부'!$V$5:$V1001,$O$12)=0,"",COUNTIFS('거래장부'!$Y$5:$Y1001,$A$12,'거래장부'!$X$5:$X1001,J$12,'거래장부'!$O$5:$O1001,$A13,'거래장부'!$V$5:$V1001,$O$12))</f>
        <v/>
      </c>
      <c r="K13" s="147" t="str">
        <f>if(COUNTIFS('거래장부'!$Y$5:$Y1001,$A$12,'거래장부'!$X$5:$X1001,K$12,'거래장부'!$O$5:$O1001,$A13,'거래장부'!$V$5:$V1001,$O$12)=0,"",COUNTIFS('거래장부'!$Y$5:$Y1001,$A$12,'거래장부'!$X$5:$X1001,K$12,'거래장부'!$O$5:$O1001,$A13,'거래장부'!$V$5:$V1001,$O$12))</f>
        <v/>
      </c>
      <c r="L13" s="147" t="str">
        <f>if(COUNTIFS('거래장부'!$Y$5:$Y1001,$A$12,'거래장부'!$X$5:$X1001,L$12,'거래장부'!$O$5:$O1001,$A13,'거래장부'!$V$5:$V1001,$O$12)=0,"",COUNTIFS('거래장부'!$Y$5:$Y1001,$A$12,'거래장부'!$X$5:$X1001,L$12,'거래장부'!$O$5:$O1001,$A13,'거래장부'!$V$5:$V1001,$O$12))</f>
        <v/>
      </c>
      <c r="M13" s="147" t="str">
        <f>if(COUNTIFS('거래장부'!$Y$5:$Y1001,$A$12,'거래장부'!$X$5:$X1001,M$12,'거래장부'!$O$5:$O1001,$A13,'거래장부'!$V$5:$V1001,$O$12)=0,"",COUNTIFS('거래장부'!$Y$5:$Y1001,$A$12,'거래장부'!$X$5:$X1001,M$12,'거래장부'!$O$5:$O1001,$A13,'거래장부'!$V$5:$V1001,$O$12))</f>
        <v/>
      </c>
      <c r="N13" s="149">
        <f t="shared" ref="N13:N20" si="4">SUM(B13:M13)</f>
        <v>0</v>
      </c>
      <c r="O13" s="150">
        <f t="shared" ref="O13:O19" si="5">N13/$N$20</f>
        <v>0</v>
      </c>
      <c r="P13" s="151">
        <v>1.0</v>
      </c>
      <c r="Q13" s="151">
        <v>1.0</v>
      </c>
      <c r="R13" s="143"/>
      <c r="S13" s="143"/>
      <c r="T13" s="143"/>
      <c r="U13" s="143"/>
      <c r="V13" s="143"/>
      <c r="W13" s="143"/>
      <c r="X13" s="143"/>
      <c r="Y13" s="143"/>
      <c r="Z13" s="143"/>
    </row>
    <row r="14">
      <c r="A14" s="146" t="s">
        <v>64</v>
      </c>
      <c r="B14" s="147">
        <f>if(COUNTIFS('거래장부'!$Y$5:$Y1001,$A$12,'거래장부'!$X$5:$X1001,B$12,'거래장부'!$O$5:$O1001,$A14,'거래장부'!$V$5:$V1001,$O$12)=0,"",COUNTIFS('거래장부'!$Y$5:$Y1001,$A$12,'거래장부'!$X$5:$X1001,B$12,'거래장부'!$O$5:$O1001,$A14,'거래장부'!$V$5:$V1001,$O$12))</f>
        <v>1</v>
      </c>
      <c r="C14" s="147" t="str">
        <f>if(COUNTIFS('거래장부'!$Y$5:$Y1001,$A$12,'거래장부'!$X$5:$X1001,C$12,'거래장부'!$O$5:$O1001,$A14,'거래장부'!$V$5:$V1001,$O$12)=0,"",COUNTIFS('거래장부'!$Y$5:$Y1001,$A$12,'거래장부'!$X$5:$X1001,C$12,'거래장부'!$O$5:$O1001,$A14,'거래장부'!$V$5:$V1001,$O$12))</f>
        <v/>
      </c>
      <c r="D14" s="147" t="str">
        <f>if(COUNTIFS('거래장부'!$Y$5:$Y1001,$A$12,'거래장부'!$X$5:$X1001,D$12,'거래장부'!$O$5:$O1001,$A14,'거래장부'!$V$5:$V1001,$O$12)=0,"",COUNTIFS('거래장부'!$Y$5:$Y1001,$A$12,'거래장부'!$X$5:$X1001,D$12,'거래장부'!$O$5:$O1001,$A14,'거래장부'!$V$5:$V1001,$O$12))</f>
        <v/>
      </c>
      <c r="E14" s="147" t="str">
        <f>if(COUNTIFS('거래장부'!$Y$5:$Y1001,$A$12,'거래장부'!$X$5:$X1001,E$12,'거래장부'!$O$5:$O1001,$A14,'거래장부'!$V$5:$V1001,$O$12)=0,"",COUNTIFS('거래장부'!$Y$5:$Y1001,$A$12,'거래장부'!$X$5:$X1001,E$12,'거래장부'!$O$5:$O1001,$A14,'거래장부'!$V$5:$V1001,$O$12))</f>
        <v/>
      </c>
      <c r="F14" s="147" t="str">
        <f>if(COUNTIFS('거래장부'!$Y$5:$Y1001,$A$12,'거래장부'!$X$5:$X1001,F$12,'거래장부'!$O$5:$O1001,$A14,'거래장부'!$V$5:$V1001,$O$12)=0,"",COUNTIFS('거래장부'!$Y$5:$Y1001,$A$12,'거래장부'!$X$5:$X1001,F$12,'거래장부'!$O$5:$O1001,$A14,'거래장부'!$V$5:$V1001,$O$12))</f>
        <v/>
      </c>
      <c r="G14" s="147" t="str">
        <f>if(COUNTIFS('거래장부'!$Y$5:$Y1001,$A$12,'거래장부'!$X$5:$X1001,G$12,'거래장부'!$O$5:$O1001,$A14,'거래장부'!$V$5:$V1001,$O$12)=0,"",COUNTIFS('거래장부'!$Y$5:$Y1001,$A$12,'거래장부'!$X$5:$X1001,G$12,'거래장부'!$O$5:$O1001,$A14,'거래장부'!$V$5:$V1001,$O$12))</f>
        <v/>
      </c>
      <c r="H14" s="147" t="str">
        <f>if(COUNTIFS('거래장부'!$Y$5:$Y1001,$A$12,'거래장부'!$X$5:$X1001,H$12,'거래장부'!$O$5:$O1001,$A14,'거래장부'!$V$5:$V1001,$O$12)=0,"",COUNTIFS('거래장부'!$Y$5:$Y1001,$A$12,'거래장부'!$X$5:$X1001,H$12,'거래장부'!$O$5:$O1001,$A14,'거래장부'!$V$5:$V1001,$O$12))</f>
        <v/>
      </c>
      <c r="I14" s="147" t="str">
        <f>if(COUNTIFS('거래장부'!$Y$5:$Y1001,$A$12,'거래장부'!$X$5:$X1001,I$12,'거래장부'!$O$5:$O1001,$A14,'거래장부'!$V$5:$V1001,$O$12)=0,"",COUNTIFS('거래장부'!$Y$5:$Y1001,$A$12,'거래장부'!$X$5:$X1001,I$12,'거래장부'!$O$5:$O1001,$A14,'거래장부'!$V$5:$V1001,$O$12))</f>
        <v/>
      </c>
      <c r="J14" s="147" t="str">
        <f>if(COUNTIFS('거래장부'!$Y$5:$Y1001,$A$12,'거래장부'!$X$5:$X1001,J$12,'거래장부'!$O$5:$O1001,$A14,'거래장부'!$V$5:$V1001,$O$12)=0,"",COUNTIFS('거래장부'!$Y$5:$Y1001,$A$12,'거래장부'!$X$5:$X1001,J$12,'거래장부'!$O$5:$O1001,$A14,'거래장부'!$V$5:$V1001,$O$12))</f>
        <v/>
      </c>
      <c r="K14" s="147">
        <f>if(COUNTIFS('거래장부'!$Y$5:$Y1001,$A$12,'거래장부'!$X$5:$X1001,K$12,'거래장부'!$O$5:$O1001,$A14,'거래장부'!$V$5:$V1001,$O$12)=0,"",COUNTIFS('거래장부'!$Y$5:$Y1001,$A$12,'거래장부'!$X$5:$X1001,K$12,'거래장부'!$O$5:$O1001,$A14,'거래장부'!$V$5:$V1001,$O$12))</f>
        <v>4</v>
      </c>
      <c r="L14" s="147">
        <f>if(COUNTIFS('거래장부'!$Y$5:$Y1001,$A$12,'거래장부'!$X$5:$X1001,L$12,'거래장부'!$O$5:$O1001,$A14,'거래장부'!$V$5:$V1001,$O$12)=0,"",COUNTIFS('거래장부'!$Y$5:$Y1001,$A$12,'거래장부'!$X$5:$X1001,L$12,'거래장부'!$O$5:$O1001,$A14,'거래장부'!$V$5:$V1001,$O$12))</f>
        <v>2</v>
      </c>
      <c r="M14" s="147" t="str">
        <f>if(COUNTIFS('거래장부'!$Y$5:$Y1001,$A$12,'거래장부'!$X$5:$X1001,M$12,'거래장부'!$O$5:$O1001,$A14,'거래장부'!$V$5:$V1001,$O$12)=0,"",COUNTIFS('거래장부'!$Y$5:$Y1001,$A$12,'거래장부'!$X$5:$X1001,M$12,'거래장부'!$O$5:$O1001,$A14,'거래장부'!$V$5:$V1001,$O$12))</f>
        <v/>
      </c>
      <c r="N14" s="149">
        <f t="shared" si="4"/>
        <v>7</v>
      </c>
      <c r="O14" s="150">
        <f t="shared" si="5"/>
        <v>0.6363636364</v>
      </c>
      <c r="P14" s="151">
        <v>2.0</v>
      </c>
      <c r="Q14" s="151">
        <v>2.0</v>
      </c>
      <c r="R14" s="143"/>
      <c r="S14" s="143"/>
      <c r="T14" s="143"/>
      <c r="U14" s="143"/>
      <c r="V14" s="143"/>
      <c r="W14" s="143"/>
      <c r="X14" s="143"/>
      <c r="Y14" s="143"/>
      <c r="Z14" s="143"/>
    </row>
    <row r="15">
      <c r="A15" s="146" t="s">
        <v>58</v>
      </c>
      <c r="B15" s="147">
        <f>if(COUNTIFS('거래장부'!$Y$5:$Y1001,$A$12,'거래장부'!$X$5:$X1001,B$12,'거래장부'!$O$5:$O1001,$A15,'거래장부'!$V$5:$V1001,$O$12)=0,"",COUNTIFS('거래장부'!$Y$5:$Y1001,$A$12,'거래장부'!$X$5:$X1001,B$12,'거래장부'!$O$5:$O1001,$A15,'거래장부'!$V$5:$V1001,$O$12))</f>
        <v>2</v>
      </c>
      <c r="C15" s="147" t="str">
        <f>if(COUNTIFS('거래장부'!$Y$5:$Y1001,$A$12,'거래장부'!$X$5:$X1001,C$12,'거래장부'!$O$5:$O1001,$A15,'거래장부'!$V$5:$V1001,$O$12)=0,"",COUNTIFS('거래장부'!$Y$5:$Y1001,$A$12,'거래장부'!$X$5:$X1001,C$12,'거래장부'!$O$5:$O1001,$A15,'거래장부'!$V$5:$V1001,$O$12))</f>
        <v/>
      </c>
      <c r="D15" s="147" t="str">
        <f>if(COUNTIFS('거래장부'!$Y$5:$Y1001,$A$12,'거래장부'!$X$5:$X1001,D$12,'거래장부'!$O$5:$O1001,$A15,'거래장부'!$V$5:$V1001,$O$12)=0,"",COUNTIFS('거래장부'!$Y$5:$Y1001,$A$12,'거래장부'!$X$5:$X1001,D$12,'거래장부'!$O$5:$O1001,$A15,'거래장부'!$V$5:$V1001,$O$12))</f>
        <v/>
      </c>
      <c r="E15" s="147" t="str">
        <f>if(COUNTIFS('거래장부'!$Y$5:$Y1001,$A$12,'거래장부'!$X$5:$X1001,E$12,'거래장부'!$O$5:$O1001,$A15,'거래장부'!$V$5:$V1001,$O$12)=0,"",COUNTIFS('거래장부'!$Y$5:$Y1001,$A$12,'거래장부'!$X$5:$X1001,E$12,'거래장부'!$O$5:$O1001,$A15,'거래장부'!$V$5:$V1001,$O$12))</f>
        <v/>
      </c>
      <c r="F15" s="147" t="str">
        <f>if(COUNTIFS('거래장부'!$Y$5:$Y1001,$A$12,'거래장부'!$X$5:$X1001,F$12,'거래장부'!$O$5:$O1001,$A15,'거래장부'!$V$5:$V1001,$O$12)=0,"",COUNTIFS('거래장부'!$Y$5:$Y1001,$A$12,'거래장부'!$X$5:$X1001,F$12,'거래장부'!$O$5:$O1001,$A15,'거래장부'!$V$5:$V1001,$O$12))</f>
        <v/>
      </c>
      <c r="G15" s="147" t="str">
        <f>if(COUNTIFS('거래장부'!$Y$5:$Y1001,$A$12,'거래장부'!$X$5:$X1001,G$12,'거래장부'!$O$5:$O1001,$A15,'거래장부'!$V$5:$V1001,$O$12)=0,"",COUNTIFS('거래장부'!$Y$5:$Y1001,$A$12,'거래장부'!$X$5:$X1001,G$12,'거래장부'!$O$5:$O1001,$A15,'거래장부'!$V$5:$V1001,$O$12))</f>
        <v/>
      </c>
      <c r="H15" s="147" t="str">
        <f>if(COUNTIFS('거래장부'!$Y$5:$Y1001,$A$12,'거래장부'!$X$5:$X1001,H$12,'거래장부'!$O$5:$O1001,$A15,'거래장부'!$V$5:$V1001,$O$12)=0,"",COUNTIFS('거래장부'!$Y$5:$Y1001,$A$12,'거래장부'!$X$5:$X1001,H$12,'거래장부'!$O$5:$O1001,$A15,'거래장부'!$V$5:$V1001,$O$12))</f>
        <v/>
      </c>
      <c r="I15" s="147" t="str">
        <f>if(COUNTIFS('거래장부'!$Y$5:$Y1001,$A$12,'거래장부'!$X$5:$X1001,I$12,'거래장부'!$O$5:$O1001,$A15,'거래장부'!$V$5:$V1001,$O$12)=0,"",COUNTIFS('거래장부'!$Y$5:$Y1001,$A$12,'거래장부'!$X$5:$X1001,I$12,'거래장부'!$O$5:$O1001,$A15,'거래장부'!$V$5:$V1001,$O$12))</f>
        <v/>
      </c>
      <c r="J15" s="147" t="str">
        <f>if(COUNTIFS('거래장부'!$Y$5:$Y1001,$A$12,'거래장부'!$X$5:$X1001,J$12,'거래장부'!$O$5:$O1001,$A15,'거래장부'!$V$5:$V1001,$O$12)=0,"",COUNTIFS('거래장부'!$Y$5:$Y1001,$A$12,'거래장부'!$X$5:$X1001,J$12,'거래장부'!$O$5:$O1001,$A15,'거래장부'!$V$5:$V1001,$O$12))</f>
        <v/>
      </c>
      <c r="K15" s="147" t="str">
        <f>if(COUNTIFS('거래장부'!$Y$5:$Y1001,$A$12,'거래장부'!$X$5:$X1001,K$12,'거래장부'!$O$5:$O1001,$A15,'거래장부'!$V$5:$V1001,$O$12)=0,"",COUNTIFS('거래장부'!$Y$5:$Y1001,$A$12,'거래장부'!$X$5:$X1001,K$12,'거래장부'!$O$5:$O1001,$A15,'거래장부'!$V$5:$V1001,$O$12))</f>
        <v/>
      </c>
      <c r="L15" s="147">
        <f>if(COUNTIFS('거래장부'!$Y$5:$Y1001,$A$12,'거래장부'!$X$5:$X1001,L$12,'거래장부'!$O$5:$O1001,$A15,'거래장부'!$V$5:$V1001,$O$12)=0,"",COUNTIFS('거래장부'!$Y$5:$Y1001,$A$12,'거래장부'!$X$5:$X1001,L$12,'거래장부'!$O$5:$O1001,$A15,'거래장부'!$V$5:$V1001,$O$12))</f>
        <v>1</v>
      </c>
      <c r="M15" s="147" t="str">
        <f>if(COUNTIFS('거래장부'!$Y$5:$Y1001,$A$12,'거래장부'!$X$5:$X1001,M$12,'거래장부'!$O$5:$O1001,$A15,'거래장부'!$V$5:$V1001,$O$12)=0,"",COUNTIFS('거래장부'!$Y$5:$Y1001,$A$12,'거래장부'!$X$5:$X1001,M$12,'거래장부'!$O$5:$O1001,$A15,'거래장부'!$V$5:$V1001,$O$12))</f>
        <v/>
      </c>
      <c r="N15" s="149">
        <f t="shared" si="4"/>
        <v>3</v>
      </c>
      <c r="O15" s="150">
        <f t="shared" si="5"/>
        <v>0.2727272727</v>
      </c>
      <c r="P15" s="157"/>
      <c r="Q15" s="151">
        <v>3.0</v>
      </c>
      <c r="R15" s="143"/>
      <c r="S15" s="143"/>
      <c r="T15" s="143"/>
      <c r="U15" s="143"/>
      <c r="V15" s="143"/>
      <c r="W15" s="143"/>
      <c r="X15" s="143"/>
      <c r="Y15" s="143"/>
      <c r="Z15" s="143"/>
    </row>
    <row r="16">
      <c r="A16" s="146" t="s">
        <v>101</v>
      </c>
      <c r="B16" s="147" t="str">
        <f>if(COUNTIFS('거래장부'!$Y$5:$Y1001,$A$12,'거래장부'!$X$5:$X1001,B$12,'거래장부'!$O$5:$O1001,$A16,'거래장부'!$V$5:$V1001,$O$12)=0,"",COUNTIFS('거래장부'!$Y$5:$Y1001,$A$12,'거래장부'!$X$5:$X1001,B$12,'거래장부'!$O$5:$O1001,$A16,'거래장부'!$V$5:$V1001,$O$12))</f>
        <v/>
      </c>
      <c r="C16" s="147" t="str">
        <f>if(COUNTIFS('거래장부'!$Y$5:$Y1001,$A$12,'거래장부'!$X$5:$X1001,C$12,'거래장부'!$O$5:$O1001,$A16,'거래장부'!$V$5:$V1001,$O$12)=0,"",COUNTIFS('거래장부'!$Y$5:$Y1001,$A$12,'거래장부'!$X$5:$X1001,C$12,'거래장부'!$O$5:$O1001,$A16,'거래장부'!$V$5:$V1001,$O$12))</f>
        <v/>
      </c>
      <c r="D16" s="147" t="str">
        <f>if(COUNTIFS('거래장부'!$Y$5:$Y1001,$A$12,'거래장부'!$X$5:$X1001,D$12,'거래장부'!$O$5:$O1001,$A16,'거래장부'!$V$5:$V1001,$O$12)=0,"",COUNTIFS('거래장부'!$Y$5:$Y1001,$A$12,'거래장부'!$X$5:$X1001,D$12,'거래장부'!$O$5:$O1001,$A16,'거래장부'!$V$5:$V1001,$O$12))</f>
        <v/>
      </c>
      <c r="E16" s="147" t="str">
        <f>if(COUNTIFS('거래장부'!$Y$5:$Y1001,$A$12,'거래장부'!$X$5:$X1001,E$12,'거래장부'!$O$5:$O1001,$A16,'거래장부'!$V$5:$V1001,$O$12)=0,"",COUNTIFS('거래장부'!$Y$5:$Y1001,$A$12,'거래장부'!$X$5:$X1001,E$12,'거래장부'!$O$5:$O1001,$A16,'거래장부'!$V$5:$V1001,$O$12))</f>
        <v/>
      </c>
      <c r="F16" s="147" t="str">
        <f>if(COUNTIFS('거래장부'!$Y$5:$Y1001,$A$12,'거래장부'!$X$5:$X1001,F$12,'거래장부'!$O$5:$O1001,$A16,'거래장부'!$V$5:$V1001,$O$12)=0,"",COUNTIFS('거래장부'!$Y$5:$Y1001,$A$12,'거래장부'!$X$5:$X1001,F$12,'거래장부'!$O$5:$O1001,$A16,'거래장부'!$V$5:$V1001,$O$12))</f>
        <v/>
      </c>
      <c r="G16" s="147" t="str">
        <f>if(COUNTIFS('거래장부'!$Y$5:$Y1001,$A$12,'거래장부'!$X$5:$X1001,G$12,'거래장부'!$O$5:$O1001,$A16,'거래장부'!$V$5:$V1001,$O$12)=0,"",COUNTIFS('거래장부'!$Y$5:$Y1001,$A$12,'거래장부'!$X$5:$X1001,G$12,'거래장부'!$O$5:$O1001,$A16,'거래장부'!$V$5:$V1001,$O$12))</f>
        <v/>
      </c>
      <c r="H16" s="147" t="str">
        <f>if(COUNTIFS('거래장부'!$Y$5:$Y1001,$A$12,'거래장부'!$X$5:$X1001,H$12,'거래장부'!$O$5:$O1001,$A16,'거래장부'!$V$5:$V1001,$O$12)=0,"",COUNTIFS('거래장부'!$Y$5:$Y1001,$A$12,'거래장부'!$X$5:$X1001,H$12,'거래장부'!$O$5:$O1001,$A16,'거래장부'!$V$5:$V1001,$O$12))</f>
        <v/>
      </c>
      <c r="I16" s="147" t="str">
        <f>if(COUNTIFS('거래장부'!$Y$5:$Y1001,$A$12,'거래장부'!$X$5:$X1001,I$12,'거래장부'!$O$5:$O1001,$A16,'거래장부'!$V$5:$V1001,$O$12)=0,"",COUNTIFS('거래장부'!$Y$5:$Y1001,$A$12,'거래장부'!$X$5:$X1001,I$12,'거래장부'!$O$5:$O1001,$A16,'거래장부'!$V$5:$V1001,$O$12))</f>
        <v/>
      </c>
      <c r="J16" s="147" t="str">
        <f>if(COUNTIFS('거래장부'!$Y$5:$Y1001,$A$12,'거래장부'!$X$5:$X1001,J$12,'거래장부'!$O$5:$O1001,$A16,'거래장부'!$V$5:$V1001,$O$12)=0,"",COUNTIFS('거래장부'!$Y$5:$Y1001,$A$12,'거래장부'!$X$5:$X1001,J$12,'거래장부'!$O$5:$O1001,$A16,'거래장부'!$V$5:$V1001,$O$12))</f>
        <v/>
      </c>
      <c r="K16" s="147" t="str">
        <f>if(COUNTIFS('거래장부'!$Y$5:$Y1001,$A$12,'거래장부'!$X$5:$X1001,K$12,'거래장부'!$O$5:$O1001,$A16,'거래장부'!$V$5:$V1001,$O$12)=0,"",COUNTIFS('거래장부'!$Y$5:$Y1001,$A$12,'거래장부'!$X$5:$X1001,K$12,'거래장부'!$O$5:$O1001,$A16,'거래장부'!$V$5:$V1001,$O$12))</f>
        <v/>
      </c>
      <c r="L16" s="147" t="str">
        <f>if(COUNTIFS('거래장부'!$Y$5:$Y1001,$A$12,'거래장부'!$X$5:$X1001,L$12,'거래장부'!$O$5:$O1001,$A16,'거래장부'!$V$5:$V1001,$O$12)=0,"",COUNTIFS('거래장부'!$Y$5:$Y1001,$A$12,'거래장부'!$X$5:$X1001,L$12,'거래장부'!$O$5:$O1001,$A16,'거래장부'!$V$5:$V1001,$O$12))</f>
        <v/>
      </c>
      <c r="M16" s="147" t="str">
        <f>if(COUNTIFS('거래장부'!$Y$5:$Y1001,$A$12,'거래장부'!$X$5:$X1001,M$12,'거래장부'!$O$5:$O1001,$A16,'거래장부'!$V$5:$V1001,$O$12)=0,"",COUNTIFS('거래장부'!$Y$5:$Y1001,$A$12,'거래장부'!$X$5:$X1001,M$12,'거래장부'!$O$5:$O1001,$A16,'거래장부'!$V$5:$V1001,$O$12))</f>
        <v/>
      </c>
      <c r="N16" s="149">
        <f t="shared" si="4"/>
        <v>0</v>
      </c>
      <c r="O16" s="150">
        <f t="shared" si="5"/>
        <v>0</v>
      </c>
      <c r="P16" s="157"/>
      <c r="Q16" s="151">
        <v>4.0</v>
      </c>
      <c r="R16" s="143"/>
      <c r="S16" s="143"/>
      <c r="T16" s="143"/>
      <c r="U16" s="143"/>
      <c r="V16" s="143"/>
      <c r="W16" s="143"/>
      <c r="X16" s="143"/>
      <c r="Y16" s="143"/>
      <c r="Z16" s="143"/>
    </row>
    <row r="17">
      <c r="A17" s="146" t="s">
        <v>73</v>
      </c>
      <c r="B17" s="147" t="str">
        <f>if(COUNTIFS('거래장부'!$Y$5:$Y1001,$A$12,'거래장부'!$X$5:$X1001,B$12,'거래장부'!$O$5:$O1001,$A17,'거래장부'!$V$5:$V1001,$O$12)=0,"",COUNTIFS('거래장부'!$Y$5:$Y1001,$A$12,'거래장부'!$X$5:$X1001,B$12,'거래장부'!$O$5:$O1001,$A17,'거래장부'!$V$5:$V1001,$O$12))</f>
        <v/>
      </c>
      <c r="C17" s="147">
        <f>if(COUNTIFS('거래장부'!$Y$5:$Y1001,$A$12,'거래장부'!$X$5:$X1001,C$12,'거래장부'!$O$5:$O1001,$A17,'거래장부'!$V$5:$V1001,$O$12)=0,"",COUNTIFS('거래장부'!$Y$5:$Y1001,$A$12,'거래장부'!$X$5:$X1001,C$12,'거래장부'!$O$5:$O1001,$A17,'거래장부'!$V$5:$V1001,$O$12))</f>
        <v>1</v>
      </c>
      <c r="D17" s="147" t="str">
        <f>if(COUNTIFS('거래장부'!$Y$5:$Y1001,$A$12,'거래장부'!$X$5:$X1001,D$12,'거래장부'!$O$5:$O1001,$A17,'거래장부'!$V$5:$V1001,$O$12)=0,"",COUNTIFS('거래장부'!$Y$5:$Y1001,$A$12,'거래장부'!$X$5:$X1001,D$12,'거래장부'!$O$5:$O1001,$A17,'거래장부'!$V$5:$V1001,$O$12))</f>
        <v/>
      </c>
      <c r="E17" s="147" t="str">
        <f>if(COUNTIFS('거래장부'!$Y$5:$Y1001,$A$12,'거래장부'!$X$5:$X1001,E$12,'거래장부'!$O$5:$O1001,$A17,'거래장부'!$V$5:$V1001,$O$12)=0,"",COUNTIFS('거래장부'!$Y$5:$Y1001,$A$12,'거래장부'!$X$5:$X1001,E$12,'거래장부'!$O$5:$O1001,$A17,'거래장부'!$V$5:$V1001,$O$12))</f>
        <v/>
      </c>
      <c r="F17" s="147" t="str">
        <f>if(COUNTIFS('거래장부'!$Y$5:$Y1001,$A$12,'거래장부'!$X$5:$X1001,F$12,'거래장부'!$O$5:$O1001,$A17,'거래장부'!$V$5:$V1001,$O$12)=0,"",COUNTIFS('거래장부'!$Y$5:$Y1001,$A$12,'거래장부'!$X$5:$X1001,F$12,'거래장부'!$O$5:$O1001,$A17,'거래장부'!$V$5:$V1001,$O$12))</f>
        <v/>
      </c>
      <c r="G17" s="147" t="str">
        <f>if(COUNTIFS('거래장부'!$Y$5:$Y1001,$A$12,'거래장부'!$X$5:$X1001,G$12,'거래장부'!$O$5:$O1001,$A17,'거래장부'!$V$5:$V1001,$O$12)=0,"",COUNTIFS('거래장부'!$Y$5:$Y1001,$A$12,'거래장부'!$X$5:$X1001,G$12,'거래장부'!$O$5:$O1001,$A17,'거래장부'!$V$5:$V1001,$O$12))</f>
        <v/>
      </c>
      <c r="H17" s="147" t="str">
        <f>if(COUNTIFS('거래장부'!$Y$5:$Y1001,$A$12,'거래장부'!$X$5:$X1001,H$12,'거래장부'!$O$5:$O1001,$A17,'거래장부'!$V$5:$V1001,$O$12)=0,"",COUNTIFS('거래장부'!$Y$5:$Y1001,$A$12,'거래장부'!$X$5:$X1001,H$12,'거래장부'!$O$5:$O1001,$A17,'거래장부'!$V$5:$V1001,$O$12))</f>
        <v/>
      </c>
      <c r="I17" s="147" t="str">
        <f>if(COUNTIFS('거래장부'!$Y$5:$Y1001,$A$12,'거래장부'!$X$5:$X1001,I$12,'거래장부'!$O$5:$O1001,$A17,'거래장부'!$V$5:$V1001,$O$12)=0,"",COUNTIFS('거래장부'!$Y$5:$Y1001,$A$12,'거래장부'!$X$5:$X1001,I$12,'거래장부'!$O$5:$O1001,$A17,'거래장부'!$V$5:$V1001,$O$12))</f>
        <v/>
      </c>
      <c r="J17" s="147" t="str">
        <f>if(COUNTIFS('거래장부'!$Y$5:$Y1001,$A$12,'거래장부'!$X$5:$X1001,J$12,'거래장부'!$O$5:$O1001,$A17,'거래장부'!$V$5:$V1001,$O$12)=0,"",COUNTIFS('거래장부'!$Y$5:$Y1001,$A$12,'거래장부'!$X$5:$X1001,J$12,'거래장부'!$O$5:$O1001,$A17,'거래장부'!$V$5:$V1001,$O$12))</f>
        <v/>
      </c>
      <c r="K17" s="147" t="str">
        <f>if(COUNTIFS('거래장부'!$Y$5:$Y1001,$A$12,'거래장부'!$X$5:$X1001,K$12,'거래장부'!$O$5:$O1001,$A17,'거래장부'!$V$5:$V1001,$O$12)=0,"",COUNTIFS('거래장부'!$Y$5:$Y1001,$A$12,'거래장부'!$X$5:$X1001,K$12,'거래장부'!$O$5:$O1001,$A17,'거래장부'!$V$5:$V1001,$O$12))</f>
        <v/>
      </c>
      <c r="L17" s="147" t="str">
        <f>if(COUNTIFS('거래장부'!$Y$5:$Y1001,$A$12,'거래장부'!$X$5:$X1001,L$12,'거래장부'!$O$5:$O1001,$A17,'거래장부'!$V$5:$V1001,$O$12)=0,"",COUNTIFS('거래장부'!$Y$5:$Y1001,$A$12,'거래장부'!$X$5:$X1001,L$12,'거래장부'!$O$5:$O1001,$A17,'거래장부'!$V$5:$V1001,$O$12))</f>
        <v/>
      </c>
      <c r="M17" s="147" t="str">
        <f>if(COUNTIFS('거래장부'!$Y$5:$Y1001,$A$12,'거래장부'!$X$5:$X1001,M$12,'거래장부'!$O$5:$O1001,$A17,'거래장부'!$V$5:$V1001,$O$12)=0,"",COUNTIFS('거래장부'!$Y$5:$Y1001,$A$12,'거래장부'!$X$5:$X1001,M$12,'거래장부'!$O$5:$O1001,$A17,'거래장부'!$V$5:$V1001,$O$12))</f>
        <v/>
      </c>
      <c r="N17" s="149">
        <f t="shared" si="4"/>
        <v>1</v>
      </c>
      <c r="O17" s="150">
        <f t="shared" si="5"/>
        <v>0.09090909091</v>
      </c>
      <c r="P17" s="157"/>
      <c r="Q17" s="158">
        <v>5.0</v>
      </c>
      <c r="R17" s="143"/>
      <c r="S17" s="143"/>
      <c r="T17" s="143"/>
      <c r="U17" s="143"/>
      <c r="V17" s="143"/>
      <c r="W17" s="143"/>
      <c r="X17" s="143"/>
      <c r="Y17" s="143"/>
      <c r="Z17" s="143"/>
    </row>
    <row r="18">
      <c r="A18" s="146" t="s">
        <v>97</v>
      </c>
      <c r="B18" s="147" t="str">
        <f>if(COUNTIFS('거래장부'!$Y$5:$Y1001,$A$12,'거래장부'!$X$5:$X1001,B$12,'거래장부'!$O$5:$O1001,$A18,'거래장부'!$V$5:$V1001,$O$12)=0,"",COUNTIFS('거래장부'!$Y$5:$Y1001,$A$12,'거래장부'!$X$5:$X1001,B$12,'거래장부'!$O$5:$O1001,$A18,'거래장부'!$V$5:$V1001,$O$12))</f>
        <v/>
      </c>
      <c r="C18" s="147" t="str">
        <f>if(COUNTIFS('거래장부'!$Y$5:$Y1001,$A$12,'거래장부'!$X$5:$X1001,C$12,'거래장부'!$O$5:$O1001,$A18,'거래장부'!$V$5:$V1001,$O$12)=0,"",COUNTIFS('거래장부'!$Y$5:$Y1001,$A$12,'거래장부'!$X$5:$X1001,C$12,'거래장부'!$O$5:$O1001,$A18,'거래장부'!$V$5:$V1001,$O$12))</f>
        <v/>
      </c>
      <c r="D18" s="147" t="str">
        <f>if(COUNTIFS('거래장부'!$Y$5:$Y1001,$A$12,'거래장부'!$X$5:$X1001,D$12,'거래장부'!$O$5:$O1001,$A18,'거래장부'!$V$5:$V1001,$O$12)=0,"",COUNTIFS('거래장부'!$Y$5:$Y1001,$A$12,'거래장부'!$X$5:$X1001,D$12,'거래장부'!$O$5:$O1001,$A18,'거래장부'!$V$5:$V1001,$O$12))</f>
        <v/>
      </c>
      <c r="E18" s="147" t="str">
        <f>if(COUNTIFS('거래장부'!$Y$5:$Y1001,$A$12,'거래장부'!$X$5:$X1001,E$12,'거래장부'!$O$5:$O1001,$A18,'거래장부'!$V$5:$V1001,$O$12)=0,"",COUNTIFS('거래장부'!$Y$5:$Y1001,$A$12,'거래장부'!$X$5:$X1001,E$12,'거래장부'!$O$5:$O1001,$A18,'거래장부'!$V$5:$V1001,$O$12))</f>
        <v/>
      </c>
      <c r="F18" s="147" t="str">
        <f>if(COUNTIFS('거래장부'!$Y$5:$Y1001,$A$12,'거래장부'!$X$5:$X1001,F$12,'거래장부'!$O$5:$O1001,$A18,'거래장부'!$V$5:$V1001,$O$12)=0,"",COUNTIFS('거래장부'!$Y$5:$Y1001,$A$12,'거래장부'!$X$5:$X1001,F$12,'거래장부'!$O$5:$O1001,$A18,'거래장부'!$V$5:$V1001,$O$12))</f>
        <v/>
      </c>
      <c r="G18" s="147" t="str">
        <f>if(COUNTIFS('거래장부'!$Y$5:$Y1001,$A$12,'거래장부'!$X$5:$X1001,G$12,'거래장부'!$O$5:$O1001,$A18,'거래장부'!$V$5:$V1001,$O$12)=0,"",COUNTIFS('거래장부'!$Y$5:$Y1001,$A$12,'거래장부'!$X$5:$X1001,G$12,'거래장부'!$O$5:$O1001,$A18,'거래장부'!$V$5:$V1001,$O$12))</f>
        <v/>
      </c>
      <c r="H18" s="147" t="str">
        <f>if(COUNTIFS('거래장부'!$Y$5:$Y1001,$A$12,'거래장부'!$X$5:$X1001,H$12,'거래장부'!$O$5:$O1001,$A18,'거래장부'!$V$5:$V1001,$O$12)=0,"",COUNTIFS('거래장부'!$Y$5:$Y1001,$A$12,'거래장부'!$X$5:$X1001,H$12,'거래장부'!$O$5:$O1001,$A18,'거래장부'!$V$5:$V1001,$O$12))</f>
        <v/>
      </c>
      <c r="I18" s="147" t="str">
        <f>if(COUNTIFS('거래장부'!$Y$5:$Y1001,$A$12,'거래장부'!$X$5:$X1001,I$12,'거래장부'!$O$5:$O1001,$A18,'거래장부'!$V$5:$V1001,$O$12)=0,"",COUNTIFS('거래장부'!$Y$5:$Y1001,$A$12,'거래장부'!$X$5:$X1001,I$12,'거래장부'!$O$5:$O1001,$A18,'거래장부'!$V$5:$V1001,$O$12))</f>
        <v/>
      </c>
      <c r="J18" s="147" t="str">
        <f>if(COUNTIFS('거래장부'!$Y$5:$Y1001,$A$12,'거래장부'!$X$5:$X1001,J$12,'거래장부'!$O$5:$O1001,$A18,'거래장부'!$V$5:$V1001,$O$12)=0,"",COUNTIFS('거래장부'!$Y$5:$Y1001,$A$12,'거래장부'!$X$5:$X1001,J$12,'거래장부'!$O$5:$O1001,$A18,'거래장부'!$V$5:$V1001,$O$12))</f>
        <v/>
      </c>
      <c r="K18" s="147" t="str">
        <f>if(COUNTIFS('거래장부'!$Y$5:$Y1001,$A$12,'거래장부'!$X$5:$X1001,K$12,'거래장부'!$O$5:$O1001,$A18,'거래장부'!$V$5:$V1001,$O$12)=0,"",COUNTIFS('거래장부'!$Y$5:$Y1001,$A$12,'거래장부'!$X$5:$X1001,K$12,'거래장부'!$O$5:$O1001,$A18,'거래장부'!$V$5:$V1001,$O$12))</f>
        <v/>
      </c>
      <c r="L18" s="147" t="str">
        <f>if(COUNTIFS('거래장부'!$Y$5:$Y1001,$A$12,'거래장부'!$X$5:$X1001,L$12,'거래장부'!$O$5:$O1001,$A18,'거래장부'!$V$5:$V1001,$O$12)=0,"",COUNTIFS('거래장부'!$Y$5:$Y1001,$A$12,'거래장부'!$X$5:$X1001,L$12,'거래장부'!$O$5:$O1001,$A18,'거래장부'!$V$5:$V1001,$O$12))</f>
        <v/>
      </c>
      <c r="M18" s="147" t="str">
        <f>if(COUNTIFS('거래장부'!$Y$5:$Y1001,$A$12,'거래장부'!$X$5:$X1001,M$12,'거래장부'!$O$5:$O1001,$A18,'거래장부'!$V$5:$V1001,$O$12)=0,"",COUNTIFS('거래장부'!$Y$5:$Y1001,$A$12,'거래장부'!$X$5:$X1001,M$12,'거래장부'!$O$5:$O1001,$A18,'거래장부'!$V$5:$V1001,$O$12))</f>
        <v/>
      </c>
      <c r="N18" s="149">
        <f t="shared" si="4"/>
        <v>0</v>
      </c>
      <c r="O18" s="150">
        <f t="shared" si="5"/>
        <v>0</v>
      </c>
      <c r="P18" s="157"/>
      <c r="Q18" s="158">
        <v>6.0</v>
      </c>
      <c r="R18" s="143"/>
      <c r="S18" s="143"/>
      <c r="T18" s="143"/>
      <c r="U18" s="143"/>
      <c r="V18" s="143"/>
      <c r="W18" s="143"/>
      <c r="X18" s="143"/>
      <c r="Y18" s="143"/>
      <c r="Z18" s="143"/>
    </row>
    <row r="19">
      <c r="A19" s="146" t="s">
        <v>98</v>
      </c>
      <c r="B19" s="147" t="str">
        <f>if(COUNTIFS('거래장부'!$Y$5:$Y1001,$A$12,'거래장부'!$X$5:$X1001,B$12,'거래장부'!$O$5:$O1001,$A19,'거래장부'!$V$5:$V1001,$O$12)=0,"",COUNTIFS('거래장부'!$Y$5:$Y1001,$A$12,'거래장부'!$X$5:$X1001,B$12,'거래장부'!$O$5:$O1001,$A19,'거래장부'!$V$5:$V1001,$O$12))</f>
        <v/>
      </c>
      <c r="C19" s="147" t="str">
        <f>if(COUNTIFS('거래장부'!$Y$5:$Y1001,$A$12,'거래장부'!$X$5:$X1001,C$12,'거래장부'!$O$5:$O1001,$A19,'거래장부'!$V$5:$V1001,$O$12)=0,"",COUNTIFS('거래장부'!$Y$5:$Y1001,$A$12,'거래장부'!$X$5:$X1001,C$12,'거래장부'!$O$5:$O1001,$A19,'거래장부'!$V$5:$V1001,$O$12))</f>
        <v/>
      </c>
      <c r="D19" s="147" t="str">
        <f>if(COUNTIFS('거래장부'!$Y$5:$Y1001,$A$12,'거래장부'!$X$5:$X1001,D$12,'거래장부'!$O$5:$O1001,$A19,'거래장부'!$V$5:$V1001,$O$12)=0,"",COUNTIFS('거래장부'!$Y$5:$Y1001,$A$12,'거래장부'!$X$5:$X1001,D$12,'거래장부'!$O$5:$O1001,$A19,'거래장부'!$V$5:$V1001,$O$12))</f>
        <v/>
      </c>
      <c r="E19" s="147" t="str">
        <f>if(COUNTIFS('거래장부'!$Y$5:$Y1001,$A$12,'거래장부'!$X$5:$X1001,E$12,'거래장부'!$O$5:$O1001,$A19,'거래장부'!$V$5:$V1001,$O$12)=0,"",COUNTIFS('거래장부'!$Y$5:$Y1001,$A$12,'거래장부'!$X$5:$X1001,E$12,'거래장부'!$O$5:$O1001,$A19,'거래장부'!$V$5:$V1001,$O$12))</f>
        <v/>
      </c>
      <c r="F19" s="147" t="str">
        <f>if(COUNTIFS('거래장부'!$Y$5:$Y1001,$A$12,'거래장부'!$X$5:$X1001,F$12,'거래장부'!$O$5:$O1001,$A19,'거래장부'!$V$5:$V1001,$O$12)=0,"",COUNTIFS('거래장부'!$Y$5:$Y1001,$A$12,'거래장부'!$X$5:$X1001,F$12,'거래장부'!$O$5:$O1001,$A19,'거래장부'!$V$5:$V1001,$O$12))</f>
        <v/>
      </c>
      <c r="G19" s="147" t="str">
        <f>if(COUNTIFS('거래장부'!$Y$5:$Y1001,$A$12,'거래장부'!$X$5:$X1001,G$12,'거래장부'!$O$5:$O1001,$A19,'거래장부'!$V$5:$V1001,$O$12)=0,"",COUNTIFS('거래장부'!$Y$5:$Y1001,$A$12,'거래장부'!$X$5:$X1001,G$12,'거래장부'!$O$5:$O1001,$A19,'거래장부'!$V$5:$V1001,$O$12))</f>
        <v/>
      </c>
      <c r="H19" s="147" t="str">
        <f>if(COUNTIFS('거래장부'!$Y$5:$Y1001,$A$12,'거래장부'!$X$5:$X1001,H$12,'거래장부'!$O$5:$O1001,$A19,'거래장부'!$V$5:$V1001,$O$12)=0,"",COUNTIFS('거래장부'!$Y$5:$Y1001,$A$12,'거래장부'!$X$5:$X1001,H$12,'거래장부'!$O$5:$O1001,$A19,'거래장부'!$V$5:$V1001,$O$12))</f>
        <v/>
      </c>
      <c r="I19" s="147" t="str">
        <f>if(COUNTIFS('거래장부'!$Y$5:$Y1001,$A$12,'거래장부'!$X$5:$X1001,I$12,'거래장부'!$O$5:$O1001,$A19,'거래장부'!$V$5:$V1001,$O$12)=0,"",COUNTIFS('거래장부'!$Y$5:$Y1001,$A$12,'거래장부'!$X$5:$X1001,I$12,'거래장부'!$O$5:$O1001,$A19,'거래장부'!$V$5:$V1001,$O$12))</f>
        <v/>
      </c>
      <c r="J19" s="147" t="str">
        <f>if(COUNTIFS('거래장부'!$Y$5:$Y1001,$A$12,'거래장부'!$X$5:$X1001,J$12,'거래장부'!$O$5:$O1001,$A19,'거래장부'!$V$5:$V1001,$O$12)=0,"",COUNTIFS('거래장부'!$Y$5:$Y1001,$A$12,'거래장부'!$X$5:$X1001,J$12,'거래장부'!$O$5:$O1001,$A19,'거래장부'!$V$5:$V1001,$O$12))</f>
        <v/>
      </c>
      <c r="K19" s="147" t="str">
        <f>if(COUNTIFS('거래장부'!$Y$5:$Y1001,$A$12,'거래장부'!$X$5:$X1001,K$12,'거래장부'!$O$5:$O1001,$A19,'거래장부'!$V$5:$V1001,$O$12)=0,"",COUNTIFS('거래장부'!$Y$5:$Y1001,$A$12,'거래장부'!$X$5:$X1001,K$12,'거래장부'!$O$5:$O1001,$A19,'거래장부'!$V$5:$V1001,$O$12))</f>
        <v/>
      </c>
      <c r="L19" s="147" t="str">
        <f>if(COUNTIFS('거래장부'!$Y$5:$Y1001,$A$12,'거래장부'!$X$5:$X1001,L$12,'거래장부'!$O$5:$O1001,$A19,'거래장부'!$V$5:$V1001,$O$12)=0,"",COUNTIFS('거래장부'!$Y$5:$Y1001,$A$12,'거래장부'!$X$5:$X1001,L$12,'거래장부'!$O$5:$O1001,$A19,'거래장부'!$V$5:$V1001,$O$12))</f>
        <v/>
      </c>
      <c r="M19" s="147" t="str">
        <f>if(COUNTIFS('거래장부'!$Y$5:$Y1001,$A$12,'거래장부'!$X$5:$X1001,M$12,'거래장부'!$O$5:$O1001,$A19,'거래장부'!$V$5:$V1001,$O$12)=0,"",COUNTIFS('거래장부'!$Y$5:$Y1001,$A$12,'거래장부'!$X$5:$X1001,M$12,'거래장부'!$O$5:$O1001,$A19,'거래장부'!$V$5:$V1001,$O$12))</f>
        <v/>
      </c>
      <c r="N19" s="149">
        <f t="shared" si="4"/>
        <v>0</v>
      </c>
      <c r="O19" s="150">
        <f t="shared" si="5"/>
        <v>0</v>
      </c>
      <c r="P19" s="157"/>
      <c r="Q19" s="158">
        <v>7.0</v>
      </c>
      <c r="R19" s="143"/>
      <c r="S19" s="143"/>
      <c r="T19" s="143"/>
      <c r="U19" s="143"/>
      <c r="V19" s="143"/>
      <c r="W19" s="143"/>
      <c r="X19" s="143"/>
      <c r="Y19" s="143"/>
      <c r="Z19" s="143"/>
    </row>
    <row r="20">
      <c r="A20" s="159" t="s">
        <v>7</v>
      </c>
      <c r="B20" s="149">
        <f t="shared" ref="B20:M20" si="6">SUM(B13:B19)</f>
        <v>3</v>
      </c>
      <c r="C20" s="149">
        <f t="shared" si="6"/>
        <v>1</v>
      </c>
      <c r="D20" s="149">
        <f t="shared" si="6"/>
        <v>0</v>
      </c>
      <c r="E20" s="149">
        <f t="shared" si="6"/>
        <v>0</v>
      </c>
      <c r="F20" s="149">
        <f t="shared" si="6"/>
        <v>0</v>
      </c>
      <c r="G20" s="149">
        <f t="shared" si="6"/>
        <v>0</v>
      </c>
      <c r="H20" s="149">
        <f t="shared" si="6"/>
        <v>0</v>
      </c>
      <c r="I20" s="149">
        <f t="shared" si="6"/>
        <v>0</v>
      </c>
      <c r="J20" s="149">
        <f t="shared" si="6"/>
        <v>0</v>
      </c>
      <c r="K20" s="149">
        <f t="shared" si="6"/>
        <v>4</v>
      </c>
      <c r="L20" s="149">
        <f t="shared" si="6"/>
        <v>3</v>
      </c>
      <c r="M20" s="149">
        <f t="shared" si="6"/>
        <v>0</v>
      </c>
      <c r="N20" s="149">
        <f t="shared" si="4"/>
        <v>11</v>
      </c>
      <c r="O20" s="160"/>
      <c r="P20" s="157"/>
      <c r="Q20" s="157"/>
      <c r="R20" s="143"/>
      <c r="S20" s="143"/>
      <c r="T20" s="143"/>
      <c r="U20" s="143"/>
      <c r="V20" s="143"/>
      <c r="W20" s="143"/>
      <c r="X20" s="143"/>
      <c r="Y20" s="143"/>
      <c r="Z20" s="143"/>
    </row>
    <row r="21">
      <c r="A21" s="142" t="s">
        <v>102</v>
      </c>
      <c r="R21" s="143"/>
      <c r="S21" s="143"/>
      <c r="T21" s="143"/>
      <c r="U21" s="143"/>
      <c r="V21" s="143"/>
      <c r="W21" s="143"/>
      <c r="X21" s="143"/>
      <c r="Y21" s="143"/>
      <c r="Z21" s="143"/>
    </row>
    <row r="22">
      <c r="A22" s="144">
        <v>2016.0</v>
      </c>
      <c r="B22" s="144">
        <v>1.0</v>
      </c>
      <c r="C22" s="144">
        <v>2.0</v>
      </c>
      <c r="D22" s="144">
        <v>3.0</v>
      </c>
      <c r="E22" s="144">
        <v>4.0</v>
      </c>
      <c r="F22" s="144">
        <v>5.0</v>
      </c>
      <c r="G22" s="144">
        <v>6.0</v>
      </c>
      <c r="H22" s="144">
        <v>7.0</v>
      </c>
      <c r="I22" s="144">
        <v>8.0</v>
      </c>
      <c r="J22" s="144">
        <v>9.0</v>
      </c>
      <c r="K22" s="144">
        <v>10.0</v>
      </c>
      <c r="L22" s="144">
        <v>11.0</v>
      </c>
      <c r="M22" s="144">
        <v>12.0</v>
      </c>
      <c r="N22" s="144" t="s">
        <v>92</v>
      </c>
      <c r="O22" s="161">
        <v>2.0</v>
      </c>
      <c r="P22" s="144">
        <v>2015.0</v>
      </c>
      <c r="Q22" s="144">
        <v>2016.0</v>
      </c>
      <c r="R22" s="143"/>
      <c r="S22" s="143"/>
      <c r="T22" s="143"/>
      <c r="U22" s="143"/>
      <c r="V22" s="143"/>
      <c r="W22" s="143"/>
      <c r="X22" s="143"/>
      <c r="Y22" s="143"/>
      <c r="Z22" s="143"/>
    </row>
    <row r="23">
      <c r="A23" s="146" t="s">
        <v>68</v>
      </c>
      <c r="B23" s="147" t="str">
        <f>if((COUNTIFS('거래장부'!$Y$5:$Y1001,$A$22,'거래장부'!$X$5:$X1001,B$22,'거래장부'!$O$5:$O1001,$A23,'거래장부'!$V$5:$V1001,$O$22))=0,"",(COUNTIFS('거래장부'!$Y$5:$Y1001,$A$22,'거래장부'!$X$5:$X1001,B$22,'거래장부'!$O$5:$O1001,$A23,'거래장부'!$V$5:$V1001,$O$22)))</f>
        <v/>
      </c>
      <c r="C23" s="147" t="str">
        <f>if((COUNTIFS('거래장부'!$Y$5:$Y1001,$A$22,'거래장부'!$X$5:$X1001,C$22,'거래장부'!$O$5:$O1001,$A23,'거래장부'!$V$5:$V1001,$O$22))=0,"",(COUNTIFS('거래장부'!$Y$5:$Y1001,$A$22,'거래장부'!$X$5:$X1001,C$22,'거래장부'!$O$5:$O1001,$A23,'거래장부'!$V$5:$V1001,$O$22)))</f>
        <v/>
      </c>
      <c r="D23" s="147" t="str">
        <f>if((COUNTIFS('거래장부'!$Y$5:$Y1001,$A$22,'거래장부'!$X$5:$X1001,D$22,'거래장부'!$O$5:$O1001,$A23,'거래장부'!$V$5:$V1001,$O$22))=0,"",(COUNTIFS('거래장부'!$Y$5:$Y1001,$A$22,'거래장부'!$X$5:$X1001,D$22,'거래장부'!$O$5:$O1001,$A23,'거래장부'!$V$5:$V1001,$O$22)))</f>
        <v/>
      </c>
      <c r="E23" s="147" t="str">
        <f>if((COUNTIFS('거래장부'!$Y$5:$Y1001,$A$22,'거래장부'!$X$5:$X1001,E$22,'거래장부'!$O$5:$O1001,$A23,'거래장부'!$V$5:$V1001,$O$22))=0,"",(COUNTIFS('거래장부'!$Y$5:$Y1001,$A$22,'거래장부'!$X$5:$X1001,E$22,'거래장부'!$O$5:$O1001,$A23,'거래장부'!$V$5:$V1001,$O$22)))</f>
        <v/>
      </c>
      <c r="F23" s="147" t="str">
        <f>if((COUNTIFS('거래장부'!$Y$5:$Y1001,$A$22,'거래장부'!$X$5:$X1001,F$22,'거래장부'!$O$5:$O1001,$A23,'거래장부'!$V$5:$V1001,$O$22))=0,"",(COUNTIFS('거래장부'!$Y$5:$Y1001,$A$22,'거래장부'!$X$5:$X1001,F$22,'거래장부'!$O$5:$O1001,$A23,'거래장부'!$V$5:$V1001,$O$22)))</f>
        <v/>
      </c>
      <c r="G23" s="147" t="str">
        <f>if((COUNTIFS('거래장부'!$Y$5:$Y1001,$A$22,'거래장부'!$X$5:$X1001,G$22,'거래장부'!$O$5:$O1001,$A23,'거래장부'!$V$5:$V1001,$O$22))=0,"",(COUNTIFS('거래장부'!$Y$5:$Y1001,$A$22,'거래장부'!$X$5:$X1001,G$22,'거래장부'!$O$5:$O1001,$A23,'거래장부'!$V$5:$V1001,$O$22)))</f>
        <v/>
      </c>
      <c r="H23" s="147" t="str">
        <f>if((COUNTIFS('거래장부'!$Y$5:$Y1001,$A$22,'거래장부'!$X$5:$X1001,H$22,'거래장부'!$O$5:$O1001,$A23,'거래장부'!$V$5:$V1001,$O$22))=0,"",(COUNTIFS('거래장부'!$Y$5:$Y1001,$A$22,'거래장부'!$X$5:$X1001,H$22,'거래장부'!$O$5:$O1001,$A23,'거래장부'!$V$5:$V1001,$O$22)))</f>
        <v/>
      </c>
      <c r="I23" s="147" t="str">
        <f>if((COUNTIFS('거래장부'!$Y$5:$Y1001,$A$22,'거래장부'!$X$5:$X1001,I$22,'거래장부'!$O$5:$O1001,$A23,'거래장부'!$V$5:$V1001,$O$22))=0,"",(COUNTIFS('거래장부'!$Y$5:$Y1001,$A$22,'거래장부'!$X$5:$X1001,I$22,'거래장부'!$O$5:$O1001,$A23,'거래장부'!$V$5:$V1001,$O$22)))</f>
        <v/>
      </c>
      <c r="J23" s="147" t="str">
        <f>if((COUNTIFS('거래장부'!$Y$5:$Y1001,$A$22,'거래장부'!$X$5:$X1001,J$22,'거래장부'!$O$5:$O1001,$A23,'거래장부'!$V$5:$V1001,$O$22))=0,"",(COUNTIFS('거래장부'!$Y$5:$Y1001,$A$22,'거래장부'!$X$5:$X1001,J$22,'거래장부'!$O$5:$O1001,$A23,'거래장부'!$V$5:$V1001,$O$22)))</f>
        <v/>
      </c>
      <c r="K23" s="147" t="str">
        <f>if((COUNTIFS('거래장부'!$Y$5:$Y1001,$A$22,'거래장부'!$X$5:$X1001,K$22,'거래장부'!$O$5:$O1001,$A23,'거래장부'!$V$5:$V1001,$O$22))=0,"",(COUNTIFS('거래장부'!$Y$5:$Y1001,$A$22,'거래장부'!$X$5:$X1001,K$22,'거래장부'!$O$5:$O1001,$A23,'거래장부'!$V$5:$V1001,$O$22)))</f>
        <v/>
      </c>
      <c r="L23" s="147" t="str">
        <f>if((COUNTIFS('거래장부'!$Y$5:$Y1001,$A$22,'거래장부'!$X$5:$X1001,L$22,'거래장부'!$O$5:$O1001,$A23,'거래장부'!$V$5:$V1001,$O$22))=0,"",(COUNTIFS('거래장부'!$Y$5:$Y1001,$A$22,'거래장부'!$X$5:$X1001,L$22,'거래장부'!$O$5:$O1001,$A23,'거래장부'!$V$5:$V1001,$O$22)))</f>
        <v/>
      </c>
      <c r="M23" s="147" t="str">
        <f>if((COUNTIFS('거래장부'!$Y$5:$Y1001,$A$22,'거래장부'!$X$5:$X1001,M$22,'거래장부'!$O$5:$O1001,$A23,'거래장부'!$V$5:$V1001,$O$22))=0,"",(COUNTIFS('거래장부'!$Y$5:$Y1001,$A$22,'거래장부'!$X$5:$X1001,M$22,'거래장부'!$O$5:$O1001,$A23,'거래장부'!$V$5:$V1001,$O$22)))</f>
        <v/>
      </c>
      <c r="N23" s="149">
        <f t="shared" ref="N23:N30" si="7">SUM(B23:M23)</f>
        <v>0</v>
      </c>
      <c r="O23" s="150">
        <f t="shared" ref="O23:O29" si="8">N23/$N$30</f>
        <v>0</v>
      </c>
      <c r="P23" s="151">
        <v>1.0</v>
      </c>
      <c r="Q23" s="151">
        <v>1.0</v>
      </c>
      <c r="R23" s="143"/>
      <c r="S23" s="143"/>
      <c r="T23" s="143"/>
      <c r="U23" s="143"/>
      <c r="V23" s="143"/>
      <c r="W23" s="143"/>
      <c r="X23" s="143"/>
      <c r="Y23" s="143"/>
      <c r="Z23" s="143"/>
    </row>
    <row r="24">
      <c r="A24" s="146" t="s">
        <v>64</v>
      </c>
      <c r="B24" s="147" t="str">
        <f>if((COUNTIFS('거래장부'!$Y$5:$Y1001,$A$22,'거래장부'!$X$5:$X1001,B$22,'거래장부'!$O$5:$O1001,$A24,'거래장부'!$V$5:$V1001,$O$22))=0,"",(COUNTIFS('거래장부'!$Y$5:$Y1001,$A$22,'거래장부'!$X$5:$X1001,B$22,'거래장부'!$O$5:$O1001,$A24,'거래장부'!$V$5:$V1001,$O$22)))</f>
        <v/>
      </c>
      <c r="C24" s="147" t="str">
        <f>if((COUNTIFS('거래장부'!$Y$5:$Y1001,$A$22,'거래장부'!$X$5:$X1001,C$22,'거래장부'!$O$5:$O1001,$A24,'거래장부'!$V$5:$V1001,$O$22))=0,"",(COUNTIFS('거래장부'!$Y$5:$Y1001,$A$22,'거래장부'!$X$5:$X1001,C$22,'거래장부'!$O$5:$O1001,$A24,'거래장부'!$V$5:$V1001,$O$22)))</f>
        <v/>
      </c>
      <c r="D24" s="147">
        <f>if((COUNTIFS('거래장부'!$Y$5:$Y1001,$A$22,'거래장부'!$X$5:$X1001,D$22,'거래장부'!$O$5:$O1001,$A24,'거래장부'!$V$5:$V1001,$O$22))=0,"",(COUNTIFS('거래장부'!$Y$5:$Y1001,$A$22,'거래장부'!$X$5:$X1001,D$22,'거래장부'!$O$5:$O1001,$A24,'거래장부'!$V$5:$V1001,$O$22)))</f>
        <v>1</v>
      </c>
      <c r="E24" s="147" t="str">
        <f>if((COUNTIFS('거래장부'!$Y$5:$Y1001,$A$22,'거래장부'!$X$5:$X1001,E$22,'거래장부'!$O$5:$O1001,$A24,'거래장부'!$V$5:$V1001,$O$22))=0,"",(COUNTIFS('거래장부'!$Y$5:$Y1001,$A$22,'거래장부'!$X$5:$X1001,E$22,'거래장부'!$O$5:$O1001,$A24,'거래장부'!$V$5:$V1001,$O$22)))</f>
        <v/>
      </c>
      <c r="F24" s="147" t="str">
        <f>if((COUNTIFS('거래장부'!$Y$5:$Y1001,$A$22,'거래장부'!$X$5:$X1001,F$22,'거래장부'!$O$5:$O1001,$A24,'거래장부'!$V$5:$V1001,$O$22))=0,"",(COUNTIFS('거래장부'!$Y$5:$Y1001,$A$22,'거래장부'!$X$5:$X1001,F$22,'거래장부'!$O$5:$O1001,$A24,'거래장부'!$V$5:$V1001,$O$22)))</f>
        <v/>
      </c>
      <c r="G24" s="147" t="str">
        <f>if((COUNTIFS('거래장부'!$Y$5:$Y1001,$A$22,'거래장부'!$X$5:$X1001,G$22,'거래장부'!$O$5:$O1001,$A24,'거래장부'!$V$5:$V1001,$O$22))=0,"",(COUNTIFS('거래장부'!$Y$5:$Y1001,$A$22,'거래장부'!$X$5:$X1001,G$22,'거래장부'!$O$5:$O1001,$A24,'거래장부'!$V$5:$V1001,$O$22)))</f>
        <v/>
      </c>
      <c r="H24" s="147" t="str">
        <f>if((COUNTIFS('거래장부'!$Y$5:$Y1001,$A$22,'거래장부'!$X$5:$X1001,H$22,'거래장부'!$O$5:$O1001,$A24,'거래장부'!$V$5:$V1001,$O$22))=0,"",(COUNTIFS('거래장부'!$Y$5:$Y1001,$A$22,'거래장부'!$X$5:$X1001,H$22,'거래장부'!$O$5:$O1001,$A24,'거래장부'!$V$5:$V1001,$O$22)))</f>
        <v/>
      </c>
      <c r="I24" s="147" t="str">
        <f>if((COUNTIFS('거래장부'!$Y$5:$Y1001,$A$22,'거래장부'!$X$5:$X1001,I$22,'거래장부'!$O$5:$O1001,$A24,'거래장부'!$V$5:$V1001,$O$22))=0,"",(COUNTIFS('거래장부'!$Y$5:$Y1001,$A$22,'거래장부'!$X$5:$X1001,I$22,'거래장부'!$O$5:$O1001,$A24,'거래장부'!$V$5:$V1001,$O$22)))</f>
        <v/>
      </c>
      <c r="J24" s="147" t="str">
        <f>if((COUNTIFS('거래장부'!$Y$5:$Y1001,$A$22,'거래장부'!$X$5:$X1001,J$22,'거래장부'!$O$5:$O1001,$A24,'거래장부'!$V$5:$V1001,$O$22))=0,"",(COUNTIFS('거래장부'!$Y$5:$Y1001,$A$22,'거래장부'!$X$5:$X1001,J$22,'거래장부'!$O$5:$O1001,$A24,'거래장부'!$V$5:$V1001,$O$22)))</f>
        <v/>
      </c>
      <c r="K24" s="147">
        <f>if((COUNTIFS('거래장부'!$Y$5:$Y1001,$A$22,'거래장부'!$X$5:$X1001,K$22,'거래장부'!$O$5:$O1001,$A24,'거래장부'!$V$5:$V1001,$O$22))=0,"",(COUNTIFS('거래장부'!$Y$5:$Y1001,$A$22,'거래장부'!$X$5:$X1001,K$22,'거래장부'!$O$5:$O1001,$A24,'거래장부'!$V$5:$V1001,$O$22)))</f>
        <v>4</v>
      </c>
      <c r="L24" s="147" t="str">
        <f>if((COUNTIFS('거래장부'!$Y$5:$Y1001,$A$22,'거래장부'!$X$5:$X1001,L$22,'거래장부'!$O$5:$O1001,$A24,'거래장부'!$V$5:$V1001,$O$22))=0,"",(COUNTIFS('거래장부'!$Y$5:$Y1001,$A$22,'거래장부'!$X$5:$X1001,L$22,'거래장부'!$O$5:$O1001,$A24,'거래장부'!$V$5:$V1001,$O$22)))</f>
        <v/>
      </c>
      <c r="M24" s="147" t="str">
        <f>if((COUNTIFS('거래장부'!$Y$5:$Y1001,$A$22,'거래장부'!$X$5:$X1001,M$22,'거래장부'!$O$5:$O1001,$A24,'거래장부'!$V$5:$V1001,$O$22))=0,"",(COUNTIFS('거래장부'!$Y$5:$Y1001,$A$22,'거래장부'!$X$5:$X1001,M$22,'거래장부'!$O$5:$O1001,$A24,'거래장부'!$V$5:$V1001,$O$22)))</f>
        <v/>
      </c>
      <c r="N24" s="149">
        <f t="shared" si="7"/>
        <v>5</v>
      </c>
      <c r="O24" s="150">
        <f t="shared" si="8"/>
        <v>0.8333333333</v>
      </c>
      <c r="P24" s="151">
        <v>2.0</v>
      </c>
      <c r="Q24" s="151">
        <v>2.0</v>
      </c>
      <c r="R24" s="143"/>
      <c r="S24" s="143"/>
      <c r="T24" s="143"/>
      <c r="U24" s="143"/>
      <c r="V24" s="143"/>
      <c r="W24" s="143"/>
      <c r="X24" s="143"/>
      <c r="Y24" s="143"/>
      <c r="Z24" s="143"/>
    </row>
    <row r="25">
      <c r="A25" s="146" t="s">
        <v>58</v>
      </c>
      <c r="B25" s="147" t="str">
        <f>if((COUNTIFS('거래장부'!$Y$5:$Y1001,$A$22,'거래장부'!$X$5:$X1001,B$22,'거래장부'!$O$5:$O1001,$A25,'거래장부'!$V$5:$V1001,$O$22))=0,"",(COUNTIFS('거래장부'!$Y$5:$Y1001,$A$22,'거래장부'!$X$5:$X1001,B$22,'거래장부'!$O$5:$O1001,$A25,'거래장부'!$V$5:$V1001,$O$22)))</f>
        <v/>
      </c>
      <c r="C25" s="147" t="str">
        <f>if((COUNTIFS('거래장부'!$Y$5:$Y1001,$A$22,'거래장부'!$X$5:$X1001,C$22,'거래장부'!$O$5:$O1001,$A25,'거래장부'!$V$5:$V1001,$O$22))=0,"",(COUNTIFS('거래장부'!$Y$5:$Y1001,$A$22,'거래장부'!$X$5:$X1001,C$22,'거래장부'!$O$5:$O1001,$A25,'거래장부'!$V$5:$V1001,$O$22)))</f>
        <v/>
      </c>
      <c r="D25" s="147" t="str">
        <f>if((COUNTIFS('거래장부'!$Y$5:$Y1001,$A$22,'거래장부'!$X$5:$X1001,D$22,'거래장부'!$O$5:$O1001,$A25,'거래장부'!$V$5:$V1001,$O$22))=0,"",(COUNTIFS('거래장부'!$Y$5:$Y1001,$A$22,'거래장부'!$X$5:$X1001,D$22,'거래장부'!$O$5:$O1001,$A25,'거래장부'!$V$5:$V1001,$O$22)))</f>
        <v/>
      </c>
      <c r="E25" s="147" t="str">
        <f>if((COUNTIFS('거래장부'!$Y$5:$Y1001,$A$22,'거래장부'!$X$5:$X1001,E$22,'거래장부'!$O$5:$O1001,$A25,'거래장부'!$V$5:$V1001,$O$22))=0,"",(COUNTIFS('거래장부'!$Y$5:$Y1001,$A$22,'거래장부'!$X$5:$X1001,E$22,'거래장부'!$O$5:$O1001,$A25,'거래장부'!$V$5:$V1001,$O$22)))</f>
        <v/>
      </c>
      <c r="F25" s="147" t="str">
        <f>if((COUNTIFS('거래장부'!$Y$5:$Y1001,$A$22,'거래장부'!$X$5:$X1001,F$22,'거래장부'!$O$5:$O1001,$A25,'거래장부'!$V$5:$V1001,$O$22))=0,"",(COUNTIFS('거래장부'!$Y$5:$Y1001,$A$22,'거래장부'!$X$5:$X1001,F$22,'거래장부'!$O$5:$O1001,$A25,'거래장부'!$V$5:$V1001,$O$22)))</f>
        <v/>
      </c>
      <c r="G25" s="147" t="str">
        <f>if((COUNTIFS('거래장부'!$Y$5:$Y1001,$A$22,'거래장부'!$X$5:$X1001,G$22,'거래장부'!$O$5:$O1001,$A25,'거래장부'!$V$5:$V1001,$O$22))=0,"",(COUNTIFS('거래장부'!$Y$5:$Y1001,$A$22,'거래장부'!$X$5:$X1001,G$22,'거래장부'!$O$5:$O1001,$A25,'거래장부'!$V$5:$V1001,$O$22)))</f>
        <v/>
      </c>
      <c r="H25" s="147" t="str">
        <f>if((COUNTIFS('거래장부'!$Y$5:$Y1001,$A$22,'거래장부'!$X$5:$X1001,H$22,'거래장부'!$O$5:$O1001,$A25,'거래장부'!$V$5:$V1001,$O$22))=0,"",(COUNTIFS('거래장부'!$Y$5:$Y1001,$A$22,'거래장부'!$X$5:$X1001,H$22,'거래장부'!$O$5:$O1001,$A25,'거래장부'!$V$5:$V1001,$O$22)))</f>
        <v/>
      </c>
      <c r="I25" s="147" t="str">
        <f>if((COUNTIFS('거래장부'!$Y$5:$Y1001,$A$22,'거래장부'!$X$5:$X1001,I$22,'거래장부'!$O$5:$O1001,$A25,'거래장부'!$V$5:$V1001,$O$22))=0,"",(COUNTIFS('거래장부'!$Y$5:$Y1001,$A$22,'거래장부'!$X$5:$X1001,I$22,'거래장부'!$O$5:$O1001,$A25,'거래장부'!$V$5:$V1001,$O$22)))</f>
        <v/>
      </c>
      <c r="J25" s="147" t="str">
        <f>if((COUNTIFS('거래장부'!$Y$5:$Y1001,$A$22,'거래장부'!$X$5:$X1001,J$22,'거래장부'!$O$5:$O1001,$A25,'거래장부'!$V$5:$V1001,$O$22))=0,"",(COUNTIFS('거래장부'!$Y$5:$Y1001,$A$22,'거래장부'!$X$5:$X1001,J$22,'거래장부'!$O$5:$O1001,$A25,'거래장부'!$V$5:$V1001,$O$22)))</f>
        <v/>
      </c>
      <c r="K25" s="147" t="str">
        <f>if((COUNTIFS('거래장부'!$Y$5:$Y1001,$A$22,'거래장부'!$X$5:$X1001,K$22,'거래장부'!$O$5:$O1001,$A25,'거래장부'!$V$5:$V1001,$O$22))=0,"",(COUNTIFS('거래장부'!$Y$5:$Y1001,$A$22,'거래장부'!$X$5:$X1001,K$22,'거래장부'!$O$5:$O1001,$A25,'거래장부'!$V$5:$V1001,$O$22)))</f>
        <v/>
      </c>
      <c r="L25" s="147" t="str">
        <f>if((COUNTIFS('거래장부'!$Y$5:$Y1001,$A$22,'거래장부'!$X$5:$X1001,L$22,'거래장부'!$O$5:$O1001,$A25,'거래장부'!$V$5:$V1001,$O$22))=0,"",(COUNTIFS('거래장부'!$Y$5:$Y1001,$A$22,'거래장부'!$X$5:$X1001,L$22,'거래장부'!$O$5:$O1001,$A25,'거래장부'!$V$5:$V1001,$O$22)))</f>
        <v/>
      </c>
      <c r="M25" s="147" t="str">
        <f>if((COUNTIFS('거래장부'!$Y$5:$Y1001,$A$22,'거래장부'!$X$5:$X1001,M$22,'거래장부'!$O$5:$O1001,$A25,'거래장부'!$V$5:$V1001,$O$22))=0,"",(COUNTIFS('거래장부'!$Y$5:$Y1001,$A$22,'거래장부'!$X$5:$X1001,M$22,'거래장부'!$O$5:$O1001,$A25,'거래장부'!$V$5:$V1001,$O$22)))</f>
        <v/>
      </c>
      <c r="N25" s="149">
        <f t="shared" si="7"/>
        <v>0</v>
      </c>
      <c r="O25" s="150">
        <f t="shared" si="8"/>
        <v>0</v>
      </c>
      <c r="P25" s="157"/>
      <c r="Q25" s="151">
        <v>3.0</v>
      </c>
      <c r="R25" s="143"/>
      <c r="S25" s="143"/>
      <c r="T25" s="143"/>
      <c r="U25" s="143"/>
      <c r="V25" s="143"/>
      <c r="W25" s="143"/>
      <c r="X25" s="143"/>
      <c r="Y25" s="143"/>
      <c r="Z25" s="143"/>
    </row>
    <row r="26">
      <c r="A26" s="146" t="s">
        <v>101</v>
      </c>
      <c r="B26" s="147" t="str">
        <f>if((COUNTIFS('거래장부'!$Y$5:$Y1001,$A$22,'거래장부'!$X$5:$X1001,B$22,'거래장부'!$O$5:$O1001,$A26,'거래장부'!$V$5:$V1001,$O$22))=0,"",(COUNTIFS('거래장부'!$Y$5:$Y1001,$A$22,'거래장부'!$X$5:$X1001,B$22,'거래장부'!$O$5:$O1001,$A26,'거래장부'!$V$5:$V1001,$O$22)))</f>
        <v/>
      </c>
      <c r="C26" s="147" t="str">
        <f>if((COUNTIFS('거래장부'!$Y$5:$Y1001,$A$22,'거래장부'!$X$5:$X1001,C$22,'거래장부'!$O$5:$O1001,$A26,'거래장부'!$V$5:$V1001,$O$22))=0,"",(COUNTIFS('거래장부'!$Y$5:$Y1001,$A$22,'거래장부'!$X$5:$X1001,C$22,'거래장부'!$O$5:$O1001,$A26,'거래장부'!$V$5:$V1001,$O$22)))</f>
        <v/>
      </c>
      <c r="D26" s="147" t="str">
        <f>if((COUNTIFS('거래장부'!$Y$5:$Y1001,$A$22,'거래장부'!$X$5:$X1001,D$22,'거래장부'!$O$5:$O1001,$A26,'거래장부'!$V$5:$V1001,$O$22))=0,"",(COUNTIFS('거래장부'!$Y$5:$Y1001,$A$22,'거래장부'!$X$5:$X1001,D$22,'거래장부'!$O$5:$O1001,$A26,'거래장부'!$V$5:$V1001,$O$22)))</f>
        <v/>
      </c>
      <c r="E26" s="147" t="str">
        <f>if((COUNTIFS('거래장부'!$Y$5:$Y1001,$A$22,'거래장부'!$X$5:$X1001,E$22,'거래장부'!$O$5:$O1001,$A26,'거래장부'!$V$5:$V1001,$O$22))=0,"",(COUNTIFS('거래장부'!$Y$5:$Y1001,$A$22,'거래장부'!$X$5:$X1001,E$22,'거래장부'!$O$5:$O1001,$A26,'거래장부'!$V$5:$V1001,$O$22)))</f>
        <v/>
      </c>
      <c r="F26" s="147" t="str">
        <f>if((COUNTIFS('거래장부'!$Y$5:$Y1001,$A$22,'거래장부'!$X$5:$X1001,F$22,'거래장부'!$O$5:$O1001,$A26,'거래장부'!$V$5:$V1001,$O$22))=0,"",(COUNTIFS('거래장부'!$Y$5:$Y1001,$A$22,'거래장부'!$X$5:$X1001,F$22,'거래장부'!$O$5:$O1001,$A26,'거래장부'!$V$5:$V1001,$O$22)))</f>
        <v/>
      </c>
      <c r="G26" s="147" t="str">
        <f>if((COUNTIFS('거래장부'!$Y$5:$Y1001,$A$22,'거래장부'!$X$5:$X1001,G$22,'거래장부'!$O$5:$O1001,$A26,'거래장부'!$V$5:$V1001,$O$22))=0,"",(COUNTIFS('거래장부'!$Y$5:$Y1001,$A$22,'거래장부'!$X$5:$X1001,G$22,'거래장부'!$O$5:$O1001,$A26,'거래장부'!$V$5:$V1001,$O$22)))</f>
        <v/>
      </c>
      <c r="H26" s="147" t="str">
        <f>if((COUNTIFS('거래장부'!$Y$5:$Y1001,$A$22,'거래장부'!$X$5:$X1001,H$22,'거래장부'!$O$5:$O1001,$A26,'거래장부'!$V$5:$V1001,$O$22))=0,"",(COUNTIFS('거래장부'!$Y$5:$Y1001,$A$22,'거래장부'!$X$5:$X1001,H$22,'거래장부'!$O$5:$O1001,$A26,'거래장부'!$V$5:$V1001,$O$22)))</f>
        <v/>
      </c>
      <c r="I26" s="147" t="str">
        <f>if((COUNTIFS('거래장부'!$Y$5:$Y1001,$A$22,'거래장부'!$X$5:$X1001,I$22,'거래장부'!$O$5:$O1001,$A26,'거래장부'!$V$5:$V1001,$O$22))=0,"",(COUNTIFS('거래장부'!$Y$5:$Y1001,$A$22,'거래장부'!$X$5:$X1001,I$22,'거래장부'!$O$5:$O1001,$A26,'거래장부'!$V$5:$V1001,$O$22)))</f>
        <v/>
      </c>
      <c r="J26" s="147" t="str">
        <f>if((COUNTIFS('거래장부'!$Y$5:$Y1001,$A$22,'거래장부'!$X$5:$X1001,J$22,'거래장부'!$O$5:$O1001,$A26,'거래장부'!$V$5:$V1001,$O$22))=0,"",(COUNTIFS('거래장부'!$Y$5:$Y1001,$A$22,'거래장부'!$X$5:$X1001,J$22,'거래장부'!$O$5:$O1001,$A26,'거래장부'!$V$5:$V1001,$O$22)))</f>
        <v/>
      </c>
      <c r="K26" s="147" t="str">
        <f>if((COUNTIFS('거래장부'!$Y$5:$Y1001,$A$22,'거래장부'!$X$5:$X1001,K$22,'거래장부'!$O$5:$O1001,$A26,'거래장부'!$V$5:$V1001,$O$22))=0,"",(COUNTIFS('거래장부'!$Y$5:$Y1001,$A$22,'거래장부'!$X$5:$X1001,K$22,'거래장부'!$O$5:$O1001,$A26,'거래장부'!$V$5:$V1001,$O$22)))</f>
        <v/>
      </c>
      <c r="L26" s="147" t="str">
        <f>if((COUNTIFS('거래장부'!$Y$5:$Y1001,$A$22,'거래장부'!$X$5:$X1001,L$22,'거래장부'!$O$5:$O1001,$A26,'거래장부'!$V$5:$V1001,$O$22))=0,"",(COUNTIFS('거래장부'!$Y$5:$Y1001,$A$22,'거래장부'!$X$5:$X1001,L$22,'거래장부'!$O$5:$O1001,$A26,'거래장부'!$V$5:$V1001,$O$22)))</f>
        <v/>
      </c>
      <c r="M26" s="147" t="str">
        <f>if((COUNTIFS('거래장부'!$Y$5:$Y1001,$A$22,'거래장부'!$X$5:$X1001,M$22,'거래장부'!$O$5:$O1001,$A26,'거래장부'!$V$5:$V1001,$O$22))=0,"",(COUNTIFS('거래장부'!$Y$5:$Y1001,$A$22,'거래장부'!$X$5:$X1001,M$22,'거래장부'!$O$5:$O1001,$A26,'거래장부'!$V$5:$V1001,$O$22)))</f>
        <v/>
      </c>
      <c r="N26" s="149">
        <f t="shared" si="7"/>
        <v>0</v>
      </c>
      <c r="O26" s="150">
        <f t="shared" si="8"/>
        <v>0</v>
      </c>
      <c r="P26" s="157"/>
      <c r="Q26" s="151">
        <v>4.0</v>
      </c>
      <c r="R26" s="143"/>
      <c r="S26" s="143"/>
      <c r="T26" s="143"/>
      <c r="U26" s="143"/>
      <c r="V26" s="143"/>
      <c r="W26" s="143"/>
      <c r="X26" s="143"/>
      <c r="Y26" s="143"/>
      <c r="Z26" s="143"/>
    </row>
    <row r="27">
      <c r="A27" s="146" t="s">
        <v>73</v>
      </c>
      <c r="B27" s="147" t="str">
        <f>if((COUNTIFS('거래장부'!$Y$5:$Y1001,$A$22,'거래장부'!$X$5:$X1001,B$22,'거래장부'!$O$5:$O1001,$A27,'거래장부'!$V$5:$V1001,$O$22))=0,"",(COUNTIFS('거래장부'!$Y$5:$Y1001,$A$22,'거래장부'!$X$5:$X1001,B$22,'거래장부'!$O$5:$O1001,$A27,'거래장부'!$V$5:$V1001,$O$22)))</f>
        <v/>
      </c>
      <c r="C27" s="147" t="str">
        <f>if((COUNTIFS('거래장부'!$Y$5:$Y1001,$A$22,'거래장부'!$X$5:$X1001,C$22,'거래장부'!$O$5:$O1001,$A27,'거래장부'!$V$5:$V1001,$O$22))=0,"",(COUNTIFS('거래장부'!$Y$5:$Y1001,$A$22,'거래장부'!$X$5:$X1001,C$22,'거래장부'!$O$5:$O1001,$A27,'거래장부'!$V$5:$V1001,$O$22)))</f>
        <v/>
      </c>
      <c r="D27" s="147">
        <f>if((COUNTIFS('거래장부'!$Y$5:$Y1001,$A$22,'거래장부'!$X$5:$X1001,D$22,'거래장부'!$O$5:$O1001,$A27,'거래장부'!$V$5:$V1001,$O$22))=0,"",(COUNTIFS('거래장부'!$Y$5:$Y1001,$A$22,'거래장부'!$X$5:$X1001,D$22,'거래장부'!$O$5:$O1001,$A27,'거래장부'!$V$5:$V1001,$O$22)))</f>
        <v>1</v>
      </c>
      <c r="E27" s="147" t="str">
        <f>if((COUNTIFS('거래장부'!$Y$5:$Y1001,$A$22,'거래장부'!$X$5:$X1001,E$22,'거래장부'!$O$5:$O1001,$A27,'거래장부'!$V$5:$V1001,$O$22))=0,"",(COUNTIFS('거래장부'!$Y$5:$Y1001,$A$22,'거래장부'!$X$5:$X1001,E$22,'거래장부'!$O$5:$O1001,$A27,'거래장부'!$V$5:$V1001,$O$22)))</f>
        <v/>
      </c>
      <c r="F27" s="147" t="str">
        <f>if((COUNTIFS('거래장부'!$Y$5:$Y1001,$A$22,'거래장부'!$X$5:$X1001,F$22,'거래장부'!$O$5:$O1001,$A27,'거래장부'!$V$5:$V1001,$O$22))=0,"",(COUNTIFS('거래장부'!$Y$5:$Y1001,$A$22,'거래장부'!$X$5:$X1001,F$22,'거래장부'!$O$5:$O1001,$A27,'거래장부'!$V$5:$V1001,$O$22)))</f>
        <v/>
      </c>
      <c r="G27" s="147" t="str">
        <f>if((COUNTIFS('거래장부'!$Y$5:$Y1001,$A$22,'거래장부'!$X$5:$X1001,G$22,'거래장부'!$O$5:$O1001,$A27,'거래장부'!$V$5:$V1001,$O$22))=0,"",(COUNTIFS('거래장부'!$Y$5:$Y1001,$A$22,'거래장부'!$X$5:$X1001,G$22,'거래장부'!$O$5:$O1001,$A27,'거래장부'!$V$5:$V1001,$O$22)))</f>
        <v/>
      </c>
      <c r="H27" s="147" t="str">
        <f>if((COUNTIFS('거래장부'!$Y$5:$Y1001,$A$22,'거래장부'!$X$5:$X1001,H$22,'거래장부'!$O$5:$O1001,$A27,'거래장부'!$V$5:$V1001,$O$22))=0,"",(COUNTIFS('거래장부'!$Y$5:$Y1001,$A$22,'거래장부'!$X$5:$X1001,H$22,'거래장부'!$O$5:$O1001,$A27,'거래장부'!$V$5:$V1001,$O$22)))</f>
        <v/>
      </c>
      <c r="I27" s="147" t="str">
        <f>if((COUNTIFS('거래장부'!$Y$5:$Y1001,$A$22,'거래장부'!$X$5:$X1001,I$22,'거래장부'!$O$5:$O1001,$A27,'거래장부'!$V$5:$V1001,$O$22))=0,"",(COUNTIFS('거래장부'!$Y$5:$Y1001,$A$22,'거래장부'!$X$5:$X1001,I$22,'거래장부'!$O$5:$O1001,$A27,'거래장부'!$V$5:$V1001,$O$22)))</f>
        <v/>
      </c>
      <c r="J27" s="147" t="str">
        <f>if((COUNTIFS('거래장부'!$Y$5:$Y1001,$A$22,'거래장부'!$X$5:$X1001,J$22,'거래장부'!$O$5:$O1001,$A27,'거래장부'!$V$5:$V1001,$O$22))=0,"",(COUNTIFS('거래장부'!$Y$5:$Y1001,$A$22,'거래장부'!$X$5:$X1001,J$22,'거래장부'!$O$5:$O1001,$A27,'거래장부'!$V$5:$V1001,$O$22)))</f>
        <v/>
      </c>
      <c r="K27" s="147" t="str">
        <f>if((COUNTIFS('거래장부'!$Y$5:$Y1001,$A$22,'거래장부'!$X$5:$X1001,K$22,'거래장부'!$O$5:$O1001,$A27,'거래장부'!$V$5:$V1001,$O$22))=0,"",(COUNTIFS('거래장부'!$Y$5:$Y1001,$A$22,'거래장부'!$X$5:$X1001,K$22,'거래장부'!$O$5:$O1001,$A27,'거래장부'!$V$5:$V1001,$O$22)))</f>
        <v/>
      </c>
      <c r="L27" s="147" t="str">
        <f>if((COUNTIFS('거래장부'!$Y$5:$Y1001,$A$22,'거래장부'!$X$5:$X1001,L$22,'거래장부'!$O$5:$O1001,$A27,'거래장부'!$V$5:$V1001,$O$22))=0,"",(COUNTIFS('거래장부'!$Y$5:$Y1001,$A$22,'거래장부'!$X$5:$X1001,L$22,'거래장부'!$O$5:$O1001,$A27,'거래장부'!$V$5:$V1001,$O$22)))</f>
        <v/>
      </c>
      <c r="M27" s="147" t="str">
        <f>if((COUNTIFS('거래장부'!$Y$5:$Y1001,$A$22,'거래장부'!$X$5:$X1001,M$22,'거래장부'!$O$5:$O1001,$A27,'거래장부'!$V$5:$V1001,$O$22))=0,"",(COUNTIFS('거래장부'!$Y$5:$Y1001,$A$22,'거래장부'!$X$5:$X1001,M$22,'거래장부'!$O$5:$O1001,$A27,'거래장부'!$V$5:$V1001,$O$22)))</f>
        <v/>
      </c>
      <c r="N27" s="149">
        <f t="shared" si="7"/>
        <v>1</v>
      </c>
      <c r="O27" s="150">
        <f t="shared" si="8"/>
        <v>0.1666666667</v>
      </c>
      <c r="P27" s="157"/>
      <c r="Q27" s="158">
        <v>5.0</v>
      </c>
      <c r="R27" s="143"/>
      <c r="S27" s="143"/>
      <c r="T27" s="143"/>
      <c r="U27" s="143"/>
      <c r="V27" s="143"/>
      <c r="W27" s="143"/>
      <c r="X27" s="143"/>
      <c r="Y27" s="143"/>
      <c r="Z27" s="143"/>
    </row>
    <row r="28">
      <c r="A28" s="146" t="s">
        <v>97</v>
      </c>
      <c r="B28" s="147" t="str">
        <f>if((COUNTIFS('거래장부'!$Y$5:$Y1001,$A$22,'거래장부'!$X$5:$X1001,B$22,'거래장부'!$O$5:$O1001,$A28,'거래장부'!$V$5:$V1001,$O$22))=0,"",(COUNTIFS('거래장부'!$Y$5:$Y1001,$A$22,'거래장부'!$X$5:$X1001,B$22,'거래장부'!$O$5:$O1001,$A28,'거래장부'!$V$5:$V1001,$O$22)))</f>
        <v/>
      </c>
      <c r="C28" s="147" t="str">
        <f>if((COUNTIFS('거래장부'!$Y$5:$Y1001,$A$22,'거래장부'!$X$5:$X1001,C$22,'거래장부'!$O$5:$O1001,$A28,'거래장부'!$V$5:$V1001,$O$22))=0,"",(COUNTIFS('거래장부'!$Y$5:$Y1001,$A$22,'거래장부'!$X$5:$X1001,C$22,'거래장부'!$O$5:$O1001,$A28,'거래장부'!$V$5:$V1001,$O$22)))</f>
        <v/>
      </c>
      <c r="D28" s="147" t="str">
        <f>if((COUNTIFS('거래장부'!$Y$5:$Y1001,$A$22,'거래장부'!$X$5:$X1001,D$22,'거래장부'!$O$5:$O1001,$A28,'거래장부'!$V$5:$V1001,$O$22))=0,"",(COUNTIFS('거래장부'!$Y$5:$Y1001,$A$22,'거래장부'!$X$5:$X1001,D$22,'거래장부'!$O$5:$O1001,$A28,'거래장부'!$V$5:$V1001,$O$22)))</f>
        <v/>
      </c>
      <c r="E28" s="147" t="str">
        <f>if((COUNTIFS('거래장부'!$Y$5:$Y1001,$A$22,'거래장부'!$X$5:$X1001,E$22,'거래장부'!$O$5:$O1001,$A28,'거래장부'!$V$5:$V1001,$O$22))=0,"",(COUNTIFS('거래장부'!$Y$5:$Y1001,$A$22,'거래장부'!$X$5:$X1001,E$22,'거래장부'!$O$5:$O1001,$A28,'거래장부'!$V$5:$V1001,$O$22)))</f>
        <v/>
      </c>
      <c r="F28" s="147" t="str">
        <f>if((COUNTIFS('거래장부'!$Y$5:$Y1001,$A$22,'거래장부'!$X$5:$X1001,F$22,'거래장부'!$O$5:$O1001,$A28,'거래장부'!$V$5:$V1001,$O$22))=0,"",(COUNTIFS('거래장부'!$Y$5:$Y1001,$A$22,'거래장부'!$X$5:$X1001,F$22,'거래장부'!$O$5:$O1001,$A28,'거래장부'!$V$5:$V1001,$O$22)))</f>
        <v/>
      </c>
      <c r="G28" s="147" t="str">
        <f>if((COUNTIFS('거래장부'!$Y$5:$Y1001,$A$22,'거래장부'!$X$5:$X1001,G$22,'거래장부'!$O$5:$O1001,$A28,'거래장부'!$V$5:$V1001,$O$22))=0,"",(COUNTIFS('거래장부'!$Y$5:$Y1001,$A$22,'거래장부'!$X$5:$X1001,G$22,'거래장부'!$O$5:$O1001,$A28,'거래장부'!$V$5:$V1001,$O$22)))</f>
        <v/>
      </c>
      <c r="H28" s="147" t="str">
        <f>if((COUNTIFS('거래장부'!$Y$5:$Y1001,$A$22,'거래장부'!$X$5:$X1001,H$22,'거래장부'!$O$5:$O1001,$A28,'거래장부'!$V$5:$V1001,$O$22))=0,"",(COUNTIFS('거래장부'!$Y$5:$Y1001,$A$22,'거래장부'!$X$5:$X1001,H$22,'거래장부'!$O$5:$O1001,$A28,'거래장부'!$V$5:$V1001,$O$22)))</f>
        <v/>
      </c>
      <c r="I28" s="147" t="str">
        <f>if((COUNTIFS('거래장부'!$Y$5:$Y1001,$A$22,'거래장부'!$X$5:$X1001,I$22,'거래장부'!$O$5:$O1001,$A28,'거래장부'!$V$5:$V1001,$O$22))=0,"",(COUNTIFS('거래장부'!$Y$5:$Y1001,$A$22,'거래장부'!$X$5:$X1001,I$22,'거래장부'!$O$5:$O1001,$A28,'거래장부'!$V$5:$V1001,$O$22)))</f>
        <v/>
      </c>
      <c r="J28" s="147" t="str">
        <f>if((COUNTIFS('거래장부'!$Y$5:$Y1001,$A$22,'거래장부'!$X$5:$X1001,J$22,'거래장부'!$O$5:$O1001,$A28,'거래장부'!$V$5:$V1001,$O$22))=0,"",(COUNTIFS('거래장부'!$Y$5:$Y1001,$A$22,'거래장부'!$X$5:$X1001,J$22,'거래장부'!$O$5:$O1001,$A28,'거래장부'!$V$5:$V1001,$O$22)))</f>
        <v/>
      </c>
      <c r="K28" s="147" t="str">
        <f>if((COUNTIFS('거래장부'!$Y$5:$Y1001,$A$22,'거래장부'!$X$5:$X1001,K$22,'거래장부'!$O$5:$O1001,$A28,'거래장부'!$V$5:$V1001,$O$22))=0,"",(COUNTIFS('거래장부'!$Y$5:$Y1001,$A$22,'거래장부'!$X$5:$X1001,K$22,'거래장부'!$O$5:$O1001,$A28,'거래장부'!$V$5:$V1001,$O$22)))</f>
        <v/>
      </c>
      <c r="L28" s="147" t="str">
        <f>if((COUNTIFS('거래장부'!$Y$5:$Y1001,$A$22,'거래장부'!$X$5:$X1001,L$22,'거래장부'!$O$5:$O1001,$A28,'거래장부'!$V$5:$V1001,$O$22))=0,"",(COUNTIFS('거래장부'!$Y$5:$Y1001,$A$22,'거래장부'!$X$5:$X1001,L$22,'거래장부'!$O$5:$O1001,$A28,'거래장부'!$V$5:$V1001,$O$22)))</f>
        <v/>
      </c>
      <c r="M28" s="147" t="str">
        <f>if((COUNTIFS('거래장부'!$Y$5:$Y1001,$A$22,'거래장부'!$X$5:$X1001,M$22,'거래장부'!$O$5:$O1001,$A28,'거래장부'!$V$5:$V1001,$O$22))=0,"",(COUNTIFS('거래장부'!$Y$5:$Y1001,$A$22,'거래장부'!$X$5:$X1001,M$22,'거래장부'!$O$5:$O1001,$A28,'거래장부'!$V$5:$V1001,$O$22)))</f>
        <v/>
      </c>
      <c r="N28" s="149">
        <f t="shared" si="7"/>
        <v>0</v>
      </c>
      <c r="O28" s="150">
        <f t="shared" si="8"/>
        <v>0</v>
      </c>
      <c r="P28" s="157"/>
      <c r="Q28" s="158">
        <v>6.0</v>
      </c>
      <c r="R28" s="143"/>
      <c r="S28" s="143"/>
      <c r="T28" s="143"/>
      <c r="U28" s="143"/>
      <c r="V28" s="143"/>
      <c r="W28" s="143"/>
      <c r="X28" s="143"/>
      <c r="Y28" s="143"/>
      <c r="Z28" s="143"/>
    </row>
    <row r="29">
      <c r="A29" s="146" t="s">
        <v>98</v>
      </c>
      <c r="B29" s="147" t="str">
        <f>if((COUNTIFS('거래장부'!$Y$5:$Y1001,$A$22,'거래장부'!$X$5:$X1001,B$22,'거래장부'!$O$5:$O1001,$A29,'거래장부'!$V$5:$V1001,$O$22))=0,"",(COUNTIFS('거래장부'!$Y$5:$Y1001,$A$22,'거래장부'!$X$5:$X1001,B$22,'거래장부'!$O$5:$O1001,$A29,'거래장부'!$V$5:$V1001,$O$22)))</f>
        <v/>
      </c>
      <c r="C29" s="147" t="str">
        <f>if((COUNTIFS('거래장부'!$Y$5:$Y1001,$A$22,'거래장부'!$X$5:$X1001,C$22,'거래장부'!$O$5:$O1001,$A29,'거래장부'!$V$5:$V1001,$O$22))=0,"",(COUNTIFS('거래장부'!$Y$5:$Y1001,$A$22,'거래장부'!$X$5:$X1001,C$22,'거래장부'!$O$5:$O1001,$A29,'거래장부'!$V$5:$V1001,$O$22)))</f>
        <v/>
      </c>
      <c r="D29" s="147" t="str">
        <f>if((COUNTIFS('거래장부'!$Y$5:$Y1001,$A$22,'거래장부'!$X$5:$X1001,D$22,'거래장부'!$O$5:$O1001,$A29,'거래장부'!$V$5:$V1001,$O$22))=0,"",(COUNTIFS('거래장부'!$Y$5:$Y1001,$A$22,'거래장부'!$X$5:$X1001,D$22,'거래장부'!$O$5:$O1001,$A29,'거래장부'!$V$5:$V1001,$O$22)))</f>
        <v/>
      </c>
      <c r="E29" s="147" t="str">
        <f>if((COUNTIFS('거래장부'!$Y$5:$Y1001,$A$22,'거래장부'!$X$5:$X1001,E$22,'거래장부'!$O$5:$O1001,$A29,'거래장부'!$V$5:$V1001,$O$22))=0,"",(COUNTIFS('거래장부'!$Y$5:$Y1001,$A$22,'거래장부'!$X$5:$X1001,E$22,'거래장부'!$O$5:$O1001,$A29,'거래장부'!$V$5:$V1001,$O$22)))</f>
        <v/>
      </c>
      <c r="F29" s="147" t="str">
        <f>if((COUNTIFS('거래장부'!$Y$5:$Y1001,$A$22,'거래장부'!$X$5:$X1001,F$22,'거래장부'!$O$5:$O1001,$A29,'거래장부'!$V$5:$V1001,$O$22))=0,"",(COUNTIFS('거래장부'!$Y$5:$Y1001,$A$22,'거래장부'!$X$5:$X1001,F$22,'거래장부'!$O$5:$O1001,$A29,'거래장부'!$V$5:$V1001,$O$22)))</f>
        <v/>
      </c>
      <c r="G29" s="147" t="str">
        <f>if((COUNTIFS('거래장부'!$Y$5:$Y1001,$A$22,'거래장부'!$X$5:$X1001,G$22,'거래장부'!$O$5:$O1001,$A29,'거래장부'!$V$5:$V1001,$O$22))=0,"",(COUNTIFS('거래장부'!$Y$5:$Y1001,$A$22,'거래장부'!$X$5:$X1001,G$22,'거래장부'!$O$5:$O1001,$A29,'거래장부'!$V$5:$V1001,$O$22)))</f>
        <v/>
      </c>
      <c r="H29" s="147" t="str">
        <f>if((COUNTIFS('거래장부'!$Y$5:$Y1001,$A$22,'거래장부'!$X$5:$X1001,H$22,'거래장부'!$O$5:$O1001,$A29,'거래장부'!$V$5:$V1001,$O$22))=0,"",(COUNTIFS('거래장부'!$Y$5:$Y1001,$A$22,'거래장부'!$X$5:$X1001,H$22,'거래장부'!$O$5:$O1001,$A29,'거래장부'!$V$5:$V1001,$O$22)))</f>
        <v/>
      </c>
      <c r="I29" s="147" t="str">
        <f>if((COUNTIFS('거래장부'!$Y$5:$Y1001,$A$22,'거래장부'!$X$5:$X1001,I$22,'거래장부'!$O$5:$O1001,$A29,'거래장부'!$V$5:$V1001,$O$22))=0,"",(COUNTIFS('거래장부'!$Y$5:$Y1001,$A$22,'거래장부'!$X$5:$X1001,I$22,'거래장부'!$O$5:$O1001,$A29,'거래장부'!$V$5:$V1001,$O$22)))</f>
        <v/>
      </c>
      <c r="J29" s="147" t="str">
        <f>if((COUNTIFS('거래장부'!$Y$5:$Y1001,$A$22,'거래장부'!$X$5:$X1001,J$22,'거래장부'!$O$5:$O1001,$A29,'거래장부'!$V$5:$V1001,$O$22))=0,"",(COUNTIFS('거래장부'!$Y$5:$Y1001,$A$22,'거래장부'!$X$5:$X1001,J$22,'거래장부'!$O$5:$O1001,$A29,'거래장부'!$V$5:$V1001,$O$22)))</f>
        <v/>
      </c>
      <c r="K29" s="147" t="str">
        <f>if((COUNTIFS('거래장부'!$Y$5:$Y1001,$A$22,'거래장부'!$X$5:$X1001,K$22,'거래장부'!$O$5:$O1001,$A29,'거래장부'!$V$5:$V1001,$O$22))=0,"",(COUNTIFS('거래장부'!$Y$5:$Y1001,$A$22,'거래장부'!$X$5:$X1001,K$22,'거래장부'!$O$5:$O1001,$A29,'거래장부'!$V$5:$V1001,$O$22)))</f>
        <v/>
      </c>
      <c r="L29" s="147" t="str">
        <f>if((COUNTIFS('거래장부'!$Y$5:$Y1001,$A$22,'거래장부'!$X$5:$X1001,L$22,'거래장부'!$O$5:$O1001,$A29,'거래장부'!$V$5:$V1001,$O$22))=0,"",(COUNTIFS('거래장부'!$Y$5:$Y1001,$A$22,'거래장부'!$X$5:$X1001,L$22,'거래장부'!$O$5:$O1001,$A29,'거래장부'!$V$5:$V1001,$O$22)))</f>
        <v/>
      </c>
      <c r="M29" s="147" t="str">
        <f>if((COUNTIFS('거래장부'!$Y$5:$Y1001,$A$22,'거래장부'!$X$5:$X1001,M$22,'거래장부'!$O$5:$O1001,$A29,'거래장부'!$V$5:$V1001,$O$22))=0,"",(COUNTIFS('거래장부'!$Y$5:$Y1001,$A$22,'거래장부'!$X$5:$X1001,M$22,'거래장부'!$O$5:$O1001,$A29,'거래장부'!$V$5:$V1001,$O$22)))</f>
        <v/>
      </c>
      <c r="N29" s="149">
        <f t="shared" si="7"/>
        <v>0</v>
      </c>
      <c r="O29" s="150">
        <f t="shared" si="8"/>
        <v>0</v>
      </c>
      <c r="P29" s="157"/>
      <c r="Q29" s="158">
        <v>7.0</v>
      </c>
      <c r="R29" s="143"/>
      <c r="S29" s="143"/>
      <c r="T29" s="143"/>
      <c r="U29" s="143"/>
      <c r="V29" s="143"/>
      <c r="W29" s="143"/>
      <c r="X29" s="143"/>
      <c r="Y29" s="143"/>
      <c r="Z29" s="143"/>
    </row>
    <row r="30">
      <c r="A30" s="159" t="s">
        <v>7</v>
      </c>
      <c r="B30" s="149">
        <f t="shared" ref="B30:M30" si="9">SUM(B23:B29)</f>
        <v>0</v>
      </c>
      <c r="C30" s="149">
        <f t="shared" si="9"/>
        <v>0</v>
      </c>
      <c r="D30" s="149">
        <f t="shared" si="9"/>
        <v>2</v>
      </c>
      <c r="E30" s="149">
        <f t="shared" si="9"/>
        <v>0</v>
      </c>
      <c r="F30" s="149">
        <f t="shared" si="9"/>
        <v>0</v>
      </c>
      <c r="G30" s="149">
        <f t="shared" si="9"/>
        <v>0</v>
      </c>
      <c r="H30" s="149">
        <f t="shared" si="9"/>
        <v>0</v>
      </c>
      <c r="I30" s="149">
        <f t="shared" si="9"/>
        <v>0</v>
      </c>
      <c r="J30" s="149">
        <f t="shared" si="9"/>
        <v>0</v>
      </c>
      <c r="K30" s="149">
        <f t="shared" si="9"/>
        <v>4</v>
      </c>
      <c r="L30" s="149">
        <f t="shared" si="9"/>
        <v>0</v>
      </c>
      <c r="M30" s="149">
        <f t="shared" si="9"/>
        <v>0</v>
      </c>
      <c r="N30" s="149">
        <f t="shared" si="7"/>
        <v>6</v>
      </c>
      <c r="O30" s="160"/>
      <c r="P30" s="157"/>
      <c r="Q30" s="157"/>
      <c r="R30" s="143"/>
      <c r="S30" s="143"/>
      <c r="T30" s="143"/>
      <c r="U30" s="143"/>
      <c r="V30" s="143"/>
      <c r="W30" s="143"/>
      <c r="X30" s="143"/>
      <c r="Y30" s="143"/>
      <c r="Z30" s="143"/>
    </row>
    <row r="31">
      <c r="A31" s="142" t="s">
        <v>103</v>
      </c>
      <c r="R31" s="143"/>
      <c r="S31" s="143"/>
      <c r="T31" s="143"/>
      <c r="U31" s="143"/>
      <c r="V31" s="143"/>
      <c r="W31" s="143"/>
      <c r="X31" s="143"/>
      <c r="Y31" s="143"/>
      <c r="Z31" s="143"/>
    </row>
    <row r="32">
      <c r="A32" s="144">
        <v>2016.0</v>
      </c>
      <c r="B32" s="144">
        <v>1.0</v>
      </c>
      <c r="C32" s="144">
        <v>2.0</v>
      </c>
      <c r="D32" s="144">
        <v>3.0</v>
      </c>
      <c r="E32" s="144">
        <v>4.0</v>
      </c>
      <c r="F32" s="144">
        <v>5.0</v>
      </c>
      <c r="G32" s="144">
        <v>6.0</v>
      </c>
      <c r="H32" s="144">
        <v>7.0</v>
      </c>
      <c r="I32" s="144">
        <v>8.0</v>
      </c>
      <c r="J32" s="144">
        <v>9.0</v>
      </c>
      <c r="K32" s="144">
        <v>10.0</v>
      </c>
      <c r="L32" s="144">
        <v>11.0</v>
      </c>
      <c r="M32" s="144">
        <v>12.0</v>
      </c>
      <c r="N32" s="144" t="s">
        <v>92</v>
      </c>
      <c r="O32" s="161">
        <v>3.0</v>
      </c>
      <c r="P32" s="144">
        <v>2015.0</v>
      </c>
      <c r="Q32" s="144">
        <v>2016.0</v>
      </c>
      <c r="R32" s="143"/>
      <c r="S32" s="143"/>
      <c r="T32" s="143"/>
      <c r="U32" s="143"/>
      <c r="V32" s="143"/>
      <c r="W32" s="143"/>
      <c r="X32" s="143"/>
      <c r="Y32" s="143"/>
      <c r="Z32" s="143"/>
    </row>
    <row r="33">
      <c r="A33" s="146" t="s">
        <v>68</v>
      </c>
      <c r="B33" s="147" t="str">
        <f>if((COUNTIFS('거래장부'!$Y$5:$Y1001,$A$32,'거래장부'!$X$5:$X1001,B$32,'거래장부'!$O$5:$O1001,$A33,'거래장부'!$V$5:$V1001,$O$32))=0,"",COUNTIFS('거래장부'!$Y$5:$Y1001,$A$32,'거래장부'!$X$5:$X1001,B$32,'거래장부'!$O$5:$O1001,$A33,'거래장부'!$V$5:$V1001,$O$32))</f>
        <v/>
      </c>
      <c r="C33" s="147" t="str">
        <f>if((COUNTIFS('거래장부'!$Y$5:$Y1001,$A$32,'거래장부'!$X$5:$X1001,C$32,'거래장부'!$O$5:$O1001,$A33,'거래장부'!$V$5:$V1001,$O$32))=0,"",COUNTIFS('거래장부'!$Y$5:$Y1001,$A$32,'거래장부'!$X$5:$X1001,C$32,'거래장부'!$O$5:$O1001,$A33,'거래장부'!$V$5:$V1001,$O$32))</f>
        <v/>
      </c>
      <c r="D33" s="147" t="str">
        <f>if((COUNTIFS('거래장부'!$Y$5:$Y1001,$A$32,'거래장부'!$X$5:$X1001,D$32,'거래장부'!$O$5:$O1001,$A33,'거래장부'!$V$5:$V1001,$O$32))=0,"",COUNTIFS('거래장부'!$Y$5:$Y1001,$A$32,'거래장부'!$X$5:$X1001,D$32,'거래장부'!$O$5:$O1001,$A33,'거래장부'!$V$5:$V1001,$O$32))</f>
        <v/>
      </c>
      <c r="E33" s="147" t="str">
        <f>if((COUNTIFS('거래장부'!$Y$5:$Y1001,$A$32,'거래장부'!$X$5:$X1001,E$32,'거래장부'!$O$5:$O1001,$A33,'거래장부'!$V$5:$V1001,$O$32))=0,"",COUNTIFS('거래장부'!$Y$5:$Y1001,$A$32,'거래장부'!$X$5:$X1001,E$32,'거래장부'!$O$5:$O1001,$A33,'거래장부'!$V$5:$V1001,$O$32))</f>
        <v/>
      </c>
      <c r="F33" s="147" t="str">
        <f>if((COUNTIFS('거래장부'!$Y$5:$Y1001,$A$32,'거래장부'!$X$5:$X1001,F$32,'거래장부'!$O$5:$O1001,$A33,'거래장부'!$V$5:$V1001,$O$32))=0,"",COUNTIFS('거래장부'!$Y$5:$Y1001,$A$32,'거래장부'!$X$5:$X1001,F$32,'거래장부'!$O$5:$O1001,$A33,'거래장부'!$V$5:$V1001,$O$32))</f>
        <v/>
      </c>
      <c r="G33" s="147" t="str">
        <f>if((COUNTIFS('거래장부'!$Y$5:$Y1001,$A$32,'거래장부'!$X$5:$X1001,G$32,'거래장부'!$O$5:$O1001,$A33,'거래장부'!$V$5:$V1001,$O$32))=0,"",COUNTIFS('거래장부'!$Y$5:$Y1001,$A$32,'거래장부'!$X$5:$X1001,G$32,'거래장부'!$O$5:$O1001,$A33,'거래장부'!$V$5:$V1001,$O$32))</f>
        <v/>
      </c>
      <c r="H33" s="147" t="str">
        <f>if((COUNTIFS('거래장부'!$Y$5:$Y1001,$A$32,'거래장부'!$X$5:$X1001,H$32,'거래장부'!$O$5:$O1001,$A33,'거래장부'!$V$5:$V1001,$O$32))=0,"",COUNTIFS('거래장부'!$Y$5:$Y1001,$A$32,'거래장부'!$X$5:$X1001,H$32,'거래장부'!$O$5:$O1001,$A33,'거래장부'!$V$5:$V1001,$O$32))</f>
        <v/>
      </c>
      <c r="I33" s="147" t="str">
        <f>if((COUNTIFS('거래장부'!$Y$5:$Y1001,$A$32,'거래장부'!$X$5:$X1001,I$32,'거래장부'!$O$5:$O1001,$A33,'거래장부'!$V$5:$V1001,$O$32))=0,"",COUNTIFS('거래장부'!$Y$5:$Y1001,$A$32,'거래장부'!$X$5:$X1001,I$32,'거래장부'!$O$5:$O1001,$A33,'거래장부'!$V$5:$V1001,$O$32))</f>
        <v/>
      </c>
      <c r="J33" s="147" t="str">
        <f>if((COUNTIFS('거래장부'!$Y$5:$Y1001,$A$32,'거래장부'!$X$5:$X1001,J$32,'거래장부'!$O$5:$O1001,$A33,'거래장부'!$V$5:$V1001,$O$32))=0,"",COUNTIFS('거래장부'!$Y$5:$Y1001,$A$32,'거래장부'!$X$5:$X1001,J$32,'거래장부'!$O$5:$O1001,$A33,'거래장부'!$V$5:$V1001,$O$32))</f>
        <v/>
      </c>
      <c r="K33" s="147" t="str">
        <f>if((COUNTIFS('거래장부'!$Y$5:$Y1001,$A$32,'거래장부'!$X$5:$X1001,K$32,'거래장부'!$O$5:$O1001,$A33,'거래장부'!$V$5:$V1001,$O$32))=0,"",COUNTIFS('거래장부'!$Y$5:$Y1001,$A$32,'거래장부'!$X$5:$X1001,K$32,'거래장부'!$O$5:$O1001,$A33,'거래장부'!$V$5:$V1001,$O$32))</f>
        <v/>
      </c>
      <c r="L33" s="147" t="str">
        <f>if((COUNTIFS('거래장부'!$Y$5:$Y1001,$A$32,'거래장부'!$X$5:$X1001,L$32,'거래장부'!$O$5:$O1001,$A33,'거래장부'!$V$5:$V1001,$O$32))=0,"",COUNTIFS('거래장부'!$Y$5:$Y1001,$A$32,'거래장부'!$X$5:$X1001,L$32,'거래장부'!$O$5:$O1001,$A33,'거래장부'!$V$5:$V1001,$O$32))</f>
        <v/>
      </c>
      <c r="M33" s="147" t="str">
        <f>if((COUNTIFS('거래장부'!$Y$5:$Y1001,$A$32,'거래장부'!$X$5:$X1001,M$32,'거래장부'!$O$5:$O1001,$A33,'거래장부'!$V$5:$V1001,$O$32))=0,"",COUNTIFS('거래장부'!$Y$5:$Y1001,$A$32,'거래장부'!$X$5:$X1001,M$32,'거래장부'!$O$5:$O1001,$A33,'거래장부'!$V$5:$V1001,$O$32))</f>
        <v/>
      </c>
      <c r="N33" s="149">
        <f t="shared" ref="N33:N40" si="10">SUM(B33:M33)</f>
        <v>0</v>
      </c>
      <c r="O33" s="150">
        <f t="shared" ref="O33:O39" si="11">N33/$N$40</f>
        <v>0</v>
      </c>
      <c r="P33" s="151">
        <v>1.0</v>
      </c>
      <c r="Q33" s="151">
        <v>1.0</v>
      </c>
      <c r="R33" s="143"/>
      <c r="S33" s="143"/>
      <c r="T33" s="143"/>
      <c r="U33" s="143"/>
      <c r="V33" s="143"/>
      <c r="W33" s="143"/>
      <c r="X33" s="143"/>
      <c r="Y33" s="143"/>
      <c r="Z33" s="143"/>
    </row>
    <row r="34">
      <c r="A34" s="146" t="s">
        <v>64</v>
      </c>
      <c r="B34" s="147" t="str">
        <f>if((COUNTIFS('거래장부'!$Y$5:$Y1001,$A$32,'거래장부'!$X$5:$X1001,B$32,'거래장부'!$O$5:$O1001,$A34,'거래장부'!$V$5:$V1001,$O$32))=0,"",COUNTIFS('거래장부'!$Y$5:$Y1001,$A$32,'거래장부'!$X$5:$X1001,B$32,'거래장부'!$O$5:$O1001,$A34,'거래장부'!$V$5:$V1001,$O$32))</f>
        <v/>
      </c>
      <c r="C34" s="147" t="str">
        <f>if((COUNTIFS('거래장부'!$Y$5:$Y1001,$A$32,'거래장부'!$X$5:$X1001,C$32,'거래장부'!$O$5:$O1001,$A34,'거래장부'!$V$5:$V1001,$O$32))=0,"",COUNTIFS('거래장부'!$Y$5:$Y1001,$A$32,'거래장부'!$X$5:$X1001,C$32,'거래장부'!$O$5:$O1001,$A34,'거래장부'!$V$5:$V1001,$O$32))</f>
        <v/>
      </c>
      <c r="D34" s="147">
        <f>if((COUNTIFS('거래장부'!$Y$5:$Y1001,$A$32,'거래장부'!$X$5:$X1001,D$32,'거래장부'!$O$5:$O1001,$A34,'거래장부'!$V$5:$V1001,$O$32))=0,"",COUNTIFS('거래장부'!$Y$5:$Y1001,$A$32,'거래장부'!$X$5:$X1001,D$32,'거래장부'!$O$5:$O1001,$A34,'거래장부'!$V$5:$V1001,$O$32))</f>
        <v>1</v>
      </c>
      <c r="E34" s="147" t="str">
        <f>if((COUNTIFS('거래장부'!$Y$5:$Y1001,$A$32,'거래장부'!$X$5:$X1001,E$32,'거래장부'!$O$5:$O1001,$A34,'거래장부'!$V$5:$V1001,$O$32))=0,"",COUNTIFS('거래장부'!$Y$5:$Y1001,$A$32,'거래장부'!$X$5:$X1001,E$32,'거래장부'!$O$5:$O1001,$A34,'거래장부'!$V$5:$V1001,$O$32))</f>
        <v/>
      </c>
      <c r="F34" s="147" t="str">
        <f>if((COUNTIFS('거래장부'!$Y$5:$Y1001,$A$32,'거래장부'!$X$5:$X1001,F$32,'거래장부'!$O$5:$O1001,$A34,'거래장부'!$V$5:$V1001,$O$32))=0,"",COUNTIFS('거래장부'!$Y$5:$Y1001,$A$32,'거래장부'!$X$5:$X1001,F$32,'거래장부'!$O$5:$O1001,$A34,'거래장부'!$V$5:$V1001,$O$32))</f>
        <v/>
      </c>
      <c r="G34" s="147" t="str">
        <f>if((COUNTIFS('거래장부'!$Y$5:$Y1001,$A$32,'거래장부'!$X$5:$X1001,G$32,'거래장부'!$O$5:$O1001,$A34,'거래장부'!$V$5:$V1001,$O$32))=0,"",COUNTIFS('거래장부'!$Y$5:$Y1001,$A$32,'거래장부'!$X$5:$X1001,G$32,'거래장부'!$O$5:$O1001,$A34,'거래장부'!$V$5:$V1001,$O$32))</f>
        <v/>
      </c>
      <c r="H34" s="147" t="str">
        <f>if((COUNTIFS('거래장부'!$Y$5:$Y1001,$A$32,'거래장부'!$X$5:$X1001,H$32,'거래장부'!$O$5:$O1001,$A34,'거래장부'!$V$5:$V1001,$O$32))=0,"",COUNTIFS('거래장부'!$Y$5:$Y1001,$A$32,'거래장부'!$X$5:$X1001,H$32,'거래장부'!$O$5:$O1001,$A34,'거래장부'!$V$5:$V1001,$O$32))</f>
        <v/>
      </c>
      <c r="I34" s="147" t="str">
        <f>if((COUNTIFS('거래장부'!$Y$5:$Y1001,$A$32,'거래장부'!$X$5:$X1001,I$32,'거래장부'!$O$5:$O1001,$A34,'거래장부'!$V$5:$V1001,$O$32))=0,"",COUNTIFS('거래장부'!$Y$5:$Y1001,$A$32,'거래장부'!$X$5:$X1001,I$32,'거래장부'!$O$5:$O1001,$A34,'거래장부'!$V$5:$V1001,$O$32))</f>
        <v/>
      </c>
      <c r="J34" s="147" t="str">
        <f>if((COUNTIFS('거래장부'!$Y$5:$Y1001,$A$32,'거래장부'!$X$5:$X1001,J$32,'거래장부'!$O$5:$O1001,$A34,'거래장부'!$V$5:$V1001,$O$32))=0,"",COUNTIFS('거래장부'!$Y$5:$Y1001,$A$32,'거래장부'!$X$5:$X1001,J$32,'거래장부'!$O$5:$O1001,$A34,'거래장부'!$V$5:$V1001,$O$32))</f>
        <v/>
      </c>
      <c r="K34" s="147">
        <f>if((COUNTIFS('거래장부'!$Y$5:$Y1001,$A$32,'거래장부'!$X$5:$X1001,K$32,'거래장부'!$O$5:$O1001,$A34,'거래장부'!$V$5:$V1001,$O$32))=0,"",COUNTIFS('거래장부'!$Y$5:$Y1001,$A$32,'거래장부'!$X$5:$X1001,K$32,'거래장부'!$O$5:$O1001,$A34,'거래장부'!$V$5:$V1001,$O$32))</f>
        <v>1</v>
      </c>
      <c r="L34" s="147" t="str">
        <f>if((COUNTIFS('거래장부'!$Y$5:$Y1001,$A$32,'거래장부'!$X$5:$X1001,L$32,'거래장부'!$O$5:$O1001,$A34,'거래장부'!$V$5:$V1001,$O$32))=0,"",COUNTIFS('거래장부'!$Y$5:$Y1001,$A$32,'거래장부'!$X$5:$X1001,L$32,'거래장부'!$O$5:$O1001,$A34,'거래장부'!$V$5:$V1001,$O$32))</f>
        <v/>
      </c>
      <c r="M34" s="147" t="str">
        <f>if((COUNTIFS('거래장부'!$Y$5:$Y1001,$A$32,'거래장부'!$X$5:$X1001,M$32,'거래장부'!$O$5:$O1001,$A34,'거래장부'!$V$5:$V1001,$O$32))=0,"",COUNTIFS('거래장부'!$Y$5:$Y1001,$A$32,'거래장부'!$X$5:$X1001,M$32,'거래장부'!$O$5:$O1001,$A34,'거래장부'!$V$5:$V1001,$O$32))</f>
        <v/>
      </c>
      <c r="N34" s="149">
        <f t="shared" si="10"/>
        <v>2</v>
      </c>
      <c r="O34" s="150">
        <f t="shared" si="11"/>
        <v>0.6666666667</v>
      </c>
      <c r="P34" s="151">
        <v>2.0</v>
      </c>
      <c r="Q34" s="151">
        <v>2.0</v>
      </c>
      <c r="R34" s="143"/>
      <c r="S34" s="143"/>
      <c r="T34" s="143"/>
      <c r="U34" s="143"/>
      <c r="V34" s="143"/>
      <c r="W34" s="143"/>
      <c r="X34" s="143"/>
      <c r="Y34" s="143"/>
      <c r="Z34" s="143"/>
    </row>
    <row r="35">
      <c r="A35" s="146" t="s">
        <v>58</v>
      </c>
      <c r="B35" s="147" t="str">
        <f>if((COUNTIFS('거래장부'!$Y$5:$Y1001,$A$32,'거래장부'!$X$5:$X1001,B$32,'거래장부'!$O$5:$O1001,$A35,'거래장부'!$V$5:$V1001,$O$32))=0,"",COUNTIFS('거래장부'!$Y$5:$Y1001,$A$32,'거래장부'!$X$5:$X1001,B$32,'거래장부'!$O$5:$O1001,$A35,'거래장부'!$V$5:$V1001,$O$32))</f>
        <v/>
      </c>
      <c r="C35" s="147" t="str">
        <f>if((COUNTIFS('거래장부'!$Y$5:$Y1001,$A$32,'거래장부'!$X$5:$X1001,C$32,'거래장부'!$O$5:$O1001,$A35,'거래장부'!$V$5:$V1001,$O$32))=0,"",COUNTIFS('거래장부'!$Y$5:$Y1001,$A$32,'거래장부'!$X$5:$X1001,C$32,'거래장부'!$O$5:$O1001,$A35,'거래장부'!$V$5:$V1001,$O$32))</f>
        <v/>
      </c>
      <c r="D35" s="147" t="str">
        <f>if((COUNTIFS('거래장부'!$Y$5:$Y1001,$A$32,'거래장부'!$X$5:$X1001,D$32,'거래장부'!$O$5:$O1001,$A35,'거래장부'!$V$5:$V1001,$O$32))=0,"",COUNTIFS('거래장부'!$Y$5:$Y1001,$A$32,'거래장부'!$X$5:$X1001,D$32,'거래장부'!$O$5:$O1001,$A35,'거래장부'!$V$5:$V1001,$O$32))</f>
        <v/>
      </c>
      <c r="E35" s="147" t="str">
        <f>if((COUNTIFS('거래장부'!$Y$5:$Y1001,$A$32,'거래장부'!$X$5:$X1001,E$32,'거래장부'!$O$5:$O1001,$A35,'거래장부'!$V$5:$V1001,$O$32))=0,"",COUNTIFS('거래장부'!$Y$5:$Y1001,$A$32,'거래장부'!$X$5:$X1001,E$32,'거래장부'!$O$5:$O1001,$A35,'거래장부'!$V$5:$V1001,$O$32))</f>
        <v/>
      </c>
      <c r="F35" s="147" t="str">
        <f>if((COUNTIFS('거래장부'!$Y$5:$Y1001,$A$32,'거래장부'!$X$5:$X1001,F$32,'거래장부'!$O$5:$O1001,$A35,'거래장부'!$V$5:$V1001,$O$32))=0,"",COUNTIFS('거래장부'!$Y$5:$Y1001,$A$32,'거래장부'!$X$5:$X1001,F$32,'거래장부'!$O$5:$O1001,$A35,'거래장부'!$V$5:$V1001,$O$32))</f>
        <v/>
      </c>
      <c r="G35" s="147" t="str">
        <f>if((COUNTIFS('거래장부'!$Y$5:$Y1001,$A$32,'거래장부'!$X$5:$X1001,G$32,'거래장부'!$O$5:$O1001,$A35,'거래장부'!$V$5:$V1001,$O$32))=0,"",COUNTIFS('거래장부'!$Y$5:$Y1001,$A$32,'거래장부'!$X$5:$X1001,G$32,'거래장부'!$O$5:$O1001,$A35,'거래장부'!$V$5:$V1001,$O$32))</f>
        <v/>
      </c>
      <c r="H35" s="147">
        <f>if((COUNTIFS('거래장부'!$Y$5:$Y1001,$A$32,'거래장부'!$X$5:$X1001,H$32,'거래장부'!$O$5:$O1001,$A35,'거래장부'!$V$5:$V1001,$O$32))=0,"",COUNTIFS('거래장부'!$Y$5:$Y1001,$A$32,'거래장부'!$X$5:$X1001,H$32,'거래장부'!$O$5:$O1001,$A35,'거래장부'!$V$5:$V1001,$O$32))</f>
        <v>1</v>
      </c>
      <c r="I35" s="147" t="str">
        <f>if((COUNTIFS('거래장부'!$Y$5:$Y1001,$A$32,'거래장부'!$X$5:$X1001,I$32,'거래장부'!$O$5:$O1001,$A35,'거래장부'!$V$5:$V1001,$O$32))=0,"",COUNTIFS('거래장부'!$Y$5:$Y1001,$A$32,'거래장부'!$X$5:$X1001,I$32,'거래장부'!$O$5:$O1001,$A35,'거래장부'!$V$5:$V1001,$O$32))</f>
        <v/>
      </c>
      <c r="J35" s="147" t="str">
        <f>if((COUNTIFS('거래장부'!$Y$5:$Y1001,$A$32,'거래장부'!$X$5:$X1001,J$32,'거래장부'!$O$5:$O1001,$A35,'거래장부'!$V$5:$V1001,$O$32))=0,"",COUNTIFS('거래장부'!$Y$5:$Y1001,$A$32,'거래장부'!$X$5:$X1001,J$32,'거래장부'!$O$5:$O1001,$A35,'거래장부'!$V$5:$V1001,$O$32))</f>
        <v/>
      </c>
      <c r="K35" s="147" t="str">
        <f>if((COUNTIFS('거래장부'!$Y$5:$Y1001,$A$32,'거래장부'!$X$5:$X1001,K$32,'거래장부'!$O$5:$O1001,$A35,'거래장부'!$V$5:$V1001,$O$32))=0,"",COUNTIFS('거래장부'!$Y$5:$Y1001,$A$32,'거래장부'!$X$5:$X1001,K$32,'거래장부'!$O$5:$O1001,$A35,'거래장부'!$V$5:$V1001,$O$32))</f>
        <v/>
      </c>
      <c r="L35" s="147" t="str">
        <f>if((COUNTIFS('거래장부'!$Y$5:$Y1001,$A$32,'거래장부'!$X$5:$X1001,L$32,'거래장부'!$O$5:$O1001,$A35,'거래장부'!$V$5:$V1001,$O$32))=0,"",COUNTIFS('거래장부'!$Y$5:$Y1001,$A$32,'거래장부'!$X$5:$X1001,L$32,'거래장부'!$O$5:$O1001,$A35,'거래장부'!$V$5:$V1001,$O$32))</f>
        <v/>
      </c>
      <c r="M35" s="147" t="str">
        <f>if((COUNTIFS('거래장부'!$Y$5:$Y1001,$A$32,'거래장부'!$X$5:$X1001,M$32,'거래장부'!$O$5:$O1001,$A35,'거래장부'!$V$5:$V1001,$O$32))=0,"",COUNTIFS('거래장부'!$Y$5:$Y1001,$A$32,'거래장부'!$X$5:$X1001,M$32,'거래장부'!$O$5:$O1001,$A35,'거래장부'!$V$5:$V1001,$O$32))</f>
        <v/>
      </c>
      <c r="N35" s="149">
        <f t="shared" si="10"/>
        <v>1</v>
      </c>
      <c r="O35" s="150">
        <f t="shared" si="11"/>
        <v>0.3333333333</v>
      </c>
      <c r="P35" s="157"/>
      <c r="Q35" s="151">
        <v>3.0</v>
      </c>
      <c r="R35" s="143"/>
      <c r="S35" s="143"/>
      <c r="T35" s="143"/>
      <c r="U35" s="143"/>
      <c r="V35" s="143"/>
      <c r="W35" s="143"/>
      <c r="X35" s="143"/>
      <c r="Y35" s="143"/>
      <c r="Z35" s="143"/>
    </row>
    <row r="36">
      <c r="A36" s="146" t="s">
        <v>101</v>
      </c>
      <c r="B36" s="147" t="str">
        <f>if((COUNTIFS('거래장부'!$Y$5:$Y1001,$A$32,'거래장부'!$X$5:$X1001,B$32,'거래장부'!$O$5:$O1001,$A36,'거래장부'!$V$5:$V1001,$O$32))=0,"",COUNTIFS('거래장부'!$Y$5:$Y1001,$A$32,'거래장부'!$X$5:$X1001,B$32,'거래장부'!$O$5:$O1001,$A36,'거래장부'!$V$5:$V1001,$O$32))</f>
        <v/>
      </c>
      <c r="C36" s="147" t="str">
        <f>if((COUNTIFS('거래장부'!$Y$5:$Y1001,$A$32,'거래장부'!$X$5:$X1001,C$32,'거래장부'!$O$5:$O1001,$A36,'거래장부'!$V$5:$V1001,$O$32))=0,"",COUNTIFS('거래장부'!$Y$5:$Y1001,$A$32,'거래장부'!$X$5:$X1001,C$32,'거래장부'!$O$5:$O1001,$A36,'거래장부'!$V$5:$V1001,$O$32))</f>
        <v/>
      </c>
      <c r="D36" s="147" t="str">
        <f>if((COUNTIFS('거래장부'!$Y$5:$Y1001,$A$32,'거래장부'!$X$5:$X1001,D$32,'거래장부'!$O$5:$O1001,$A36,'거래장부'!$V$5:$V1001,$O$32))=0,"",COUNTIFS('거래장부'!$Y$5:$Y1001,$A$32,'거래장부'!$X$5:$X1001,D$32,'거래장부'!$O$5:$O1001,$A36,'거래장부'!$V$5:$V1001,$O$32))</f>
        <v/>
      </c>
      <c r="E36" s="147" t="str">
        <f>if((COUNTIFS('거래장부'!$Y$5:$Y1001,$A$32,'거래장부'!$X$5:$X1001,E$32,'거래장부'!$O$5:$O1001,$A36,'거래장부'!$V$5:$V1001,$O$32))=0,"",COUNTIFS('거래장부'!$Y$5:$Y1001,$A$32,'거래장부'!$X$5:$X1001,E$32,'거래장부'!$O$5:$O1001,$A36,'거래장부'!$V$5:$V1001,$O$32))</f>
        <v/>
      </c>
      <c r="F36" s="147" t="str">
        <f>if((COUNTIFS('거래장부'!$Y$5:$Y1001,$A$32,'거래장부'!$X$5:$X1001,F$32,'거래장부'!$O$5:$O1001,$A36,'거래장부'!$V$5:$V1001,$O$32))=0,"",COUNTIFS('거래장부'!$Y$5:$Y1001,$A$32,'거래장부'!$X$5:$X1001,F$32,'거래장부'!$O$5:$O1001,$A36,'거래장부'!$V$5:$V1001,$O$32))</f>
        <v/>
      </c>
      <c r="G36" s="147" t="str">
        <f>if((COUNTIFS('거래장부'!$Y$5:$Y1001,$A$32,'거래장부'!$X$5:$X1001,G$32,'거래장부'!$O$5:$O1001,$A36,'거래장부'!$V$5:$V1001,$O$32))=0,"",COUNTIFS('거래장부'!$Y$5:$Y1001,$A$32,'거래장부'!$X$5:$X1001,G$32,'거래장부'!$O$5:$O1001,$A36,'거래장부'!$V$5:$V1001,$O$32))</f>
        <v/>
      </c>
      <c r="H36" s="147" t="str">
        <f>if((COUNTIFS('거래장부'!$Y$5:$Y1001,$A$32,'거래장부'!$X$5:$X1001,H$32,'거래장부'!$O$5:$O1001,$A36,'거래장부'!$V$5:$V1001,$O$32))=0,"",COUNTIFS('거래장부'!$Y$5:$Y1001,$A$32,'거래장부'!$X$5:$X1001,H$32,'거래장부'!$O$5:$O1001,$A36,'거래장부'!$V$5:$V1001,$O$32))</f>
        <v/>
      </c>
      <c r="I36" s="147" t="str">
        <f>if((COUNTIFS('거래장부'!$Y$5:$Y1001,$A$32,'거래장부'!$X$5:$X1001,I$32,'거래장부'!$O$5:$O1001,$A36,'거래장부'!$V$5:$V1001,$O$32))=0,"",COUNTIFS('거래장부'!$Y$5:$Y1001,$A$32,'거래장부'!$X$5:$X1001,I$32,'거래장부'!$O$5:$O1001,$A36,'거래장부'!$V$5:$V1001,$O$32))</f>
        <v/>
      </c>
      <c r="J36" s="147" t="str">
        <f>if((COUNTIFS('거래장부'!$Y$5:$Y1001,$A$32,'거래장부'!$X$5:$X1001,J$32,'거래장부'!$O$5:$O1001,$A36,'거래장부'!$V$5:$V1001,$O$32))=0,"",COUNTIFS('거래장부'!$Y$5:$Y1001,$A$32,'거래장부'!$X$5:$X1001,J$32,'거래장부'!$O$5:$O1001,$A36,'거래장부'!$V$5:$V1001,$O$32))</f>
        <v/>
      </c>
      <c r="K36" s="147" t="str">
        <f>if((COUNTIFS('거래장부'!$Y$5:$Y1001,$A$32,'거래장부'!$X$5:$X1001,K$32,'거래장부'!$O$5:$O1001,$A36,'거래장부'!$V$5:$V1001,$O$32))=0,"",COUNTIFS('거래장부'!$Y$5:$Y1001,$A$32,'거래장부'!$X$5:$X1001,K$32,'거래장부'!$O$5:$O1001,$A36,'거래장부'!$V$5:$V1001,$O$32))</f>
        <v/>
      </c>
      <c r="L36" s="147" t="str">
        <f>if((COUNTIFS('거래장부'!$Y$5:$Y1001,$A$32,'거래장부'!$X$5:$X1001,L$32,'거래장부'!$O$5:$O1001,$A36,'거래장부'!$V$5:$V1001,$O$32))=0,"",COUNTIFS('거래장부'!$Y$5:$Y1001,$A$32,'거래장부'!$X$5:$X1001,L$32,'거래장부'!$O$5:$O1001,$A36,'거래장부'!$V$5:$V1001,$O$32))</f>
        <v/>
      </c>
      <c r="M36" s="147" t="str">
        <f>if((COUNTIFS('거래장부'!$Y$5:$Y1001,$A$32,'거래장부'!$X$5:$X1001,M$32,'거래장부'!$O$5:$O1001,$A36,'거래장부'!$V$5:$V1001,$O$32))=0,"",COUNTIFS('거래장부'!$Y$5:$Y1001,$A$32,'거래장부'!$X$5:$X1001,M$32,'거래장부'!$O$5:$O1001,$A36,'거래장부'!$V$5:$V1001,$O$32))</f>
        <v/>
      </c>
      <c r="N36" s="149">
        <f t="shared" si="10"/>
        <v>0</v>
      </c>
      <c r="O36" s="150">
        <f t="shared" si="11"/>
        <v>0</v>
      </c>
      <c r="P36" s="157"/>
      <c r="Q36" s="151">
        <v>4.0</v>
      </c>
      <c r="R36" s="143"/>
      <c r="S36" s="143"/>
      <c r="T36" s="143"/>
      <c r="U36" s="143"/>
      <c r="V36" s="143"/>
      <c r="W36" s="143"/>
      <c r="X36" s="143"/>
      <c r="Y36" s="143"/>
      <c r="Z36" s="143"/>
    </row>
    <row r="37">
      <c r="A37" s="146" t="s">
        <v>73</v>
      </c>
      <c r="B37" s="147" t="str">
        <f>if((COUNTIFS('거래장부'!$Y$5:$Y1001,$A$32,'거래장부'!$X$5:$X1001,B$32,'거래장부'!$O$5:$O1001,$A37,'거래장부'!$V$5:$V1001,$O$32))=0,"",COUNTIFS('거래장부'!$Y$5:$Y1001,$A$32,'거래장부'!$X$5:$X1001,B$32,'거래장부'!$O$5:$O1001,$A37,'거래장부'!$V$5:$V1001,$O$32))</f>
        <v/>
      </c>
      <c r="C37" s="147" t="str">
        <f>if((COUNTIFS('거래장부'!$Y$5:$Y1001,$A$32,'거래장부'!$X$5:$X1001,C$32,'거래장부'!$O$5:$O1001,$A37,'거래장부'!$V$5:$V1001,$O$32))=0,"",COUNTIFS('거래장부'!$Y$5:$Y1001,$A$32,'거래장부'!$X$5:$X1001,C$32,'거래장부'!$O$5:$O1001,$A37,'거래장부'!$V$5:$V1001,$O$32))</f>
        <v/>
      </c>
      <c r="D37" s="147" t="str">
        <f>if((COUNTIFS('거래장부'!$Y$5:$Y1001,$A$32,'거래장부'!$X$5:$X1001,D$32,'거래장부'!$O$5:$O1001,$A37,'거래장부'!$V$5:$V1001,$O$32))=0,"",COUNTIFS('거래장부'!$Y$5:$Y1001,$A$32,'거래장부'!$X$5:$X1001,D$32,'거래장부'!$O$5:$O1001,$A37,'거래장부'!$V$5:$V1001,$O$32))</f>
        <v/>
      </c>
      <c r="E37" s="147" t="str">
        <f>if((COUNTIFS('거래장부'!$Y$5:$Y1001,$A$32,'거래장부'!$X$5:$X1001,E$32,'거래장부'!$O$5:$O1001,$A37,'거래장부'!$V$5:$V1001,$O$32))=0,"",COUNTIFS('거래장부'!$Y$5:$Y1001,$A$32,'거래장부'!$X$5:$X1001,E$32,'거래장부'!$O$5:$O1001,$A37,'거래장부'!$V$5:$V1001,$O$32))</f>
        <v/>
      </c>
      <c r="F37" s="147" t="str">
        <f>if((COUNTIFS('거래장부'!$Y$5:$Y1001,$A$32,'거래장부'!$X$5:$X1001,F$32,'거래장부'!$O$5:$O1001,$A37,'거래장부'!$V$5:$V1001,$O$32))=0,"",COUNTIFS('거래장부'!$Y$5:$Y1001,$A$32,'거래장부'!$X$5:$X1001,F$32,'거래장부'!$O$5:$O1001,$A37,'거래장부'!$V$5:$V1001,$O$32))</f>
        <v/>
      </c>
      <c r="G37" s="147" t="str">
        <f>if((COUNTIFS('거래장부'!$Y$5:$Y1001,$A$32,'거래장부'!$X$5:$X1001,G$32,'거래장부'!$O$5:$O1001,$A37,'거래장부'!$V$5:$V1001,$O$32))=0,"",COUNTIFS('거래장부'!$Y$5:$Y1001,$A$32,'거래장부'!$X$5:$X1001,G$32,'거래장부'!$O$5:$O1001,$A37,'거래장부'!$V$5:$V1001,$O$32))</f>
        <v/>
      </c>
      <c r="H37" s="147" t="str">
        <f>if((COUNTIFS('거래장부'!$Y$5:$Y1001,$A$32,'거래장부'!$X$5:$X1001,H$32,'거래장부'!$O$5:$O1001,$A37,'거래장부'!$V$5:$V1001,$O$32))=0,"",COUNTIFS('거래장부'!$Y$5:$Y1001,$A$32,'거래장부'!$X$5:$X1001,H$32,'거래장부'!$O$5:$O1001,$A37,'거래장부'!$V$5:$V1001,$O$32))</f>
        <v/>
      </c>
      <c r="I37" s="147" t="str">
        <f>if((COUNTIFS('거래장부'!$Y$5:$Y1001,$A$32,'거래장부'!$X$5:$X1001,I$32,'거래장부'!$O$5:$O1001,$A37,'거래장부'!$V$5:$V1001,$O$32))=0,"",COUNTIFS('거래장부'!$Y$5:$Y1001,$A$32,'거래장부'!$X$5:$X1001,I$32,'거래장부'!$O$5:$O1001,$A37,'거래장부'!$V$5:$V1001,$O$32))</f>
        <v/>
      </c>
      <c r="J37" s="147" t="str">
        <f>if((COUNTIFS('거래장부'!$Y$5:$Y1001,$A$32,'거래장부'!$X$5:$X1001,J$32,'거래장부'!$O$5:$O1001,$A37,'거래장부'!$V$5:$V1001,$O$32))=0,"",COUNTIFS('거래장부'!$Y$5:$Y1001,$A$32,'거래장부'!$X$5:$X1001,J$32,'거래장부'!$O$5:$O1001,$A37,'거래장부'!$V$5:$V1001,$O$32))</f>
        <v/>
      </c>
      <c r="K37" s="147" t="str">
        <f>if((COUNTIFS('거래장부'!$Y$5:$Y1001,$A$32,'거래장부'!$X$5:$X1001,K$32,'거래장부'!$O$5:$O1001,$A37,'거래장부'!$V$5:$V1001,$O$32))=0,"",COUNTIFS('거래장부'!$Y$5:$Y1001,$A$32,'거래장부'!$X$5:$X1001,K$32,'거래장부'!$O$5:$O1001,$A37,'거래장부'!$V$5:$V1001,$O$32))</f>
        <v/>
      </c>
      <c r="L37" s="147" t="str">
        <f>if((COUNTIFS('거래장부'!$Y$5:$Y1001,$A$32,'거래장부'!$X$5:$X1001,L$32,'거래장부'!$O$5:$O1001,$A37,'거래장부'!$V$5:$V1001,$O$32))=0,"",COUNTIFS('거래장부'!$Y$5:$Y1001,$A$32,'거래장부'!$X$5:$X1001,L$32,'거래장부'!$O$5:$O1001,$A37,'거래장부'!$V$5:$V1001,$O$32))</f>
        <v/>
      </c>
      <c r="M37" s="147" t="str">
        <f>if((COUNTIFS('거래장부'!$Y$5:$Y1001,$A$32,'거래장부'!$X$5:$X1001,M$32,'거래장부'!$O$5:$O1001,$A37,'거래장부'!$V$5:$V1001,$O$32))=0,"",COUNTIFS('거래장부'!$Y$5:$Y1001,$A$32,'거래장부'!$X$5:$X1001,M$32,'거래장부'!$O$5:$O1001,$A37,'거래장부'!$V$5:$V1001,$O$32))</f>
        <v/>
      </c>
      <c r="N37" s="149">
        <f t="shared" si="10"/>
        <v>0</v>
      </c>
      <c r="O37" s="150">
        <f t="shared" si="11"/>
        <v>0</v>
      </c>
      <c r="P37" s="157"/>
      <c r="Q37" s="158">
        <v>5.0</v>
      </c>
      <c r="R37" s="143"/>
      <c r="S37" s="143"/>
      <c r="T37" s="143"/>
      <c r="U37" s="143"/>
      <c r="V37" s="143"/>
      <c r="W37" s="143"/>
      <c r="X37" s="143"/>
      <c r="Y37" s="143"/>
      <c r="Z37" s="143"/>
    </row>
    <row r="38">
      <c r="A38" s="146" t="s">
        <v>97</v>
      </c>
      <c r="B38" s="147" t="str">
        <f>if((COUNTIFS('거래장부'!$Y$5:$Y1001,$A$32,'거래장부'!$X$5:$X1001,B$32,'거래장부'!$O$5:$O1001,$A38,'거래장부'!$V$5:$V1001,$O$32))=0,"",COUNTIFS('거래장부'!$Y$5:$Y1001,$A$32,'거래장부'!$X$5:$X1001,B$32,'거래장부'!$O$5:$O1001,$A38,'거래장부'!$V$5:$V1001,$O$32))</f>
        <v/>
      </c>
      <c r="C38" s="147" t="str">
        <f>if((COUNTIFS('거래장부'!$Y$5:$Y1001,$A$32,'거래장부'!$X$5:$X1001,C$32,'거래장부'!$O$5:$O1001,$A38,'거래장부'!$V$5:$V1001,$O$32))=0,"",COUNTIFS('거래장부'!$Y$5:$Y1001,$A$32,'거래장부'!$X$5:$X1001,C$32,'거래장부'!$O$5:$O1001,$A38,'거래장부'!$V$5:$V1001,$O$32))</f>
        <v/>
      </c>
      <c r="D38" s="147" t="str">
        <f>if((COUNTIFS('거래장부'!$Y$5:$Y1001,$A$32,'거래장부'!$X$5:$X1001,D$32,'거래장부'!$O$5:$O1001,$A38,'거래장부'!$V$5:$V1001,$O$32))=0,"",COUNTIFS('거래장부'!$Y$5:$Y1001,$A$32,'거래장부'!$X$5:$X1001,D$32,'거래장부'!$O$5:$O1001,$A38,'거래장부'!$V$5:$V1001,$O$32))</f>
        <v/>
      </c>
      <c r="E38" s="147" t="str">
        <f>if((COUNTIFS('거래장부'!$Y$5:$Y1001,$A$32,'거래장부'!$X$5:$X1001,E$32,'거래장부'!$O$5:$O1001,$A38,'거래장부'!$V$5:$V1001,$O$32))=0,"",COUNTIFS('거래장부'!$Y$5:$Y1001,$A$32,'거래장부'!$X$5:$X1001,E$32,'거래장부'!$O$5:$O1001,$A38,'거래장부'!$V$5:$V1001,$O$32))</f>
        <v/>
      </c>
      <c r="F38" s="147" t="str">
        <f>if((COUNTIFS('거래장부'!$Y$5:$Y1001,$A$32,'거래장부'!$X$5:$X1001,F$32,'거래장부'!$O$5:$O1001,$A38,'거래장부'!$V$5:$V1001,$O$32))=0,"",COUNTIFS('거래장부'!$Y$5:$Y1001,$A$32,'거래장부'!$X$5:$X1001,F$32,'거래장부'!$O$5:$O1001,$A38,'거래장부'!$V$5:$V1001,$O$32))</f>
        <v/>
      </c>
      <c r="G38" s="147" t="str">
        <f>if((COUNTIFS('거래장부'!$Y$5:$Y1001,$A$32,'거래장부'!$X$5:$X1001,G$32,'거래장부'!$O$5:$O1001,$A38,'거래장부'!$V$5:$V1001,$O$32))=0,"",COUNTIFS('거래장부'!$Y$5:$Y1001,$A$32,'거래장부'!$X$5:$X1001,G$32,'거래장부'!$O$5:$O1001,$A38,'거래장부'!$V$5:$V1001,$O$32))</f>
        <v/>
      </c>
      <c r="H38" s="147" t="str">
        <f>if((COUNTIFS('거래장부'!$Y$5:$Y1001,$A$32,'거래장부'!$X$5:$X1001,H$32,'거래장부'!$O$5:$O1001,$A38,'거래장부'!$V$5:$V1001,$O$32))=0,"",COUNTIFS('거래장부'!$Y$5:$Y1001,$A$32,'거래장부'!$X$5:$X1001,H$32,'거래장부'!$O$5:$O1001,$A38,'거래장부'!$V$5:$V1001,$O$32))</f>
        <v/>
      </c>
      <c r="I38" s="147" t="str">
        <f>if((COUNTIFS('거래장부'!$Y$5:$Y1001,$A$32,'거래장부'!$X$5:$X1001,I$32,'거래장부'!$O$5:$O1001,$A38,'거래장부'!$V$5:$V1001,$O$32))=0,"",COUNTIFS('거래장부'!$Y$5:$Y1001,$A$32,'거래장부'!$X$5:$X1001,I$32,'거래장부'!$O$5:$O1001,$A38,'거래장부'!$V$5:$V1001,$O$32))</f>
        <v/>
      </c>
      <c r="J38" s="147" t="str">
        <f>if((COUNTIFS('거래장부'!$Y$5:$Y1001,$A$32,'거래장부'!$X$5:$X1001,J$32,'거래장부'!$O$5:$O1001,$A38,'거래장부'!$V$5:$V1001,$O$32))=0,"",COUNTIFS('거래장부'!$Y$5:$Y1001,$A$32,'거래장부'!$X$5:$X1001,J$32,'거래장부'!$O$5:$O1001,$A38,'거래장부'!$V$5:$V1001,$O$32))</f>
        <v/>
      </c>
      <c r="K38" s="147" t="str">
        <f>if((COUNTIFS('거래장부'!$Y$5:$Y1001,$A$32,'거래장부'!$X$5:$X1001,K$32,'거래장부'!$O$5:$O1001,$A38,'거래장부'!$V$5:$V1001,$O$32))=0,"",COUNTIFS('거래장부'!$Y$5:$Y1001,$A$32,'거래장부'!$X$5:$X1001,K$32,'거래장부'!$O$5:$O1001,$A38,'거래장부'!$V$5:$V1001,$O$32))</f>
        <v/>
      </c>
      <c r="L38" s="147" t="str">
        <f>if((COUNTIFS('거래장부'!$Y$5:$Y1001,$A$32,'거래장부'!$X$5:$X1001,L$32,'거래장부'!$O$5:$O1001,$A38,'거래장부'!$V$5:$V1001,$O$32))=0,"",COUNTIFS('거래장부'!$Y$5:$Y1001,$A$32,'거래장부'!$X$5:$X1001,L$32,'거래장부'!$O$5:$O1001,$A38,'거래장부'!$V$5:$V1001,$O$32))</f>
        <v/>
      </c>
      <c r="M38" s="147" t="str">
        <f>if((COUNTIFS('거래장부'!$Y$5:$Y1001,$A$32,'거래장부'!$X$5:$X1001,M$32,'거래장부'!$O$5:$O1001,$A38,'거래장부'!$V$5:$V1001,$O$32))=0,"",COUNTIFS('거래장부'!$Y$5:$Y1001,$A$32,'거래장부'!$X$5:$X1001,M$32,'거래장부'!$O$5:$O1001,$A38,'거래장부'!$V$5:$V1001,$O$32))</f>
        <v/>
      </c>
      <c r="N38" s="149">
        <f t="shared" si="10"/>
        <v>0</v>
      </c>
      <c r="O38" s="150">
        <f t="shared" si="11"/>
        <v>0</v>
      </c>
      <c r="P38" s="157"/>
      <c r="Q38" s="158">
        <v>6.0</v>
      </c>
      <c r="R38" s="143"/>
      <c r="S38" s="143"/>
      <c r="T38" s="143"/>
      <c r="U38" s="143"/>
      <c r="V38" s="143"/>
      <c r="W38" s="143"/>
      <c r="X38" s="143"/>
      <c r="Y38" s="143"/>
      <c r="Z38" s="143"/>
    </row>
    <row r="39">
      <c r="A39" s="146" t="s">
        <v>98</v>
      </c>
      <c r="B39" s="147" t="str">
        <f>if((COUNTIFS('거래장부'!$Y$5:$Y1001,$A$32,'거래장부'!$X$5:$X1001,B$32,'거래장부'!$O$5:$O1001,$A39,'거래장부'!$V$5:$V1001,$O$32))=0,"",COUNTIFS('거래장부'!$Y$5:$Y1001,$A$32,'거래장부'!$X$5:$X1001,B$32,'거래장부'!$O$5:$O1001,$A39,'거래장부'!$V$5:$V1001,$O$32))</f>
        <v/>
      </c>
      <c r="C39" s="147" t="str">
        <f>if((COUNTIFS('거래장부'!$Y$5:$Y1001,$A$32,'거래장부'!$X$5:$X1001,C$32,'거래장부'!$O$5:$O1001,$A39,'거래장부'!$V$5:$V1001,$O$32))=0,"",COUNTIFS('거래장부'!$Y$5:$Y1001,$A$32,'거래장부'!$X$5:$X1001,C$32,'거래장부'!$O$5:$O1001,$A39,'거래장부'!$V$5:$V1001,$O$32))</f>
        <v/>
      </c>
      <c r="D39" s="147" t="str">
        <f>if((COUNTIFS('거래장부'!$Y$5:$Y1001,$A$32,'거래장부'!$X$5:$X1001,D$32,'거래장부'!$O$5:$O1001,$A39,'거래장부'!$V$5:$V1001,$O$32))=0,"",COUNTIFS('거래장부'!$Y$5:$Y1001,$A$32,'거래장부'!$X$5:$X1001,D$32,'거래장부'!$O$5:$O1001,$A39,'거래장부'!$V$5:$V1001,$O$32))</f>
        <v/>
      </c>
      <c r="E39" s="147" t="str">
        <f>if((COUNTIFS('거래장부'!$Y$5:$Y1001,$A$32,'거래장부'!$X$5:$X1001,E$32,'거래장부'!$O$5:$O1001,$A39,'거래장부'!$V$5:$V1001,$O$32))=0,"",COUNTIFS('거래장부'!$Y$5:$Y1001,$A$32,'거래장부'!$X$5:$X1001,E$32,'거래장부'!$O$5:$O1001,$A39,'거래장부'!$V$5:$V1001,$O$32))</f>
        <v/>
      </c>
      <c r="F39" s="147" t="str">
        <f>if((COUNTIFS('거래장부'!$Y$5:$Y1001,$A$32,'거래장부'!$X$5:$X1001,F$32,'거래장부'!$O$5:$O1001,$A39,'거래장부'!$V$5:$V1001,$O$32))=0,"",COUNTIFS('거래장부'!$Y$5:$Y1001,$A$32,'거래장부'!$X$5:$X1001,F$32,'거래장부'!$O$5:$O1001,$A39,'거래장부'!$V$5:$V1001,$O$32))</f>
        <v/>
      </c>
      <c r="G39" s="147" t="str">
        <f>if((COUNTIFS('거래장부'!$Y$5:$Y1001,$A$32,'거래장부'!$X$5:$X1001,G$32,'거래장부'!$O$5:$O1001,$A39,'거래장부'!$V$5:$V1001,$O$32))=0,"",COUNTIFS('거래장부'!$Y$5:$Y1001,$A$32,'거래장부'!$X$5:$X1001,G$32,'거래장부'!$O$5:$O1001,$A39,'거래장부'!$V$5:$V1001,$O$32))</f>
        <v/>
      </c>
      <c r="H39" s="147" t="str">
        <f>if((COUNTIFS('거래장부'!$Y$5:$Y1001,$A$32,'거래장부'!$X$5:$X1001,H$32,'거래장부'!$O$5:$O1001,$A39,'거래장부'!$V$5:$V1001,$O$32))=0,"",COUNTIFS('거래장부'!$Y$5:$Y1001,$A$32,'거래장부'!$X$5:$X1001,H$32,'거래장부'!$O$5:$O1001,$A39,'거래장부'!$V$5:$V1001,$O$32))</f>
        <v/>
      </c>
      <c r="I39" s="147" t="str">
        <f>if((COUNTIFS('거래장부'!$Y$5:$Y1001,$A$32,'거래장부'!$X$5:$X1001,I$32,'거래장부'!$O$5:$O1001,$A39,'거래장부'!$V$5:$V1001,$O$32))=0,"",COUNTIFS('거래장부'!$Y$5:$Y1001,$A$32,'거래장부'!$X$5:$X1001,I$32,'거래장부'!$O$5:$O1001,$A39,'거래장부'!$V$5:$V1001,$O$32))</f>
        <v/>
      </c>
      <c r="J39" s="147" t="str">
        <f>if((COUNTIFS('거래장부'!$Y$5:$Y1001,$A$32,'거래장부'!$X$5:$X1001,J$32,'거래장부'!$O$5:$O1001,$A39,'거래장부'!$V$5:$V1001,$O$32))=0,"",COUNTIFS('거래장부'!$Y$5:$Y1001,$A$32,'거래장부'!$X$5:$X1001,J$32,'거래장부'!$O$5:$O1001,$A39,'거래장부'!$V$5:$V1001,$O$32))</f>
        <v/>
      </c>
      <c r="K39" s="147" t="str">
        <f>if((COUNTIFS('거래장부'!$Y$5:$Y1001,$A$32,'거래장부'!$X$5:$X1001,K$32,'거래장부'!$O$5:$O1001,$A39,'거래장부'!$V$5:$V1001,$O$32))=0,"",COUNTIFS('거래장부'!$Y$5:$Y1001,$A$32,'거래장부'!$X$5:$X1001,K$32,'거래장부'!$O$5:$O1001,$A39,'거래장부'!$V$5:$V1001,$O$32))</f>
        <v/>
      </c>
      <c r="L39" s="147" t="str">
        <f>if((COUNTIFS('거래장부'!$Y$5:$Y1001,$A$32,'거래장부'!$X$5:$X1001,L$32,'거래장부'!$O$5:$O1001,$A39,'거래장부'!$V$5:$V1001,$O$32))=0,"",COUNTIFS('거래장부'!$Y$5:$Y1001,$A$32,'거래장부'!$X$5:$X1001,L$32,'거래장부'!$O$5:$O1001,$A39,'거래장부'!$V$5:$V1001,$O$32))</f>
        <v/>
      </c>
      <c r="M39" s="147" t="str">
        <f>if((COUNTIFS('거래장부'!$Y$5:$Y1001,$A$32,'거래장부'!$X$5:$X1001,M$32,'거래장부'!$O$5:$O1001,$A39,'거래장부'!$V$5:$V1001,$O$32))=0,"",COUNTIFS('거래장부'!$Y$5:$Y1001,$A$32,'거래장부'!$X$5:$X1001,M$32,'거래장부'!$O$5:$O1001,$A39,'거래장부'!$V$5:$V1001,$O$32))</f>
        <v/>
      </c>
      <c r="N39" s="149">
        <f t="shared" si="10"/>
        <v>0</v>
      </c>
      <c r="O39" s="150">
        <f t="shared" si="11"/>
        <v>0</v>
      </c>
      <c r="P39" s="157"/>
      <c r="Q39" s="158">
        <v>7.0</v>
      </c>
      <c r="R39" s="143"/>
      <c r="S39" s="143"/>
      <c r="T39" s="143"/>
      <c r="U39" s="143"/>
      <c r="V39" s="143"/>
      <c r="W39" s="143"/>
      <c r="X39" s="143"/>
      <c r="Y39" s="143"/>
      <c r="Z39" s="143"/>
    </row>
    <row r="40">
      <c r="A40" s="159" t="s">
        <v>7</v>
      </c>
      <c r="B40" s="149">
        <f t="shared" ref="B40:M40" si="12">SUM(B33:B39)</f>
        <v>0</v>
      </c>
      <c r="C40" s="149">
        <f t="shared" si="12"/>
        <v>0</v>
      </c>
      <c r="D40" s="149">
        <f t="shared" si="12"/>
        <v>1</v>
      </c>
      <c r="E40" s="149">
        <f t="shared" si="12"/>
        <v>0</v>
      </c>
      <c r="F40" s="149">
        <f t="shared" si="12"/>
        <v>0</v>
      </c>
      <c r="G40" s="149">
        <f t="shared" si="12"/>
        <v>0</v>
      </c>
      <c r="H40" s="149">
        <f t="shared" si="12"/>
        <v>1</v>
      </c>
      <c r="I40" s="149">
        <f t="shared" si="12"/>
        <v>0</v>
      </c>
      <c r="J40" s="149">
        <f t="shared" si="12"/>
        <v>0</v>
      </c>
      <c r="K40" s="149">
        <f t="shared" si="12"/>
        <v>1</v>
      </c>
      <c r="L40" s="149">
        <f t="shared" si="12"/>
        <v>0</v>
      </c>
      <c r="M40" s="149">
        <f t="shared" si="12"/>
        <v>0</v>
      </c>
      <c r="N40" s="149">
        <f t="shared" si="10"/>
        <v>3</v>
      </c>
      <c r="O40" s="160"/>
      <c r="P40" s="157"/>
      <c r="Q40" s="157"/>
      <c r="R40" s="143"/>
      <c r="S40" s="143"/>
      <c r="T40" s="143"/>
      <c r="U40" s="143"/>
      <c r="V40" s="143"/>
      <c r="W40" s="143"/>
      <c r="X40" s="143"/>
      <c r="Y40" s="143"/>
      <c r="Z40" s="143"/>
    </row>
    <row r="4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  <row r="1001">
      <c r="A1001" s="143"/>
      <c r="B1001" s="143"/>
      <c r="C1001" s="143"/>
      <c r="D1001" s="143"/>
      <c r="E1001" s="143"/>
      <c r="F1001" s="143"/>
      <c r="G1001" s="143"/>
      <c r="H1001" s="143"/>
      <c r="I1001" s="143"/>
      <c r="J1001" s="143"/>
      <c r="K1001" s="143"/>
      <c r="L1001" s="143"/>
      <c r="M1001" s="143"/>
      <c r="N1001" s="143"/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</row>
  </sheetData>
  <mergeCells count="4">
    <mergeCell ref="A1:Q1"/>
    <mergeCell ref="A11:Q11"/>
    <mergeCell ref="A21:Q21"/>
    <mergeCell ref="A31:Q31"/>
  </mergeCells>
  <drawing r:id="rId1"/>
</worksheet>
</file>