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24226"/>
  <mc:AlternateContent xmlns:mc="http://schemas.openxmlformats.org/markup-compatibility/2006">
    <mc:Choice Requires="x15">
      <x15ac:absPath xmlns:x15ac="http://schemas.microsoft.com/office/spreadsheetml/2010/11/ac" url="E:\이다니엘('24.07.04.~\1. 진행\01. 교육과정 만족도 조사\2024년\2024년 교육만족도 설문조사 결과보고\"/>
    </mc:Choice>
  </mc:AlternateContent>
  <bookViews>
    <workbookView xWindow="-105" yWindow="-105" windowWidth="19425" windowHeight="10560" tabRatio="639" firstSheet="1" activeTab="4"/>
  </bookViews>
  <sheets>
    <sheet name="기본현황('21)" sheetId="1" state="hidden" r:id="rId1"/>
    <sheet name="2024년 교육과정 종합순위" sheetId="23" r:id="rId2"/>
    <sheet name="2024년 강사강의 만족도 순위" sheetId="21" r:id="rId3"/>
    <sheet name="교육생 건의사항" sheetId="22" r:id="rId4"/>
    <sheet name="2024년 만족도 현황(연도별, 월별)" sheetId="24" r:id="rId5"/>
    <sheet name="2024년 만족도 현황(과정유형벌)" sheetId="25" r:id="rId6"/>
    <sheet name="(입력) 점수총괄" sheetId="2" r:id="rId7"/>
    <sheet name="(입력) 강사만족도" sheetId="4" r:id="rId8"/>
    <sheet name="Sheet1" sheetId="7" state="hidden" r:id="rId9"/>
  </sheets>
  <definedNames>
    <definedName name="_xlnm._FilterDatabase" localSheetId="7" hidden="1">'(입력) 강사만족도'!$A$3:$I$1115</definedName>
    <definedName name="_xlnm._FilterDatabase" localSheetId="6" hidden="1">'(입력) 점수총괄'!$B$3:$G$173</definedName>
    <definedName name="_xlnm._FilterDatabase" localSheetId="2" hidden="1">'2024년 강사강의 만족도 순위'!$B$3:$L$1977</definedName>
    <definedName name="_xlnm._FilterDatabase" localSheetId="1" hidden="1">'2024년 교육과정 종합순위'!$B$3:$AB$3</definedName>
    <definedName name="_xlnm._FilterDatabase" localSheetId="3" hidden="1">'교육생 건의사항'!$A$3:$N$3</definedName>
    <definedName name="_xlnm.Print_Area" localSheetId="7">'(입력) 강사만족도'!$A$1:$I$2214</definedName>
    <definedName name="_xlnm.Print_Area" localSheetId="6">'(입력) 점수총괄'!$A$1:$AA$181</definedName>
    <definedName name="_xlnm.Print_Area" localSheetId="2">'2024년 강사강의 만족도 순위'!$A$1:$L$1977</definedName>
    <definedName name="_xlnm.Print_Area" localSheetId="1">'2024년 교육과정 종합순위'!$A$1:$AB$169</definedName>
    <definedName name="_xlnm.Print_Area" localSheetId="5">'2024년 만족도 현황(과정유형벌)'!$A$1:$M$23</definedName>
    <definedName name="_xlnm.Print_Area" localSheetId="4">'2024년 만족도 현황(연도별, 월별)'!$A$1:$M$32</definedName>
    <definedName name="_xlnm.Print_Area" localSheetId="3">'교육생 건의사항'!$A$1:$N$676</definedName>
    <definedName name="_xlnm.Print_Titles" localSheetId="7">'(입력) 강사만족도'!$1:$4</definedName>
    <definedName name="_xlnm.Print_Titles" localSheetId="6">'(입력) 점수총괄'!$1:$4</definedName>
    <definedName name="_xlnm.Print_Titles" localSheetId="2">'2024년 강사강의 만족도 순위'!$1:$3</definedName>
    <definedName name="_xlnm.Print_Titles" localSheetId="1">'2024년 교육과정 종합순위'!$3:$3</definedName>
    <definedName name="_xlnm.Print_Titles" localSheetId="3">'교육생 건의사항'!$1:$3</definedName>
  </definedNames>
  <calcPr calcId="152511"/>
</workbook>
</file>

<file path=xl/calcChain.xml><?xml version="1.0" encoding="utf-8"?>
<calcChain xmlns="http://schemas.openxmlformats.org/spreadsheetml/2006/main">
  <c r="A6" i="21" l="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176" i="21"/>
  <c r="A177" i="21"/>
  <c r="A178" i="21"/>
  <c r="A179" i="21"/>
  <c r="A180" i="21"/>
  <c r="A181" i="21"/>
  <c r="A182" i="21"/>
  <c r="A183" i="21"/>
  <c r="A184" i="21"/>
  <c r="A185" i="21"/>
  <c r="A186" i="21"/>
  <c r="A187" i="21"/>
  <c r="A188" i="21"/>
  <c r="A189" i="21"/>
  <c r="A190" i="21"/>
  <c r="A191" i="21"/>
  <c r="A192" i="21"/>
  <c r="A193" i="21"/>
  <c r="A194" i="21"/>
  <c r="A195" i="21"/>
  <c r="A196" i="21"/>
  <c r="A197" i="21"/>
  <c r="A198" i="21"/>
  <c r="A199" i="21"/>
  <c r="A200" i="21"/>
  <c r="A201" i="21"/>
  <c r="A202" i="21"/>
  <c r="A203" i="21"/>
  <c r="A204" i="21"/>
  <c r="A205" i="21"/>
  <c r="A206" i="21"/>
  <c r="A207" i="21"/>
  <c r="A208" i="21"/>
  <c r="A209" i="21"/>
  <c r="A210" i="21"/>
  <c r="A211" i="21"/>
  <c r="A212" i="21"/>
  <c r="A213" i="21"/>
  <c r="A214" i="21"/>
  <c r="A215" i="21"/>
  <c r="A216" i="21"/>
  <c r="A217" i="21"/>
  <c r="A218" i="21"/>
  <c r="A219" i="21"/>
  <c r="A220" i="21"/>
  <c r="A221" i="21"/>
  <c r="A222" i="21"/>
  <c r="A223" i="21"/>
  <c r="A224" i="21"/>
  <c r="A225" i="21"/>
  <c r="A226" i="21"/>
  <c r="A227" i="21"/>
  <c r="A228" i="21"/>
  <c r="A229" i="21"/>
  <c r="A230" i="21"/>
  <c r="A231" i="21"/>
  <c r="A232" i="21"/>
  <c r="A233" i="21"/>
  <c r="A234" i="21"/>
  <c r="A235" i="21"/>
  <c r="A236" i="21"/>
  <c r="A237" i="21"/>
  <c r="A238" i="21"/>
  <c r="A239" i="21"/>
  <c r="A240" i="21"/>
  <c r="A241" i="21"/>
  <c r="A242" i="21"/>
  <c r="A243" i="21"/>
  <c r="A244" i="21"/>
  <c r="A245" i="21"/>
  <c r="A246" i="21"/>
  <c r="A247" i="21"/>
  <c r="A248" i="21"/>
  <c r="A249" i="21"/>
  <c r="A250" i="21"/>
  <c r="A251" i="21"/>
  <c r="A252" i="21"/>
  <c r="A253" i="21"/>
  <c r="A254" i="21"/>
  <c r="A255" i="21"/>
  <c r="A256" i="21"/>
  <c r="A257" i="21"/>
  <c r="A258" i="21"/>
  <c r="A259" i="21"/>
  <c r="A260" i="21"/>
  <c r="A261" i="21"/>
  <c r="A262" i="21"/>
  <c r="A263" i="21"/>
  <c r="A264" i="21"/>
  <c r="A265" i="21"/>
  <c r="A266" i="21"/>
  <c r="A267" i="21"/>
  <c r="A268" i="21"/>
  <c r="A269" i="21"/>
  <c r="A270" i="21"/>
  <c r="A271" i="21"/>
  <c r="A272" i="21"/>
  <c r="A273" i="21"/>
  <c r="A274" i="21"/>
  <c r="A275" i="21"/>
  <c r="A276" i="21"/>
  <c r="A277" i="21"/>
  <c r="A278" i="21"/>
  <c r="A279" i="21"/>
  <c r="A280" i="21"/>
  <c r="A281" i="21"/>
  <c r="A282" i="21"/>
  <c r="A283" i="21"/>
  <c r="A284" i="21"/>
  <c r="A285" i="21"/>
  <c r="A286" i="21"/>
  <c r="A287" i="21"/>
  <c r="A288" i="21"/>
  <c r="A289" i="21"/>
  <c r="A290" i="21"/>
  <c r="A291" i="21"/>
  <c r="A292" i="21"/>
  <c r="A293" i="21"/>
  <c r="A294" i="21"/>
  <c r="A295" i="21"/>
  <c r="A296" i="21"/>
  <c r="A297" i="21"/>
  <c r="A298" i="21"/>
  <c r="A299" i="21"/>
  <c r="A300" i="21"/>
  <c r="A301" i="21"/>
  <c r="A302" i="21"/>
  <c r="A303" i="21"/>
  <c r="A304" i="21"/>
  <c r="A305" i="21"/>
  <c r="A306" i="21"/>
  <c r="A307" i="21"/>
  <c r="A308" i="21"/>
  <c r="A309" i="21"/>
  <c r="A310" i="21"/>
  <c r="A311" i="21"/>
  <c r="A312" i="21"/>
  <c r="A313" i="21"/>
  <c r="A314" i="21"/>
  <c r="A315" i="21"/>
  <c r="A316" i="21"/>
  <c r="A317" i="21"/>
  <c r="A318" i="21"/>
  <c r="A319" i="21"/>
  <c r="A320" i="21"/>
  <c r="A321" i="21"/>
  <c r="A322" i="21"/>
  <c r="A323" i="21"/>
  <c r="A324" i="21"/>
  <c r="A325" i="21"/>
  <c r="A326" i="21"/>
  <c r="A327" i="21"/>
  <c r="A328" i="21"/>
  <c r="A329" i="21"/>
  <c r="A330" i="21"/>
  <c r="A331" i="21"/>
  <c r="A332" i="21"/>
  <c r="A333" i="21"/>
  <c r="A334" i="21"/>
  <c r="A335" i="21"/>
  <c r="A336" i="21"/>
  <c r="A337" i="21"/>
  <c r="A338" i="21"/>
  <c r="A339" i="21"/>
  <c r="A340" i="21"/>
  <c r="A341" i="21"/>
  <c r="A342" i="21"/>
  <c r="A343" i="21"/>
  <c r="A344" i="21"/>
  <c r="A345" i="21"/>
  <c r="A346" i="21"/>
  <c r="A347" i="21"/>
  <c r="A348" i="21"/>
  <c r="A349" i="21"/>
  <c r="A350" i="21"/>
  <c r="A351" i="21"/>
  <c r="A352" i="21"/>
  <c r="A353" i="21"/>
  <c r="A354" i="21"/>
  <c r="A355" i="21"/>
  <c r="A356" i="21"/>
  <c r="A357" i="21"/>
  <c r="A358" i="21"/>
  <c r="A359" i="21"/>
  <c r="A360" i="21"/>
  <c r="A361" i="21"/>
  <c r="A362" i="21"/>
  <c r="A363" i="21"/>
  <c r="A364" i="21"/>
  <c r="A365" i="21"/>
  <c r="A366" i="21"/>
  <c r="A367" i="21"/>
  <c r="A368" i="21"/>
  <c r="A369" i="21"/>
  <c r="A370" i="21"/>
  <c r="A371" i="21"/>
  <c r="A372" i="21"/>
  <c r="A373" i="21"/>
  <c r="A374" i="21"/>
  <c r="A375" i="21"/>
  <c r="A376" i="21"/>
  <c r="A377" i="21"/>
  <c r="A378" i="21"/>
  <c r="A379" i="21"/>
  <c r="A380" i="21"/>
  <c r="A381" i="21"/>
  <c r="A382" i="21"/>
  <c r="A383" i="21"/>
  <c r="A384" i="21"/>
  <c r="A385" i="21"/>
  <c r="A386" i="21"/>
  <c r="A387" i="21"/>
  <c r="A388" i="21"/>
  <c r="A389" i="21"/>
  <c r="A390" i="21"/>
  <c r="A391" i="21"/>
  <c r="A392" i="21"/>
  <c r="A393" i="21"/>
  <c r="A394" i="21"/>
  <c r="A395" i="21"/>
  <c r="A396" i="21"/>
  <c r="A397" i="21"/>
  <c r="A398" i="21"/>
  <c r="A399" i="21"/>
  <c r="A400" i="21"/>
  <c r="A401" i="21"/>
  <c r="A402" i="21"/>
  <c r="A403" i="21"/>
  <c r="A404" i="21"/>
  <c r="A405" i="21"/>
  <c r="A406" i="21"/>
  <c r="A407" i="21"/>
  <c r="A408" i="21"/>
  <c r="A409" i="21"/>
  <c r="A410" i="21"/>
  <c r="A411" i="21"/>
  <c r="A412" i="21"/>
  <c r="A413" i="21"/>
  <c r="A414" i="21"/>
  <c r="A415" i="21"/>
  <c r="A416" i="21"/>
  <c r="A417" i="21"/>
  <c r="A418" i="21"/>
  <c r="A419" i="21"/>
  <c r="A420" i="21"/>
  <c r="A421" i="21"/>
  <c r="A422" i="21"/>
  <c r="A423" i="21"/>
  <c r="A424" i="21"/>
  <c r="A425" i="21"/>
  <c r="A426" i="21"/>
  <c r="A427" i="21"/>
  <c r="A428" i="21"/>
  <c r="A429" i="21"/>
  <c r="A430" i="21"/>
  <c r="A431" i="21"/>
  <c r="A432" i="21"/>
  <c r="A433" i="21"/>
  <c r="A434" i="21"/>
  <c r="A435" i="21"/>
  <c r="A436" i="21"/>
  <c r="A437" i="21"/>
  <c r="A438" i="21"/>
  <c r="A439" i="21"/>
  <c r="A440" i="21"/>
  <c r="A441" i="21"/>
  <c r="A442" i="21"/>
  <c r="A443" i="21"/>
  <c r="A444" i="21"/>
  <c r="A445" i="21"/>
  <c r="A446" i="21"/>
  <c r="A447" i="21"/>
  <c r="A448" i="21"/>
  <c r="A449" i="21"/>
  <c r="A450" i="21"/>
  <c r="A451" i="21"/>
  <c r="A452" i="21"/>
  <c r="A453" i="21"/>
  <c r="A454" i="21"/>
  <c r="A455" i="21"/>
  <c r="A456" i="21"/>
  <c r="A457" i="21"/>
  <c r="A458" i="21"/>
  <c r="A459" i="21"/>
  <c r="A460" i="21"/>
  <c r="A461" i="21"/>
  <c r="A462" i="21"/>
  <c r="A463" i="21"/>
  <c r="A464" i="21"/>
  <c r="A465" i="21"/>
  <c r="A466" i="21"/>
  <c r="A467" i="21"/>
  <c r="A468" i="21"/>
  <c r="A469" i="21"/>
  <c r="A470" i="21"/>
  <c r="A471" i="21"/>
  <c r="A472" i="21"/>
  <c r="A473" i="21"/>
  <c r="A474" i="21"/>
  <c r="A475" i="21"/>
  <c r="A476" i="21"/>
  <c r="A477" i="21"/>
  <c r="A478" i="21"/>
  <c r="A479" i="21"/>
  <c r="A480" i="21"/>
  <c r="A481" i="21"/>
  <c r="A482" i="21"/>
  <c r="A483" i="21"/>
  <c r="A484" i="21"/>
  <c r="A485" i="21"/>
  <c r="A486" i="21"/>
  <c r="A487" i="21"/>
  <c r="A488" i="21"/>
  <c r="A489" i="21"/>
  <c r="A490" i="21"/>
  <c r="A491" i="21"/>
  <c r="A492" i="21"/>
  <c r="A493" i="21"/>
  <c r="A494" i="21"/>
  <c r="A495" i="21"/>
  <c r="A496" i="21"/>
  <c r="A497" i="21"/>
  <c r="A498" i="21"/>
  <c r="A499" i="21"/>
  <c r="A500" i="21"/>
  <c r="A501" i="21"/>
  <c r="A502" i="21"/>
  <c r="A503" i="21"/>
  <c r="A504" i="21"/>
  <c r="A505" i="21"/>
  <c r="A506" i="21"/>
  <c r="A507" i="21"/>
  <c r="A508" i="21"/>
  <c r="A509" i="21"/>
  <c r="A510" i="21"/>
  <c r="A511" i="21"/>
  <c r="A512" i="21"/>
  <c r="A513" i="21"/>
  <c r="A514" i="21"/>
  <c r="A515" i="21"/>
  <c r="A516" i="21"/>
  <c r="A517" i="21"/>
  <c r="A518" i="21"/>
  <c r="A519" i="21"/>
  <c r="A520" i="21"/>
  <c r="A521" i="21"/>
  <c r="A522" i="21"/>
  <c r="A523" i="21"/>
  <c r="A524" i="21"/>
  <c r="A525" i="21"/>
  <c r="A526" i="21"/>
  <c r="A527" i="21"/>
  <c r="A528" i="21"/>
  <c r="A529" i="21"/>
  <c r="A530" i="21"/>
  <c r="A531" i="21"/>
  <c r="A532" i="21"/>
  <c r="A533" i="21"/>
  <c r="A534" i="21"/>
  <c r="A535" i="21"/>
  <c r="A536" i="21"/>
  <c r="A537" i="21"/>
  <c r="A538" i="21"/>
  <c r="A539" i="21"/>
  <c r="A540" i="21"/>
  <c r="A541" i="21"/>
  <c r="A542" i="21"/>
  <c r="A543" i="21"/>
  <c r="A544" i="21"/>
  <c r="A545" i="21"/>
  <c r="A546" i="21"/>
  <c r="A547" i="21"/>
  <c r="A548" i="21"/>
  <c r="A549" i="21"/>
  <c r="A550" i="21"/>
  <c r="A551" i="21"/>
  <c r="A552" i="21"/>
  <c r="A553" i="21"/>
  <c r="A554" i="21"/>
  <c r="A555" i="21"/>
  <c r="A556" i="21"/>
  <c r="A557" i="21"/>
  <c r="A558" i="21"/>
  <c r="A559" i="21"/>
  <c r="A560" i="21"/>
  <c r="A561" i="21"/>
  <c r="A562" i="21"/>
  <c r="A563" i="21"/>
  <c r="A564" i="21"/>
  <c r="A565" i="21"/>
  <c r="A566" i="21"/>
  <c r="A567" i="21"/>
  <c r="A568" i="21"/>
  <c r="A569" i="21"/>
  <c r="A570" i="21"/>
  <c r="A571" i="21"/>
  <c r="A572" i="21"/>
  <c r="A573" i="21"/>
  <c r="A574" i="21"/>
  <c r="A575" i="21"/>
  <c r="A576" i="21"/>
  <c r="A577" i="21"/>
  <c r="A578" i="21"/>
  <c r="A579" i="21"/>
  <c r="A580" i="21"/>
  <c r="A581" i="21"/>
  <c r="A582" i="21"/>
  <c r="A583" i="21"/>
  <c r="A584" i="21"/>
  <c r="A585" i="21"/>
  <c r="A586" i="21"/>
  <c r="A587" i="21"/>
  <c r="A588" i="21"/>
  <c r="A589" i="21"/>
  <c r="A590" i="21"/>
  <c r="A591" i="21"/>
  <c r="A592" i="21"/>
  <c r="A593" i="21"/>
  <c r="A594" i="21"/>
  <c r="A595" i="21"/>
  <c r="A596" i="21"/>
  <c r="A597" i="21"/>
  <c r="A598" i="21"/>
  <c r="A599" i="21"/>
  <c r="A600" i="21"/>
  <c r="A601" i="21"/>
  <c r="A602" i="21"/>
  <c r="A603" i="21"/>
  <c r="A604" i="21"/>
  <c r="A605" i="21"/>
  <c r="A606" i="21"/>
  <c r="A607" i="21"/>
  <c r="A608" i="21"/>
  <c r="A609" i="21"/>
  <c r="A610" i="21"/>
  <c r="A611" i="21"/>
  <c r="A612" i="21"/>
  <c r="A613" i="21"/>
  <c r="A614" i="21"/>
  <c r="A615" i="21"/>
  <c r="A616" i="21"/>
  <c r="A617" i="21"/>
  <c r="A618" i="21"/>
  <c r="A619" i="21"/>
  <c r="A620" i="21"/>
  <c r="A621" i="21"/>
  <c r="A622" i="21"/>
  <c r="A623" i="21"/>
  <c r="A624" i="21"/>
  <c r="A625" i="21"/>
  <c r="A626" i="21"/>
  <c r="A627" i="21"/>
  <c r="A628" i="21"/>
  <c r="A629" i="21"/>
  <c r="A630" i="21"/>
  <c r="A631" i="21"/>
  <c r="A632" i="21"/>
  <c r="A633" i="21"/>
  <c r="A634" i="21"/>
  <c r="A635" i="21"/>
  <c r="A636" i="21"/>
  <c r="A637" i="21"/>
  <c r="A638" i="21"/>
  <c r="A639" i="21"/>
  <c r="A640" i="21"/>
  <c r="A641" i="21"/>
  <c r="A642" i="21"/>
  <c r="A643" i="21"/>
  <c r="A644" i="21"/>
  <c r="A645" i="21"/>
  <c r="A646" i="21"/>
  <c r="A647" i="21"/>
  <c r="A648" i="21"/>
  <c r="A649" i="21"/>
  <c r="A650" i="21"/>
  <c r="A651" i="21"/>
  <c r="A652" i="21"/>
  <c r="A653" i="21"/>
  <c r="A654" i="21"/>
  <c r="A655" i="21"/>
  <c r="A656" i="21"/>
  <c r="A657" i="21"/>
  <c r="A658" i="21"/>
  <c r="A659" i="21"/>
  <c r="A660" i="21"/>
  <c r="A661" i="21"/>
  <c r="A662" i="21"/>
  <c r="A663" i="21"/>
  <c r="A664" i="21"/>
  <c r="A665" i="21"/>
  <c r="A666" i="21"/>
  <c r="A667" i="21"/>
  <c r="A668" i="21"/>
  <c r="A669" i="21"/>
  <c r="A670" i="21"/>
  <c r="A671" i="21"/>
  <c r="A672" i="21"/>
  <c r="A673" i="21"/>
  <c r="A674" i="21"/>
  <c r="A675" i="21"/>
  <c r="A676" i="21"/>
  <c r="A677" i="21"/>
  <c r="A678" i="21"/>
  <c r="A679" i="21"/>
  <c r="A680" i="21"/>
  <c r="A681" i="21"/>
  <c r="A682" i="21"/>
  <c r="A683" i="21"/>
  <c r="A684" i="21"/>
  <c r="A685" i="21"/>
  <c r="A686" i="21"/>
  <c r="A687" i="21"/>
  <c r="A688" i="21"/>
  <c r="A689" i="21"/>
  <c r="A690" i="21"/>
  <c r="A691" i="21"/>
  <c r="A692" i="21"/>
  <c r="A693" i="21"/>
  <c r="A694" i="21"/>
  <c r="A695" i="21"/>
  <c r="A696" i="21"/>
  <c r="A697" i="21"/>
  <c r="A698" i="21"/>
  <c r="A699" i="21"/>
  <c r="A700" i="21"/>
  <c r="A701" i="21"/>
  <c r="A702" i="21"/>
  <c r="A703" i="21"/>
  <c r="A704" i="21"/>
  <c r="A705" i="21"/>
  <c r="A706" i="21"/>
  <c r="A707" i="21"/>
  <c r="A708" i="21"/>
  <c r="A709" i="21"/>
  <c r="A710" i="21"/>
  <c r="A711" i="21"/>
  <c r="A712" i="21"/>
  <c r="A713" i="21"/>
  <c r="A714" i="21"/>
  <c r="A715" i="21"/>
  <c r="A716" i="21"/>
  <c r="A717" i="21"/>
  <c r="A718" i="21"/>
  <c r="A719" i="21"/>
  <c r="A720" i="21"/>
  <c r="A721" i="21"/>
  <c r="A722" i="21"/>
  <c r="A723" i="21"/>
  <c r="A724" i="21"/>
  <c r="A725" i="21"/>
  <c r="A726" i="21"/>
  <c r="A727" i="21"/>
  <c r="A728" i="21"/>
  <c r="A729" i="21"/>
  <c r="A730" i="21"/>
  <c r="A731" i="21"/>
  <c r="A732" i="21"/>
  <c r="A733" i="21"/>
  <c r="A734" i="21"/>
  <c r="A735" i="21"/>
  <c r="A736" i="21"/>
  <c r="A737" i="21"/>
  <c r="A738" i="21"/>
  <c r="A739" i="21"/>
  <c r="A740" i="21"/>
  <c r="A741" i="21"/>
  <c r="A742" i="21"/>
  <c r="A743" i="21"/>
  <c r="A744" i="21"/>
  <c r="A745" i="21"/>
  <c r="A746" i="21"/>
  <c r="A747" i="21"/>
  <c r="A748" i="21"/>
  <c r="A749" i="21"/>
  <c r="A750" i="21"/>
  <c r="A751" i="21"/>
  <c r="A752" i="21"/>
  <c r="A753" i="21"/>
  <c r="A754" i="21"/>
  <c r="A755" i="21"/>
  <c r="A756" i="21"/>
  <c r="A757" i="21"/>
  <c r="A758" i="21"/>
  <c r="A759" i="21"/>
  <c r="A760" i="21"/>
  <c r="A761" i="21"/>
  <c r="A762" i="21"/>
  <c r="A763" i="21"/>
  <c r="A764" i="21"/>
  <c r="A765" i="21"/>
  <c r="A766" i="21"/>
  <c r="A767" i="21"/>
  <c r="A768" i="21"/>
  <c r="A769" i="21"/>
  <c r="A770" i="21"/>
  <c r="A771" i="21"/>
  <c r="A772" i="21"/>
  <c r="A773" i="21"/>
  <c r="A774" i="21"/>
  <c r="A775" i="21"/>
  <c r="A776" i="21"/>
  <c r="A777" i="21"/>
  <c r="A778" i="21"/>
  <c r="A779" i="21"/>
  <c r="A780" i="21"/>
  <c r="A781" i="21"/>
  <c r="A782" i="21"/>
  <c r="A783" i="21"/>
  <c r="A784" i="21"/>
  <c r="A785" i="21"/>
  <c r="A786" i="21"/>
  <c r="A787" i="21"/>
  <c r="A788" i="21"/>
  <c r="A789" i="21"/>
  <c r="A790" i="21"/>
  <c r="A791" i="21"/>
  <c r="A792" i="21"/>
  <c r="A793" i="21"/>
  <c r="A794" i="21"/>
  <c r="A795" i="21"/>
  <c r="A796" i="21"/>
  <c r="A797" i="21"/>
  <c r="A798" i="21"/>
  <c r="A799" i="21"/>
  <c r="A800" i="21"/>
  <c r="A801" i="21"/>
  <c r="A802" i="21"/>
  <c r="A803" i="21"/>
  <c r="A804" i="21"/>
  <c r="A805" i="21"/>
  <c r="A806" i="21"/>
  <c r="A807" i="21"/>
  <c r="A808" i="21"/>
  <c r="A809" i="21"/>
  <c r="A810" i="21"/>
  <c r="A811" i="21"/>
  <c r="A812" i="21"/>
  <c r="A813" i="21"/>
  <c r="A814" i="21"/>
  <c r="A815" i="21"/>
  <c r="A816" i="21"/>
  <c r="A817" i="21"/>
  <c r="A818" i="21"/>
  <c r="A819" i="21"/>
  <c r="A820" i="21"/>
  <c r="A821" i="21"/>
  <c r="A822" i="21"/>
  <c r="A823" i="21"/>
  <c r="A824" i="21"/>
  <c r="A825" i="21"/>
  <c r="A826" i="21"/>
  <c r="A827" i="21"/>
  <c r="A828" i="21"/>
  <c r="A829" i="21"/>
  <c r="A830" i="21"/>
  <c r="A831" i="21"/>
  <c r="A832" i="21"/>
  <c r="A833" i="21"/>
  <c r="A834" i="21"/>
  <c r="A835" i="21"/>
  <c r="A836" i="21"/>
  <c r="A837" i="21"/>
  <c r="A838" i="21"/>
  <c r="A839" i="21"/>
  <c r="A840" i="21"/>
  <c r="A841" i="21"/>
  <c r="A842" i="21"/>
  <c r="A843" i="21"/>
  <c r="A844" i="21"/>
  <c r="A845" i="21"/>
  <c r="A846" i="21"/>
  <c r="A847" i="21"/>
  <c r="A848" i="21"/>
  <c r="A849" i="21"/>
  <c r="A850" i="21"/>
  <c r="A851" i="21"/>
  <c r="A852" i="21"/>
  <c r="A853" i="21"/>
  <c r="A854" i="21"/>
  <c r="A855" i="21"/>
  <c r="A856" i="21"/>
  <c r="A857" i="21"/>
  <c r="A858" i="21"/>
  <c r="A859" i="21"/>
  <c r="A860" i="21"/>
  <c r="A861" i="21"/>
  <c r="A862" i="21"/>
  <c r="A863" i="21"/>
  <c r="A864" i="21"/>
  <c r="A865" i="21"/>
  <c r="A866" i="21"/>
  <c r="A867" i="21"/>
  <c r="A868" i="21"/>
  <c r="A869" i="21"/>
  <c r="A870" i="21"/>
  <c r="A871" i="21"/>
  <c r="A872" i="21"/>
  <c r="A873" i="21"/>
  <c r="A874" i="21"/>
  <c r="A875" i="21"/>
  <c r="A876" i="21"/>
  <c r="A877" i="21"/>
  <c r="A878" i="21"/>
  <c r="A879" i="21"/>
  <c r="A880" i="21"/>
  <c r="A881" i="21"/>
  <c r="A882" i="21"/>
  <c r="A883" i="21"/>
  <c r="A884" i="21"/>
  <c r="A885" i="21"/>
  <c r="A886" i="21"/>
  <c r="A887" i="21"/>
  <c r="A888" i="21"/>
  <c r="A889" i="21"/>
  <c r="A890" i="21"/>
  <c r="A891" i="21"/>
  <c r="A892" i="21"/>
  <c r="A893" i="21"/>
  <c r="A894" i="21"/>
  <c r="A895" i="21"/>
  <c r="A896" i="21"/>
  <c r="A897" i="21"/>
  <c r="A898" i="21"/>
  <c r="A899" i="21"/>
  <c r="A900" i="21"/>
  <c r="A901" i="21"/>
  <c r="A902" i="21"/>
  <c r="A903" i="21"/>
  <c r="A904" i="21"/>
  <c r="A905" i="21"/>
  <c r="A906" i="21"/>
  <c r="A907" i="21"/>
  <c r="A908" i="21"/>
  <c r="A909" i="21"/>
  <c r="A910" i="21"/>
  <c r="A911" i="21"/>
  <c r="A912" i="21"/>
  <c r="A913" i="21"/>
  <c r="A914" i="21"/>
  <c r="A915" i="21"/>
  <c r="A916" i="21"/>
  <c r="A917" i="21"/>
  <c r="A918" i="21"/>
  <c r="A919" i="21"/>
  <c r="A920" i="21"/>
  <c r="A921" i="21"/>
  <c r="A922" i="21"/>
  <c r="A923" i="21"/>
  <c r="A924" i="21"/>
  <c r="A925" i="21"/>
  <c r="A926" i="21"/>
  <c r="A927" i="21"/>
  <c r="A928" i="21"/>
  <c r="A929" i="21"/>
  <c r="A930" i="21"/>
  <c r="A931" i="21"/>
  <c r="A932" i="21"/>
  <c r="A933" i="21"/>
  <c r="A934" i="21"/>
  <c r="A935" i="21"/>
  <c r="A936" i="21"/>
  <c r="A937" i="21"/>
  <c r="A938" i="21"/>
  <c r="A939" i="21"/>
  <c r="A940" i="21"/>
  <c r="A941" i="21"/>
  <c r="A942" i="21"/>
  <c r="A943" i="21"/>
  <c r="A944" i="21"/>
  <c r="A945" i="21"/>
  <c r="A946" i="21"/>
  <c r="A947" i="21"/>
  <c r="A948" i="21"/>
  <c r="A949" i="21"/>
  <c r="A950" i="21"/>
  <c r="A951" i="21"/>
  <c r="A952" i="21"/>
  <c r="A953" i="21"/>
  <c r="A954" i="21"/>
  <c r="A955" i="21"/>
  <c r="A956" i="21"/>
  <c r="A957" i="21"/>
  <c r="A958" i="21"/>
  <c r="A959" i="21"/>
  <c r="A960" i="21"/>
  <c r="A961" i="21"/>
  <c r="A962" i="21"/>
  <c r="A963" i="21"/>
  <c r="A964" i="21"/>
  <c r="A965" i="21"/>
  <c r="A966" i="21"/>
  <c r="A967" i="21"/>
  <c r="A968" i="21"/>
  <c r="A969" i="21"/>
  <c r="A970" i="21"/>
  <c r="A971" i="21"/>
  <c r="A972" i="21"/>
  <c r="A973" i="21"/>
  <c r="A974" i="21"/>
  <c r="A975" i="21"/>
  <c r="A976" i="21"/>
  <c r="A977" i="21"/>
  <c r="A978" i="21"/>
  <c r="A979" i="21"/>
  <c r="A980" i="21"/>
  <c r="A981" i="21"/>
  <c r="A982" i="21"/>
  <c r="A983" i="21"/>
  <c r="A984" i="21"/>
  <c r="A985" i="21"/>
  <c r="A986" i="21"/>
  <c r="A987" i="21"/>
  <c r="A988" i="21"/>
  <c r="A989" i="21"/>
  <c r="A990" i="21"/>
  <c r="A991" i="21"/>
  <c r="A992" i="21"/>
  <c r="A993" i="21"/>
  <c r="A994" i="21"/>
  <c r="A995" i="21"/>
  <c r="A996" i="21"/>
  <c r="A997" i="21"/>
  <c r="A998" i="21"/>
  <c r="A999" i="21"/>
  <c r="A1000" i="21"/>
  <c r="A1001" i="21"/>
  <c r="A1002" i="21"/>
  <c r="A1003" i="21"/>
  <c r="A1004" i="21"/>
  <c r="A1005" i="21"/>
  <c r="A1006" i="21"/>
  <c r="A1007" i="21"/>
  <c r="A1008" i="21"/>
  <c r="A1009" i="21"/>
  <c r="A1010" i="21"/>
  <c r="A1011" i="21"/>
  <c r="A1012" i="21"/>
  <c r="A1013" i="21"/>
  <c r="A1014" i="21"/>
  <c r="A1015" i="21"/>
  <c r="A1016" i="21"/>
  <c r="A1017" i="21"/>
  <c r="A1018" i="21"/>
  <c r="A1019" i="21"/>
  <c r="A1020" i="21"/>
  <c r="A1021" i="21"/>
  <c r="A1022" i="21"/>
  <c r="A1023" i="21"/>
  <c r="A1024" i="21"/>
  <c r="A1025" i="21"/>
  <c r="A1026" i="21"/>
  <c r="A1027" i="21"/>
  <c r="A1028" i="21"/>
  <c r="A1029" i="21"/>
  <c r="A1030" i="21"/>
  <c r="A1031" i="21"/>
  <c r="A1032" i="21"/>
  <c r="A1033" i="21"/>
  <c r="A1034" i="21"/>
  <c r="A1035" i="21"/>
  <c r="A1036" i="21"/>
  <c r="A1037" i="21"/>
  <c r="A1038" i="21"/>
  <c r="A1039" i="21"/>
  <c r="A1040" i="21"/>
  <c r="A1041" i="21"/>
  <c r="A1042" i="21"/>
  <c r="A1043" i="21"/>
  <c r="A1044" i="21"/>
  <c r="A1045" i="21"/>
  <c r="A1046" i="21"/>
  <c r="A1047" i="21"/>
  <c r="A1048" i="21"/>
  <c r="A1049" i="21"/>
  <c r="A1050" i="21"/>
  <c r="A1051" i="21"/>
  <c r="A1052" i="21"/>
  <c r="A1053" i="21"/>
  <c r="A1054" i="21"/>
  <c r="A1055" i="21"/>
  <c r="A1056" i="21"/>
  <c r="A1057" i="21"/>
  <c r="A1058" i="21"/>
  <c r="A1059" i="21"/>
  <c r="A1060" i="21"/>
  <c r="A1061" i="21"/>
  <c r="A1062" i="21"/>
  <c r="A1063" i="21"/>
  <c r="A1064" i="21"/>
  <c r="A1065" i="21"/>
  <c r="A1066" i="21"/>
  <c r="A1067" i="21"/>
  <c r="A1068" i="21"/>
  <c r="A1069" i="21"/>
  <c r="A1070" i="21"/>
  <c r="A1071" i="21"/>
  <c r="A1072" i="21"/>
  <c r="A1073" i="21"/>
  <c r="A1074" i="21"/>
  <c r="A1075" i="21"/>
  <c r="A1076" i="21"/>
  <c r="A1077" i="21"/>
  <c r="A1078" i="21"/>
  <c r="A1079" i="21"/>
  <c r="A1080" i="21"/>
  <c r="A1081" i="21"/>
  <c r="A1082" i="21"/>
  <c r="A1083" i="21"/>
  <c r="A1084" i="21"/>
  <c r="A1085" i="21"/>
  <c r="A1086" i="21"/>
  <c r="A1087" i="21"/>
  <c r="A1088" i="21"/>
  <c r="A1089" i="21"/>
  <c r="A1090" i="21"/>
  <c r="A1091" i="21"/>
  <c r="A1092" i="21"/>
  <c r="A1093" i="21"/>
  <c r="A1094" i="21"/>
  <c r="A1095" i="21"/>
  <c r="A1096" i="21"/>
  <c r="A1097" i="21"/>
  <c r="A1098" i="21"/>
  <c r="A1099" i="21"/>
  <c r="A1100" i="21"/>
  <c r="A1101" i="21"/>
  <c r="A1102" i="21"/>
  <c r="A1103" i="21"/>
  <c r="A1104" i="21"/>
  <c r="A1105" i="21"/>
  <c r="A1106" i="21"/>
  <c r="A1107" i="21"/>
  <c r="A1108" i="21"/>
  <c r="A1109" i="21"/>
  <c r="A1110" i="21"/>
  <c r="A1111" i="21"/>
  <c r="A1112" i="21"/>
  <c r="A1113" i="21"/>
  <c r="A1114" i="21"/>
  <c r="A1115" i="21"/>
  <c r="A1116" i="21"/>
  <c r="A1117" i="21"/>
  <c r="A1118" i="21"/>
  <c r="A1119" i="21"/>
  <c r="A1120" i="21"/>
  <c r="A1121" i="21"/>
  <c r="A1122" i="21"/>
  <c r="A1123" i="21"/>
  <c r="A1124" i="21"/>
  <c r="A1125" i="21"/>
  <c r="A1126" i="21"/>
  <c r="A1127" i="21"/>
  <c r="A1128" i="21"/>
  <c r="A1129" i="21"/>
  <c r="A1130" i="21"/>
  <c r="A1131" i="21"/>
  <c r="A1132" i="21"/>
  <c r="A1133" i="21"/>
  <c r="A1134" i="21"/>
  <c r="A1135" i="21"/>
  <c r="A1136" i="21"/>
  <c r="A1137" i="21"/>
  <c r="A1138" i="21"/>
  <c r="A1139" i="21"/>
  <c r="A1140" i="21"/>
  <c r="A1141" i="21"/>
  <c r="A1142" i="21"/>
  <c r="A1143" i="21"/>
  <c r="A1144" i="21"/>
  <c r="A1145" i="21"/>
  <c r="A1146" i="21"/>
  <c r="A1147" i="21"/>
  <c r="A1148" i="21"/>
  <c r="A1149" i="21"/>
  <c r="A1150" i="21"/>
  <c r="A1151" i="21"/>
  <c r="A1152" i="21"/>
  <c r="A1153" i="21"/>
  <c r="A1154" i="21"/>
  <c r="A1155" i="21"/>
  <c r="A1156" i="21"/>
  <c r="A1157" i="21"/>
  <c r="A1158" i="21"/>
  <c r="A1159" i="21"/>
  <c r="A1160" i="21"/>
  <c r="A1161" i="21"/>
  <c r="A1162" i="21"/>
  <c r="A1163" i="21"/>
  <c r="A1164" i="21"/>
  <c r="A1165" i="21"/>
  <c r="A1166" i="21"/>
  <c r="A1167" i="21"/>
  <c r="A1168" i="21"/>
  <c r="A1169" i="21"/>
  <c r="A1170" i="21"/>
  <c r="A1171" i="21"/>
  <c r="A1172" i="21"/>
  <c r="A1173" i="21"/>
  <c r="A1174" i="21"/>
  <c r="A1175" i="21"/>
  <c r="A1176" i="21"/>
  <c r="A1177" i="21"/>
  <c r="A1178" i="21"/>
  <c r="A1179" i="21"/>
  <c r="A1180" i="21"/>
  <c r="A1181" i="21"/>
  <c r="A1182" i="21"/>
  <c r="A1183" i="21"/>
  <c r="A1184" i="21"/>
  <c r="A1185" i="21"/>
  <c r="A1186" i="21"/>
  <c r="A1187" i="21"/>
  <c r="A1188" i="21"/>
  <c r="A1189" i="21"/>
  <c r="A1190" i="21"/>
  <c r="A1191" i="21"/>
  <c r="A1192" i="21"/>
  <c r="A1193" i="21"/>
  <c r="A1194" i="21"/>
  <c r="A1195" i="21"/>
  <c r="A1196" i="21"/>
  <c r="A1197" i="21"/>
  <c r="A1198" i="21"/>
  <c r="A1199" i="21"/>
  <c r="A1200" i="21"/>
  <c r="A1201" i="21"/>
  <c r="A1202" i="21"/>
  <c r="A1203" i="21"/>
  <c r="A1204" i="21"/>
  <c r="A1205" i="21"/>
  <c r="A1206" i="21"/>
  <c r="A1207" i="21"/>
  <c r="A1208" i="21"/>
  <c r="A1209" i="21"/>
  <c r="A1210" i="21"/>
  <c r="A1211" i="21"/>
  <c r="A1212" i="21"/>
  <c r="A1213" i="21"/>
  <c r="A1214" i="21"/>
  <c r="A1215" i="21"/>
  <c r="A1216" i="21"/>
  <c r="A1217" i="21"/>
  <c r="A1218" i="21"/>
  <c r="A1219" i="21"/>
  <c r="A1220" i="21"/>
  <c r="A1221" i="21"/>
  <c r="A1222" i="21"/>
  <c r="A1223" i="21"/>
  <c r="A1224" i="21"/>
  <c r="A1225" i="21"/>
  <c r="A1226" i="21"/>
  <c r="A1227" i="21"/>
  <c r="A1228" i="21"/>
  <c r="A1229" i="21"/>
  <c r="A1230" i="21"/>
  <c r="A1231" i="21"/>
  <c r="A1232" i="21"/>
  <c r="A1233" i="21"/>
  <c r="A1234" i="21"/>
  <c r="A1235" i="21"/>
  <c r="A1236" i="21"/>
  <c r="A1237" i="21"/>
  <c r="A1238" i="21"/>
  <c r="A1239" i="21"/>
  <c r="A1240" i="21"/>
  <c r="A1241" i="21"/>
  <c r="A1242" i="21"/>
  <c r="A1243" i="21"/>
  <c r="A1244" i="21"/>
  <c r="A1245" i="21"/>
  <c r="A1246" i="21"/>
  <c r="A1247" i="21"/>
  <c r="A1248" i="21"/>
  <c r="A1249" i="21"/>
  <c r="A1250" i="21"/>
  <c r="A1251" i="21"/>
  <c r="A1252" i="21"/>
  <c r="A1253" i="21"/>
  <c r="A1254" i="21"/>
  <c r="A1255" i="21"/>
  <c r="A1256" i="21"/>
  <c r="A1257" i="21"/>
  <c r="A1258" i="21"/>
  <c r="A1259" i="21"/>
  <c r="A1260" i="21"/>
  <c r="A1261" i="21"/>
  <c r="A1262" i="21"/>
  <c r="A1263" i="21"/>
  <c r="A1264" i="21"/>
  <c r="A1265" i="21"/>
  <c r="A1266" i="21"/>
  <c r="A1267" i="21"/>
  <c r="A1268" i="21"/>
  <c r="A1269" i="21"/>
  <c r="A1270" i="21"/>
  <c r="A1271" i="21"/>
  <c r="A1272" i="21"/>
  <c r="A1273" i="21"/>
  <c r="A1274" i="21"/>
  <c r="A1275" i="21"/>
  <c r="A1276" i="21"/>
  <c r="A1277" i="21"/>
  <c r="A1278" i="21"/>
  <c r="A1279" i="21"/>
  <c r="A1280" i="21"/>
  <c r="A1281" i="21"/>
  <c r="A1282" i="21"/>
  <c r="A1283" i="21"/>
  <c r="A1284" i="21"/>
  <c r="A1285" i="21"/>
  <c r="A1286" i="21"/>
  <c r="A1287" i="21"/>
  <c r="A1288" i="21"/>
  <c r="A1289" i="21"/>
  <c r="A1290" i="21"/>
  <c r="A1291" i="21"/>
  <c r="A1292" i="21"/>
  <c r="A1293" i="21"/>
  <c r="A1294" i="21"/>
  <c r="A1295" i="21"/>
  <c r="A1296" i="21"/>
  <c r="A1297" i="21"/>
  <c r="A1298" i="21"/>
  <c r="A1299" i="21"/>
  <c r="A1300" i="21"/>
  <c r="A1301" i="21"/>
  <c r="A1302" i="21"/>
  <c r="A1303" i="21"/>
  <c r="A1304" i="21"/>
  <c r="A1305" i="21"/>
  <c r="A1306" i="21"/>
  <c r="A1307" i="21"/>
  <c r="A1308" i="21"/>
  <c r="A1309" i="21"/>
  <c r="A1310" i="21"/>
  <c r="A1311" i="21"/>
  <c r="A1312" i="21"/>
  <c r="A1313" i="21"/>
  <c r="A1314" i="21"/>
  <c r="A1315" i="21"/>
  <c r="A1316" i="21"/>
  <c r="A1317" i="21"/>
  <c r="A1318" i="21"/>
  <c r="A1319" i="21"/>
  <c r="A1320" i="21"/>
  <c r="A1321" i="21"/>
  <c r="A1322" i="21"/>
  <c r="A1323" i="21"/>
  <c r="A1324" i="21"/>
  <c r="A1325" i="21"/>
  <c r="A1326" i="21"/>
  <c r="A1327" i="21"/>
  <c r="A1328" i="21"/>
  <c r="A1329" i="21"/>
  <c r="A1330" i="21"/>
  <c r="A1331" i="21"/>
  <c r="A1332" i="21"/>
  <c r="A1333" i="21"/>
  <c r="A1334" i="21"/>
  <c r="A1335" i="21"/>
  <c r="A1336" i="21"/>
  <c r="A1337" i="21"/>
  <c r="A1338" i="21"/>
  <c r="A1339" i="21"/>
  <c r="A1340" i="21"/>
  <c r="A1341" i="21"/>
  <c r="A1342" i="21"/>
  <c r="A1343" i="21"/>
  <c r="A1344" i="21"/>
  <c r="A1345" i="21"/>
  <c r="A1346" i="21"/>
  <c r="A1347" i="21"/>
  <c r="A1348" i="21"/>
  <c r="A1349" i="21"/>
  <c r="A1350" i="21"/>
  <c r="A1351" i="21"/>
  <c r="A1352" i="21"/>
  <c r="A1353" i="21"/>
  <c r="A1354" i="21"/>
  <c r="A1355" i="21"/>
  <c r="A1356" i="21"/>
  <c r="A1357" i="21"/>
  <c r="A1358" i="21"/>
  <c r="A1359" i="21"/>
  <c r="A1360" i="21"/>
  <c r="A1361" i="21"/>
  <c r="A1362" i="21"/>
  <c r="A1363" i="21"/>
  <c r="A1364" i="21"/>
  <c r="A1365" i="21"/>
  <c r="A1366" i="21"/>
  <c r="A1367" i="21"/>
  <c r="A1368" i="21"/>
  <c r="A1369" i="21"/>
  <c r="A1370" i="21"/>
  <c r="A1371" i="21"/>
  <c r="A1372" i="21"/>
  <c r="A1373" i="21"/>
  <c r="A1374" i="21"/>
  <c r="A1375" i="21"/>
  <c r="A1376" i="21"/>
  <c r="A1377" i="21"/>
  <c r="A1378" i="21"/>
  <c r="A1379" i="21"/>
  <c r="A1380" i="21"/>
  <c r="A1381" i="21"/>
  <c r="A1382" i="21"/>
  <c r="A1383" i="21"/>
  <c r="A1384" i="21"/>
  <c r="A1385" i="21"/>
  <c r="A1386" i="21"/>
  <c r="A1387" i="21"/>
  <c r="A1388" i="21"/>
  <c r="A1389" i="21"/>
  <c r="A1390" i="21"/>
  <c r="A1391" i="21"/>
  <c r="A1392" i="21"/>
  <c r="A1393" i="21"/>
  <c r="A1394" i="21"/>
  <c r="A1395" i="21"/>
  <c r="A1396" i="21"/>
  <c r="A1397" i="21"/>
  <c r="A1398" i="21"/>
  <c r="A1399" i="21"/>
  <c r="A1400" i="21"/>
  <c r="A1401" i="21"/>
  <c r="A1402" i="21"/>
  <c r="A1403" i="21"/>
  <c r="A1404" i="21"/>
  <c r="A1405" i="21"/>
  <c r="A1406" i="21"/>
  <c r="A1407" i="21"/>
  <c r="A1408" i="21"/>
  <c r="A1409" i="21"/>
  <c r="A1410" i="21"/>
  <c r="A1411" i="21"/>
  <c r="A1412" i="21"/>
  <c r="A1413" i="21"/>
  <c r="A1414" i="21"/>
  <c r="A1415" i="21"/>
  <c r="A1416" i="21"/>
  <c r="A1417" i="21"/>
  <c r="A1418" i="21"/>
  <c r="A1419" i="21"/>
  <c r="A1420" i="21"/>
  <c r="A1421" i="21"/>
  <c r="A1422" i="21"/>
  <c r="A1423" i="21"/>
  <c r="A1424" i="21"/>
  <c r="A1425" i="21"/>
  <c r="A1426" i="21"/>
  <c r="A1427" i="21"/>
  <c r="A1428" i="21"/>
  <c r="A1429" i="21"/>
  <c r="A1430" i="21"/>
  <c r="A1431" i="21"/>
  <c r="A1432" i="21"/>
  <c r="A1433" i="21"/>
  <c r="A1434" i="21"/>
  <c r="A1435" i="21"/>
  <c r="A1436" i="21"/>
  <c r="A1437" i="21"/>
  <c r="A1438" i="21"/>
  <c r="A1439" i="21"/>
  <c r="A1440" i="21"/>
  <c r="A1441" i="21"/>
  <c r="A1442" i="21"/>
  <c r="A1443" i="21"/>
  <c r="A1444" i="21"/>
  <c r="A1445" i="21"/>
  <c r="A1446" i="21"/>
  <c r="A1447" i="21"/>
  <c r="A1448" i="21"/>
  <c r="A1449" i="21"/>
  <c r="A1450" i="21"/>
  <c r="A1451" i="21"/>
  <c r="A1452" i="21"/>
  <c r="A1453" i="21"/>
  <c r="A1454" i="21"/>
  <c r="A1455" i="21"/>
  <c r="A1456" i="21"/>
  <c r="A1457" i="21"/>
  <c r="A1458" i="21"/>
  <c r="A1459" i="21"/>
  <c r="A1460" i="21"/>
  <c r="A1461" i="21"/>
  <c r="A1462" i="21"/>
  <c r="A1463" i="21"/>
  <c r="A1464" i="21"/>
  <c r="A1465" i="21"/>
  <c r="A1466" i="21"/>
  <c r="A1467" i="21"/>
  <c r="A1468" i="21"/>
  <c r="A1469" i="21"/>
  <c r="A1470" i="21"/>
  <c r="A1471" i="21"/>
  <c r="A1472" i="21"/>
  <c r="A1473" i="21"/>
  <c r="A1474" i="21"/>
  <c r="A1475" i="21"/>
  <c r="A1476" i="21"/>
  <c r="A1477" i="21"/>
  <c r="A1478" i="21"/>
  <c r="A1479" i="21"/>
  <c r="A1480" i="21"/>
  <c r="A1481" i="21"/>
  <c r="A1482" i="21"/>
  <c r="A1483" i="21"/>
  <c r="A1484" i="21"/>
  <c r="A1485" i="21"/>
  <c r="A1486" i="21"/>
  <c r="A1487" i="21"/>
  <c r="A1488" i="21"/>
  <c r="A1489" i="21"/>
  <c r="A1490" i="21"/>
  <c r="A1491" i="21"/>
  <c r="A1492" i="21"/>
  <c r="A1493" i="21"/>
  <c r="A1494" i="21"/>
  <c r="A1495" i="21"/>
  <c r="A1496" i="21"/>
  <c r="A1497" i="21"/>
  <c r="A1498" i="21"/>
  <c r="A1499" i="21"/>
  <c r="A1500" i="21"/>
  <c r="A1501" i="21"/>
  <c r="A1502" i="21"/>
  <c r="A1503" i="21"/>
  <c r="A1504" i="21"/>
  <c r="A1505" i="21"/>
  <c r="A1506" i="21"/>
  <c r="A1507" i="21"/>
  <c r="A1508" i="21"/>
  <c r="A1509" i="21"/>
  <c r="A1510" i="21"/>
  <c r="A1511" i="21"/>
  <c r="A1512" i="21"/>
  <c r="A1513" i="21"/>
  <c r="A1514" i="21"/>
  <c r="A1515" i="21"/>
  <c r="A1516" i="21"/>
  <c r="A1517" i="21"/>
  <c r="A1518" i="21"/>
  <c r="A1519" i="21"/>
  <c r="A1520" i="21"/>
  <c r="A1521" i="21"/>
  <c r="A1522" i="21"/>
  <c r="A1523" i="21"/>
  <c r="A1524" i="21"/>
  <c r="A1525" i="21"/>
  <c r="A1526" i="21"/>
  <c r="A1527" i="21"/>
  <c r="A1528" i="21"/>
  <c r="A1529" i="21"/>
  <c r="A1530" i="21"/>
  <c r="A1531" i="21"/>
  <c r="A1532" i="21"/>
  <c r="A1533" i="21"/>
  <c r="A1534" i="21"/>
  <c r="A1535" i="21"/>
  <c r="A1536" i="21"/>
  <c r="A1537" i="21"/>
  <c r="A1538" i="21"/>
  <c r="A1539" i="21"/>
  <c r="A1540" i="21"/>
  <c r="A1541" i="21"/>
  <c r="A1542" i="21"/>
  <c r="A1543" i="21"/>
  <c r="A1544" i="21"/>
  <c r="A1545" i="21"/>
  <c r="A1546" i="21"/>
  <c r="A1547" i="21"/>
  <c r="A1548" i="21"/>
  <c r="A1549" i="21"/>
  <c r="A1550" i="21"/>
  <c r="A1551" i="21"/>
  <c r="A1552" i="21"/>
  <c r="A1553" i="21"/>
  <c r="A1554" i="21"/>
  <c r="A1555" i="21"/>
  <c r="A1556" i="21"/>
  <c r="A1557" i="21"/>
  <c r="A1558" i="21"/>
  <c r="A1559" i="21"/>
  <c r="A1560" i="21"/>
  <c r="A1561" i="21"/>
  <c r="A1562" i="21"/>
  <c r="A1563" i="21"/>
  <c r="A1564" i="21"/>
  <c r="A1565" i="21"/>
  <c r="A1566" i="21"/>
  <c r="A1567" i="21"/>
  <c r="A1568" i="21"/>
  <c r="A1569" i="21"/>
  <c r="A1570" i="21"/>
  <c r="A1571" i="21"/>
  <c r="A1572" i="21"/>
  <c r="A1573" i="21"/>
  <c r="A1574" i="21"/>
  <c r="A1575" i="21"/>
  <c r="A1576" i="21"/>
  <c r="A1577" i="21"/>
  <c r="A1578" i="21"/>
  <c r="A1579" i="21"/>
  <c r="A1580" i="21"/>
  <c r="A1581" i="21"/>
  <c r="A1582" i="21"/>
  <c r="A1583" i="21"/>
  <c r="A1584" i="21"/>
  <c r="A1585" i="21"/>
  <c r="A1586" i="21"/>
  <c r="A1587" i="21"/>
  <c r="A1588" i="21"/>
  <c r="A1589" i="21"/>
  <c r="A1590" i="21"/>
  <c r="A1591" i="21"/>
  <c r="A1592" i="21"/>
  <c r="A1593" i="21"/>
  <c r="A1594" i="21"/>
  <c r="A1595" i="21"/>
  <c r="A1596" i="21"/>
  <c r="A1597" i="21"/>
  <c r="A1598" i="21"/>
  <c r="A1599" i="21"/>
  <c r="A1600" i="21"/>
  <c r="A1601" i="21"/>
  <c r="A1602" i="21"/>
  <c r="A1603" i="21"/>
  <c r="A1604" i="21"/>
  <c r="A1605" i="21"/>
  <c r="A1606" i="21"/>
  <c r="A1607" i="21"/>
  <c r="A1608" i="21"/>
  <c r="A1609" i="21"/>
  <c r="A1610" i="21"/>
  <c r="A1611" i="21"/>
  <c r="A1612" i="21"/>
  <c r="A1613" i="21"/>
  <c r="A1614" i="21"/>
  <c r="A1615" i="21"/>
  <c r="A1616" i="21"/>
  <c r="A1617" i="21"/>
  <c r="A1618" i="21"/>
  <c r="A1619" i="21"/>
  <c r="A1620" i="21"/>
  <c r="A1621" i="21"/>
  <c r="A1622" i="21"/>
  <c r="A1623" i="21"/>
  <c r="A1624" i="21"/>
  <c r="A1625" i="21"/>
  <c r="A1626" i="21"/>
  <c r="A1627" i="21"/>
  <c r="A1628" i="21"/>
  <c r="A1629" i="21"/>
  <c r="A1630" i="21"/>
  <c r="A1631" i="21"/>
  <c r="A1632" i="21"/>
  <c r="A1633" i="21"/>
  <c r="A1634" i="21"/>
  <c r="A1635" i="21"/>
  <c r="A1636" i="21"/>
  <c r="A1637" i="21"/>
  <c r="A1638" i="21"/>
  <c r="A1639" i="21"/>
  <c r="A1640" i="21"/>
  <c r="A1641" i="21"/>
  <c r="A1642" i="21"/>
  <c r="A1643" i="21"/>
  <c r="A1644" i="21"/>
  <c r="A1645" i="21"/>
  <c r="A1646" i="21"/>
  <c r="A1647" i="21"/>
  <c r="A1648" i="21"/>
  <c r="A1649" i="21"/>
  <c r="A1650" i="21"/>
  <c r="A1651" i="21"/>
  <c r="A1652" i="21"/>
  <c r="A1653" i="21"/>
  <c r="A1654" i="21"/>
  <c r="A1655" i="21"/>
  <c r="A1656" i="21"/>
  <c r="A1657" i="21"/>
  <c r="A1658" i="21"/>
  <c r="A1659" i="21"/>
  <c r="A1660" i="21"/>
  <c r="A1661" i="21"/>
  <c r="A1662" i="21"/>
  <c r="A1663" i="21"/>
  <c r="A1664" i="21"/>
  <c r="A1665" i="21"/>
  <c r="A1666" i="21"/>
  <c r="A1667" i="21"/>
  <c r="A1668" i="21"/>
  <c r="A1669" i="21"/>
  <c r="A1670" i="21"/>
  <c r="A1671" i="21"/>
  <c r="A1672" i="21"/>
  <c r="A1673" i="21"/>
  <c r="A1674" i="21"/>
  <c r="A1675" i="21"/>
  <c r="A1676" i="21"/>
  <c r="A1677" i="21"/>
  <c r="A1678" i="21"/>
  <c r="A1679" i="21"/>
  <c r="A1680" i="21"/>
  <c r="A1681" i="21"/>
  <c r="A1682" i="21"/>
  <c r="A1683" i="21"/>
  <c r="A1684" i="21"/>
  <c r="A1685" i="21"/>
  <c r="A1686" i="21"/>
  <c r="A1687" i="21"/>
  <c r="A1688" i="21"/>
  <c r="A1689" i="21"/>
  <c r="A1690" i="21"/>
  <c r="A1691" i="21"/>
  <c r="A1692" i="21"/>
  <c r="A1693" i="21"/>
  <c r="A1694" i="21"/>
  <c r="A1695" i="21"/>
  <c r="A1696" i="21"/>
  <c r="A1697" i="21"/>
  <c r="A1698" i="21"/>
  <c r="A1699" i="21"/>
  <c r="A1700" i="21"/>
  <c r="A1701" i="21"/>
  <c r="A1702" i="21"/>
  <c r="A1703" i="21"/>
  <c r="A1704" i="21"/>
  <c r="A1705" i="21"/>
  <c r="A1706" i="21"/>
  <c r="A1707" i="21"/>
  <c r="A1708" i="21"/>
  <c r="A1709" i="21"/>
  <c r="A1710" i="21"/>
  <c r="A1711" i="21"/>
  <c r="A1712" i="21"/>
  <c r="A1713" i="21"/>
  <c r="A1714" i="21"/>
  <c r="A1715" i="21"/>
  <c r="A1716" i="21"/>
  <c r="A1717" i="21"/>
  <c r="A1718" i="21"/>
  <c r="A1719" i="21"/>
  <c r="A1720" i="21"/>
  <c r="A1721" i="21"/>
  <c r="A1722" i="21"/>
  <c r="A1723" i="21"/>
  <c r="A1724" i="21"/>
  <c r="A1725" i="21"/>
  <c r="A1726" i="21"/>
  <c r="A1727" i="21"/>
  <c r="A1728" i="21"/>
  <c r="A1729" i="21"/>
  <c r="A1730" i="21"/>
  <c r="A1731" i="21"/>
  <c r="A1732" i="21"/>
  <c r="A1733" i="21"/>
  <c r="A1734" i="21"/>
  <c r="A1735" i="21"/>
  <c r="A1736" i="21"/>
  <c r="A1737" i="21"/>
  <c r="A1738" i="21"/>
  <c r="A1739" i="21"/>
  <c r="A1740" i="21"/>
  <c r="A1741" i="21"/>
  <c r="A1742" i="21"/>
  <c r="A1743" i="21"/>
  <c r="A1744" i="21"/>
  <c r="A1745" i="21"/>
  <c r="A1746" i="21"/>
  <c r="A1747" i="21"/>
  <c r="A1748" i="21"/>
  <c r="A1749" i="21"/>
  <c r="A1750" i="21"/>
  <c r="A1751" i="21"/>
  <c r="A1752" i="21"/>
  <c r="A1753" i="21"/>
  <c r="A1754" i="21"/>
  <c r="A1755" i="21"/>
  <c r="A1756" i="21"/>
  <c r="A1757" i="21"/>
  <c r="A1758" i="21"/>
  <c r="A1759" i="21"/>
  <c r="A1760" i="21"/>
  <c r="A1761" i="21"/>
  <c r="A1762" i="21"/>
  <c r="A1763" i="21"/>
  <c r="A1764" i="21"/>
  <c r="A1765" i="21"/>
  <c r="A1766" i="21"/>
  <c r="A1767" i="21"/>
  <c r="A1768" i="21"/>
  <c r="A1769" i="21"/>
  <c r="A1770" i="21"/>
  <c r="A1771" i="21"/>
  <c r="A1772" i="21"/>
  <c r="A1773" i="21"/>
  <c r="A1774" i="21"/>
  <c r="A1775" i="21"/>
  <c r="A1776" i="21"/>
  <c r="A1777" i="21"/>
  <c r="A1778" i="21"/>
  <c r="A1779" i="21"/>
  <c r="A1780" i="21"/>
  <c r="A1781" i="21"/>
  <c r="A1782" i="21"/>
  <c r="A1783" i="21"/>
  <c r="A1784" i="21"/>
  <c r="A1785" i="21"/>
  <c r="A1786" i="21"/>
  <c r="A1787" i="21"/>
  <c r="A1788" i="21"/>
  <c r="A1789" i="21"/>
  <c r="A1790" i="21"/>
  <c r="A1791" i="21"/>
  <c r="A1792" i="21"/>
  <c r="A1793" i="21"/>
  <c r="A1794" i="21"/>
  <c r="A1795" i="21"/>
  <c r="A1796" i="21"/>
  <c r="A1797" i="21"/>
  <c r="A1798" i="21"/>
  <c r="A1799" i="21"/>
  <c r="A1800" i="21"/>
  <c r="A1801" i="21"/>
  <c r="A1802" i="21"/>
  <c r="A1803" i="21"/>
  <c r="A1804" i="21"/>
  <c r="A1805" i="21"/>
  <c r="A1806" i="21"/>
  <c r="A1807" i="21"/>
  <c r="A1808" i="21"/>
  <c r="A1809" i="21"/>
  <c r="A1810" i="21"/>
  <c r="A1811" i="21"/>
  <c r="A1812" i="21"/>
  <c r="A1813" i="21"/>
  <c r="A1814" i="21"/>
  <c r="A1815" i="21"/>
  <c r="A1816" i="21"/>
  <c r="A1817" i="21"/>
  <c r="A1818" i="21"/>
  <c r="A1819" i="21"/>
  <c r="A1820" i="21"/>
  <c r="A1821" i="21"/>
  <c r="A1822" i="21"/>
  <c r="A1823" i="21"/>
  <c r="A1824" i="21"/>
  <c r="A1825" i="21"/>
  <c r="A1826" i="21"/>
  <c r="A1827" i="21"/>
  <c r="A1828" i="21"/>
  <c r="A1829" i="21"/>
  <c r="A1830" i="21"/>
  <c r="A1831" i="21"/>
  <c r="A1832" i="21"/>
  <c r="A1833" i="21"/>
  <c r="A1834" i="21"/>
  <c r="A1835" i="21"/>
  <c r="A1836" i="21"/>
  <c r="A1837" i="21"/>
  <c r="A1838" i="21"/>
  <c r="A1839" i="21"/>
  <c r="A1840" i="21"/>
  <c r="A1841" i="21"/>
  <c r="A1842" i="21"/>
  <c r="A1843" i="21"/>
  <c r="A1844" i="21"/>
  <c r="A1845" i="21"/>
  <c r="A1846" i="21"/>
  <c r="A1847" i="21"/>
  <c r="A1848" i="21"/>
  <c r="A1849" i="21"/>
  <c r="A1850" i="21"/>
  <c r="A1851" i="21"/>
  <c r="A1852" i="21"/>
  <c r="A1853" i="21"/>
  <c r="A1854" i="21"/>
  <c r="A1855" i="21"/>
  <c r="A1856" i="21"/>
  <c r="A1857" i="21"/>
  <c r="A1858" i="21"/>
  <c r="A1859" i="21"/>
  <c r="A1860" i="21"/>
  <c r="A1861" i="21"/>
  <c r="A1862" i="21"/>
  <c r="A1863" i="21"/>
  <c r="A1864" i="21"/>
  <c r="A1865" i="21"/>
  <c r="A1866" i="21"/>
  <c r="A1867" i="21"/>
  <c r="A1868" i="21"/>
  <c r="A1869" i="21"/>
  <c r="A1870" i="21"/>
  <c r="A1871" i="21"/>
  <c r="A1872" i="21"/>
  <c r="A1873" i="21"/>
  <c r="A1874" i="21"/>
  <c r="A1875" i="21"/>
  <c r="A1876" i="21"/>
  <c r="A1877" i="21"/>
  <c r="A1878" i="21"/>
  <c r="A1879" i="21"/>
  <c r="A1880" i="21"/>
  <c r="A1881" i="21"/>
  <c r="A1882" i="21"/>
  <c r="A1883" i="21"/>
  <c r="A1884" i="21"/>
  <c r="A1885" i="21"/>
  <c r="A1886" i="21"/>
  <c r="A1887" i="21"/>
  <c r="A1888" i="21"/>
  <c r="A1889" i="21"/>
  <c r="A1890" i="21"/>
  <c r="A1891" i="21"/>
  <c r="A1892" i="21"/>
  <c r="A1893" i="21"/>
  <c r="A1894" i="21"/>
  <c r="A1895" i="21"/>
  <c r="A1896" i="21"/>
  <c r="A1897" i="21"/>
  <c r="A1898" i="21"/>
  <c r="A1899" i="21"/>
  <c r="A1900" i="21"/>
  <c r="A1901" i="21"/>
  <c r="A1902" i="21"/>
  <c r="A1903" i="21"/>
  <c r="A1904" i="21"/>
  <c r="A1905" i="21"/>
  <c r="A1906" i="21"/>
  <c r="A1907" i="21"/>
  <c r="A1908" i="21"/>
  <c r="A1909" i="21"/>
  <c r="A1910" i="21"/>
  <c r="A1911" i="21"/>
  <c r="A1912" i="21"/>
  <c r="A1913" i="21"/>
  <c r="A1914" i="21"/>
  <c r="A1915" i="21"/>
  <c r="A1916" i="21"/>
  <c r="A1917" i="21"/>
  <c r="A1918" i="21"/>
  <c r="A1919" i="21"/>
  <c r="A1920" i="21"/>
  <c r="A1921" i="21"/>
  <c r="A1922" i="21"/>
  <c r="A1923" i="21"/>
  <c r="A1924" i="21"/>
  <c r="A1925" i="21"/>
  <c r="A1926" i="21"/>
  <c r="A1927" i="21"/>
  <c r="A1928" i="21"/>
  <c r="A1929" i="21"/>
  <c r="A1930" i="21"/>
  <c r="A1931" i="21"/>
  <c r="A1932" i="21"/>
  <c r="A1933" i="21"/>
  <c r="A1934" i="21"/>
  <c r="A1935" i="21"/>
  <c r="A1936" i="21"/>
  <c r="A1937" i="21"/>
  <c r="A1938" i="21"/>
  <c r="A1939" i="21"/>
  <c r="A1940" i="21"/>
  <c r="A1941" i="21"/>
  <c r="A1942" i="21"/>
  <c r="A1943" i="21"/>
  <c r="A1944" i="21"/>
  <c r="A1945" i="21"/>
  <c r="A1946" i="21"/>
  <c r="A1947" i="21"/>
  <c r="A1948" i="21"/>
  <c r="A1949" i="21"/>
  <c r="A1950" i="21"/>
  <c r="A1951" i="21"/>
  <c r="A1952" i="21"/>
  <c r="A1953" i="21"/>
  <c r="A1954" i="21"/>
  <c r="A1955" i="21"/>
  <c r="A1956" i="21"/>
  <c r="A1957" i="21"/>
  <c r="A1958" i="21"/>
  <c r="A1959" i="21"/>
  <c r="A1960" i="21"/>
  <c r="A1961" i="21"/>
  <c r="A1962" i="21"/>
  <c r="A1963" i="21"/>
  <c r="A1964" i="21"/>
  <c r="A1965" i="21"/>
  <c r="A1966" i="21"/>
  <c r="A1967" i="21"/>
  <c r="A1968" i="21"/>
  <c r="A1969" i="21"/>
  <c r="A1970" i="21"/>
  <c r="A1971" i="21"/>
  <c r="A1972" i="21"/>
  <c r="A1973" i="21"/>
  <c r="A1974" i="21"/>
  <c r="A1975" i="21"/>
  <c r="A1976" i="21"/>
  <c r="A1977" i="21"/>
  <c r="A5" i="21"/>
  <c r="A4" i="21"/>
  <c r="A8" i="23" l="1"/>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7" i="23"/>
  <c r="A6" i="23"/>
  <c r="A5" i="23"/>
  <c r="A4" i="23"/>
  <c r="AB50" i="23" l="1"/>
  <c r="AA50" i="23"/>
  <c r="X50" i="23"/>
  <c r="U50" i="23"/>
  <c r="P50" i="23"/>
  <c r="M50" i="23"/>
  <c r="AA113" i="23"/>
  <c r="AB113" i="23" s="1"/>
  <c r="X113" i="23"/>
  <c r="U113" i="23"/>
  <c r="P113" i="23"/>
  <c r="M113" i="23"/>
  <c r="AA105" i="23"/>
  <c r="AB105" i="23" s="1"/>
  <c r="X105" i="23"/>
  <c r="U105" i="23"/>
  <c r="P105" i="23"/>
  <c r="M105" i="23"/>
  <c r="AA74" i="23"/>
  <c r="AB74" i="23" s="1"/>
  <c r="X74" i="23"/>
  <c r="U74" i="23"/>
  <c r="P74" i="23"/>
  <c r="M74" i="23"/>
  <c r="AA82" i="23"/>
  <c r="AB82" i="23" s="1"/>
  <c r="X82" i="23"/>
  <c r="U82" i="23"/>
  <c r="P82" i="23"/>
  <c r="M82" i="23"/>
  <c r="AA133" i="23"/>
  <c r="AB133" i="23" s="1"/>
  <c r="X133" i="23"/>
  <c r="U133" i="23"/>
  <c r="P133" i="23"/>
  <c r="M133" i="23"/>
  <c r="AA159" i="23"/>
  <c r="AB159" i="23" s="1"/>
  <c r="X159" i="23"/>
  <c r="U159" i="23"/>
  <c r="P159" i="23"/>
  <c r="M159" i="23"/>
  <c r="AA48" i="23"/>
  <c r="AB48" i="23" s="1"/>
  <c r="X48" i="23"/>
  <c r="U48" i="23"/>
  <c r="P48" i="23"/>
  <c r="M48" i="23"/>
  <c r="AA148" i="23"/>
  <c r="AB148" i="23" s="1"/>
  <c r="X148" i="23"/>
  <c r="U148" i="23"/>
  <c r="P148" i="23"/>
  <c r="M148" i="23"/>
  <c r="AA27" i="23"/>
  <c r="AB27" i="23" s="1"/>
  <c r="X27" i="23"/>
  <c r="U27" i="23"/>
  <c r="P27" i="23"/>
  <c r="M27" i="23"/>
  <c r="AA155" i="23"/>
  <c r="AB155" i="23" s="1"/>
  <c r="X155" i="23"/>
  <c r="U155" i="23"/>
  <c r="P155" i="23"/>
  <c r="M155" i="23"/>
  <c r="AA6" i="23"/>
  <c r="AB6" i="23" s="1"/>
  <c r="X6" i="23"/>
  <c r="U6" i="23"/>
  <c r="P6" i="23"/>
  <c r="M6" i="23"/>
  <c r="AB35" i="23"/>
  <c r="AA35" i="23"/>
  <c r="X35" i="23"/>
  <c r="U35" i="23"/>
  <c r="P35" i="23"/>
  <c r="M35" i="23"/>
  <c r="AA14" i="23"/>
  <c r="AB14" i="23" s="1"/>
  <c r="X14" i="23"/>
  <c r="U14" i="23"/>
  <c r="P14" i="23"/>
  <c r="M14" i="23"/>
  <c r="AA59" i="23"/>
  <c r="AB59" i="23" s="1"/>
  <c r="X59" i="23"/>
  <c r="U59" i="23"/>
  <c r="P59" i="23"/>
  <c r="M59" i="23"/>
  <c r="AA144" i="23"/>
  <c r="AB144" i="23" s="1"/>
  <c r="X144" i="23"/>
  <c r="U144" i="23"/>
  <c r="P144" i="23"/>
  <c r="M144" i="23"/>
  <c r="AB84" i="23"/>
  <c r="AA84" i="23"/>
  <c r="X84" i="23"/>
  <c r="U84" i="23"/>
  <c r="P84" i="23"/>
  <c r="M84" i="23"/>
  <c r="AA102" i="23"/>
  <c r="AB102" i="23" s="1"/>
  <c r="X102" i="23"/>
  <c r="U102" i="23"/>
  <c r="P102" i="23"/>
  <c r="M102" i="23"/>
  <c r="AA151" i="23"/>
  <c r="AB151" i="23" s="1"/>
  <c r="X151" i="23"/>
  <c r="U151" i="23"/>
  <c r="P151" i="23"/>
  <c r="M151" i="23"/>
  <c r="AA139" i="23"/>
  <c r="AB139" i="23" s="1"/>
  <c r="X139" i="23"/>
  <c r="U139" i="23"/>
  <c r="P139" i="23"/>
  <c r="M139" i="23"/>
  <c r="AA7" i="23"/>
  <c r="AB7" i="23" s="1"/>
  <c r="X7" i="23"/>
  <c r="U7" i="23"/>
  <c r="P7" i="23"/>
  <c r="M7" i="23"/>
  <c r="AA97" i="23"/>
  <c r="AB97" i="23" s="1"/>
  <c r="X97" i="23"/>
  <c r="U97" i="23"/>
  <c r="P97" i="23"/>
  <c r="M97" i="23"/>
  <c r="AA19" i="23"/>
  <c r="AB19" i="23" s="1"/>
  <c r="X19" i="23"/>
  <c r="U19" i="23"/>
  <c r="P19" i="23"/>
  <c r="M19" i="23"/>
  <c r="AA39" i="23"/>
  <c r="AB39" i="23" s="1"/>
  <c r="X39" i="23"/>
  <c r="U39" i="23"/>
  <c r="P39" i="23"/>
  <c r="M39" i="23"/>
  <c r="AA55" i="23"/>
  <c r="AB55" i="23" s="1"/>
  <c r="X55" i="23"/>
  <c r="U55" i="23"/>
  <c r="P55" i="23"/>
  <c r="M55" i="23"/>
  <c r="AA61" i="23"/>
  <c r="AB61" i="23" s="1"/>
  <c r="X61" i="23"/>
  <c r="U61" i="23"/>
  <c r="P61" i="23"/>
  <c r="M61" i="23"/>
  <c r="AA107" i="23"/>
  <c r="AB107" i="23" s="1"/>
  <c r="X107" i="23"/>
  <c r="U107" i="23"/>
  <c r="P107" i="23"/>
  <c r="M107" i="23"/>
  <c r="AA124" i="23"/>
  <c r="AB124" i="23" s="1"/>
  <c r="X124" i="23"/>
  <c r="U124" i="23"/>
  <c r="P124" i="23"/>
  <c r="M124" i="23"/>
  <c r="AA43" i="23"/>
  <c r="AB43" i="23" s="1"/>
  <c r="X43" i="23"/>
  <c r="U43" i="23"/>
  <c r="P43" i="23"/>
  <c r="M43" i="23"/>
  <c r="AA87" i="23"/>
  <c r="AB87" i="23" s="1"/>
  <c r="X87" i="23"/>
  <c r="U87" i="23"/>
  <c r="P87" i="23"/>
  <c r="M87" i="23"/>
  <c r="AA46" i="23"/>
  <c r="AB46" i="23" s="1"/>
  <c r="X46" i="23"/>
  <c r="U46" i="23"/>
  <c r="P46" i="23"/>
  <c r="M46" i="23"/>
  <c r="AA166" i="23"/>
  <c r="AB166" i="23" s="1"/>
  <c r="X166" i="23"/>
  <c r="U166" i="23"/>
  <c r="P166" i="23"/>
  <c r="M166" i="23"/>
  <c r="AB21" i="23"/>
  <c r="X21" i="23"/>
  <c r="U21" i="23"/>
  <c r="P21" i="23"/>
  <c r="M21" i="23"/>
  <c r="AA40" i="23"/>
  <c r="AB40" i="23" s="1"/>
  <c r="X40" i="23"/>
  <c r="U40" i="23"/>
  <c r="P40" i="23"/>
  <c r="M40" i="23"/>
  <c r="AA30" i="23"/>
  <c r="AB30" i="23" s="1"/>
  <c r="X30" i="23"/>
  <c r="U30" i="23"/>
  <c r="P30" i="23"/>
  <c r="M30" i="23"/>
  <c r="AA95" i="23"/>
  <c r="AB95" i="23" s="1"/>
  <c r="X95" i="23"/>
  <c r="U95" i="23"/>
  <c r="P95" i="23"/>
  <c r="M95" i="23"/>
  <c r="AA90" i="23"/>
  <c r="AB90" i="23" s="1"/>
  <c r="X90" i="23"/>
  <c r="U90" i="23"/>
  <c r="P90" i="23"/>
  <c r="M90" i="23"/>
  <c r="AA68" i="23"/>
  <c r="AB68" i="23" s="1"/>
  <c r="X68" i="23"/>
  <c r="U68" i="23"/>
  <c r="P68" i="23"/>
  <c r="M68" i="23"/>
  <c r="AA147" i="23"/>
  <c r="AB147" i="23" s="1"/>
  <c r="X147" i="23"/>
  <c r="U147" i="23"/>
  <c r="P147" i="23"/>
  <c r="M147" i="23"/>
  <c r="AA47" i="23"/>
  <c r="AB47" i="23" s="1"/>
  <c r="X47" i="23"/>
  <c r="U47" i="23"/>
  <c r="P47" i="23"/>
  <c r="M47" i="23"/>
  <c r="AA60" i="23"/>
  <c r="AB60" i="23" s="1"/>
  <c r="X60" i="23"/>
  <c r="U60" i="23"/>
  <c r="P60" i="23"/>
  <c r="M60" i="23"/>
  <c r="AA126" i="23"/>
  <c r="AB126" i="23" s="1"/>
  <c r="X126" i="23"/>
  <c r="U126" i="23"/>
  <c r="P126" i="23"/>
  <c r="M126" i="23"/>
  <c r="AA57" i="23"/>
  <c r="AB57" i="23" s="1"/>
  <c r="X57" i="23"/>
  <c r="U57" i="23"/>
  <c r="P57" i="23"/>
  <c r="M57" i="23"/>
  <c r="AA125" i="23"/>
  <c r="AB125" i="23" s="1"/>
  <c r="X125" i="23"/>
  <c r="U125" i="23"/>
  <c r="P125" i="23"/>
  <c r="M125" i="23"/>
  <c r="AB138" i="23"/>
  <c r="AA138" i="23"/>
  <c r="X138" i="23"/>
  <c r="U138" i="23"/>
  <c r="P138" i="23"/>
  <c r="M138" i="23"/>
  <c r="AA41" i="23"/>
  <c r="AB41" i="23" s="1"/>
  <c r="X41" i="23"/>
  <c r="U41" i="23"/>
  <c r="P41" i="23"/>
  <c r="M41" i="23"/>
  <c r="AA67" i="23"/>
  <c r="AB67" i="23" s="1"/>
  <c r="X67" i="23"/>
  <c r="U67" i="23"/>
  <c r="P67" i="23"/>
  <c r="M67" i="23"/>
  <c r="AA98" i="23"/>
  <c r="AB98" i="23" s="1"/>
  <c r="X98" i="23"/>
  <c r="U98" i="23"/>
  <c r="P98" i="23"/>
  <c r="M98" i="23"/>
  <c r="AB85" i="23"/>
  <c r="AA85" i="23"/>
  <c r="X85" i="23"/>
  <c r="U85" i="23"/>
  <c r="P85" i="23"/>
  <c r="M85" i="23"/>
  <c r="AA24" i="23"/>
  <c r="AB24" i="23" s="1"/>
  <c r="X24" i="23"/>
  <c r="U24" i="23"/>
  <c r="P24" i="23"/>
  <c r="M24" i="23"/>
  <c r="AA143" i="23"/>
  <c r="AB143" i="23" s="1"/>
  <c r="X143" i="23"/>
  <c r="U143" i="23"/>
  <c r="P143" i="23"/>
  <c r="M143" i="23"/>
  <c r="AA23" i="23"/>
  <c r="AB23" i="23" s="1"/>
  <c r="X23" i="23"/>
  <c r="U23" i="23"/>
  <c r="P23" i="23"/>
  <c r="M23" i="23"/>
  <c r="AA26" i="23"/>
  <c r="AB26" i="23" s="1"/>
  <c r="X26" i="23"/>
  <c r="U26" i="23"/>
  <c r="P26" i="23"/>
  <c r="M26" i="23"/>
  <c r="AA89" i="23"/>
  <c r="AB89" i="23" s="1"/>
  <c r="X89" i="23"/>
  <c r="U89" i="23"/>
  <c r="P89" i="23"/>
  <c r="M89" i="23"/>
  <c r="AA69" i="23"/>
  <c r="AB69" i="23" s="1"/>
  <c r="X69" i="23"/>
  <c r="U69" i="23"/>
  <c r="P69" i="23"/>
  <c r="M69" i="23"/>
  <c r="AA29" i="23"/>
  <c r="AB29" i="23" s="1"/>
  <c r="X29" i="23"/>
  <c r="U29" i="23"/>
  <c r="P29" i="23"/>
  <c r="M29" i="23"/>
  <c r="AA99" i="23"/>
  <c r="AB99" i="23" s="1"/>
  <c r="X99" i="23"/>
  <c r="U99" i="23"/>
  <c r="P99" i="23"/>
  <c r="M99" i="23"/>
  <c r="AA80" i="23"/>
  <c r="AB80" i="23" s="1"/>
  <c r="X80" i="23"/>
  <c r="U80" i="23"/>
  <c r="P80" i="23"/>
  <c r="M80" i="23"/>
  <c r="AA128" i="23"/>
  <c r="AB128" i="23" s="1"/>
  <c r="X128" i="23"/>
  <c r="U128" i="23"/>
  <c r="P128" i="23"/>
  <c r="M128" i="23"/>
  <c r="AA121" i="23"/>
  <c r="AB121" i="23" s="1"/>
  <c r="X121" i="23"/>
  <c r="U121" i="23"/>
  <c r="P121" i="23"/>
  <c r="M121" i="23"/>
  <c r="AB5" i="23"/>
  <c r="AA5" i="23"/>
  <c r="X5" i="23"/>
  <c r="U5" i="23"/>
  <c r="P5" i="23"/>
  <c r="M5" i="23"/>
  <c r="AA63" i="23"/>
  <c r="AB63" i="23" s="1"/>
  <c r="X63" i="23"/>
  <c r="U63" i="23"/>
  <c r="P63" i="23"/>
  <c r="M63" i="23"/>
  <c r="AA108" i="23"/>
  <c r="AB108" i="23" s="1"/>
  <c r="X108" i="23"/>
  <c r="U108" i="23"/>
  <c r="P108" i="23"/>
  <c r="M108" i="23"/>
  <c r="AA101" i="23"/>
  <c r="AB101" i="23" s="1"/>
  <c r="X101" i="23"/>
  <c r="U101" i="23"/>
  <c r="P101" i="23"/>
  <c r="M101" i="23"/>
  <c r="AB36" i="23"/>
  <c r="AA36" i="23"/>
  <c r="X36" i="23"/>
  <c r="U36" i="23"/>
  <c r="P36" i="23"/>
  <c r="M36" i="23"/>
  <c r="AA52" i="23"/>
  <c r="AB52" i="23" s="1"/>
  <c r="X52" i="23"/>
  <c r="U52" i="23"/>
  <c r="P52" i="23"/>
  <c r="M52" i="23"/>
  <c r="AA142" i="23"/>
  <c r="AB142" i="23" s="1"/>
  <c r="X142" i="23"/>
  <c r="U142" i="23"/>
  <c r="P142" i="23"/>
  <c r="M142" i="23"/>
  <c r="AA78" i="23"/>
  <c r="AB78" i="23" s="1"/>
  <c r="X78" i="23"/>
  <c r="U78" i="23"/>
  <c r="P78" i="23"/>
  <c r="M78" i="23"/>
  <c r="AA33" i="23"/>
  <c r="AB33" i="23" s="1"/>
  <c r="X33" i="23"/>
  <c r="U33" i="23"/>
  <c r="P33" i="23"/>
  <c r="M33" i="23"/>
  <c r="AA111" i="23"/>
  <c r="AB111" i="23" s="1"/>
  <c r="X111" i="23"/>
  <c r="U111" i="23"/>
  <c r="P111" i="23"/>
  <c r="M111" i="23"/>
  <c r="AA4" i="23"/>
  <c r="AB4" i="23" s="1"/>
  <c r="X4" i="23"/>
  <c r="U4" i="23"/>
  <c r="P4" i="23"/>
  <c r="M4" i="23"/>
  <c r="AA167" i="23"/>
  <c r="AB167" i="23" s="1"/>
  <c r="X167" i="23"/>
  <c r="U167" i="23"/>
  <c r="P167" i="23"/>
  <c r="M167" i="23"/>
  <c r="AA140" i="23"/>
  <c r="AB140" i="23" s="1"/>
  <c r="X140" i="23"/>
  <c r="U140" i="23"/>
  <c r="P140" i="23"/>
  <c r="M140" i="23"/>
  <c r="AA51" i="23"/>
  <c r="AB51" i="23" s="1"/>
  <c r="X51" i="23"/>
  <c r="U51" i="23"/>
  <c r="P51" i="23"/>
  <c r="M51" i="23"/>
  <c r="AA88" i="23"/>
  <c r="AB88" i="23" s="1"/>
  <c r="X88" i="23"/>
  <c r="U88" i="23"/>
  <c r="P88" i="23"/>
  <c r="M88" i="23"/>
  <c r="AA81" i="23"/>
  <c r="AB81" i="23" s="1"/>
  <c r="X81" i="23"/>
  <c r="U81" i="23"/>
  <c r="P81" i="23"/>
  <c r="M81" i="23"/>
  <c r="AB20" i="23"/>
  <c r="AA20" i="23"/>
  <c r="X20" i="23"/>
  <c r="U20" i="23"/>
  <c r="P20" i="23"/>
  <c r="M20" i="23"/>
  <c r="AA53" i="23"/>
  <c r="AB53" i="23" s="1"/>
  <c r="X53" i="23"/>
  <c r="U53" i="23"/>
  <c r="P53" i="23"/>
  <c r="M53" i="23"/>
  <c r="AA118" i="23"/>
  <c r="AB118" i="23" s="1"/>
  <c r="X118" i="23"/>
  <c r="U118" i="23"/>
  <c r="P118" i="23"/>
  <c r="M118" i="23"/>
  <c r="AA141" i="23"/>
  <c r="AB141" i="23" s="1"/>
  <c r="X141" i="23"/>
  <c r="U141" i="23"/>
  <c r="P141" i="23"/>
  <c r="M141" i="23"/>
  <c r="AB66" i="23"/>
  <c r="AA66" i="23"/>
  <c r="X66" i="23"/>
  <c r="U66" i="23"/>
  <c r="P66" i="23"/>
  <c r="M66" i="23"/>
  <c r="AA32" i="23"/>
  <c r="AB32" i="23" s="1"/>
  <c r="X32" i="23"/>
  <c r="U32" i="23"/>
  <c r="P32" i="23"/>
  <c r="M32" i="23"/>
  <c r="AA72" i="23"/>
  <c r="AB72" i="23" s="1"/>
  <c r="X72" i="23"/>
  <c r="U72" i="23"/>
  <c r="P72" i="23"/>
  <c r="M72" i="23"/>
  <c r="AA96" i="23"/>
  <c r="AB96" i="23" s="1"/>
  <c r="X96" i="23"/>
  <c r="U96" i="23"/>
  <c r="P96" i="23"/>
  <c r="M96" i="23"/>
  <c r="AA8" i="23"/>
  <c r="AB8" i="23" s="1"/>
  <c r="X8" i="23"/>
  <c r="U8" i="23"/>
  <c r="P8" i="23"/>
  <c r="M8" i="23"/>
  <c r="AA49" i="23"/>
  <c r="AB49" i="23" s="1"/>
  <c r="X49" i="23"/>
  <c r="U49" i="23"/>
  <c r="P49" i="23"/>
  <c r="M49" i="23"/>
  <c r="AA145" i="23"/>
  <c r="AB145" i="23" s="1"/>
  <c r="X145" i="23"/>
  <c r="U145" i="23"/>
  <c r="P145" i="23"/>
  <c r="M145" i="23"/>
  <c r="AA119" i="23"/>
  <c r="AB119" i="23" s="1"/>
  <c r="X119" i="23"/>
  <c r="U119" i="23"/>
  <c r="P119" i="23"/>
  <c r="M119" i="23"/>
  <c r="AA153" i="23"/>
  <c r="AB153" i="23" s="1"/>
  <c r="X153" i="23"/>
  <c r="U153" i="23"/>
  <c r="P153" i="23"/>
  <c r="M153" i="23"/>
  <c r="AA163" i="23"/>
  <c r="AB163" i="23" s="1"/>
  <c r="X163" i="23"/>
  <c r="U163" i="23"/>
  <c r="P163" i="23"/>
  <c r="M163" i="23"/>
  <c r="AA56" i="23"/>
  <c r="AB56" i="23" s="1"/>
  <c r="X56" i="23"/>
  <c r="U56" i="23"/>
  <c r="P56" i="23"/>
  <c r="M56" i="23"/>
  <c r="AA158" i="23"/>
  <c r="AB158" i="23" s="1"/>
  <c r="X158" i="23"/>
  <c r="U158" i="23"/>
  <c r="P158" i="23"/>
  <c r="M158" i="23"/>
  <c r="AB38" i="23"/>
  <c r="AA38" i="23"/>
  <c r="X38" i="23"/>
  <c r="U38" i="23"/>
  <c r="P38" i="23"/>
  <c r="M38" i="23"/>
  <c r="AA11" i="23"/>
  <c r="AB11" i="23" s="1"/>
  <c r="X11" i="23"/>
  <c r="U11" i="23"/>
  <c r="P11" i="23"/>
  <c r="M11" i="23"/>
  <c r="AA152" i="23"/>
  <c r="AB152" i="23" s="1"/>
  <c r="X152" i="23"/>
  <c r="U152" i="23"/>
  <c r="P152" i="23"/>
  <c r="M152" i="23"/>
  <c r="AA22" i="23"/>
  <c r="AB22" i="23" s="1"/>
  <c r="X22" i="23"/>
  <c r="U22" i="23"/>
  <c r="P22" i="23"/>
  <c r="M22" i="23"/>
  <c r="AB129" i="23"/>
  <c r="AA129" i="23"/>
  <c r="X129" i="23"/>
  <c r="U129" i="23"/>
  <c r="P129" i="23"/>
  <c r="M129" i="23"/>
  <c r="AA165" i="23"/>
  <c r="AB165" i="23" s="1"/>
  <c r="X165" i="23"/>
  <c r="U165" i="23"/>
  <c r="P165" i="23"/>
  <c r="M165" i="23"/>
  <c r="AA79" i="23"/>
  <c r="AB79" i="23" s="1"/>
  <c r="X79" i="23"/>
  <c r="U79" i="23"/>
  <c r="P79" i="23"/>
  <c r="M79" i="23"/>
  <c r="AA168" i="23"/>
  <c r="AB168" i="23" s="1"/>
  <c r="X168" i="23"/>
  <c r="U168" i="23"/>
  <c r="P168" i="23"/>
  <c r="M168" i="23"/>
  <c r="AA110" i="23"/>
  <c r="AB110" i="23" s="1"/>
  <c r="X110" i="23"/>
  <c r="U110" i="23"/>
  <c r="P110" i="23"/>
  <c r="M110" i="23"/>
  <c r="AA12" i="23"/>
  <c r="AB12" i="23" s="1"/>
  <c r="X12" i="23"/>
  <c r="U12" i="23"/>
  <c r="P12" i="23"/>
  <c r="M12" i="23"/>
  <c r="AA132" i="23"/>
  <c r="AB132" i="23" s="1"/>
  <c r="X132" i="23"/>
  <c r="U132" i="23"/>
  <c r="P132" i="23"/>
  <c r="M132" i="23"/>
  <c r="AA94" i="23"/>
  <c r="AB94" i="23" s="1"/>
  <c r="X94" i="23"/>
  <c r="U94" i="23"/>
  <c r="P94" i="23"/>
  <c r="M94" i="23"/>
  <c r="AA127" i="23"/>
  <c r="AB127" i="23" s="1"/>
  <c r="X127" i="23"/>
  <c r="U127" i="23"/>
  <c r="P127" i="23"/>
  <c r="M127" i="23"/>
  <c r="AA64" i="23"/>
  <c r="AB64" i="23" s="1"/>
  <c r="X64" i="23"/>
  <c r="U64" i="23"/>
  <c r="P64" i="23"/>
  <c r="M64" i="23"/>
  <c r="AA73" i="23"/>
  <c r="AB73" i="23" s="1"/>
  <c r="X73" i="23"/>
  <c r="U73" i="23"/>
  <c r="P73" i="23"/>
  <c r="M73" i="23"/>
  <c r="AA103" i="23"/>
  <c r="AB103" i="23" s="1"/>
  <c r="X103" i="23"/>
  <c r="U103" i="23"/>
  <c r="P103" i="23"/>
  <c r="M103" i="23"/>
  <c r="AB130" i="23"/>
  <c r="AA130" i="23"/>
  <c r="X130" i="23"/>
  <c r="U130" i="23"/>
  <c r="P130" i="23"/>
  <c r="M130" i="23"/>
  <c r="AA162" i="23"/>
  <c r="AB162" i="23" s="1"/>
  <c r="X162" i="23"/>
  <c r="U162" i="23"/>
  <c r="P162" i="23"/>
  <c r="M162" i="23"/>
  <c r="AA100" i="23"/>
  <c r="AB100" i="23" s="1"/>
  <c r="X100" i="23"/>
  <c r="U100" i="23"/>
  <c r="P100" i="23"/>
  <c r="M100" i="23"/>
  <c r="AA169" i="23"/>
  <c r="AB169" i="23" s="1"/>
  <c r="X169" i="23"/>
  <c r="U169" i="23"/>
  <c r="P169" i="23"/>
  <c r="M169" i="23"/>
  <c r="AB164" i="23"/>
  <c r="AA164" i="23"/>
  <c r="X164" i="23"/>
  <c r="U164" i="23"/>
  <c r="P164" i="23"/>
  <c r="M164" i="23"/>
  <c r="AA120" i="23"/>
  <c r="AB120" i="23" s="1"/>
  <c r="X120" i="23"/>
  <c r="U120" i="23"/>
  <c r="P120" i="23"/>
  <c r="M120" i="23"/>
  <c r="AA15" i="23"/>
  <c r="AB15" i="23" s="1"/>
  <c r="U15" i="23"/>
  <c r="P15" i="23"/>
  <c r="M15" i="23"/>
  <c r="AB62" i="23"/>
  <c r="AA62" i="23"/>
  <c r="X62" i="23"/>
  <c r="U62" i="23"/>
  <c r="P62" i="23"/>
  <c r="M62" i="23"/>
  <c r="AA109" i="23"/>
  <c r="AB109" i="23" s="1"/>
  <c r="X109" i="23"/>
  <c r="U109" i="23"/>
  <c r="P109" i="23"/>
  <c r="M109" i="23"/>
  <c r="AB93" i="23"/>
  <c r="U93" i="23"/>
  <c r="P93" i="23"/>
  <c r="M93" i="23"/>
  <c r="AB34" i="23"/>
  <c r="AA34" i="23"/>
  <c r="X34" i="23"/>
  <c r="U34" i="23"/>
  <c r="P34" i="23"/>
  <c r="M34" i="23"/>
  <c r="AA112" i="23"/>
  <c r="AB112" i="23" s="1"/>
  <c r="X112" i="23"/>
  <c r="U112" i="23"/>
  <c r="P112" i="23"/>
  <c r="M112" i="23"/>
  <c r="AB70" i="23"/>
  <c r="AA70" i="23"/>
  <c r="X70" i="23"/>
  <c r="U70" i="23"/>
  <c r="P70" i="23"/>
  <c r="M70" i="23"/>
  <c r="AA114" i="23"/>
  <c r="AB114" i="23" s="1"/>
  <c r="X114" i="23"/>
  <c r="U114" i="23"/>
  <c r="P114" i="23"/>
  <c r="M114" i="23"/>
  <c r="AB13" i="23"/>
  <c r="AA13" i="23"/>
  <c r="X13" i="23"/>
  <c r="U13" i="23"/>
  <c r="P13" i="23"/>
  <c r="M13" i="23"/>
  <c r="AA115" i="23"/>
  <c r="AB115" i="23" s="1"/>
  <c r="U115" i="23"/>
  <c r="P115" i="23"/>
  <c r="M115" i="23"/>
  <c r="AA135" i="23"/>
  <c r="AB135" i="23" s="1"/>
  <c r="X135" i="23"/>
  <c r="U135" i="23"/>
  <c r="P135" i="23"/>
  <c r="M135" i="23"/>
  <c r="AA146" i="23"/>
  <c r="AB146" i="23" s="1"/>
  <c r="X146" i="23"/>
  <c r="U146" i="23"/>
  <c r="P146" i="23"/>
  <c r="M146" i="23"/>
  <c r="AB10" i="23"/>
  <c r="AA10" i="23"/>
  <c r="X10" i="23"/>
  <c r="U10" i="23"/>
  <c r="P10" i="23"/>
  <c r="M10" i="23"/>
  <c r="AA106" i="23"/>
  <c r="AB106" i="23" s="1"/>
  <c r="X106" i="23"/>
  <c r="U106" i="23"/>
  <c r="P106" i="23"/>
  <c r="M106" i="23"/>
  <c r="AA42" i="23"/>
  <c r="AB42" i="23" s="1"/>
  <c r="X42" i="23"/>
  <c r="U42" i="23"/>
  <c r="P42" i="23"/>
  <c r="M42" i="23"/>
  <c r="AA44" i="23"/>
  <c r="AB44" i="23" s="1"/>
  <c r="X44" i="23"/>
  <c r="U44" i="23"/>
  <c r="P44" i="23"/>
  <c r="M44" i="23"/>
  <c r="AA122" i="23"/>
  <c r="AB122" i="23" s="1"/>
  <c r="X122" i="23"/>
  <c r="U122" i="23"/>
  <c r="P122" i="23"/>
  <c r="M122" i="23"/>
  <c r="AA25" i="23"/>
  <c r="AB25" i="23" s="1"/>
  <c r="X25" i="23"/>
  <c r="U25" i="23"/>
  <c r="P25" i="23"/>
  <c r="M25" i="23"/>
  <c r="AA75" i="23"/>
  <c r="AB75" i="23" s="1"/>
  <c r="X75" i="23"/>
  <c r="U75" i="23"/>
  <c r="P75" i="23"/>
  <c r="M75" i="23"/>
  <c r="AA17" i="23"/>
  <c r="AB17" i="23" s="1"/>
  <c r="X17" i="23"/>
  <c r="U17" i="23"/>
  <c r="P17" i="23"/>
  <c r="M17" i="23"/>
  <c r="AA54" i="23"/>
  <c r="AB54" i="23" s="1"/>
  <c r="X54" i="23"/>
  <c r="U54" i="23"/>
  <c r="P54" i="23"/>
  <c r="M54" i="23"/>
  <c r="AA136" i="23"/>
  <c r="AB136" i="23" s="1"/>
  <c r="X136" i="23"/>
  <c r="U136" i="23"/>
  <c r="P136" i="23"/>
  <c r="M136" i="23"/>
  <c r="AA18" i="23"/>
  <c r="AB18" i="23" s="1"/>
  <c r="X18" i="23"/>
  <c r="U18" i="23"/>
  <c r="P18" i="23"/>
  <c r="M18" i="23"/>
  <c r="AA134" i="23"/>
  <c r="AB134" i="23" s="1"/>
  <c r="X134" i="23"/>
  <c r="U134" i="23"/>
  <c r="P134" i="23"/>
  <c r="M134" i="23"/>
  <c r="AB83" i="23"/>
  <c r="AA83" i="23"/>
  <c r="X83" i="23"/>
  <c r="U83" i="23"/>
  <c r="P83" i="23"/>
  <c r="M83" i="23"/>
  <c r="AA71" i="23"/>
  <c r="AB71" i="23" s="1"/>
  <c r="X71" i="23"/>
  <c r="U71" i="23"/>
  <c r="P71" i="23"/>
  <c r="M71" i="23"/>
  <c r="AA58" i="23"/>
  <c r="AB58" i="23" s="1"/>
  <c r="X58" i="23"/>
  <c r="U58" i="23"/>
  <c r="P58" i="23"/>
  <c r="M58" i="23"/>
  <c r="AA137" i="23"/>
  <c r="AB137" i="23" s="1"/>
  <c r="X137" i="23"/>
  <c r="U137" i="23"/>
  <c r="P137" i="23"/>
  <c r="M137" i="23"/>
  <c r="AB161" i="23"/>
  <c r="AA161" i="23"/>
  <c r="X161" i="23"/>
  <c r="U161" i="23"/>
  <c r="P161" i="23"/>
  <c r="M161" i="23"/>
  <c r="AB28" i="23"/>
  <c r="U28" i="23"/>
  <c r="P28" i="23"/>
  <c r="M28" i="23"/>
  <c r="AA76" i="23"/>
  <c r="AB76" i="23" s="1"/>
  <c r="X76" i="23"/>
  <c r="U76" i="23"/>
  <c r="P76" i="23"/>
  <c r="M76" i="23"/>
  <c r="AA160" i="23"/>
  <c r="AB160" i="23" s="1"/>
  <c r="X160" i="23"/>
  <c r="U160" i="23"/>
  <c r="P160" i="23"/>
  <c r="M160" i="23"/>
  <c r="AA91" i="23"/>
  <c r="AB91" i="23" s="1"/>
  <c r="X91" i="23"/>
  <c r="U91" i="23"/>
  <c r="P91" i="23"/>
  <c r="M91" i="23"/>
  <c r="AA123" i="23"/>
  <c r="AB123" i="23" s="1"/>
  <c r="X123" i="23"/>
  <c r="U123" i="23"/>
  <c r="P123" i="23"/>
  <c r="M123" i="23"/>
  <c r="AA45" i="23"/>
  <c r="AB45" i="23" s="1"/>
  <c r="X45" i="23"/>
  <c r="U45" i="23"/>
  <c r="P45" i="23"/>
  <c r="M45" i="23"/>
  <c r="AA77" i="23"/>
  <c r="AB77" i="23" s="1"/>
  <c r="X77" i="23"/>
  <c r="U77" i="23"/>
  <c r="P77" i="23"/>
  <c r="M77" i="23"/>
  <c r="AA9" i="23"/>
  <c r="AB9" i="23" s="1"/>
  <c r="X9" i="23"/>
  <c r="U9" i="23"/>
  <c r="P9" i="23"/>
  <c r="M9" i="23"/>
  <c r="AA117" i="23"/>
  <c r="AB117" i="23" s="1"/>
  <c r="X117" i="23"/>
  <c r="U117" i="23"/>
  <c r="P117" i="23"/>
  <c r="M117" i="23"/>
  <c r="AA16" i="23"/>
  <c r="AB16" i="23" s="1"/>
  <c r="X16" i="23"/>
  <c r="U16" i="23"/>
  <c r="P16" i="23"/>
  <c r="M16" i="23"/>
  <c r="AA131" i="23"/>
  <c r="AB131" i="23" s="1"/>
  <c r="X131" i="23"/>
  <c r="U131" i="23"/>
  <c r="P131" i="23"/>
  <c r="M131" i="23"/>
  <c r="AA156" i="23"/>
  <c r="AB156" i="23" s="1"/>
  <c r="X156" i="23"/>
  <c r="U156" i="23"/>
  <c r="P156" i="23"/>
  <c r="M156" i="23"/>
  <c r="AB86" i="23"/>
  <c r="AA86" i="23"/>
  <c r="X86" i="23"/>
  <c r="U86" i="23"/>
  <c r="P86" i="23"/>
  <c r="M86" i="23"/>
  <c r="AA154" i="23"/>
  <c r="AB154" i="23" s="1"/>
  <c r="X154" i="23"/>
  <c r="U154" i="23"/>
  <c r="P154" i="23"/>
  <c r="M154" i="23"/>
  <c r="AA149" i="23"/>
  <c r="AB149" i="23" s="1"/>
  <c r="X149" i="23"/>
  <c r="U149" i="23"/>
  <c r="P149" i="23"/>
  <c r="M149" i="23"/>
  <c r="AA65" i="23"/>
  <c r="AB65" i="23" s="1"/>
  <c r="X65" i="23"/>
  <c r="U65" i="23"/>
  <c r="P65" i="23"/>
  <c r="M65" i="23"/>
  <c r="AA104" i="23"/>
  <c r="AB104" i="23" s="1"/>
  <c r="X104" i="23"/>
  <c r="U104" i="23"/>
  <c r="P104" i="23"/>
  <c r="M104" i="23"/>
  <c r="AA92" i="23"/>
  <c r="AB92" i="23" s="1"/>
  <c r="X92" i="23"/>
  <c r="U92" i="23"/>
  <c r="P92" i="23"/>
  <c r="M92" i="23"/>
  <c r="AA116" i="23"/>
  <c r="AB116" i="23" s="1"/>
  <c r="X116" i="23"/>
  <c r="U116" i="23"/>
  <c r="P116" i="23"/>
  <c r="M116" i="23"/>
  <c r="AA150" i="23"/>
  <c r="AB150" i="23" s="1"/>
  <c r="X150" i="23"/>
  <c r="U150" i="23"/>
  <c r="P150" i="23"/>
  <c r="M150" i="23"/>
  <c r="AA157" i="23"/>
  <c r="AB157" i="23" s="1"/>
  <c r="X157" i="23"/>
  <c r="U157" i="23"/>
  <c r="P157" i="23"/>
  <c r="M157" i="23"/>
  <c r="AA37" i="23"/>
  <c r="AB37" i="23" s="1"/>
  <c r="X37" i="23"/>
  <c r="U37" i="23"/>
  <c r="P37" i="23"/>
  <c r="M37" i="23"/>
  <c r="AA31" i="23"/>
  <c r="AB31" i="23" s="1"/>
  <c r="X31" i="23"/>
  <c r="U31" i="23"/>
  <c r="P31" i="23"/>
  <c r="M31" i="23"/>
  <c r="D30" i="24"/>
  <c r="E30" i="24"/>
  <c r="F30" i="24"/>
  <c r="G30" i="24"/>
  <c r="H30" i="24"/>
  <c r="I30" i="24"/>
  <c r="J30" i="24"/>
  <c r="K30" i="24"/>
  <c r="L30" i="24"/>
  <c r="M30" i="24"/>
  <c r="D29" i="24"/>
  <c r="E29" i="24"/>
  <c r="F29" i="24"/>
  <c r="G29" i="24"/>
  <c r="H29" i="24"/>
  <c r="I29" i="24"/>
  <c r="J29" i="24"/>
  <c r="K29" i="24"/>
  <c r="L29" i="24"/>
  <c r="M29" i="24"/>
  <c r="D27" i="24"/>
  <c r="E27" i="24"/>
  <c r="F27" i="24"/>
  <c r="G27" i="24"/>
  <c r="H27" i="24"/>
  <c r="I27" i="24"/>
  <c r="J27" i="24"/>
  <c r="K27" i="24"/>
  <c r="L27" i="24"/>
  <c r="M27" i="24"/>
  <c r="D26" i="24"/>
  <c r="E26" i="24"/>
  <c r="F26" i="24"/>
  <c r="G26" i="24"/>
  <c r="H26" i="24"/>
  <c r="I26" i="24"/>
  <c r="J26" i="24"/>
  <c r="K26" i="24"/>
  <c r="L26" i="24"/>
  <c r="M26" i="24"/>
  <c r="C30" i="24"/>
  <c r="C29" i="24"/>
  <c r="C27" i="24"/>
  <c r="C26" i="24"/>
  <c r="M24" i="24"/>
  <c r="L24" i="24"/>
  <c r="K24" i="24"/>
  <c r="J24" i="24"/>
  <c r="I24" i="24"/>
  <c r="H24" i="24"/>
  <c r="G24" i="24"/>
  <c r="F24" i="24"/>
  <c r="E24" i="24"/>
  <c r="D24" i="24"/>
  <c r="C24" i="24"/>
  <c r="M23" i="24"/>
  <c r="L23" i="24"/>
  <c r="K23" i="24"/>
  <c r="J23" i="24"/>
  <c r="I23" i="24"/>
  <c r="H23" i="24"/>
  <c r="G23" i="24"/>
  <c r="F23" i="24"/>
  <c r="E23" i="24"/>
  <c r="D23" i="24"/>
  <c r="C23" i="24"/>
  <c r="D22" i="24"/>
  <c r="E22" i="24"/>
  <c r="F22" i="24"/>
  <c r="G22" i="24"/>
  <c r="H22" i="24"/>
  <c r="I22" i="24"/>
  <c r="J22" i="24"/>
  <c r="K22" i="24"/>
  <c r="L22" i="24"/>
  <c r="M22" i="24"/>
  <c r="C22" i="24"/>
  <c r="L31" i="24"/>
  <c r="J31" i="24"/>
  <c r="I31" i="24"/>
  <c r="H31" i="24"/>
  <c r="C21" i="24"/>
  <c r="M21" i="24"/>
  <c r="L21" i="24"/>
  <c r="K21" i="24"/>
  <c r="J21" i="24"/>
  <c r="I21" i="24"/>
  <c r="H21" i="24"/>
  <c r="G21" i="24"/>
  <c r="F21" i="24"/>
  <c r="E21" i="24"/>
  <c r="D21" i="24"/>
  <c r="M19" i="24"/>
  <c r="L19" i="24"/>
  <c r="K19" i="24"/>
  <c r="J19" i="24"/>
  <c r="I19" i="24"/>
  <c r="H19" i="24"/>
  <c r="G19" i="24"/>
  <c r="F19" i="24"/>
  <c r="E19" i="24"/>
  <c r="D19" i="24"/>
  <c r="C19" i="24"/>
  <c r="M18" i="24"/>
  <c r="L18" i="24"/>
  <c r="K18" i="24"/>
  <c r="J18" i="24"/>
  <c r="I18" i="24"/>
  <c r="H18" i="24"/>
  <c r="G18" i="24"/>
  <c r="F18" i="24"/>
  <c r="E18" i="24"/>
  <c r="D18" i="24"/>
  <c r="C18" i="24"/>
  <c r="M16" i="24"/>
  <c r="L16" i="24"/>
  <c r="K16" i="24"/>
  <c r="J16" i="24"/>
  <c r="I16" i="24"/>
  <c r="H16" i="24"/>
  <c r="G16" i="24"/>
  <c r="F16" i="24"/>
  <c r="E16" i="24"/>
  <c r="D16" i="24"/>
  <c r="C16" i="24"/>
  <c r="M15" i="24"/>
  <c r="L15" i="24"/>
  <c r="K15" i="24"/>
  <c r="J15" i="24"/>
  <c r="I15" i="24"/>
  <c r="H15" i="24"/>
  <c r="G15" i="24"/>
  <c r="F15" i="24"/>
  <c r="E15" i="24"/>
  <c r="D15" i="24"/>
  <c r="C15" i="24"/>
  <c r="AA168" i="2"/>
  <c r="AA172" i="2"/>
  <c r="AA174" i="2"/>
  <c r="AA176" i="2"/>
  <c r="AA178" i="2"/>
  <c r="AA180" i="2"/>
  <c r="AA160" i="2"/>
  <c r="AA158" i="2"/>
  <c r="AA137" i="2"/>
  <c r="AA141" i="2"/>
  <c r="AA142" i="2"/>
  <c r="AA145" i="2"/>
  <c r="AA146" i="2"/>
  <c r="AA150" i="2"/>
  <c r="AA154" i="2"/>
  <c r="AA134" i="2"/>
  <c r="AA119" i="2"/>
  <c r="AA121" i="2"/>
  <c r="AA123" i="2"/>
  <c r="AA125" i="2"/>
  <c r="AA127" i="2"/>
  <c r="AA129" i="2"/>
  <c r="AA130" i="2"/>
  <c r="AA111" i="2"/>
  <c r="AA115" i="2"/>
  <c r="AA93" i="2"/>
  <c r="AA94" i="2"/>
  <c r="AA97" i="2"/>
  <c r="AA101" i="2"/>
  <c r="AA102" i="2"/>
  <c r="AA105" i="2"/>
  <c r="AA91" i="2"/>
  <c r="AA79" i="2"/>
  <c r="AA83" i="2"/>
  <c r="AA86" i="2"/>
  <c r="AA75" i="2"/>
  <c r="AA53" i="2"/>
  <c r="AA56" i="2"/>
  <c r="AA57" i="2"/>
  <c r="AA58" i="2"/>
  <c r="AA61" i="2"/>
  <c r="AA62" i="2"/>
  <c r="AA65" i="2"/>
  <c r="AA69" i="2"/>
  <c r="AA73" i="2"/>
  <c r="AA52" i="2"/>
  <c r="AA32" i="2"/>
  <c r="AA34" i="2"/>
  <c r="AA36" i="2"/>
  <c r="AA38" i="2"/>
  <c r="AA40" i="2"/>
  <c r="AA41" i="2"/>
  <c r="AA44" i="2"/>
  <c r="AA45" i="2"/>
  <c r="AA46" i="2"/>
  <c r="AA48" i="2"/>
  <c r="AA50" i="2"/>
  <c r="AA12" i="2"/>
  <c r="AA16" i="2"/>
  <c r="AA17" i="2"/>
  <c r="AA21" i="2"/>
  <c r="AA25" i="2"/>
  <c r="AA28" i="2"/>
  <c r="AA11" i="2"/>
  <c r="L12" i="2"/>
  <c r="L13" i="2"/>
  <c r="L14" i="2"/>
  <c r="L15" i="2"/>
  <c r="D17" i="24" s="1"/>
  <c r="L16" i="2"/>
  <c r="L17" i="2"/>
  <c r="L18" i="2"/>
  <c r="L19" i="2"/>
  <c r="L20" i="2"/>
  <c r="L21" i="2"/>
  <c r="L22" i="2"/>
  <c r="L23" i="2"/>
  <c r="L24" i="2"/>
  <c r="L25" i="2"/>
  <c r="L26" i="2"/>
  <c r="L27" i="2"/>
  <c r="L28" i="2"/>
  <c r="L30" i="2"/>
  <c r="L31" i="2"/>
  <c r="L32" i="2"/>
  <c r="L33" i="2"/>
  <c r="L34" i="2"/>
  <c r="L35" i="2"/>
  <c r="L36" i="2"/>
  <c r="L37" i="2"/>
  <c r="L38" i="2"/>
  <c r="L39" i="2"/>
  <c r="L40" i="2"/>
  <c r="L41" i="2"/>
  <c r="L42" i="2"/>
  <c r="L43" i="2"/>
  <c r="L44" i="2"/>
  <c r="L45" i="2"/>
  <c r="L46" i="2"/>
  <c r="L47" i="2"/>
  <c r="L48" i="2"/>
  <c r="L49" i="2"/>
  <c r="L50" i="2"/>
  <c r="L52" i="2"/>
  <c r="L53" i="2"/>
  <c r="L74" i="2" s="1"/>
  <c r="L54" i="2"/>
  <c r="L55" i="2"/>
  <c r="L56" i="2"/>
  <c r="L57" i="2"/>
  <c r="L58" i="2"/>
  <c r="L59" i="2"/>
  <c r="L60" i="2"/>
  <c r="L61" i="2"/>
  <c r="L62" i="2"/>
  <c r="L63" i="2"/>
  <c r="L64" i="2"/>
  <c r="L65" i="2"/>
  <c r="L66" i="2"/>
  <c r="L67" i="2"/>
  <c r="L68" i="2"/>
  <c r="L69" i="2"/>
  <c r="L70" i="2"/>
  <c r="L71" i="2"/>
  <c r="L72" i="2"/>
  <c r="L73" i="2"/>
  <c r="L75" i="2"/>
  <c r="L76" i="2"/>
  <c r="L90" i="2" s="1"/>
  <c r="L77" i="2"/>
  <c r="L78" i="2"/>
  <c r="G17" i="24" s="1"/>
  <c r="L79" i="2"/>
  <c r="L80" i="2"/>
  <c r="L81" i="2"/>
  <c r="L82" i="2"/>
  <c r="L83" i="2"/>
  <c r="L84" i="2"/>
  <c r="L85" i="2"/>
  <c r="L86" i="2"/>
  <c r="L87" i="2"/>
  <c r="L88" i="2"/>
  <c r="L89" i="2"/>
  <c r="L91" i="2"/>
  <c r="L109" i="2" s="1"/>
  <c r="L92" i="2"/>
  <c r="L93" i="2"/>
  <c r="L94" i="2"/>
  <c r="L95" i="2"/>
  <c r="L96" i="2"/>
  <c r="L97" i="2"/>
  <c r="L98" i="2"/>
  <c r="L99" i="2"/>
  <c r="L100" i="2"/>
  <c r="L101" i="2"/>
  <c r="L102" i="2"/>
  <c r="L103" i="2"/>
  <c r="L104" i="2"/>
  <c r="L105" i="2"/>
  <c r="L106" i="2"/>
  <c r="L107" i="2"/>
  <c r="L108" i="2"/>
  <c r="L110" i="2"/>
  <c r="L111" i="2"/>
  <c r="L112" i="2"/>
  <c r="L113" i="2"/>
  <c r="L114" i="2"/>
  <c r="L115" i="2"/>
  <c r="L116" i="2"/>
  <c r="L118" i="2"/>
  <c r="L119" i="2"/>
  <c r="L120" i="2"/>
  <c r="L121" i="2"/>
  <c r="L133" i="2" s="1"/>
  <c r="L122" i="2"/>
  <c r="L123" i="2"/>
  <c r="L124" i="2"/>
  <c r="L125" i="2"/>
  <c r="L126" i="2"/>
  <c r="L127" i="2"/>
  <c r="L128" i="2"/>
  <c r="L129" i="2"/>
  <c r="L130" i="2"/>
  <c r="L131" i="2"/>
  <c r="L132" i="2"/>
  <c r="L134" i="2"/>
  <c r="K17" i="24" s="1"/>
  <c r="L135" i="2"/>
  <c r="L136" i="2"/>
  <c r="L137" i="2"/>
  <c r="L138" i="2"/>
  <c r="L139" i="2"/>
  <c r="L140" i="2"/>
  <c r="L141" i="2"/>
  <c r="L142" i="2"/>
  <c r="L143" i="2"/>
  <c r="L144" i="2"/>
  <c r="L145" i="2"/>
  <c r="L146" i="2"/>
  <c r="L147" i="2"/>
  <c r="L148" i="2"/>
  <c r="L149" i="2"/>
  <c r="L150" i="2"/>
  <c r="L151" i="2"/>
  <c r="L152" i="2"/>
  <c r="L153" i="2"/>
  <c r="L154" i="2"/>
  <c r="L155" i="2"/>
  <c r="L156" i="2"/>
  <c r="L158" i="2"/>
  <c r="L159" i="2"/>
  <c r="L170" i="2" s="1"/>
  <c r="L160" i="2"/>
  <c r="L161" i="2"/>
  <c r="L162" i="2"/>
  <c r="L163" i="2"/>
  <c r="L164" i="2"/>
  <c r="L165" i="2"/>
  <c r="L166" i="2"/>
  <c r="L167" i="2"/>
  <c r="L168" i="2"/>
  <c r="L169" i="2"/>
  <c r="L171" i="2"/>
  <c r="L172" i="2"/>
  <c r="M17" i="24" s="1"/>
  <c r="L173" i="2"/>
  <c r="L174" i="2"/>
  <c r="L175" i="2"/>
  <c r="L176" i="2"/>
  <c r="L177" i="2"/>
  <c r="L178" i="2"/>
  <c r="L179" i="2"/>
  <c r="L180" i="2"/>
  <c r="L11" i="2"/>
  <c r="L6" i="2"/>
  <c r="L7" i="2"/>
  <c r="C17" i="24" s="1"/>
  <c r="L8" i="2"/>
  <c r="L9" i="2"/>
  <c r="L5" i="2"/>
  <c r="Z181" i="2"/>
  <c r="M31" i="24" s="1"/>
  <c r="Z180" i="2"/>
  <c r="Z179" i="2"/>
  <c r="AA179" i="2" s="1"/>
  <c r="Z178" i="2"/>
  <c r="Z177" i="2"/>
  <c r="AA177" i="2" s="1"/>
  <c r="Z176" i="2"/>
  <c r="Z175" i="2"/>
  <c r="AA175" i="2" s="1"/>
  <c r="Z174" i="2"/>
  <c r="Z173" i="2"/>
  <c r="AA173" i="2" s="1"/>
  <c r="Z172" i="2"/>
  <c r="Z171" i="2"/>
  <c r="AA171" i="2" s="1"/>
  <c r="Z170" i="2"/>
  <c r="Z169" i="2"/>
  <c r="AA169" i="2" s="1"/>
  <c r="Z168" i="2"/>
  <c r="Z167" i="2"/>
  <c r="AA167" i="2" s="1"/>
  <c r="Z166" i="2"/>
  <c r="AA166" i="2" s="1"/>
  <c r="Z165" i="2"/>
  <c r="AA165" i="2" s="1"/>
  <c r="Z164" i="2"/>
  <c r="AA164" i="2" s="1"/>
  <c r="Z163" i="2"/>
  <c r="AA163" i="2" s="1"/>
  <c r="Z162" i="2"/>
  <c r="AA162" i="2" s="1"/>
  <c r="Z161" i="2"/>
  <c r="AA161" i="2" s="1"/>
  <c r="Z160" i="2"/>
  <c r="Z159" i="2"/>
  <c r="AA159" i="2" s="1"/>
  <c r="Z158" i="2"/>
  <c r="Z157" i="2"/>
  <c r="K31" i="24" s="1"/>
  <c r="Z156" i="2"/>
  <c r="AA156" i="2" s="1"/>
  <c r="Z155" i="2"/>
  <c r="AA155" i="2" s="1"/>
  <c r="Z154" i="2"/>
  <c r="Z153" i="2"/>
  <c r="AA153" i="2" s="1"/>
  <c r="Z152" i="2"/>
  <c r="AA152" i="2" s="1"/>
  <c r="Z151" i="2"/>
  <c r="AA151" i="2" s="1"/>
  <c r="Z150" i="2"/>
  <c r="Z149" i="2"/>
  <c r="AA149" i="2" s="1"/>
  <c r="Z148" i="2"/>
  <c r="AA148" i="2" s="1"/>
  <c r="Z147" i="2"/>
  <c r="AA147" i="2" s="1"/>
  <c r="Z145" i="2"/>
  <c r="Z144" i="2"/>
  <c r="AA144" i="2" s="1"/>
  <c r="Z143" i="2"/>
  <c r="AA143" i="2" s="1"/>
  <c r="Z142" i="2"/>
  <c r="Z141" i="2"/>
  <c r="Z140" i="2"/>
  <c r="AA140" i="2" s="1"/>
  <c r="Z139" i="2"/>
  <c r="AA139" i="2" s="1"/>
  <c r="Z138" i="2"/>
  <c r="AA138" i="2" s="1"/>
  <c r="Z137" i="2"/>
  <c r="Z136" i="2"/>
  <c r="AA136" i="2" s="1"/>
  <c r="Z135" i="2"/>
  <c r="AA135" i="2" s="1"/>
  <c r="Z134" i="2"/>
  <c r="Z133" i="2"/>
  <c r="Z132" i="2"/>
  <c r="AA132" i="2" s="1"/>
  <c r="Z131" i="2"/>
  <c r="AA131" i="2" s="1"/>
  <c r="Z130" i="2"/>
  <c r="Z129" i="2"/>
  <c r="Z128" i="2"/>
  <c r="AA128" i="2" s="1"/>
  <c r="Z127" i="2"/>
  <c r="Z126" i="2"/>
  <c r="AA126" i="2" s="1"/>
  <c r="Z125" i="2"/>
  <c r="Z124" i="2"/>
  <c r="AA124" i="2" s="1"/>
  <c r="Z123" i="2"/>
  <c r="Z122" i="2"/>
  <c r="AA122" i="2" s="1"/>
  <c r="Z121" i="2"/>
  <c r="Z120" i="2"/>
  <c r="AA120" i="2" s="1"/>
  <c r="Z119" i="2"/>
  <c r="Z118" i="2"/>
  <c r="AA118" i="2" s="1"/>
  <c r="Z117" i="2"/>
  <c r="Z116" i="2"/>
  <c r="AA116" i="2" s="1"/>
  <c r="Z115" i="2"/>
  <c r="Z114" i="2"/>
  <c r="AA114" i="2" s="1"/>
  <c r="Z113" i="2"/>
  <c r="AA113" i="2" s="1"/>
  <c r="Z112" i="2"/>
  <c r="AA112" i="2" s="1"/>
  <c r="Z111" i="2"/>
  <c r="Z110" i="2"/>
  <c r="AA110" i="2" s="1"/>
  <c r="Z109" i="2"/>
  <c r="Z108" i="2"/>
  <c r="AA108" i="2" s="1"/>
  <c r="Z107" i="2"/>
  <c r="AA107" i="2" s="1"/>
  <c r="Z106" i="2"/>
  <c r="AA106" i="2" s="1"/>
  <c r="Z105" i="2"/>
  <c r="Z104" i="2"/>
  <c r="AA104" i="2" s="1"/>
  <c r="Z103" i="2"/>
  <c r="AA103" i="2" s="1"/>
  <c r="Z102" i="2"/>
  <c r="Z101" i="2"/>
  <c r="Z100" i="2"/>
  <c r="AA100" i="2" s="1"/>
  <c r="Z99" i="2"/>
  <c r="AA99" i="2" s="1"/>
  <c r="Z98" i="2"/>
  <c r="AA98" i="2" s="1"/>
  <c r="Z97" i="2"/>
  <c r="Z96" i="2"/>
  <c r="AA96" i="2" s="1"/>
  <c r="Z95" i="2"/>
  <c r="AA95" i="2" s="1"/>
  <c r="Z94" i="2"/>
  <c r="Z93" i="2"/>
  <c r="Z92" i="2"/>
  <c r="AA92" i="2" s="1"/>
  <c r="Z91" i="2"/>
  <c r="Z90" i="2"/>
  <c r="G31" i="24" s="1"/>
  <c r="Z89" i="2"/>
  <c r="AA89" i="2" s="1"/>
  <c r="Z88" i="2"/>
  <c r="AA88" i="2" s="1"/>
  <c r="Z87" i="2"/>
  <c r="AA87" i="2" s="1"/>
  <c r="Z86" i="2"/>
  <c r="Z85" i="2"/>
  <c r="AA85" i="2" s="1"/>
  <c r="Z84" i="2"/>
  <c r="AA84" i="2" s="1"/>
  <c r="Z83" i="2"/>
  <c r="Z82" i="2"/>
  <c r="AA82" i="2" s="1"/>
  <c r="Z81" i="2"/>
  <c r="AA81" i="2" s="1"/>
  <c r="Z80" i="2"/>
  <c r="AA80" i="2" s="1"/>
  <c r="Z79" i="2"/>
  <c r="Z78" i="2"/>
  <c r="AA78" i="2" s="1"/>
  <c r="Z77" i="2"/>
  <c r="AA77" i="2" s="1"/>
  <c r="Z76" i="2"/>
  <c r="AA76" i="2" s="1"/>
  <c r="Z75" i="2"/>
  <c r="Z74" i="2"/>
  <c r="F31" i="24" s="1"/>
  <c r="Z73" i="2"/>
  <c r="Z72" i="2"/>
  <c r="AA72" i="2" s="1"/>
  <c r="Z71" i="2"/>
  <c r="AA71" i="2" s="1"/>
  <c r="Z70" i="2"/>
  <c r="AA70" i="2" s="1"/>
  <c r="Z69" i="2"/>
  <c r="Z68" i="2"/>
  <c r="AA68" i="2" s="1"/>
  <c r="Z67" i="2"/>
  <c r="AA67" i="2" s="1"/>
  <c r="Z66" i="2"/>
  <c r="AA66" i="2" s="1"/>
  <c r="Z65" i="2"/>
  <c r="Z64" i="2"/>
  <c r="AA64" i="2" s="1"/>
  <c r="Z63" i="2"/>
  <c r="AA63" i="2" s="1"/>
  <c r="Z62" i="2"/>
  <c r="Z61" i="2"/>
  <c r="Z60" i="2"/>
  <c r="AA60" i="2" s="1"/>
  <c r="Z59" i="2"/>
  <c r="AA59" i="2" s="1"/>
  <c r="Z58" i="2"/>
  <c r="Z57" i="2"/>
  <c r="Z55" i="2"/>
  <c r="AA55" i="2" s="1"/>
  <c r="Z54" i="2"/>
  <c r="AA54" i="2" s="1"/>
  <c r="Z53" i="2"/>
  <c r="Z52" i="2"/>
  <c r="Z51" i="2"/>
  <c r="E31" i="24" s="1"/>
  <c r="Z50" i="2"/>
  <c r="Z49" i="2"/>
  <c r="AA49" i="2" s="1"/>
  <c r="Z48" i="2"/>
  <c r="Z47" i="2"/>
  <c r="AA47" i="2" s="1"/>
  <c r="Z46" i="2"/>
  <c r="Z45" i="2"/>
  <c r="Z44" i="2"/>
  <c r="Z43" i="2"/>
  <c r="AA43" i="2" s="1"/>
  <c r="Z42" i="2"/>
  <c r="AA42" i="2" s="1"/>
  <c r="Z41" i="2"/>
  <c r="Z40" i="2"/>
  <c r="Z39" i="2"/>
  <c r="AA39" i="2" s="1"/>
  <c r="Z38" i="2"/>
  <c r="Z37" i="2"/>
  <c r="AA37" i="2" s="1"/>
  <c r="Z36" i="2"/>
  <c r="Z35" i="2"/>
  <c r="AA35" i="2" s="1"/>
  <c r="Z34" i="2"/>
  <c r="Z33" i="2"/>
  <c r="AA33" i="2" s="1"/>
  <c r="Z32" i="2"/>
  <c r="Z31" i="2"/>
  <c r="AA31" i="2" s="1"/>
  <c r="Z30" i="2"/>
  <c r="AA30" i="2" s="1"/>
  <c r="Z29" i="2"/>
  <c r="D31" i="24" s="1"/>
  <c r="Z27" i="2"/>
  <c r="AA27" i="2" s="1"/>
  <c r="Z26" i="2"/>
  <c r="AA26" i="2" s="1"/>
  <c r="Z25" i="2"/>
  <c r="Z24" i="2"/>
  <c r="AA24" i="2" s="1"/>
  <c r="Z23" i="2"/>
  <c r="AA23" i="2" s="1"/>
  <c r="Z22" i="2"/>
  <c r="AA22" i="2" s="1"/>
  <c r="Z21" i="2"/>
  <c r="Z20" i="2"/>
  <c r="AA20" i="2" s="1"/>
  <c r="Z19" i="2"/>
  <c r="AA19" i="2" s="1"/>
  <c r="Z18" i="2"/>
  <c r="AA18" i="2" s="1"/>
  <c r="Z17" i="2"/>
  <c r="Z16" i="2"/>
  <c r="Z15" i="2"/>
  <c r="AA15" i="2" s="1"/>
  <c r="Z14" i="2"/>
  <c r="AA14" i="2" s="1"/>
  <c r="Z13" i="2"/>
  <c r="AA13" i="2" s="1"/>
  <c r="Z12" i="2"/>
  <c r="Z11" i="2"/>
  <c r="Z8" i="2"/>
  <c r="AA8" i="2" s="1"/>
  <c r="Z7" i="2"/>
  <c r="AA7" i="2" s="1"/>
  <c r="Z6" i="2"/>
  <c r="AA6" i="2" s="1"/>
  <c r="Y181" i="2"/>
  <c r="X181" i="2"/>
  <c r="V181" i="2"/>
  <c r="U181" i="2"/>
  <c r="S181" i="2"/>
  <c r="R181" i="2"/>
  <c r="Q181" i="2"/>
  <c r="P181" i="2"/>
  <c r="N181" i="2"/>
  <c r="M181" i="2"/>
  <c r="K181" i="2"/>
  <c r="J181" i="2"/>
  <c r="I181" i="2"/>
  <c r="H181" i="2"/>
  <c r="Y170" i="2"/>
  <c r="X170" i="2"/>
  <c r="V170" i="2"/>
  <c r="U170" i="2"/>
  <c r="S170" i="2"/>
  <c r="R170" i="2"/>
  <c r="Q170" i="2"/>
  <c r="P170" i="2"/>
  <c r="N170" i="2"/>
  <c r="M170" i="2"/>
  <c r="K170" i="2"/>
  <c r="J170" i="2"/>
  <c r="I170" i="2"/>
  <c r="H170" i="2"/>
  <c r="Y157" i="2"/>
  <c r="X157" i="2"/>
  <c r="V157" i="2"/>
  <c r="U157" i="2"/>
  <c r="S157" i="2"/>
  <c r="R157" i="2"/>
  <c r="Q157" i="2"/>
  <c r="P157" i="2"/>
  <c r="N157" i="2"/>
  <c r="M157" i="2"/>
  <c r="K157" i="2"/>
  <c r="J157" i="2"/>
  <c r="I157" i="2"/>
  <c r="H157" i="2"/>
  <c r="Y133" i="2"/>
  <c r="X133" i="2"/>
  <c r="V133" i="2"/>
  <c r="U133" i="2"/>
  <c r="S133" i="2"/>
  <c r="R133" i="2"/>
  <c r="Q133" i="2"/>
  <c r="P133" i="2"/>
  <c r="N133" i="2"/>
  <c r="M133" i="2"/>
  <c r="K133" i="2"/>
  <c r="J133" i="2"/>
  <c r="I133" i="2"/>
  <c r="H133" i="2"/>
  <c r="Y117" i="2"/>
  <c r="X117" i="2"/>
  <c r="V117" i="2"/>
  <c r="U117" i="2"/>
  <c r="S117" i="2"/>
  <c r="R117" i="2"/>
  <c r="Q117" i="2"/>
  <c r="P117" i="2"/>
  <c r="N117" i="2"/>
  <c r="M117" i="2"/>
  <c r="K117" i="2"/>
  <c r="J117" i="2"/>
  <c r="I117" i="2"/>
  <c r="H117" i="2"/>
  <c r="Y109" i="2"/>
  <c r="X109" i="2"/>
  <c r="V109" i="2"/>
  <c r="U109" i="2"/>
  <c r="S109" i="2"/>
  <c r="R109" i="2"/>
  <c r="Q109" i="2"/>
  <c r="P109" i="2"/>
  <c r="N109" i="2"/>
  <c r="M109" i="2"/>
  <c r="K109" i="2"/>
  <c r="J109" i="2"/>
  <c r="I109" i="2"/>
  <c r="H109" i="2"/>
  <c r="Y90" i="2"/>
  <c r="X90" i="2"/>
  <c r="V90" i="2"/>
  <c r="U90" i="2"/>
  <c r="S90" i="2"/>
  <c r="R90" i="2"/>
  <c r="Q90" i="2"/>
  <c r="P90" i="2"/>
  <c r="N90" i="2"/>
  <c r="M90" i="2"/>
  <c r="K90" i="2"/>
  <c r="J90" i="2"/>
  <c r="I90" i="2"/>
  <c r="H90" i="2"/>
  <c r="Y74" i="2"/>
  <c r="X74" i="2"/>
  <c r="V74" i="2"/>
  <c r="U74" i="2"/>
  <c r="S74" i="2"/>
  <c r="R74" i="2"/>
  <c r="Q74" i="2"/>
  <c r="P74" i="2"/>
  <c r="N74" i="2"/>
  <c r="M74" i="2"/>
  <c r="K74" i="2"/>
  <c r="J74" i="2"/>
  <c r="I74" i="2"/>
  <c r="H74" i="2"/>
  <c r="Y51" i="2"/>
  <c r="X51" i="2"/>
  <c r="V51" i="2"/>
  <c r="U51" i="2"/>
  <c r="S51" i="2"/>
  <c r="R51" i="2"/>
  <c r="Q51" i="2"/>
  <c r="P51" i="2"/>
  <c r="N51" i="2"/>
  <c r="M51" i="2"/>
  <c r="K51" i="2"/>
  <c r="J51" i="2"/>
  <c r="I51" i="2"/>
  <c r="H51" i="2"/>
  <c r="Y29" i="2"/>
  <c r="X29" i="2"/>
  <c r="V29" i="2"/>
  <c r="U29" i="2"/>
  <c r="S29" i="2"/>
  <c r="R29" i="2"/>
  <c r="Q29" i="2"/>
  <c r="P29" i="2"/>
  <c r="N29" i="2"/>
  <c r="M29" i="2"/>
  <c r="K29" i="2"/>
  <c r="J29" i="2"/>
  <c r="I29" i="2"/>
  <c r="H29" i="2"/>
  <c r="H4" i="2"/>
  <c r="I4" i="2"/>
  <c r="Z10" i="2"/>
  <c r="C31" i="24" s="1"/>
  <c r="Y10" i="2"/>
  <c r="X10" i="2"/>
  <c r="V10" i="2"/>
  <c r="U10" i="2"/>
  <c r="S10" i="2"/>
  <c r="R10" i="2"/>
  <c r="Q10" i="2"/>
  <c r="P10" i="2"/>
  <c r="N10" i="2"/>
  <c r="M10" i="2"/>
  <c r="K10" i="2"/>
  <c r="J10" i="2"/>
  <c r="I10" i="2"/>
  <c r="H10" i="2"/>
  <c r="I4" i="4"/>
  <c r="H4" i="4"/>
  <c r="G4" i="4"/>
  <c r="F4" i="4"/>
  <c r="E4" i="4"/>
  <c r="I2214" i="4"/>
  <c r="H2214" i="4"/>
  <c r="G2214" i="4"/>
  <c r="F2214" i="4"/>
  <c r="E2214" i="4"/>
  <c r="I2087" i="4"/>
  <c r="H2087" i="4"/>
  <c r="G2087" i="4"/>
  <c r="F2087" i="4"/>
  <c r="I1882" i="4"/>
  <c r="H1882" i="4"/>
  <c r="G1882" i="4"/>
  <c r="F1882" i="4"/>
  <c r="I1635" i="4"/>
  <c r="H1635" i="4"/>
  <c r="G1635" i="4"/>
  <c r="F1635" i="4"/>
  <c r="I1455" i="4"/>
  <c r="H1455" i="4"/>
  <c r="G1455" i="4"/>
  <c r="F1455" i="4"/>
  <c r="I1331" i="4"/>
  <c r="H1331" i="4"/>
  <c r="G1331" i="4"/>
  <c r="F1331" i="4"/>
  <c r="I1094" i="4"/>
  <c r="H1094" i="4"/>
  <c r="G1094" i="4"/>
  <c r="F1094" i="4"/>
  <c r="I867" i="4"/>
  <c r="H867" i="4"/>
  <c r="G867" i="4"/>
  <c r="F867" i="4"/>
  <c r="I585" i="4"/>
  <c r="H585" i="4"/>
  <c r="G585" i="4"/>
  <c r="F585" i="4"/>
  <c r="I323" i="4"/>
  <c r="H323" i="4"/>
  <c r="G323" i="4"/>
  <c r="F323" i="4"/>
  <c r="I77" i="4"/>
  <c r="H77" i="4"/>
  <c r="G77" i="4"/>
  <c r="F77" i="4"/>
  <c r="F5" i="4"/>
  <c r="G5" i="4"/>
  <c r="H5" i="4"/>
  <c r="I5" i="4"/>
  <c r="E6" i="4"/>
  <c r="E7" i="4"/>
  <c r="E8" i="4"/>
  <c r="E9" i="4"/>
  <c r="G14" i="24" l="1"/>
  <c r="L14" i="24"/>
  <c r="H14" i="24"/>
  <c r="K14" i="24"/>
  <c r="AA74" i="2"/>
  <c r="L29" i="2"/>
  <c r="L181" i="2"/>
  <c r="J14" i="24"/>
  <c r="L10" i="2"/>
  <c r="L51" i="2"/>
  <c r="E17" i="24"/>
  <c r="AA109" i="2"/>
  <c r="H17" i="24"/>
  <c r="F14" i="24"/>
  <c r="L17" i="24"/>
  <c r="F17" i="24"/>
  <c r="L157" i="2"/>
  <c r="AA90" i="2"/>
  <c r="I14" i="24"/>
  <c r="M14" i="24"/>
  <c r="L117" i="2"/>
  <c r="I17" i="24"/>
  <c r="E14" i="24"/>
  <c r="J17" i="24"/>
  <c r="AA29" i="2"/>
  <c r="AA51" i="2"/>
  <c r="D14" i="24"/>
  <c r="L4" i="2"/>
  <c r="E5" i="4"/>
  <c r="Z5" i="2" s="1"/>
  <c r="AA5" i="2" s="1"/>
  <c r="N2" i="22"/>
  <c r="A2" i="22"/>
  <c r="K23" i="25" l="1"/>
  <c r="K19" i="25" s="1"/>
  <c r="J23" i="25"/>
  <c r="H23" i="25"/>
  <c r="G23" i="25"/>
  <c r="F23" i="25"/>
  <c r="E23" i="25"/>
  <c r="D23" i="25"/>
  <c r="C23" i="25"/>
  <c r="B23" i="25"/>
  <c r="J22" i="25"/>
  <c r="H22" i="25"/>
  <c r="G22" i="25"/>
  <c r="F22" i="25"/>
  <c r="E22" i="25"/>
  <c r="D22" i="25"/>
  <c r="C22" i="25"/>
  <c r="B22" i="25"/>
  <c r="K21" i="25"/>
  <c r="J21" i="25"/>
  <c r="H21" i="25"/>
  <c r="G21" i="25"/>
  <c r="F21" i="25"/>
  <c r="E21" i="25"/>
  <c r="D21" i="25"/>
  <c r="C21" i="25"/>
  <c r="A21" i="25"/>
  <c r="J20" i="25"/>
  <c r="H20" i="25"/>
  <c r="G20" i="25"/>
  <c r="F20" i="25"/>
  <c r="E20" i="25"/>
  <c r="D20" i="25"/>
  <c r="C20" i="25"/>
  <c r="A20" i="25"/>
  <c r="K16" i="25"/>
  <c r="J16" i="25"/>
  <c r="H16" i="25"/>
  <c r="G16" i="25"/>
  <c r="F16" i="25"/>
  <c r="E16" i="25"/>
  <c r="D16" i="25"/>
  <c r="C16" i="25"/>
  <c r="B16" i="25"/>
  <c r="K15" i="25"/>
  <c r="J15" i="25"/>
  <c r="H15" i="25"/>
  <c r="G15" i="25"/>
  <c r="F15" i="25"/>
  <c r="E15" i="25"/>
  <c r="D15" i="25"/>
  <c r="C15" i="25"/>
  <c r="B15" i="25"/>
  <c r="K14" i="25"/>
  <c r="J14" i="25"/>
  <c r="H14" i="25"/>
  <c r="G14" i="25"/>
  <c r="F14" i="25"/>
  <c r="E14" i="25"/>
  <c r="D14" i="25"/>
  <c r="C14" i="25"/>
  <c r="B14" i="25"/>
  <c r="K13" i="25"/>
  <c r="J13" i="25"/>
  <c r="H13" i="25"/>
  <c r="G13" i="25"/>
  <c r="F13" i="25"/>
  <c r="E13" i="25"/>
  <c r="D13" i="25"/>
  <c r="C13" i="25"/>
  <c r="A13" i="25"/>
  <c r="K12" i="25"/>
  <c r="J12" i="25"/>
  <c r="H12" i="25"/>
  <c r="G12" i="25"/>
  <c r="F12" i="25"/>
  <c r="E12" i="25"/>
  <c r="D12" i="25"/>
  <c r="C12" i="25"/>
  <c r="B12" i="25"/>
  <c r="K11" i="25"/>
  <c r="J11" i="25"/>
  <c r="H11" i="25"/>
  <c r="G11" i="25"/>
  <c r="F11" i="25"/>
  <c r="E11" i="25"/>
  <c r="D11" i="25"/>
  <c r="C11" i="25"/>
  <c r="B11" i="25"/>
  <c r="K10" i="25"/>
  <c r="J10" i="25"/>
  <c r="H10" i="25"/>
  <c r="G10" i="25"/>
  <c r="F10" i="25"/>
  <c r="E10" i="25"/>
  <c r="D10" i="25"/>
  <c r="C10" i="25"/>
  <c r="B10" i="25"/>
  <c r="K9" i="25"/>
  <c r="J9" i="25"/>
  <c r="H9" i="25"/>
  <c r="G9" i="25"/>
  <c r="F9" i="25"/>
  <c r="E9" i="25"/>
  <c r="D9" i="25"/>
  <c r="C9" i="25"/>
  <c r="A9" i="25"/>
  <c r="K8" i="25"/>
  <c r="J8" i="25"/>
  <c r="H8" i="25"/>
  <c r="G8" i="25"/>
  <c r="F8" i="25"/>
  <c r="E8" i="25"/>
  <c r="D8" i="25"/>
  <c r="C8" i="25"/>
  <c r="B8" i="25"/>
  <c r="K7" i="25"/>
  <c r="J7" i="25"/>
  <c r="H7" i="25"/>
  <c r="G7" i="25"/>
  <c r="F7" i="25"/>
  <c r="E7" i="25"/>
  <c r="D7" i="25"/>
  <c r="C7" i="25"/>
  <c r="B7" i="25"/>
  <c r="K6" i="25"/>
  <c r="J6" i="25"/>
  <c r="H6" i="25"/>
  <c r="G6" i="25"/>
  <c r="F6" i="25"/>
  <c r="E6" i="25"/>
  <c r="D6" i="25"/>
  <c r="C6" i="25"/>
  <c r="B6" i="25"/>
  <c r="K5" i="25"/>
  <c r="J5" i="25"/>
  <c r="H5" i="25"/>
  <c r="G5" i="25"/>
  <c r="F5" i="25"/>
  <c r="E5" i="25"/>
  <c r="D5" i="25"/>
  <c r="C5" i="25"/>
  <c r="A5" i="25"/>
  <c r="O676" i="22"/>
  <c r="O675" i="22"/>
  <c r="O674" i="22"/>
  <c r="O673" i="22"/>
  <c r="O672" i="22"/>
  <c r="O671" i="22"/>
  <c r="O669" i="22"/>
  <c r="O668" i="22"/>
  <c r="O667" i="22"/>
  <c r="O666" i="22"/>
  <c r="O665" i="22"/>
  <c r="O664" i="22"/>
  <c r="O663" i="22"/>
  <c r="O662" i="22"/>
  <c r="O661" i="22"/>
  <c r="O660" i="22"/>
  <c r="O659" i="22"/>
  <c r="O658" i="22"/>
  <c r="O657" i="22"/>
  <c r="O656" i="22"/>
  <c r="O655" i="22"/>
  <c r="O654" i="22"/>
  <c r="O653" i="22"/>
  <c r="O652" i="22"/>
  <c r="O651" i="22"/>
  <c r="O650" i="22"/>
  <c r="O649" i="22"/>
  <c r="O648" i="22"/>
  <c r="O647" i="22"/>
  <c r="O646" i="22"/>
  <c r="O645" i="22"/>
  <c r="O644" i="22"/>
  <c r="O643" i="22"/>
  <c r="O642" i="22"/>
  <c r="O641" i="22"/>
  <c r="O640" i="22"/>
  <c r="O639" i="22"/>
  <c r="O638" i="22"/>
  <c r="O637" i="22"/>
  <c r="O636" i="22"/>
  <c r="O635" i="22"/>
  <c r="O634" i="22"/>
  <c r="O633" i="22"/>
  <c r="O632" i="22"/>
  <c r="O631" i="22"/>
  <c r="O630" i="22"/>
  <c r="O629" i="22"/>
  <c r="O628" i="22"/>
  <c r="O627" i="22"/>
  <c r="O626" i="22"/>
  <c r="O625" i="22"/>
  <c r="O624" i="22"/>
  <c r="O623" i="22"/>
  <c r="O622" i="22"/>
  <c r="O621" i="22"/>
  <c r="O620" i="22"/>
  <c r="O619" i="22"/>
  <c r="O618" i="22"/>
  <c r="O617" i="22"/>
  <c r="O616" i="22"/>
  <c r="O615" i="22"/>
  <c r="O614" i="22"/>
  <c r="O613" i="22"/>
  <c r="O612" i="22"/>
  <c r="O611" i="22"/>
  <c r="O610" i="22"/>
  <c r="O609" i="22"/>
  <c r="O608" i="22"/>
  <c r="O607" i="22"/>
  <c r="O606" i="22"/>
  <c r="O605" i="22"/>
  <c r="O604" i="22"/>
  <c r="O603" i="22"/>
  <c r="O602" i="22"/>
  <c r="O601" i="22"/>
  <c r="O600" i="22"/>
  <c r="O599" i="22"/>
  <c r="O598" i="22"/>
  <c r="O597" i="22"/>
  <c r="O596" i="22"/>
  <c r="O595" i="22"/>
  <c r="O594" i="22"/>
  <c r="O593" i="22"/>
  <c r="O592" i="22"/>
  <c r="O591" i="22"/>
  <c r="O590" i="22"/>
  <c r="O589" i="22"/>
  <c r="O588" i="22"/>
  <c r="O587" i="22"/>
  <c r="O586" i="22"/>
  <c r="O585" i="22"/>
  <c r="O584" i="22"/>
  <c r="O583" i="22"/>
  <c r="O582" i="22"/>
  <c r="O581" i="22"/>
  <c r="O580" i="22"/>
  <c r="O579" i="22"/>
  <c r="O578" i="22"/>
  <c r="O577" i="22"/>
  <c r="O576" i="22"/>
  <c r="O575" i="22"/>
  <c r="O574" i="22"/>
  <c r="O573" i="22"/>
  <c r="O572" i="22"/>
  <c r="O571" i="22"/>
  <c r="O570" i="22"/>
  <c r="O569" i="22"/>
  <c r="O568" i="22"/>
  <c r="O567" i="22"/>
  <c r="O566" i="22"/>
  <c r="O565" i="22"/>
  <c r="O564" i="22"/>
  <c r="O563" i="22"/>
  <c r="O562" i="22"/>
  <c r="O561" i="22"/>
  <c r="O560" i="22"/>
  <c r="O559" i="22"/>
  <c r="O558" i="22"/>
  <c r="O557" i="22"/>
  <c r="O556" i="22"/>
  <c r="O555" i="22"/>
  <c r="O554" i="22"/>
  <c r="O553" i="22"/>
  <c r="O552" i="22"/>
  <c r="O551" i="22"/>
  <c r="O550" i="22"/>
  <c r="O549" i="22"/>
  <c r="O548" i="22"/>
  <c r="O547" i="22"/>
  <c r="O546" i="22"/>
  <c r="O545" i="22"/>
  <c r="O544" i="22"/>
  <c r="O543" i="22"/>
  <c r="O542" i="22"/>
  <c r="O541" i="22"/>
  <c r="O540" i="22"/>
  <c r="O539" i="22"/>
  <c r="O538" i="22"/>
  <c r="O537" i="22"/>
  <c r="O536" i="22"/>
  <c r="O535" i="22"/>
  <c r="O534" i="22"/>
  <c r="O533" i="22"/>
  <c r="O532" i="22"/>
  <c r="O531" i="22"/>
  <c r="O530" i="22"/>
  <c r="O529" i="22"/>
  <c r="O528" i="22"/>
  <c r="O527" i="22"/>
  <c r="O526" i="22"/>
  <c r="O525" i="22"/>
  <c r="O524" i="22"/>
  <c r="O523" i="22"/>
  <c r="O522" i="22"/>
  <c r="O521" i="22"/>
  <c r="O520" i="22"/>
  <c r="O519" i="22"/>
  <c r="O518" i="22"/>
  <c r="O517" i="22"/>
  <c r="O516" i="22"/>
  <c r="O515" i="22"/>
  <c r="O514" i="22"/>
  <c r="O513" i="22"/>
  <c r="O512" i="22"/>
  <c r="O511" i="22"/>
  <c r="O510" i="22"/>
  <c r="O509" i="22"/>
  <c r="O508" i="22"/>
  <c r="O507" i="22"/>
  <c r="O506" i="22"/>
  <c r="O505" i="22"/>
  <c r="O504" i="22"/>
  <c r="O503" i="22"/>
  <c r="O502" i="22"/>
  <c r="O501" i="22"/>
  <c r="O500" i="22"/>
  <c r="O499" i="22"/>
  <c r="O498" i="22"/>
  <c r="O497" i="22"/>
  <c r="O496" i="22"/>
  <c r="O495" i="22"/>
  <c r="O494" i="22"/>
  <c r="O493" i="22"/>
  <c r="O492" i="22"/>
  <c r="O491" i="22"/>
  <c r="O490" i="22"/>
  <c r="O489" i="22"/>
  <c r="O488" i="22"/>
  <c r="O487" i="22"/>
  <c r="O486" i="22"/>
  <c r="O485" i="22"/>
  <c r="O484" i="22"/>
  <c r="O483" i="22"/>
  <c r="O482" i="22"/>
  <c r="O481" i="22"/>
  <c r="O480" i="22"/>
  <c r="O479" i="22"/>
  <c r="O478" i="22"/>
  <c r="O477" i="22"/>
  <c r="O476" i="22"/>
  <c r="O475" i="22"/>
  <c r="O474" i="22"/>
  <c r="O473" i="22"/>
  <c r="O472" i="22"/>
  <c r="O471" i="22"/>
  <c r="O470" i="22"/>
  <c r="O469" i="22"/>
  <c r="O468" i="22"/>
  <c r="O467" i="22"/>
  <c r="O466" i="22"/>
  <c r="O465" i="22"/>
  <c r="O464" i="22"/>
  <c r="O463" i="22"/>
  <c r="O462" i="22"/>
  <c r="O461" i="22"/>
  <c r="O460" i="22"/>
  <c r="O459" i="22"/>
  <c r="O458" i="22"/>
  <c r="O457" i="22"/>
  <c r="O456" i="22"/>
  <c r="O455" i="22"/>
  <c r="O454" i="22"/>
  <c r="O453" i="22"/>
  <c r="O452" i="22"/>
  <c r="O451" i="22"/>
  <c r="O450" i="22"/>
  <c r="O449" i="22"/>
  <c r="O448" i="22"/>
  <c r="O447" i="22"/>
  <c r="O446" i="22"/>
  <c r="O445" i="22"/>
  <c r="O444" i="22"/>
  <c r="O443" i="22"/>
  <c r="O442" i="22"/>
  <c r="O441" i="22"/>
  <c r="O440" i="22"/>
  <c r="O439" i="22"/>
  <c r="O438" i="22"/>
  <c r="O437" i="22"/>
  <c r="O436" i="22"/>
  <c r="O435" i="22"/>
  <c r="O434" i="22"/>
  <c r="O433" i="22"/>
  <c r="O432" i="22"/>
  <c r="O431" i="22"/>
  <c r="O430" i="22"/>
  <c r="O429" i="22"/>
  <c r="O428" i="22"/>
  <c r="O427" i="22"/>
  <c r="O426" i="22"/>
  <c r="O425" i="22"/>
  <c r="O424" i="22"/>
  <c r="O423" i="22"/>
  <c r="O422" i="22"/>
  <c r="O421" i="22"/>
  <c r="O420" i="22"/>
  <c r="O419" i="22"/>
  <c r="O418" i="22"/>
  <c r="O417" i="22"/>
  <c r="O416" i="22"/>
  <c r="O415" i="22"/>
  <c r="O414" i="22"/>
  <c r="O413" i="22"/>
  <c r="O412" i="22"/>
  <c r="O411" i="22"/>
  <c r="O410" i="22"/>
  <c r="O409" i="22"/>
  <c r="O408" i="22"/>
  <c r="O407" i="22"/>
  <c r="O406" i="22"/>
  <c r="O405" i="22"/>
  <c r="O404" i="22"/>
  <c r="O403" i="22"/>
  <c r="O402" i="22"/>
  <c r="O401" i="22"/>
  <c r="O400" i="22"/>
  <c r="O399" i="22"/>
  <c r="O398" i="22"/>
  <c r="O397" i="22"/>
  <c r="O396" i="22"/>
  <c r="O395" i="22"/>
  <c r="O394" i="22"/>
  <c r="O393" i="22"/>
  <c r="O392" i="22"/>
  <c r="O391" i="22"/>
  <c r="O390" i="22"/>
  <c r="O389" i="22"/>
  <c r="O388" i="22"/>
  <c r="O387" i="22"/>
  <c r="O386" i="22"/>
  <c r="O385" i="22"/>
  <c r="O384" i="22"/>
  <c r="O383" i="22"/>
  <c r="O382" i="22"/>
  <c r="O381" i="22"/>
  <c r="O380" i="22"/>
  <c r="O379" i="22"/>
  <c r="O378" i="22"/>
  <c r="O377" i="22"/>
  <c r="O376" i="22"/>
  <c r="O375" i="22"/>
  <c r="O374" i="22"/>
  <c r="O373" i="22"/>
  <c r="O372" i="22"/>
  <c r="O371" i="22"/>
  <c r="O370" i="22"/>
  <c r="O369" i="22"/>
  <c r="O368" i="22"/>
  <c r="O367" i="22"/>
  <c r="O366" i="22"/>
  <c r="O365" i="22"/>
  <c r="O364" i="22"/>
  <c r="O363" i="22"/>
  <c r="O362" i="22"/>
  <c r="O361" i="22"/>
  <c r="O360" i="22"/>
  <c r="O359" i="22"/>
  <c r="O358" i="22"/>
  <c r="O357" i="22"/>
  <c r="O356" i="22"/>
  <c r="O355" i="22"/>
  <c r="O354" i="22"/>
  <c r="O353" i="22"/>
  <c r="O352" i="22"/>
  <c r="O351" i="22"/>
  <c r="O350" i="22"/>
  <c r="O349" i="22"/>
  <c r="O348" i="22"/>
  <c r="O347" i="22"/>
  <c r="O346" i="22"/>
  <c r="O345" i="22"/>
  <c r="O344" i="22"/>
  <c r="O343" i="22"/>
  <c r="O342" i="22"/>
  <c r="O341" i="22"/>
  <c r="O340" i="22"/>
  <c r="O339" i="22"/>
  <c r="O338" i="22"/>
  <c r="O337" i="22"/>
  <c r="O336" i="22"/>
  <c r="O335" i="22"/>
  <c r="O334" i="22"/>
  <c r="O333" i="22"/>
  <c r="O332" i="22"/>
  <c r="O331" i="22"/>
  <c r="O330" i="22"/>
  <c r="O329" i="22"/>
  <c r="O328" i="22"/>
  <c r="O327" i="22"/>
  <c r="O326" i="22"/>
  <c r="O325" i="22"/>
  <c r="O324" i="22"/>
  <c r="O323" i="22"/>
  <c r="O322" i="22"/>
  <c r="O321" i="22"/>
  <c r="O320" i="22"/>
  <c r="O319" i="22"/>
  <c r="O318" i="22"/>
  <c r="O317" i="22"/>
  <c r="O316" i="22"/>
  <c r="O315" i="22"/>
  <c r="O314" i="22"/>
  <c r="O313" i="22"/>
  <c r="O312" i="22"/>
  <c r="O311" i="22"/>
  <c r="O310" i="22"/>
  <c r="O309" i="22"/>
  <c r="O308" i="22"/>
  <c r="O307" i="22"/>
  <c r="O306" i="22"/>
  <c r="O305" i="22"/>
  <c r="O304" i="22"/>
  <c r="O303" i="22"/>
  <c r="O302" i="22"/>
  <c r="O301" i="22"/>
  <c r="O300" i="22"/>
  <c r="O299" i="22"/>
  <c r="O298" i="22"/>
  <c r="O297" i="22"/>
  <c r="O296" i="22"/>
  <c r="O295" i="22"/>
  <c r="O294" i="22"/>
  <c r="O293" i="22"/>
  <c r="O292" i="22"/>
  <c r="O291" i="22"/>
  <c r="O290" i="22"/>
  <c r="O289" i="22"/>
  <c r="O288" i="22"/>
  <c r="O287" i="22"/>
  <c r="O286" i="22"/>
  <c r="O285" i="22"/>
  <c r="O284" i="22"/>
  <c r="O283" i="22"/>
  <c r="O282" i="22"/>
  <c r="O281" i="22"/>
  <c r="O280" i="22"/>
  <c r="O279" i="22"/>
  <c r="O278" i="22"/>
  <c r="O277" i="22"/>
  <c r="O276" i="22"/>
  <c r="O275" i="22"/>
  <c r="O274" i="22"/>
  <c r="O273" i="22"/>
  <c r="O272" i="22"/>
  <c r="O271" i="22"/>
  <c r="O270" i="22"/>
  <c r="O269" i="22"/>
  <c r="O268" i="22"/>
  <c r="O267" i="22"/>
  <c r="O266" i="22"/>
  <c r="O265" i="22"/>
  <c r="O264" i="22"/>
  <c r="O263" i="22"/>
  <c r="O262" i="22"/>
  <c r="O261" i="22"/>
  <c r="O260" i="22"/>
  <c r="O259" i="22"/>
  <c r="O258" i="22"/>
  <c r="O257" i="22"/>
  <c r="O256" i="22"/>
  <c r="O255" i="22"/>
  <c r="O254" i="22"/>
  <c r="O253" i="22"/>
  <c r="O252" i="22"/>
  <c r="O251" i="22"/>
  <c r="O250" i="22"/>
  <c r="O249" i="22"/>
  <c r="O248" i="22"/>
  <c r="O247" i="22"/>
  <c r="O246" i="22"/>
  <c r="O245" i="22"/>
  <c r="O244" i="22"/>
  <c r="O243" i="22"/>
  <c r="O242" i="22"/>
  <c r="O241" i="22"/>
  <c r="O240" i="22"/>
  <c r="O239" i="22"/>
  <c r="O238" i="22"/>
  <c r="O237" i="22"/>
  <c r="O236" i="22"/>
  <c r="O235" i="22"/>
  <c r="O234" i="22"/>
  <c r="O233" i="22"/>
  <c r="O232" i="22"/>
  <c r="O231" i="22"/>
  <c r="O230" i="22"/>
  <c r="O229" i="22"/>
  <c r="O228" i="22"/>
  <c r="O227" i="22"/>
  <c r="O226" i="22"/>
  <c r="O225" i="22"/>
  <c r="O224" i="22"/>
  <c r="O223" i="22"/>
  <c r="O222" i="22"/>
  <c r="O221" i="22"/>
  <c r="O220" i="22"/>
  <c r="O219" i="22"/>
  <c r="O218" i="22"/>
  <c r="O217" i="22"/>
  <c r="O216" i="22"/>
  <c r="O215" i="22"/>
  <c r="O214" i="22"/>
  <c r="O213" i="22"/>
  <c r="O212" i="22"/>
  <c r="O211" i="22"/>
  <c r="O210" i="22"/>
  <c r="O209" i="22"/>
  <c r="O208" i="22"/>
  <c r="O207" i="22"/>
  <c r="O206" i="22"/>
  <c r="O205" i="22"/>
  <c r="O204" i="22"/>
  <c r="O203" i="22"/>
  <c r="O202" i="22"/>
  <c r="O201" i="22"/>
  <c r="O200" i="22"/>
  <c r="O199" i="22"/>
  <c r="O198" i="22"/>
  <c r="O197" i="22"/>
  <c r="O196" i="22"/>
  <c r="O195" i="22"/>
  <c r="O194" i="22"/>
  <c r="O193" i="22"/>
  <c r="O192" i="22"/>
  <c r="O191" i="22"/>
  <c r="O190" i="22"/>
  <c r="O189" i="22"/>
  <c r="O188" i="22"/>
  <c r="O187" i="22"/>
  <c r="O186" i="22"/>
  <c r="O185" i="22"/>
  <c r="O184" i="22"/>
  <c r="O183" i="22"/>
  <c r="O182" i="22"/>
  <c r="O181" i="22"/>
  <c r="O180" i="22"/>
  <c r="O179" i="22"/>
  <c r="O178" i="22"/>
  <c r="O177" i="22"/>
  <c r="O176" i="22"/>
  <c r="O175" i="22"/>
  <c r="O174" i="22"/>
  <c r="O173" i="22"/>
  <c r="O172" i="22"/>
  <c r="O171" i="22"/>
  <c r="O170" i="22"/>
  <c r="O169" i="22"/>
  <c r="O168" i="22"/>
  <c r="O167" i="22"/>
  <c r="O166" i="22"/>
  <c r="O165" i="22"/>
  <c r="O164" i="22"/>
  <c r="O163" i="22"/>
  <c r="O162" i="22"/>
  <c r="O161" i="22"/>
  <c r="O160" i="22"/>
  <c r="O159" i="22"/>
  <c r="O158" i="22"/>
  <c r="O157" i="22"/>
  <c r="O156" i="22"/>
  <c r="O155" i="22"/>
  <c r="O154" i="22"/>
  <c r="O153" i="22"/>
  <c r="O152" i="22"/>
  <c r="O151" i="22"/>
  <c r="O150" i="22"/>
  <c r="O149" i="22"/>
  <c r="O148" i="22"/>
  <c r="O147" i="22"/>
  <c r="O146" i="22"/>
  <c r="O145" i="22"/>
  <c r="O144" i="22"/>
  <c r="O143" i="22"/>
  <c r="O142" i="22"/>
  <c r="O141" i="22"/>
  <c r="O140" i="22"/>
  <c r="O139" i="22"/>
  <c r="O138" i="22"/>
  <c r="O137" i="22"/>
  <c r="O136" i="22"/>
  <c r="O135" i="22"/>
  <c r="O134" i="22"/>
  <c r="O133" i="22"/>
  <c r="O132" i="22"/>
  <c r="O131" i="22"/>
  <c r="O130" i="22"/>
  <c r="O129" i="22"/>
  <c r="O128" i="22"/>
  <c r="O127" i="22"/>
  <c r="O126" i="22"/>
  <c r="O125" i="22"/>
  <c r="O124" i="22"/>
  <c r="O123" i="22"/>
  <c r="O122" i="22"/>
  <c r="O121" i="22"/>
  <c r="O120" i="22"/>
  <c r="O119" i="22"/>
  <c r="O118" i="22"/>
  <c r="O117" i="22"/>
  <c r="O116" i="22"/>
  <c r="O115" i="22"/>
  <c r="O114" i="22"/>
  <c r="O113" i="22"/>
  <c r="O112" i="22"/>
  <c r="O111" i="22"/>
  <c r="O110" i="22"/>
  <c r="O109" i="22"/>
  <c r="O108" i="22"/>
  <c r="O107" i="22"/>
  <c r="O106" i="22"/>
  <c r="O105" i="22"/>
  <c r="O104" i="22"/>
  <c r="O103" i="22"/>
  <c r="O102" i="22"/>
  <c r="O101" i="22"/>
  <c r="O100" i="22"/>
  <c r="O99" i="22"/>
  <c r="O98" i="22"/>
  <c r="O97" i="22"/>
  <c r="O96" i="22"/>
  <c r="O95" i="22"/>
  <c r="O94" i="22"/>
  <c r="O93" i="22"/>
  <c r="O92" i="22"/>
  <c r="O91" i="22"/>
  <c r="O90" i="22"/>
  <c r="O89" i="22"/>
  <c r="O88" i="22"/>
  <c r="O87" i="22"/>
  <c r="O86" i="22"/>
  <c r="O85" i="22"/>
  <c r="O84" i="22"/>
  <c r="O83" i="22"/>
  <c r="O82" i="22"/>
  <c r="O81" i="22"/>
  <c r="O80" i="22"/>
  <c r="O79" i="22"/>
  <c r="O78" i="22"/>
  <c r="O77" i="22"/>
  <c r="O76" i="22"/>
  <c r="O75" i="22"/>
  <c r="O74" i="22"/>
  <c r="O73" i="22"/>
  <c r="O72" i="22"/>
  <c r="O71" i="22"/>
  <c r="O70" i="22"/>
  <c r="O69" i="22"/>
  <c r="O68" i="22"/>
  <c r="O67" i="22"/>
  <c r="O66" i="22"/>
  <c r="O65" i="22"/>
  <c r="O64" i="22"/>
  <c r="O63" i="22"/>
  <c r="O62" i="22"/>
  <c r="O61" i="22"/>
  <c r="O60" i="22"/>
  <c r="O59" i="22"/>
  <c r="O58" i="22"/>
  <c r="O57" i="22"/>
  <c r="O56" i="22"/>
  <c r="O55" i="22"/>
  <c r="O54" i="22"/>
  <c r="O53" i="22"/>
  <c r="O52" i="22"/>
  <c r="O51" i="22"/>
  <c r="O50" i="22"/>
  <c r="O49" i="22"/>
  <c r="O48" i="22"/>
  <c r="O47" i="22"/>
  <c r="O46" i="22"/>
  <c r="O45" i="22"/>
  <c r="O44" i="22"/>
  <c r="O43" i="22"/>
  <c r="O42" i="22"/>
  <c r="O41" i="22"/>
  <c r="O40" i="22"/>
  <c r="O39" i="22"/>
  <c r="O38" i="22"/>
  <c r="O37" i="22"/>
  <c r="O36" i="22"/>
  <c r="O35" i="22"/>
  <c r="O34" i="22"/>
  <c r="O33" i="22"/>
  <c r="O32" i="22"/>
  <c r="O31" i="22"/>
  <c r="O30" i="22"/>
  <c r="O29" i="22"/>
  <c r="O28" i="22"/>
  <c r="O27" i="22"/>
  <c r="O26" i="22"/>
  <c r="O25" i="22"/>
  <c r="O24" i="22"/>
  <c r="O23" i="22"/>
  <c r="O22" i="22"/>
  <c r="O21" i="22"/>
  <c r="O20" i="22"/>
  <c r="O19" i="22"/>
  <c r="O18" i="22"/>
  <c r="O17" i="22"/>
  <c r="O16" i="22"/>
  <c r="O15" i="22"/>
  <c r="O14" i="22"/>
  <c r="O13" i="22"/>
  <c r="O12" i="22"/>
  <c r="O11" i="22"/>
  <c r="O10" i="22"/>
  <c r="O9" i="22"/>
  <c r="O8" i="22"/>
  <c r="O7" i="22"/>
  <c r="O6" i="22"/>
  <c r="O5" i="22"/>
  <c r="O4" i="22"/>
  <c r="G1909" i="21"/>
  <c r="G1871" i="21"/>
  <c r="G1808" i="21"/>
  <c r="G1779" i="21"/>
  <c r="G1748" i="21"/>
  <c r="G1745" i="21"/>
  <c r="G1739" i="21"/>
  <c r="G1728" i="21"/>
  <c r="G1727" i="21"/>
  <c r="G1716" i="21"/>
  <c r="G1710" i="21"/>
  <c r="G1700" i="21"/>
  <c r="G1687" i="21"/>
  <c r="G1682" i="21"/>
  <c r="G1659" i="21"/>
  <c r="G1658" i="21"/>
  <c r="G1649" i="21"/>
  <c r="G1640" i="21"/>
  <c r="G1637" i="21"/>
  <c r="G1629" i="21"/>
  <c r="G1623" i="21"/>
  <c r="G1603" i="21"/>
  <c r="G1602" i="21"/>
  <c r="G1587" i="21"/>
  <c r="G1574" i="21"/>
  <c r="G1572" i="21"/>
  <c r="G1561" i="21"/>
  <c r="G1554" i="21"/>
  <c r="G1553" i="21"/>
  <c r="G1548" i="21"/>
  <c r="G1512" i="21"/>
  <c r="G1421" i="21"/>
  <c r="G1381" i="21"/>
  <c r="G1338" i="21"/>
  <c r="G1261" i="21"/>
  <c r="G1239" i="21"/>
  <c r="G1232" i="21"/>
  <c r="G1224" i="21"/>
  <c r="G1220" i="21"/>
  <c r="G1208" i="21"/>
  <c r="G1186" i="21"/>
  <c r="G1192" i="21"/>
  <c r="G1191" i="21"/>
  <c r="G1168" i="21"/>
  <c r="G1145" i="21"/>
  <c r="G1138" i="21"/>
  <c r="G1132" i="21"/>
  <c r="G1131" i="21"/>
  <c r="G1130" i="21"/>
  <c r="G1117" i="21"/>
  <c r="G1116" i="21"/>
  <c r="G1115" i="21"/>
  <c r="G1109" i="21"/>
  <c r="G1097" i="21"/>
  <c r="G1041" i="21"/>
  <c r="G1040" i="21"/>
  <c r="G1039" i="21"/>
  <c r="G1038" i="21"/>
  <c r="G1028" i="21"/>
  <c r="G1007" i="21"/>
  <c r="G994" i="21"/>
  <c r="G993" i="21"/>
  <c r="G992" i="21"/>
  <c r="G991" i="21"/>
  <c r="G964" i="21"/>
  <c r="G963" i="21"/>
  <c r="G958" i="21"/>
  <c r="G949" i="21"/>
  <c r="G926" i="21"/>
  <c r="G907" i="21"/>
  <c r="G897" i="21"/>
  <c r="G890" i="21"/>
  <c r="G871" i="21"/>
  <c r="G863" i="21"/>
  <c r="G842" i="21"/>
  <c r="G828" i="21"/>
  <c r="G818" i="21"/>
  <c r="G771" i="21"/>
  <c r="G753" i="21"/>
  <c r="G734" i="21"/>
  <c r="G708" i="21"/>
  <c r="G677" i="21"/>
  <c r="G638" i="21"/>
  <c r="G631" i="21"/>
  <c r="G573" i="21"/>
  <c r="G572" i="21"/>
  <c r="G562" i="21"/>
  <c r="G539" i="21"/>
  <c r="G514" i="21"/>
  <c r="G508" i="21"/>
  <c r="G500" i="21"/>
  <c r="G495" i="21"/>
  <c r="G494" i="21"/>
  <c r="G474" i="21"/>
  <c r="G460" i="21"/>
  <c r="G414" i="21"/>
  <c r="G413" i="21"/>
  <c r="G406" i="21"/>
  <c r="G400" i="21"/>
  <c r="G378" i="21"/>
  <c r="G372" i="21"/>
  <c r="G371" i="21"/>
  <c r="G370" i="21"/>
  <c r="G356" i="21"/>
  <c r="G353" i="21"/>
  <c r="G336" i="21"/>
  <c r="G322" i="21"/>
  <c r="G321" i="21"/>
  <c r="G290" i="21"/>
  <c r="G267" i="21"/>
  <c r="G240" i="21"/>
  <c r="G234" i="21"/>
  <c r="G233" i="21"/>
  <c r="G174" i="21"/>
  <c r="G1925" i="21"/>
  <c r="G1904" i="21"/>
  <c r="G1882" i="21"/>
  <c r="G1851" i="21"/>
  <c r="G1846" i="21"/>
  <c r="G1840" i="21"/>
  <c r="G1833" i="21"/>
  <c r="G1824" i="21"/>
  <c r="G1823" i="21"/>
  <c r="G1782" i="21"/>
  <c r="G1761" i="21"/>
  <c r="G1703" i="21"/>
  <c r="G1702" i="21"/>
  <c r="G1685" i="21"/>
  <c r="G1679" i="21"/>
  <c r="G1671" i="21"/>
  <c r="G1646" i="21"/>
  <c r="G1638" i="21"/>
  <c r="G1630" i="21"/>
  <c r="G1624" i="21"/>
  <c r="G1619" i="21"/>
  <c r="G1612" i="21"/>
  <c r="G1604" i="21"/>
  <c r="G1597" i="21"/>
  <c r="G1598" i="21"/>
  <c r="G1573" i="21"/>
  <c r="G1565" i="21"/>
  <c r="G1558" i="21"/>
  <c r="G1549" i="21"/>
  <c r="G1545" i="21"/>
  <c r="G1520" i="21"/>
  <c r="G1518" i="21"/>
  <c r="G1513" i="21"/>
  <c r="G1487" i="21"/>
  <c r="G1473" i="21"/>
  <c r="G1472" i="21"/>
  <c r="G1471" i="21"/>
  <c r="G1470" i="21"/>
  <c r="G1462" i="21"/>
  <c r="G1452" i="21"/>
  <c r="G1445" i="21"/>
  <c r="G1444" i="21"/>
  <c r="G1447" i="21"/>
  <c r="G1448" i="21"/>
  <c r="G1443" i="21"/>
  <c r="G1417" i="21"/>
  <c r="G1419" i="21"/>
  <c r="G1415" i="21"/>
  <c r="G1413" i="21"/>
  <c r="G1412" i="21"/>
  <c r="G1408" i="21"/>
  <c r="G1403" i="21"/>
  <c r="G1393" i="21"/>
  <c r="G1385" i="21"/>
  <c r="G1384" i="21"/>
  <c r="G1379" i="21"/>
  <c r="G1371" i="21"/>
  <c r="G1360" i="21"/>
  <c r="G1358" i="21"/>
  <c r="G1353" i="21"/>
  <c r="G1339" i="21"/>
  <c r="G1341" i="21"/>
  <c r="G1340" i="21"/>
  <c r="G1323" i="21"/>
  <c r="G1317" i="21"/>
  <c r="G1320" i="21"/>
  <c r="G1319" i="21"/>
  <c r="G1315" i="21"/>
  <c r="G1309" i="21"/>
  <c r="G1305" i="21"/>
  <c r="G1306" i="21"/>
  <c r="G1286" i="21"/>
  <c r="G1288" i="21"/>
  <c r="G1279" i="21"/>
  <c r="G1281" i="21"/>
  <c r="G1268" i="21"/>
  <c r="G1269" i="21"/>
  <c r="G1267" i="21"/>
  <c r="G1265" i="21"/>
  <c r="G1245" i="21"/>
  <c r="G1247" i="21"/>
  <c r="G1243" i="21"/>
  <c r="G1246" i="21"/>
  <c r="G1221" i="21"/>
  <c r="G1210" i="21"/>
  <c r="G1190" i="21"/>
  <c r="G1185" i="21"/>
  <c r="G1199" i="21"/>
  <c r="G1171" i="21"/>
  <c r="G1174" i="21"/>
  <c r="G1169" i="21"/>
  <c r="G1162" i="21"/>
  <c r="G1139" i="21"/>
  <c r="G1144" i="21"/>
  <c r="G1148" i="21"/>
  <c r="G1128" i="21"/>
  <c r="G1100" i="21"/>
  <c r="G1091" i="21"/>
  <c r="G1072" i="21"/>
  <c r="G1064" i="21"/>
  <c r="G1063" i="21"/>
  <c r="G1061" i="21"/>
  <c r="G1056" i="21"/>
  <c r="G1047" i="21"/>
  <c r="G1030" i="21"/>
  <c r="G1019" i="21"/>
  <c r="G1002" i="21"/>
  <c r="G984" i="21"/>
  <c r="G968" i="21"/>
  <c r="G954" i="21"/>
  <c r="G953" i="21"/>
  <c r="G938" i="21"/>
  <c r="G885" i="21"/>
  <c r="G865" i="21"/>
  <c r="G822" i="21"/>
  <c r="G821" i="21"/>
  <c r="G814" i="21"/>
  <c r="G806" i="21"/>
  <c r="G805" i="21"/>
  <c r="G773" i="21"/>
  <c r="G780" i="21"/>
  <c r="G763" i="21"/>
  <c r="G754" i="21"/>
  <c r="G727" i="21"/>
  <c r="G713" i="21"/>
  <c r="G706" i="21"/>
  <c r="G696" i="21"/>
  <c r="G681" i="21"/>
  <c r="G672" i="21"/>
  <c r="G644" i="21"/>
  <c r="G649" i="21"/>
  <c r="G652" i="21"/>
  <c r="G560" i="21"/>
  <c r="G550" i="21"/>
  <c r="G499" i="21"/>
  <c r="G478" i="21"/>
  <c r="G471" i="21"/>
  <c r="G466" i="21"/>
  <c r="G453" i="21"/>
  <c r="G429" i="21"/>
  <c r="G422" i="21"/>
  <c r="G361" i="21"/>
  <c r="G349" i="21"/>
  <c r="G352" i="21"/>
  <c r="G346" i="21"/>
  <c r="G323" i="21"/>
  <c r="G318" i="21"/>
  <c r="G314" i="21"/>
  <c r="G284" i="21"/>
  <c r="G265" i="21"/>
  <c r="G266" i="21"/>
  <c r="G236" i="21"/>
  <c r="G228" i="21"/>
  <c r="G217" i="21"/>
  <c r="G210" i="21"/>
  <c r="G128" i="21"/>
  <c r="G130" i="21"/>
  <c r="G129" i="21"/>
  <c r="G127" i="21"/>
  <c r="G108" i="21"/>
  <c r="G107" i="21"/>
  <c r="G106" i="21"/>
  <c r="G104" i="21"/>
  <c r="G86" i="21"/>
  <c r="G85" i="21"/>
  <c r="G84" i="21"/>
  <c r="G83" i="21"/>
  <c r="G82" i="21"/>
  <c r="G81" i="21"/>
  <c r="G80" i="21"/>
  <c r="G75" i="21"/>
  <c r="G70" i="21"/>
  <c r="G66" i="21"/>
  <c r="G65" i="21"/>
  <c r="G64" i="21"/>
  <c r="G57" i="21"/>
  <c r="G46" i="21"/>
  <c r="G45" i="21"/>
  <c r="G44" i="21"/>
  <c r="G43" i="21"/>
  <c r="G40" i="21"/>
  <c r="G38" i="21"/>
  <c r="G34" i="21"/>
  <c r="G5" i="21"/>
  <c r="G1977" i="21"/>
  <c r="G1975" i="21"/>
  <c r="G1933" i="21"/>
  <c r="G1932" i="21"/>
  <c r="G1923" i="21"/>
  <c r="G1922" i="21"/>
  <c r="G1907" i="21"/>
  <c r="G1863" i="21"/>
  <c r="G1849" i="21"/>
  <c r="G1845" i="21"/>
  <c r="G1835" i="21"/>
  <c r="G1829" i="21"/>
  <c r="G1814" i="21"/>
  <c r="G1809" i="21"/>
  <c r="G1794" i="21"/>
  <c r="G1774" i="21"/>
  <c r="G1767" i="21"/>
  <c r="G1741" i="21"/>
  <c r="G1722" i="21"/>
  <c r="G1708" i="21"/>
  <c r="G1650" i="21"/>
  <c r="G1656" i="21"/>
  <c r="G1654" i="21"/>
  <c r="G1634" i="21"/>
  <c r="G1633" i="21"/>
  <c r="G1618" i="21"/>
  <c r="G1615" i="21"/>
  <c r="G1610" i="21"/>
  <c r="G1611" i="21"/>
  <c r="G1606" i="21"/>
  <c r="G1590" i="21"/>
  <c r="G1580" i="21"/>
  <c r="G1559" i="21"/>
  <c r="G1529" i="21"/>
  <c r="G1536" i="21"/>
  <c r="G1489" i="21"/>
  <c r="G1482" i="21"/>
  <c r="G1477" i="21"/>
  <c r="G1468" i="21"/>
  <c r="G1464" i="21"/>
  <c r="G1463" i="21"/>
  <c r="G1459" i="21"/>
  <c r="G1458" i="21"/>
  <c r="G1450" i="21"/>
  <c r="G1430" i="21"/>
  <c r="G1434" i="21"/>
  <c r="G1418" i="21"/>
  <c r="G1406" i="21"/>
  <c r="G1396" i="21"/>
  <c r="G1398" i="21"/>
  <c r="G1391" i="21"/>
  <c r="G1389" i="21"/>
  <c r="G1380" i="21"/>
  <c r="G1368" i="21"/>
  <c r="G1365" i="21"/>
  <c r="G1329" i="21"/>
  <c r="G1335" i="21"/>
  <c r="G1289" i="21"/>
  <c r="G1293" i="21"/>
  <c r="G1282" i="21"/>
  <c r="G1276" i="21"/>
  <c r="G1278" i="21"/>
  <c r="G1254" i="21"/>
  <c r="G1244" i="21"/>
  <c r="G1241" i="21"/>
  <c r="G1222" i="21"/>
  <c r="G1214" i="21"/>
  <c r="G1217" i="21"/>
  <c r="G1187" i="21"/>
  <c r="G1196" i="21"/>
  <c r="G1176" i="21"/>
  <c r="G1158" i="21"/>
  <c r="G1166" i="21"/>
  <c r="G1159" i="21"/>
  <c r="G1157" i="21"/>
  <c r="G1143" i="21"/>
  <c r="G1142" i="21"/>
  <c r="G1118" i="21"/>
  <c r="G1113" i="21"/>
  <c r="G1114" i="21"/>
  <c r="G1101" i="21"/>
  <c r="G1104" i="21"/>
  <c r="G1096" i="21"/>
  <c r="G1093" i="21"/>
  <c r="G1077" i="21"/>
  <c r="G1071" i="21"/>
  <c r="G1067" i="21"/>
  <c r="G1066" i="21"/>
  <c r="G1059" i="21"/>
  <c r="G1051" i="21"/>
  <c r="G1057" i="21"/>
  <c r="G1060" i="21"/>
  <c r="G1034" i="21"/>
  <c r="G1035" i="21"/>
  <c r="G976" i="21"/>
  <c r="G975" i="21"/>
  <c r="G982" i="21"/>
  <c r="G969" i="21"/>
  <c r="G965" i="21"/>
  <c r="G945" i="21"/>
  <c r="G911" i="21"/>
  <c r="G904" i="21"/>
  <c r="G895" i="21"/>
  <c r="G875" i="21"/>
  <c r="G864" i="21"/>
  <c r="G848" i="21"/>
  <c r="G845" i="21"/>
  <c r="G841" i="21"/>
  <c r="G829" i="21"/>
  <c r="G811" i="21"/>
  <c r="G803" i="21"/>
  <c r="G802" i="21"/>
  <c r="G793" i="21"/>
  <c r="G789" i="21"/>
  <c r="G775" i="21"/>
  <c r="G769" i="21"/>
  <c r="G770" i="21"/>
  <c r="G751" i="21"/>
  <c r="G752" i="21"/>
  <c r="G745" i="21"/>
  <c r="G728" i="21"/>
  <c r="G700" i="21"/>
  <c r="G685" i="21"/>
  <c r="G680" i="21"/>
  <c r="G674" i="21"/>
  <c r="G671" i="21"/>
  <c r="G664" i="21"/>
  <c r="G643" i="21"/>
  <c r="G635" i="21"/>
  <c r="G634" i="21"/>
  <c r="G628" i="21"/>
  <c r="G626" i="21"/>
  <c r="G615" i="21"/>
  <c r="G612" i="21"/>
  <c r="G604" i="21"/>
  <c r="G590" i="21"/>
  <c r="G587" i="21"/>
  <c r="G584" i="21"/>
  <c r="G581" i="21"/>
  <c r="G578" i="21"/>
  <c r="G570" i="21"/>
  <c r="G567" i="21"/>
  <c r="G566" i="21"/>
  <c r="G564" i="21"/>
  <c r="G555" i="21"/>
  <c r="G559" i="21"/>
  <c r="G557" i="21"/>
  <c r="G547" i="21"/>
  <c r="G538" i="21"/>
  <c r="G529" i="21"/>
  <c r="G533" i="21"/>
  <c r="G509" i="21"/>
  <c r="G502" i="21"/>
  <c r="G492" i="21"/>
  <c r="G493" i="21"/>
  <c r="G488" i="21"/>
  <c r="G476" i="21"/>
  <c r="G470" i="21"/>
  <c r="G464" i="21"/>
  <c r="G462" i="21"/>
  <c r="G449" i="21"/>
  <c r="G456" i="21"/>
  <c r="G447" i="21"/>
  <c r="G403" i="21"/>
  <c r="G405" i="21"/>
  <c r="G398" i="21"/>
  <c r="G399" i="21"/>
  <c r="G387" i="21"/>
  <c r="G385" i="21"/>
  <c r="G383" i="21"/>
  <c r="G375" i="21"/>
  <c r="G347" i="21"/>
  <c r="G339" i="21"/>
  <c r="G344" i="21"/>
  <c r="G332" i="21"/>
  <c r="G331" i="21"/>
  <c r="G335" i="21"/>
  <c r="G329" i="21"/>
  <c r="G307" i="21"/>
  <c r="G306" i="21"/>
  <c r="G305" i="21"/>
  <c r="G304" i="21"/>
  <c r="G291" i="21"/>
  <c r="G289" i="21"/>
  <c r="G283" i="21"/>
  <c r="G276" i="21"/>
  <c r="G274" i="21"/>
  <c r="G268" i="21"/>
  <c r="G264" i="21"/>
  <c r="G257" i="21"/>
  <c r="G250" i="21"/>
  <c r="G230" i="21"/>
  <c r="G220" i="21"/>
  <c r="G211" i="21"/>
  <c r="G208" i="21"/>
  <c r="G203" i="21"/>
  <c r="G189" i="21"/>
  <c r="G188" i="21"/>
  <c r="G186" i="21"/>
  <c r="G183" i="21"/>
  <c r="G180" i="21"/>
  <c r="G171" i="21"/>
  <c r="G170" i="21"/>
  <c r="G156" i="21"/>
  <c r="G136" i="21"/>
  <c r="G132" i="21"/>
  <c r="G119" i="21"/>
  <c r="G99" i="21"/>
  <c r="G90" i="21"/>
  <c r="G72" i="21"/>
  <c r="G60" i="21"/>
  <c r="G55" i="21"/>
  <c r="G54" i="21"/>
  <c r="G53" i="21"/>
  <c r="G52" i="21"/>
  <c r="G51" i="21"/>
  <c r="G4" i="21"/>
  <c r="G1900" i="21"/>
  <c r="G1897" i="21"/>
  <c r="G1872" i="21"/>
  <c r="G1831" i="21"/>
  <c r="G1800" i="21"/>
  <c r="G1792" i="21"/>
  <c r="G1790" i="21"/>
  <c r="G1777" i="21"/>
  <c r="G1770" i="21"/>
  <c r="G1763" i="21"/>
  <c r="G1759" i="21"/>
  <c r="G1755" i="21"/>
  <c r="G1740" i="21"/>
  <c r="G1736" i="21"/>
  <c r="G1735" i="21"/>
  <c r="G1732" i="21"/>
  <c r="G1724" i="21"/>
  <c r="G1717" i="21"/>
  <c r="G1705" i="21"/>
  <c r="G1698" i="21"/>
  <c r="G1689" i="21"/>
  <c r="G1688" i="21"/>
  <c r="G1676" i="21"/>
  <c r="G1678" i="21"/>
  <c r="G1667" i="21"/>
  <c r="G1662" i="21"/>
  <c r="G1653" i="21"/>
  <c r="G1645" i="21"/>
  <c r="G1641" i="21"/>
  <c r="G1635" i="21"/>
  <c r="G1596" i="21"/>
  <c r="G1578" i="21"/>
  <c r="G1577" i="21"/>
  <c r="G1571" i="21"/>
  <c r="G1557" i="21"/>
  <c r="G1551" i="21"/>
  <c r="G1546" i="21"/>
  <c r="G1542" i="21"/>
  <c r="G1510" i="21"/>
  <c r="G1498" i="21"/>
  <c r="G1490" i="21"/>
  <c r="G1478" i="21"/>
  <c r="G1461" i="21"/>
  <c r="G1460" i="21"/>
  <c r="G1451" i="21"/>
  <c r="G1439" i="21"/>
  <c r="G1416" i="21"/>
  <c r="G1349" i="21"/>
  <c r="G1342" i="21"/>
  <c r="G1307" i="21"/>
  <c r="G1292" i="21"/>
  <c r="G1283" i="21"/>
  <c r="G1274" i="21"/>
  <c r="G1262" i="21"/>
  <c r="G1250" i="21"/>
  <c r="G1236" i="21"/>
  <c r="G1228" i="21"/>
  <c r="G1202" i="21"/>
  <c r="G1112" i="21"/>
  <c r="G1107" i="21"/>
  <c r="G1068" i="21"/>
  <c r="G1058" i="21"/>
  <c r="G1050" i="21"/>
  <c r="G1049" i="21"/>
  <c r="G1029" i="21"/>
  <c r="G1025" i="21"/>
  <c r="G1010" i="21"/>
  <c r="G1000" i="21"/>
  <c r="G979" i="21"/>
  <c r="G973" i="21"/>
  <c r="G970" i="21"/>
  <c r="G943" i="21"/>
  <c r="G932" i="21"/>
  <c r="G934" i="21"/>
  <c r="G925" i="21"/>
  <c r="G903" i="21"/>
  <c r="G891" i="21"/>
  <c r="G866" i="21"/>
  <c r="G852" i="21"/>
  <c r="G823" i="21"/>
  <c r="G819" i="21"/>
  <c r="G810" i="21"/>
  <c r="G799" i="21"/>
  <c r="G808" i="21"/>
  <c r="G800" i="21"/>
  <c r="G767" i="21"/>
  <c r="G766" i="21"/>
  <c r="G755" i="21"/>
  <c r="G747" i="21"/>
  <c r="G724" i="21"/>
  <c r="G729" i="21"/>
  <c r="G703" i="21"/>
  <c r="G702" i="21"/>
  <c r="G668" i="21"/>
  <c r="G660" i="21"/>
  <c r="G658" i="21"/>
  <c r="G651" i="21"/>
  <c r="G633" i="21"/>
  <c r="G636" i="21"/>
  <c r="G625" i="21"/>
  <c r="G610" i="21"/>
  <c r="G620" i="21"/>
  <c r="G603" i="21"/>
  <c r="G606" i="21"/>
  <c r="G592" i="21"/>
  <c r="G579" i="21"/>
  <c r="G563" i="21"/>
  <c r="G561" i="21"/>
  <c r="G541" i="21"/>
  <c r="G542" i="21"/>
  <c r="G543" i="21"/>
  <c r="G534" i="21"/>
  <c r="G530" i="21"/>
  <c r="G528" i="21"/>
  <c r="G518" i="21"/>
  <c r="G510" i="21"/>
  <c r="G486" i="21"/>
  <c r="G475" i="21"/>
  <c r="G477" i="21"/>
  <c r="G481" i="21"/>
  <c r="G482" i="21"/>
  <c r="G472" i="21"/>
  <c r="G437" i="21"/>
  <c r="G428" i="21"/>
  <c r="G419" i="21"/>
  <c r="G417" i="21"/>
  <c r="G395" i="21"/>
  <c r="G382" i="21"/>
  <c r="G381" i="21"/>
  <c r="G340" i="21"/>
  <c r="G337" i="21"/>
  <c r="G319" i="21"/>
  <c r="G302" i="21"/>
  <c r="G261" i="21"/>
  <c r="G255" i="21"/>
  <c r="G227" i="21"/>
  <c r="G221" i="21"/>
  <c r="G205" i="21"/>
  <c r="G197" i="21"/>
  <c r="G160" i="21"/>
  <c r="G141" i="21"/>
  <c r="G135" i="21"/>
  <c r="G134" i="21"/>
  <c r="G105" i="21"/>
  <c r="G109" i="21"/>
  <c r="G100" i="21"/>
  <c r="G87" i="21"/>
  <c r="G74" i="21"/>
  <c r="G73" i="21"/>
  <c r="G71" i="21"/>
  <c r="G69" i="21"/>
  <c r="G32" i="21"/>
  <c r="G23" i="21"/>
  <c r="G11" i="21"/>
  <c r="G10" i="21"/>
  <c r="G9" i="21"/>
  <c r="G8" i="21"/>
  <c r="G7" i="21"/>
  <c r="G6" i="21"/>
  <c r="G1963" i="21"/>
  <c r="G1946" i="21"/>
  <c r="G1944" i="21"/>
  <c r="G1941" i="21"/>
  <c r="G1892" i="21"/>
  <c r="G1862" i="21"/>
  <c r="G1853" i="21"/>
  <c r="G1838" i="21"/>
  <c r="G1830" i="21"/>
  <c r="G1769" i="21"/>
  <c r="G1750" i="21"/>
  <c r="G1749" i="21"/>
  <c r="G1746" i="21"/>
  <c r="G1692" i="21"/>
  <c r="G1663" i="21"/>
  <c r="G1648" i="21"/>
  <c r="G1643" i="21"/>
  <c r="G1632" i="21"/>
  <c r="G1620" i="21"/>
  <c r="G1532" i="21"/>
  <c r="G1525" i="21"/>
  <c r="G1519" i="21"/>
  <c r="G1497" i="21"/>
  <c r="G1476" i="21"/>
  <c r="G1449" i="21"/>
  <c r="G1411" i="21"/>
  <c r="G1387" i="21"/>
  <c r="G1375" i="21"/>
  <c r="G1359" i="21"/>
  <c r="G1322" i="21"/>
  <c r="G1316" i="21"/>
  <c r="G1296" i="21"/>
  <c r="G1291" i="21"/>
  <c r="G1270" i="21"/>
  <c r="G1240" i="21"/>
  <c r="G1238" i="21"/>
  <c r="G1226" i="21"/>
  <c r="G1219" i="21"/>
  <c r="G1216" i="21"/>
  <c r="G1201" i="21"/>
  <c r="G1177" i="21"/>
  <c r="G1189" i="21"/>
  <c r="G1170" i="21"/>
  <c r="G1141" i="21"/>
  <c r="G1122" i="21"/>
  <c r="G1027" i="21"/>
  <c r="G974" i="21"/>
  <c r="G962" i="21"/>
  <c r="G931" i="21"/>
  <c r="G924" i="21"/>
  <c r="G909" i="21"/>
  <c r="G905" i="21"/>
  <c r="G878" i="21"/>
  <c r="G876" i="21"/>
  <c r="G867" i="21"/>
  <c r="G859" i="21"/>
  <c r="G826" i="21"/>
  <c r="G795" i="21"/>
  <c r="G779" i="21"/>
  <c r="G756" i="21"/>
  <c r="G737" i="21"/>
  <c r="G716" i="21"/>
  <c r="G707" i="21"/>
  <c r="G666" i="21"/>
  <c r="G648" i="21"/>
  <c r="G656" i="21"/>
  <c r="G655" i="21"/>
  <c r="G654" i="21"/>
  <c r="G653" i="21"/>
  <c r="G632" i="21"/>
  <c r="G637" i="21"/>
  <c r="G597" i="21"/>
  <c r="G580" i="21"/>
  <c r="G577" i="21"/>
  <c r="G583" i="21"/>
  <c r="G549" i="21"/>
  <c r="G544" i="21"/>
  <c r="G522" i="21"/>
  <c r="G520" i="21"/>
  <c r="G515" i="21"/>
  <c r="G487" i="21"/>
  <c r="G469" i="21"/>
  <c r="G452" i="21"/>
  <c r="G421" i="21"/>
  <c r="G394" i="21"/>
  <c r="G386" i="21"/>
  <c r="G369" i="21"/>
  <c r="G368" i="21"/>
  <c r="G367" i="21"/>
  <c r="G366" i="21"/>
  <c r="G365" i="21"/>
  <c r="G354" i="21"/>
  <c r="G341" i="21"/>
  <c r="G327" i="21"/>
  <c r="G299" i="21"/>
  <c r="G298" i="21"/>
  <c r="G277" i="21"/>
  <c r="G258" i="21"/>
  <c r="G256" i="21"/>
  <c r="G229" i="21"/>
  <c r="G223" i="21"/>
  <c r="G212" i="21"/>
  <c r="G190" i="21"/>
  <c r="G175" i="21"/>
  <c r="G158" i="21"/>
  <c r="G144" i="21"/>
  <c r="G118" i="21"/>
  <c r="G103" i="21"/>
  <c r="G98" i="21"/>
  <c r="G68" i="21"/>
  <c r="G67" i="21"/>
  <c r="G50" i="21"/>
  <c r="G36" i="21"/>
  <c r="G1974" i="21"/>
  <c r="G1973" i="21"/>
  <c r="G1966" i="21"/>
  <c r="G1943" i="21"/>
  <c r="G1936" i="21"/>
  <c r="G1934" i="21"/>
  <c r="G1914" i="21"/>
  <c r="G1848" i="21"/>
  <c r="G1815" i="21"/>
  <c r="G1801" i="21"/>
  <c r="G1798" i="21"/>
  <c r="G1797" i="21"/>
  <c r="G1787" i="21"/>
  <c r="G1772" i="21"/>
  <c r="G1760" i="21"/>
  <c r="G1757" i="21"/>
  <c r="G1754" i="21"/>
  <c r="G1742" i="21"/>
  <c r="G1744" i="21"/>
  <c r="G1743" i="21"/>
  <c r="G1677" i="21"/>
  <c r="G1668" i="21"/>
  <c r="G1652" i="21"/>
  <c r="G1628" i="21"/>
  <c r="G1594" i="21"/>
  <c r="G1589" i="21"/>
  <c r="G1575" i="21"/>
  <c r="G1568" i="21"/>
  <c r="G1563" i="21"/>
  <c r="G1556" i="21"/>
  <c r="G1527" i="21"/>
  <c r="G1524" i="21"/>
  <c r="G1515" i="21"/>
  <c r="G1509" i="21"/>
  <c r="G1496" i="21"/>
  <c r="G1494" i="21"/>
  <c r="G1481" i="21"/>
  <c r="G1456" i="21"/>
  <c r="G1455" i="21"/>
  <c r="G1446" i="21"/>
  <c r="G1440" i="21"/>
  <c r="G1429" i="21"/>
  <c r="G1423" i="21"/>
  <c r="G1401" i="21"/>
  <c r="G1394" i="21"/>
  <c r="G1376" i="21"/>
  <c r="G1347" i="21"/>
  <c r="G1327" i="21"/>
  <c r="G1312" i="21"/>
  <c r="G1308" i="21"/>
  <c r="G1301" i="21"/>
  <c r="G1303" i="21"/>
  <c r="G1294" i="21"/>
  <c r="G1280" i="21"/>
  <c r="G1273" i="21"/>
  <c r="G1271" i="21"/>
  <c r="G1264" i="21"/>
  <c r="G1253" i="21"/>
  <c r="G1251" i="21"/>
  <c r="G1200" i="21"/>
  <c r="G1205" i="21"/>
  <c r="G1179" i="21"/>
  <c r="G1198" i="21"/>
  <c r="G1183" i="21"/>
  <c r="G1137" i="21"/>
  <c r="G1124" i="21"/>
  <c r="G1110" i="21"/>
  <c r="G1103" i="21"/>
  <c r="G1089" i="21"/>
  <c r="G1069" i="21"/>
  <c r="G1073" i="21"/>
  <c r="G1053" i="21"/>
  <c r="G1046" i="21"/>
  <c r="G1031" i="21"/>
  <c r="G1037" i="21"/>
  <c r="G1004" i="21"/>
  <c r="G995" i="21"/>
  <c r="G981" i="21"/>
  <c r="G987" i="21"/>
  <c r="G972" i="21"/>
  <c r="G946" i="21"/>
  <c r="G942" i="21"/>
  <c r="G944" i="21"/>
  <c r="G935" i="21"/>
  <c r="G916" i="21"/>
  <c r="G900" i="21"/>
  <c r="G887" i="21"/>
  <c r="G881" i="21"/>
  <c r="G874" i="21"/>
  <c r="G870" i="21"/>
  <c r="G869" i="21"/>
  <c r="G862" i="21"/>
  <c r="G843" i="21"/>
  <c r="G844" i="21"/>
  <c r="G837" i="21"/>
  <c r="G830" i="21"/>
  <c r="G838" i="21"/>
  <c r="G827" i="21"/>
  <c r="G817" i="21"/>
  <c r="G816" i="21"/>
  <c r="G815" i="21"/>
  <c r="G804" i="21"/>
  <c r="G794" i="21"/>
  <c r="G790" i="21"/>
  <c r="G788" i="21"/>
  <c r="G791" i="21"/>
  <c r="G772" i="21"/>
  <c r="G785" i="21"/>
  <c r="G746" i="21"/>
  <c r="G741" i="21"/>
  <c r="G738" i="21"/>
  <c r="G736" i="21"/>
  <c r="G721" i="21"/>
  <c r="G726" i="21"/>
  <c r="G730" i="21"/>
  <c r="G710" i="21"/>
  <c r="G704" i="21"/>
  <c r="G701" i="21"/>
  <c r="G693" i="21"/>
  <c r="G687" i="21"/>
  <c r="G683" i="21"/>
  <c r="G682" i="21"/>
  <c r="G665" i="21"/>
  <c r="G662" i="21"/>
  <c r="G646" i="21"/>
  <c r="G657" i="21"/>
  <c r="G640" i="21"/>
  <c r="G639" i="21"/>
  <c r="G630" i="21"/>
  <c r="G623" i="21"/>
  <c r="G599" i="21"/>
  <c r="G594" i="21"/>
  <c r="G585" i="21"/>
  <c r="G576" i="21"/>
  <c r="G575" i="21"/>
  <c r="G554" i="21"/>
  <c r="G548" i="21"/>
  <c r="G537" i="21"/>
  <c r="G535" i="21"/>
  <c r="G531" i="21"/>
  <c r="G532" i="21"/>
  <c r="G521" i="21"/>
  <c r="G523" i="21"/>
  <c r="G516" i="21"/>
  <c r="G511" i="21"/>
  <c r="G463" i="21"/>
  <c r="G461" i="21"/>
  <c r="G457" i="21"/>
  <c r="G454" i="21"/>
  <c r="G441" i="21"/>
  <c r="G450" i="21"/>
  <c r="G442" i="21"/>
  <c r="G448" i="21"/>
  <c r="G434" i="21"/>
  <c r="G415" i="21"/>
  <c r="G411" i="21"/>
  <c r="G408" i="21"/>
  <c r="G402" i="21"/>
  <c r="G390" i="21"/>
  <c r="G388" i="21"/>
  <c r="G384" i="21"/>
  <c r="G374" i="21"/>
  <c r="G363" i="21"/>
  <c r="G357" i="21"/>
  <c r="G348" i="21"/>
  <c r="G343" i="21"/>
  <c r="G345" i="21"/>
  <c r="G326" i="21"/>
  <c r="G325" i="21"/>
  <c r="G320" i="21"/>
  <c r="G303" i="21"/>
  <c r="G294" i="21"/>
  <c r="G292" i="21"/>
  <c r="G286" i="21"/>
  <c r="G282" i="21"/>
  <c r="G275" i="21"/>
  <c r="G273" i="21"/>
  <c r="G253" i="21"/>
  <c r="G249" i="21"/>
  <c r="G243" i="21"/>
  <c r="G246" i="21"/>
  <c r="G244" i="21"/>
  <c r="G242" i="21"/>
  <c r="G245" i="21"/>
  <c r="G248" i="21"/>
  <c r="G232" i="21"/>
  <c r="G231" i="21"/>
  <c r="G222" i="21"/>
  <c r="G216" i="21"/>
  <c r="G215" i="21"/>
  <c r="G214" i="21"/>
  <c r="G200" i="21"/>
  <c r="G199" i="21"/>
  <c r="G193" i="21"/>
  <c r="G187" i="21"/>
  <c r="G182" i="21"/>
  <c r="G173" i="21"/>
  <c r="G145" i="21"/>
  <c r="G142" i="21"/>
  <c r="G116" i="21"/>
  <c r="G62" i="21"/>
  <c r="G30" i="21"/>
  <c r="G29" i="21"/>
  <c r="G24" i="21"/>
  <c r="G28" i="21"/>
  <c r="G27" i="21"/>
  <c r="G26" i="21"/>
  <c r="G25" i="21"/>
  <c r="G22" i="21"/>
  <c r="G21" i="21"/>
  <c r="G20" i="21"/>
  <c r="G19" i="21"/>
  <c r="G12" i="21"/>
  <c r="G1960" i="21"/>
  <c r="G1959" i="21"/>
  <c r="G1949" i="21"/>
  <c r="G1945" i="21"/>
  <c r="G1938" i="21"/>
  <c r="G1930" i="21"/>
  <c r="G1912" i="21"/>
  <c r="G1903" i="21"/>
  <c r="G1894" i="21"/>
  <c r="G1893" i="21"/>
  <c r="G1857" i="21"/>
  <c r="G1856" i="21"/>
  <c r="G1855" i="21"/>
  <c r="G1852" i="21"/>
  <c r="G1844" i="21"/>
  <c r="G1827" i="21"/>
  <c r="G1818" i="21"/>
  <c r="G1812" i="21"/>
  <c r="G1796" i="21"/>
  <c r="G1785" i="21"/>
  <c r="G1775" i="21"/>
  <c r="G1768" i="21"/>
  <c r="G1751" i="21"/>
  <c r="G1747" i="21"/>
  <c r="G1730" i="21"/>
  <c r="G1723" i="21"/>
  <c r="G1721" i="21"/>
  <c r="G1714" i="21"/>
  <c r="G1712" i="21"/>
  <c r="G1711" i="21"/>
  <c r="G1709" i="21"/>
  <c r="G1706" i="21"/>
  <c r="G1691" i="21"/>
  <c r="G1680" i="21"/>
  <c r="G1669" i="21"/>
  <c r="G1666" i="21"/>
  <c r="G1636" i="21"/>
  <c r="G1622" i="21"/>
  <c r="G1614" i="21"/>
  <c r="G1613" i="21"/>
  <c r="G1609" i="21"/>
  <c r="G1600" i="21"/>
  <c r="G1592" i="21"/>
  <c r="G1593" i="21"/>
  <c r="G1583" i="21"/>
  <c r="G1584" i="21"/>
  <c r="G1576" i="21"/>
  <c r="G1564" i="21"/>
  <c r="G1540" i="21"/>
  <c r="G1541" i="21"/>
  <c r="G1539" i="21"/>
  <c r="G1537" i="21"/>
  <c r="G1531" i="21"/>
  <c r="G1526" i="21"/>
  <c r="G1508" i="21"/>
  <c r="G1502" i="21"/>
  <c r="G1500" i="21"/>
  <c r="G1495" i="21"/>
  <c r="G1492" i="21"/>
  <c r="G1485" i="21"/>
  <c r="G1479" i="21"/>
  <c r="G1467" i="21"/>
  <c r="G1442" i="21"/>
  <c r="G1441" i="21"/>
  <c r="G1431" i="21"/>
  <c r="G1422" i="21"/>
  <c r="G1405" i="21"/>
  <c r="G1395" i="21"/>
  <c r="G1397" i="21"/>
  <c r="G1361" i="21"/>
  <c r="G1357" i="21"/>
  <c r="G1346" i="21"/>
  <c r="G1356" i="21"/>
  <c r="G1348" i="21"/>
  <c r="G1344" i="21"/>
  <c r="G1314" i="21"/>
  <c r="G1304" i="21"/>
  <c r="G1299" i="21"/>
  <c r="G1295" i="21"/>
  <c r="G1290" i="21"/>
  <c r="G1284" i="21"/>
  <c r="G1259" i="21"/>
  <c r="G1257" i="21"/>
  <c r="G1233" i="21"/>
  <c r="G1231" i="21"/>
  <c r="G1229" i="21"/>
  <c r="G1225" i="21"/>
  <c r="G1197" i="21"/>
  <c r="G1182" i="21"/>
  <c r="G1188" i="21"/>
  <c r="G1195" i="21"/>
  <c r="G1172" i="21"/>
  <c r="G1160" i="21"/>
  <c r="G1155" i="21"/>
  <c r="G1152" i="21"/>
  <c r="G1154" i="21"/>
  <c r="G1151" i="21"/>
  <c r="G1149" i="21"/>
  <c r="G1133" i="21"/>
  <c r="G1108" i="21"/>
  <c r="G1078" i="21"/>
  <c r="G1065" i="21"/>
  <c r="G1055" i="21"/>
  <c r="G1032" i="21"/>
  <c r="G1017" i="21"/>
  <c r="G1022" i="21"/>
  <c r="G1011" i="21"/>
  <c r="G1013" i="21"/>
  <c r="G998" i="21"/>
  <c r="G983" i="21"/>
  <c r="G960" i="21"/>
  <c r="G927" i="21"/>
  <c r="G918" i="21"/>
  <c r="G912" i="21"/>
  <c r="G914" i="21"/>
  <c r="G896" i="21"/>
  <c r="G888" i="21"/>
  <c r="G880" i="21"/>
  <c r="G886" i="21"/>
  <c r="G877" i="21"/>
  <c r="G857" i="21"/>
  <c r="G856" i="21"/>
  <c r="G861" i="21"/>
  <c r="G854" i="21"/>
  <c r="G849" i="21"/>
  <c r="G850" i="21"/>
  <c r="G847" i="21"/>
  <c r="G835" i="21"/>
  <c r="G813" i="21"/>
  <c r="G809" i="21"/>
  <c r="G776" i="21"/>
  <c r="G768" i="21"/>
  <c r="G761" i="21"/>
  <c r="G762" i="21"/>
  <c r="G735" i="21"/>
  <c r="G742" i="21"/>
  <c r="G739" i="21"/>
  <c r="G715" i="21"/>
  <c r="G695" i="21"/>
  <c r="G705" i="21"/>
  <c r="G690" i="21"/>
  <c r="G691" i="21"/>
  <c r="G667" i="21"/>
  <c r="G670" i="21"/>
  <c r="G642" i="21"/>
  <c r="G621" i="21"/>
  <c r="G611" i="21"/>
  <c r="G614" i="21"/>
  <c r="G605" i="21"/>
  <c r="G595" i="21"/>
  <c r="G586" i="21"/>
  <c r="G582" i="21"/>
  <c r="G569" i="21"/>
  <c r="G565" i="21"/>
  <c r="G556" i="21"/>
  <c r="G540" i="21"/>
  <c r="G519" i="21"/>
  <c r="G505" i="21"/>
  <c r="G484" i="21"/>
  <c r="G479" i="21"/>
  <c r="G473" i="21"/>
  <c r="G440" i="21"/>
  <c r="G451" i="21"/>
  <c r="G430" i="21"/>
  <c r="G426" i="21"/>
  <c r="G397" i="21"/>
  <c r="G391" i="21"/>
  <c r="G379" i="21"/>
  <c r="G350" i="21"/>
  <c r="G317" i="21"/>
  <c r="G316" i="21"/>
  <c r="G310" i="21"/>
  <c r="G301" i="21"/>
  <c r="G296" i="21"/>
  <c r="G260" i="21"/>
  <c r="G252" i="21"/>
  <c r="G235" i="21"/>
  <c r="G226" i="21"/>
  <c r="G225" i="21"/>
  <c r="G219" i="21"/>
  <c r="G209" i="21"/>
  <c r="G198" i="21"/>
  <c r="G202" i="21"/>
  <c r="G201" i="21"/>
  <c r="G196" i="21"/>
  <c r="G192" i="21"/>
  <c r="G157" i="21"/>
  <c r="G151" i="21"/>
  <c r="G138" i="21"/>
  <c r="G123" i="21"/>
  <c r="G122" i="21"/>
  <c r="G121" i="21"/>
  <c r="G115" i="21"/>
  <c r="G113" i="21"/>
  <c r="G112" i="21"/>
  <c r="G97" i="21"/>
  <c r="G96" i="21"/>
  <c r="G95" i="21"/>
  <c r="G94" i="21"/>
  <c r="G93" i="21"/>
  <c r="G89" i="21"/>
  <c r="G92" i="21"/>
  <c r="G91" i="21"/>
  <c r="G1976" i="21"/>
  <c r="G1967" i="21"/>
  <c r="G1962" i="21"/>
  <c r="G1956" i="21"/>
  <c r="G1954" i="21"/>
  <c r="G1948" i="21"/>
  <c r="G1929" i="21"/>
  <c r="G1928" i="21"/>
  <c r="G1926" i="21"/>
  <c r="G1924" i="21"/>
  <c r="G1919" i="21"/>
  <c r="G1917" i="21"/>
  <c r="G1905" i="21"/>
  <c r="G1901" i="21"/>
  <c r="G1898" i="21"/>
  <c r="G1888" i="21"/>
  <c r="G1885" i="21"/>
  <c r="G1869" i="21"/>
  <c r="G1868" i="21"/>
  <c r="G1865" i="21"/>
  <c r="G1867" i="21"/>
  <c r="G1864" i="21"/>
  <c r="G1861" i="21"/>
  <c r="G1860" i="21"/>
  <c r="G1859" i="21"/>
  <c r="G1850" i="21"/>
  <c r="G1847" i="21"/>
  <c r="G1822" i="21"/>
  <c r="G1813" i="21"/>
  <c r="G1807" i="21"/>
  <c r="G1806" i="21"/>
  <c r="G1795" i="21"/>
  <c r="G1784" i="21"/>
  <c r="G1783" i="21"/>
  <c r="G1778" i="21"/>
  <c r="G1765" i="21"/>
  <c r="G1753" i="21"/>
  <c r="G1752" i="21"/>
  <c r="G1718" i="21"/>
  <c r="G1715" i="21"/>
  <c r="G1707" i="21"/>
  <c r="G1693" i="21"/>
  <c r="G1683" i="21"/>
  <c r="G1675" i="21"/>
  <c r="G1673" i="21"/>
  <c r="G1665" i="21"/>
  <c r="G1661" i="21"/>
  <c r="G1660" i="21"/>
  <c r="G1627" i="21"/>
  <c r="G1625" i="21"/>
  <c r="G1585" i="21"/>
  <c r="G1569" i="21"/>
  <c r="G1567" i="21"/>
  <c r="G1562" i="21"/>
  <c r="G1523" i="21"/>
  <c r="G1506" i="21"/>
  <c r="G1499" i="21"/>
  <c r="G1507" i="21"/>
  <c r="G1505" i="21"/>
  <c r="G1488" i="21"/>
  <c r="G1474" i="21"/>
  <c r="G1438" i="21"/>
  <c r="G1436" i="21"/>
  <c r="G1435" i="21"/>
  <c r="G1432" i="21"/>
  <c r="G1407" i="21"/>
  <c r="G1400" i="21"/>
  <c r="G1392" i="21"/>
  <c r="G1388" i="21"/>
  <c r="G1370" i="21"/>
  <c r="G1332" i="21"/>
  <c r="G1333" i="21"/>
  <c r="G1326" i="21"/>
  <c r="G1313" i="21"/>
  <c r="G1298" i="21"/>
  <c r="G1300" i="21"/>
  <c r="G1302" i="21"/>
  <c r="G1285" i="21"/>
  <c r="G1258" i="21"/>
  <c r="G1256" i="21"/>
  <c r="G1242" i="21"/>
  <c r="G1248" i="21"/>
  <c r="G1235" i="21"/>
  <c r="G1234" i="21"/>
  <c r="G1230" i="21"/>
  <c r="G1218" i="21"/>
  <c r="G1215" i="21"/>
  <c r="G1211" i="21"/>
  <c r="G1207" i="21"/>
  <c r="G1194" i="21"/>
  <c r="G1180" i="21"/>
  <c r="G1193" i="21"/>
  <c r="G1178" i="21"/>
  <c r="G1175" i="21"/>
  <c r="G1164" i="21"/>
  <c r="G1163" i="21"/>
  <c r="G1140" i="21"/>
  <c r="G1150" i="21"/>
  <c r="G1134" i="21"/>
  <c r="G1135" i="21"/>
  <c r="G1129" i="21"/>
  <c r="G1126" i="21"/>
  <c r="G1123" i="21"/>
  <c r="G1119" i="21"/>
  <c r="G1111" i="21"/>
  <c r="G1102" i="21"/>
  <c r="G1099" i="21"/>
  <c r="G1105" i="21"/>
  <c r="G1106" i="21"/>
  <c r="G1092" i="21"/>
  <c r="G1087" i="21"/>
  <c r="G1080" i="21"/>
  <c r="G1085" i="21"/>
  <c r="G1083" i="21"/>
  <c r="G1084" i="21"/>
  <c r="G1081" i="21"/>
  <c r="G1086" i="21"/>
  <c r="G1070" i="21"/>
  <c r="G1076" i="21"/>
  <c r="G1074" i="21"/>
  <c r="G1075" i="21"/>
  <c r="G1062" i="21"/>
  <c r="G1052" i="21"/>
  <c r="G1054" i="21"/>
  <c r="G1043" i="21"/>
  <c r="G1023" i="21"/>
  <c r="G1020" i="21"/>
  <c r="G1016" i="21"/>
  <c r="G1009" i="21"/>
  <c r="G1012" i="21"/>
  <c r="G1006" i="21"/>
  <c r="G999" i="21"/>
  <c r="G1005" i="21"/>
  <c r="G997" i="21"/>
  <c r="G996" i="21"/>
  <c r="G989" i="21"/>
  <c r="G988" i="21"/>
  <c r="G966" i="21"/>
  <c r="G971" i="21"/>
  <c r="G956" i="21"/>
  <c r="G955" i="21"/>
  <c r="G950" i="21"/>
  <c r="G948" i="21"/>
  <c r="G940" i="21"/>
  <c r="G939" i="21"/>
  <c r="G929" i="21"/>
  <c r="G928" i="21"/>
  <c r="G933" i="21"/>
  <c r="G930" i="21"/>
  <c r="G922" i="21"/>
  <c r="G919" i="21"/>
  <c r="G917" i="21"/>
  <c r="G910" i="21"/>
  <c r="G915" i="21"/>
  <c r="G913" i="21"/>
  <c r="G906" i="21"/>
  <c r="G893" i="21"/>
  <c r="G894" i="21"/>
  <c r="G889" i="21"/>
  <c r="G882" i="21"/>
  <c r="G872" i="21"/>
  <c r="G868" i="21"/>
  <c r="G855" i="21"/>
  <c r="G860" i="21"/>
  <c r="G853" i="21"/>
  <c r="G846" i="21"/>
  <c r="G836" i="21"/>
  <c r="G832" i="21"/>
  <c r="G840" i="21"/>
  <c r="G831" i="21"/>
  <c r="G824" i="21"/>
  <c r="G807" i="21"/>
  <c r="G801" i="21"/>
  <c r="G792" i="21"/>
  <c r="G786" i="21"/>
  <c r="G774" i="21"/>
  <c r="G782" i="21"/>
  <c r="G778" i="21"/>
  <c r="G784" i="21"/>
  <c r="G764" i="21"/>
  <c r="G749" i="21"/>
  <c r="G733" i="21"/>
  <c r="G732" i="21"/>
  <c r="G731" i="21"/>
  <c r="G720" i="21"/>
  <c r="G722" i="21"/>
  <c r="G714" i="21"/>
  <c r="G709" i="21"/>
  <c r="G711" i="21"/>
  <c r="G699" i="21"/>
  <c r="G698" i="21"/>
  <c r="G697" i="21"/>
  <c r="G692" i="21"/>
  <c r="G684" i="21"/>
  <c r="G679" i="21"/>
  <c r="G678" i="21"/>
  <c r="G659" i="21"/>
  <c r="G663" i="21"/>
  <c r="G661" i="21"/>
  <c r="G647" i="21"/>
  <c r="G641" i="21"/>
  <c r="G629" i="21"/>
  <c r="G622" i="21"/>
  <c r="G616" i="21"/>
  <c r="G613" i="21"/>
  <c r="G601" i="21"/>
  <c r="G600" i="21"/>
  <c r="G598" i="21"/>
  <c r="G593" i="21"/>
  <c r="G568" i="21"/>
  <c r="G558" i="21"/>
  <c r="G503" i="21"/>
  <c r="G498" i="21"/>
  <c r="G491" i="21"/>
  <c r="G483" i="21"/>
  <c r="G465" i="21"/>
  <c r="G459" i="21"/>
  <c r="G439" i="21"/>
  <c r="G436" i="21"/>
  <c r="G435" i="21"/>
  <c r="G389" i="21"/>
  <c r="G380" i="21"/>
  <c r="G377" i="21"/>
  <c r="G358" i="21"/>
  <c r="G362" i="21"/>
  <c r="G330" i="21"/>
  <c r="G324" i="21"/>
  <c r="G315" i="21"/>
  <c r="G309" i="21"/>
  <c r="G311" i="21"/>
  <c r="G297" i="21"/>
  <c r="G288" i="21"/>
  <c r="G281" i="21"/>
  <c r="G269" i="21"/>
  <c r="G262" i="21"/>
  <c r="G254" i="21"/>
  <c r="G251" i="21"/>
  <c r="G247" i="21"/>
  <c r="G238" i="21"/>
  <c r="G191" i="21"/>
  <c r="G179" i="21"/>
  <c r="G166" i="21"/>
  <c r="G164" i="21"/>
  <c r="G163" i="21"/>
  <c r="G162" i="21"/>
  <c r="G161" i="21"/>
  <c r="G143" i="21"/>
  <c r="G140" i="21"/>
  <c r="G126" i="21"/>
  <c r="G125" i="21"/>
  <c r="G124" i="21"/>
  <c r="G101" i="21"/>
  <c r="G102" i="21"/>
  <c r="G1971" i="21"/>
  <c r="G1952" i="21"/>
  <c r="G1947" i="21"/>
  <c r="G1942" i="21"/>
  <c r="G1940" i="21"/>
  <c r="G1931" i="21"/>
  <c r="G1921" i="21"/>
  <c r="G1920" i="21"/>
  <c r="G1918" i="21"/>
  <c r="G1916" i="21"/>
  <c r="G1915" i="21"/>
  <c r="G1913" i="21"/>
  <c r="G1910" i="21"/>
  <c r="G1906" i="21"/>
  <c r="G1902" i="21"/>
  <c r="G1899" i="21"/>
  <c r="G1889" i="21"/>
  <c r="G1880" i="21"/>
  <c r="G1877" i="21"/>
  <c r="G1875" i="21"/>
  <c r="G1866" i="21"/>
  <c r="G1858" i="21"/>
  <c r="G1837" i="21"/>
  <c r="G1834" i="21"/>
  <c r="G1825" i="21"/>
  <c r="G1820" i="21"/>
  <c r="G1817" i="21"/>
  <c r="G1810" i="21"/>
  <c r="G1802" i="21"/>
  <c r="G1799" i="21"/>
  <c r="G1793" i="21"/>
  <c r="G1781" i="21"/>
  <c r="G1771" i="21"/>
  <c r="G1773" i="21"/>
  <c r="G1758" i="21"/>
  <c r="G1756" i="21"/>
  <c r="G1738" i="21"/>
  <c r="G1729" i="21"/>
  <c r="G1725" i="21"/>
  <c r="G1719" i="21"/>
  <c r="G1713" i="21"/>
  <c r="G1704" i="21"/>
  <c r="G1699" i="21"/>
  <c r="G1697" i="21"/>
  <c r="G1695" i="21"/>
  <c r="G1651" i="21"/>
  <c r="G1644" i="21"/>
  <c r="G1642" i="21"/>
  <c r="G1616" i="21"/>
  <c r="G1607" i="21"/>
  <c r="G1601" i="21"/>
  <c r="G1586" i="21"/>
  <c r="G1579" i="21"/>
  <c r="G1566" i="21"/>
  <c r="G1552" i="21"/>
  <c r="G1533" i="21"/>
  <c r="G1528" i="21"/>
  <c r="G1521" i="21"/>
  <c r="G1517" i="21"/>
  <c r="G1514" i="21"/>
  <c r="G1511" i="21"/>
  <c r="G1491" i="21"/>
  <c r="G1484" i="21"/>
  <c r="G1483" i="21"/>
  <c r="G1480" i="21"/>
  <c r="G1469" i="21"/>
  <c r="G1465" i="21"/>
  <c r="G1457" i="21"/>
  <c r="G1437" i="21"/>
  <c r="G1427" i="21"/>
  <c r="G1426" i="21"/>
  <c r="G1424" i="21"/>
  <c r="G1425" i="21"/>
  <c r="G1420" i="21"/>
  <c r="G1410" i="21"/>
  <c r="G1404" i="21"/>
  <c r="G1402" i="21"/>
  <c r="G1390" i="21"/>
  <c r="G1382" i="21"/>
  <c r="G1374" i="21"/>
  <c r="G1373" i="21"/>
  <c r="G1369" i="21"/>
  <c r="G1367" i="21"/>
  <c r="G1372" i="21"/>
  <c r="G1362" i="21"/>
  <c r="G1352" i="21"/>
  <c r="G1355" i="21"/>
  <c r="G1354" i="21"/>
  <c r="G1345" i="21"/>
  <c r="G1336" i="21"/>
  <c r="G1337" i="21"/>
  <c r="G1331" i="21"/>
  <c r="G1325" i="21"/>
  <c r="G1324" i="21"/>
  <c r="G1318" i="21"/>
  <c r="G1321" i="21"/>
  <c r="G1311" i="21"/>
  <c r="G1297" i="21"/>
  <c r="G1287" i="21"/>
  <c r="G1272" i="21"/>
  <c r="G1275" i="21"/>
  <c r="G1277" i="21"/>
  <c r="G1255" i="21"/>
  <c r="G1252" i="21"/>
  <c r="G1237" i="21"/>
  <c r="G1213" i="21"/>
  <c r="G1212" i="21"/>
  <c r="G1209" i="21"/>
  <c r="G1206" i="21"/>
  <c r="G1204" i="21"/>
  <c r="G1184" i="21"/>
  <c r="G1173" i="21"/>
  <c r="G1165" i="21"/>
  <c r="G1147" i="21"/>
  <c r="G1146" i="21"/>
  <c r="G1127" i="21"/>
  <c r="G1121" i="21"/>
  <c r="G1120" i="21"/>
  <c r="G1098" i="21"/>
  <c r="G1082" i="21"/>
  <c r="G1048" i="21"/>
  <c r="G1042" i="21"/>
  <c r="G1015" i="21"/>
  <c r="G1003" i="21"/>
  <c r="G986" i="21"/>
  <c r="G980" i="21"/>
  <c r="G967" i="21"/>
  <c r="G959" i="21"/>
  <c r="G961" i="21"/>
  <c r="G941" i="21"/>
  <c r="G936" i="21"/>
  <c r="G923" i="21"/>
  <c r="G920" i="21"/>
  <c r="G921" i="21"/>
  <c r="G901" i="21"/>
  <c r="G898" i="21"/>
  <c r="G892" i="21"/>
  <c r="G879" i="21"/>
  <c r="G858" i="21"/>
  <c r="G820" i="21"/>
  <c r="G781" i="21"/>
  <c r="G765" i="21"/>
  <c r="G759" i="21"/>
  <c r="G757" i="21"/>
  <c r="G758" i="21"/>
  <c r="G744" i="21"/>
  <c r="G750" i="21"/>
  <c r="G719" i="21"/>
  <c r="G725" i="21"/>
  <c r="G717" i="21"/>
  <c r="G688" i="21"/>
  <c r="G689" i="21"/>
  <c r="G686" i="21"/>
  <c r="G673" i="21"/>
  <c r="G596" i="21"/>
  <c r="G589" i="21"/>
  <c r="G551" i="21"/>
  <c r="G552" i="21"/>
  <c r="G527" i="21"/>
  <c r="G524" i="21"/>
  <c r="G513" i="21"/>
  <c r="G512" i="21"/>
  <c r="G504" i="21"/>
  <c r="G497" i="21"/>
  <c r="G468" i="21"/>
  <c r="G467" i="21"/>
  <c r="G438" i="21"/>
  <c r="G433" i="21"/>
  <c r="G431" i="21"/>
  <c r="G423" i="21"/>
  <c r="G420" i="21"/>
  <c r="G424" i="21"/>
  <c r="G409" i="21"/>
  <c r="G407" i="21"/>
  <c r="G401" i="21"/>
  <c r="G404" i="21"/>
  <c r="G393" i="21"/>
  <c r="G392" i="21"/>
  <c r="G373" i="21"/>
  <c r="G351" i="21"/>
  <c r="G342" i="21"/>
  <c r="G328" i="21"/>
  <c r="G313" i="21"/>
  <c r="G312" i="21"/>
  <c r="G308" i="21"/>
  <c r="G300" i="21"/>
  <c r="G293" i="21"/>
  <c r="G285" i="21"/>
  <c r="G279" i="21"/>
  <c r="G280" i="21"/>
  <c r="G271" i="21"/>
  <c r="G241" i="21"/>
  <c r="G239" i="21"/>
  <c r="G237" i="21"/>
  <c r="G224" i="21"/>
  <c r="G206" i="21"/>
  <c r="G185" i="21"/>
  <c r="G184" i="21"/>
  <c r="G177" i="21"/>
  <c r="G178" i="21"/>
  <c r="G176" i="21"/>
  <c r="G172" i="21"/>
  <c r="G165" i="21"/>
  <c r="G155" i="21"/>
  <c r="G154" i="21"/>
  <c r="G153" i="21"/>
  <c r="G149" i="21"/>
  <c r="G147" i="21"/>
  <c r="G148" i="21"/>
  <c r="G146" i="21"/>
  <c r="G139" i="21"/>
  <c r="G137" i="21"/>
  <c r="G133" i="21"/>
  <c r="G117" i="21"/>
  <c r="G114" i="21"/>
  <c r="G111" i="21"/>
  <c r="G78" i="21"/>
  <c r="G77" i="21"/>
  <c r="G76" i="21"/>
  <c r="G63" i="21"/>
  <c r="G56" i="21"/>
  <c r="G49" i="21"/>
  <c r="G41" i="21"/>
  <c r="G48" i="21"/>
  <c r="G47" i="21"/>
  <c r="G42" i="21"/>
  <c r="G35" i="21"/>
  <c r="G33" i="21"/>
  <c r="G18" i="21"/>
  <c r="G17" i="21"/>
  <c r="G16" i="21"/>
  <c r="G15" i="21"/>
  <c r="G14" i="21"/>
  <c r="G13" i="21"/>
  <c r="G1972" i="21"/>
  <c r="G1969" i="21"/>
  <c r="G1968" i="21"/>
  <c r="G1965" i="21"/>
  <c r="G1964" i="21"/>
  <c r="G1961" i="21"/>
  <c r="G1958" i="21"/>
  <c r="G1957" i="21"/>
  <c r="G1955" i="21"/>
  <c r="G1953" i="21"/>
  <c r="G1951" i="21"/>
  <c r="G1950" i="21"/>
  <c r="G1939" i="21"/>
  <c r="G1937" i="21"/>
  <c r="G1935" i="21"/>
  <c r="G1911" i="21"/>
  <c r="G1908" i="21"/>
  <c r="G1896" i="21"/>
  <c r="G1890" i="21"/>
  <c r="G1887" i="21"/>
  <c r="G1886" i="21"/>
  <c r="G1884" i="21"/>
  <c r="G1883" i="21"/>
  <c r="G1881" i="21"/>
  <c r="G1879" i="21"/>
  <c r="G1878" i="21"/>
  <c r="G1876" i="21"/>
  <c r="G1874" i="21"/>
  <c r="G1873" i="21"/>
  <c r="G1870" i="21"/>
  <c r="G1854" i="21"/>
  <c r="G1841" i="21"/>
  <c r="G1842" i="21"/>
  <c r="G1843" i="21"/>
  <c r="G1839" i="21"/>
  <c r="G1836" i="21"/>
  <c r="G1832" i="21"/>
  <c r="G1826" i="21"/>
  <c r="G1821" i="21"/>
  <c r="G1819" i="21"/>
  <c r="G1816" i="21"/>
  <c r="G1811" i="21"/>
  <c r="G1804" i="21"/>
  <c r="G1805" i="21"/>
  <c r="G1791" i="21"/>
  <c r="G1789" i="21"/>
  <c r="G1788" i="21"/>
  <c r="G1780" i="21"/>
  <c r="G1786" i="21"/>
  <c r="G1776" i="21"/>
  <c r="G1766" i="21"/>
  <c r="G1764" i="21"/>
  <c r="G1762" i="21"/>
  <c r="G1737" i="21"/>
  <c r="G1726" i="21"/>
  <c r="G1720" i="21"/>
  <c r="G1696" i="21"/>
  <c r="G1694" i="21"/>
  <c r="G1690" i="21"/>
  <c r="G1686" i="21"/>
  <c r="G1684" i="21"/>
  <c r="G1674" i="21"/>
  <c r="G1672" i="21"/>
  <c r="G1670" i="21"/>
  <c r="G1647" i="21"/>
  <c r="G1639" i="21"/>
  <c r="G1631" i="21"/>
  <c r="G1626" i="21"/>
  <c r="G1621" i="21"/>
  <c r="G1617" i="21"/>
  <c r="G1608" i="21"/>
  <c r="G1599" i="21"/>
  <c r="G1591" i="21"/>
  <c r="G1570" i="21"/>
  <c r="G1560" i="21"/>
  <c r="G1555" i="21"/>
  <c r="G1550" i="21"/>
  <c r="G1544" i="21"/>
  <c r="G1543" i="21"/>
  <c r="G1547" i="21"/>
  <c r="G1530" i="21"/>
  <c r="G1535" i="21"/>
  <c r="G1534" i="21"/>
  <c r="G1538" i="21"/>
  <c r="G1522" i="21"/>
  <c r="G1516" i="21"/>
  <c r="G1501" i="21"/>
  <c r="G1504" i="21"/>
  <c r="G1503" i="21"/>
  <c r="G1493" i="21"/>
  <c r="G1486" i="21"/>
  <c r="G1475" i="21"/>
  <c r="G1466" i="21"/>
  <c r="G1428" i="21"/>
  <c r="G1433" i="21"/>
  <c r="G1414" i="21"/>
  <c r="G1409" i="21"/>
  <c r="G1399" i="21"/>
  <c r="G1378" i="21"/>
  <c r="G1377" i="21"/>
  <c r="G1364" i="21"/>
  <c r="G1363" i="21"/>
  <c r="G1350" i="21"/>
  <c r="G1330" i="21"/>
  <c r="G1334" i="21"/>
  <c r="G1328" i="21"/>
  <c r="G1260" i="21"/>
  <c r="G1249" i="21"/>
  <c r="G1227" i="21"/>
  <c r="G1223" i="21"/>
  <c r="G1203" i="21"/>
  <c r="G1181" i="21"/>
  <c r="G1161" i="21"/>
  <c r="G1156" i="21"/>
  <c r="G1153" i="21"/>
  <c r="G1136" i="21"/>
  <c r="G1125" i="21"/>
  <c r="G1095" i="21"/>
  <c r="G1094" i="21"/>
  <c r="G1090" i="21"/>
  <c r="G1079" i="21"/>
  <c r="G1044" i="21"/>
  <c r="G1045" i="21"/>
  <c r="G1036" i="21"/>
  <c r="G1033" i="21"/>
  <c r="G1026" i="21"/>
  <c r="G1024" i="21"/>
  <c r="G1021" i="21"/>
  <c r="G1018" i="21"/>
  <c r="G1014" i="21"/>
  <c r="G1008" i="21"/>
  <c r="G977" i="21"/>
  <c r="G990" i="21"/>
  <c r="G978" i="21"/>
  <c r="G957" i="21"/>
  <c r="G952" i="21"/>
  <c r="G951" i="21"/>
  <c r="G947" i="21"/>
  <c r="G937" i="21"/>
  <c r="G908" i="21"/>
  <c r="G902" i="21"/>
  <c r="G873" i="21"/>
  <c r="G834" i="21"/>
  <c r="G833" i="21"/>
  <c r="G825" i="21"/>
  <c r="G812" i="21"/>
  <c r="G798" i="21"/>
  <c r="G797" i="21"/>
  <c r="G777" i="21"/>
  <c r="G760" i="21"/>
  <c r="G748" i="21"/>
  <c r="G743" i="21"/>
  <c r="G740" i="21"/>
  <c r="G723" i="21"/>
  <c r="G718" i="21"/>
  <c r="G712" i="21"/>
  <c r="G694" i="21"/>
  <c r="G676" i="21"/>
  <c r="G675" i="21"/>
  <c r="G669" i="21"/>
  <c r="G650" i="21"/>
  <c r="G645" i="21"/>
  <c r="G627" i="21"/>
  <c r="G624" i="21"/>
  <c r="G609" i="21"/>
  <c r="G619" i="21"/>
  <c r="G618" i="21"/>
  <c r="G617" i="21"/>
  <c r="G608" i="21"/>
  <c r="G602" i="21"/>
  <c r="G607" i="21"/>
  <c r="G591" i="21"/>
  <c r="G574" i="21"/>
  <c r="G571" i="21"/>
  <c r="G553" i="21"/>
  <c r="G545" i="21"/>
  <c r="G536" i="21"/>
  <c r="G526" i="21"/>
  <c r="G507" i="21"/>
  <c r="G501" i="21"/>
  <c r="G490" i="21"/>
  <c r="G489" i="21"/>
  <c r="G485" i="21"/>
  <c r="G480" i="21"/>
  <c r="G458" i="21"/>
  <c r="G455" i="21"/>
  <c r="G432" i="21"/>
  <c r="G427" i="21"/>
  <c r="G425" i="21"/>
  <c r="G418" i="21"/>
  <c r="G416" i="21"/>
  <c r="G410" i="21"/>
  <c r="G412" i="21"/>
  <c r="G396" i="21"/>
  <c r="G376" i="21"/>
  <c r="G360" i="21"/>
  <c r="G359" i="21"/>
  <c r="G355" i="21"/>
  <c r="G338" i="21"/>
  <c r="G295" i="21"/>
  <c r="G278" i="21"/>
  <c r="G272" i="21"/>
  <c r="G270" i="21"/>
  <c r="G263" i="21"/>
  <c r="G213" i="21"/>
  <c r="G207" i="21"/>
  <c r="G204" i="21"/>
  <c r="G195" i="21"/>
  <c r="G194" i="21"/>
  <c r="G169" i="21"/>
  <c r="G168" i="21"/>
  <c r="G167" i="21"/>
  <c r="G150" i="21"/>
  <c r="G110" i="21"/>
  <c r="G88" i="21"/>
  <c r="G61" i="21"/>
  <c r="G59" i="21"/>
  <c r="G58" i="21"/>
  <c r="G39" i="21"/>
  <c r="G37" i="21"/>
  <c r="G31" i="21"/>
  <c r="G1970" i="21"/>
  <c r="G1927" i="21"/>
  <c r="G1895" i="21"/>
  <c r="G1891" i="21"/>
  <c r="G1828" i="21"/>
  <c r="G1803" i="21"/>
  <c r="G1734" i="21"/>
  <c r="G1733" i="21"/>
  <c r="G1731" i="21"/>
  <c r="G1701" i="21"/>
  <c r="G1681" i="21"/>
  <c r="G1664" i="21"/>
  <c r="G1657" i="21"/>
  <c r="G1655" i="21"/>
  <c r="G1605" i="21"/>
  <c r="G1595" i="21"/>
  <c r="G1588" i="21"/>
  <c r="G1582" i="21"/>
  <c r="G1581" i="21"/>
  <c r="G1454" i="21"/>
  <c r="G1453" i="21"/>
  <c r="G1386" i="21"/>
  <c r="G1383" i="21"/>
  <c r="G1366" i="21"/>
  <c r="G1351" i="21"/>
  <c r="G1343" i="21"/>
  <c r="G1310" i="21"/>
  <c r="G1266" i="21"/>
  <c r="G1263" i="21"/>
  <c r="G1167" i="21"/>
  <c r="G1088" i="21"/>
  <c r="G1001" i="21"/>
  <c r="G985" i="21"/>
  <c r="G899" i="21"/>
  <c r="G884" i="21"/>
  <c r="G883" i="21"/>
  <c r="G851" i="21"/>
  <c r="G839" i="21"/>
  <c r="G796" i="21"/>
  <c r="G787" i="21"/>
  <c r="G783" i="21"/>
  <c r="G588" i="21"/>
  <c r="G546" i="21"/>
  <c r="G525" i="21"/>
  <c r="G517" i="21"/>
  <c r="G506" i="21"/>
  <c r="G496" i="21"/>
  <c r="G446" i="21"/>
  <c r="G445" i="21"/>
  <c r="G444" i="21"/>
  <c r="G443" i="21"/>
  <c r="G364" i="21"/>
  <c r="G334" i="21"/>
  <c r="G333" i="21"/>
  <c r="G287" i="21"/>
  <c r="G259" i="21"/>
  <c r="G218" i="21"/>
  <c r="G181" i="21"/>
  <c r="G159" i="21"/>
  <c r="G152" i="21"/>
  <c r="G131" i="21"/>
  <c r="G120" i="21"/>
  <c r="G79" i="21"/>
  <c r="E2213" i="4"/>
  <c r="E2212" i="4"/>
  <c r="E2211" i="4"/>
  <c r="E2210" i="4"/>
  <c r="E2209" i="4"/>
  <c r="E2208" i="4"/>
  <c r="E2207" i="4"/>
  <c r="E2206" i="4"/>
  <c r="I2205" i="4"/>
  <c r="H2205" i="4"/>
  <c r="G2205" i="4"/>
  <c r="F2205" i="4"/>
  <c r="E2204" i="4"/>
  <c r="E2203" i="4"/>
  <c r="E2202" i="4"/>
  <c r="E2201" i="4"/>
  <c r="E2200" i="4"/>
  <c r="E2199" i="4"/>
  <c r="E2198" i="4"/>
  <c r="E2197" i="4"/>
  <c r="E2196" i="4"/>
  <c r="I2195" i="4"/>
  <c r="H2195" i="4"/>
  <c r="G2195" i="4"/>
  <c r="F2195" i="4"/>
  <c r="E2194" i="4"/>
  <c r="E2193" i="4"/>
  <c r="E2192" i="4"/>
  <c r="E2191" i="4"/>
  <c r="E2190" i="4"/>
  <c r="E2189" i="4"/>
  <c r="I2188" i="4"/>
  <c r="H2188" i="4"/>
  <c r="G2188" i="4"/>
  <c r="F2188" i="4"/>
  <c r="E2187" i="4"/>
  <c r="E2186" i="4"/>
  <c r="E2185" i="4"/>
  <c r="E2184" i="4"/>
  <c r="E2183" i="4"/>
  <c r="I2182" i="4"/>
  <c r="H2182" i="4"/>
  <c r="G2182" i="4"/>
  <c r="F2182" i="4"/>
  <c r="E2181" i="4"/>
  <c r="E2180" i="4"/>
  <c r="E2179" i="4"/>
  <c r="E2178" i="4"/>
  <c r="E2177" i="4"/>
  <c r="E2176" i="4"/>
  <c r="E2175" i="4"/>
  <c r="E2174" i="4"/>
  <c r="I2173" i="4"/>
  <c r="H2173" i="4"/>
  <c r="G2173" i="4"/>
  <c r="F2173" i="4"/>
  <c r="E2172" i="4"/>
  <c r="E2171" i="4"/>
  <c r="E2170" i="4"/>
  <c r="E2169" i="4"/>
  <c r="E2168" i="4"/>
  <c r="E2167" i="4"/>
  <c r="E2166" i="4"/>
  <c r="E2165" i="4"/>
  <c r="E2164" i="4"/>
  <c r="E2163" i="4"/>
  <c r="E2162" i="4"/>
  <c r="I2161" i="4"/>
  <c r="H2161" i="4"/>
  <c r="G2161" i="4"/>
  <c r="F2161" i="4"/>
  <c r="E2160" i="4"/>
  <c r="E2159" i="4"/>
  <c r="E2158" i="4"/>
  <c r="E2157" i="4"/>
  <c r="E2156" i="4"/>
  <c r="E2155" i="4"/>
  <c r="E2154" i="4"/>
  <c r="E2153" i="4"/>
  <c r="E2152" i="4"/>
  <c r="E2151" i="4"/>
  <c r="E2150" i="4"/>
  <c r="E2149" i="4"/>
  <c r="E2148" i="4"/>
  <c r="E2147" i="4"/>
  <c r="E2146" i="4"/>
  <c r="E2145" i="4"/>
  <c r="I2144" i="4"/>
  <c r="H2144" i="4"/>
  <c r="G2144" i="4"/>
  <c r="F2144" i="4"/>
  <c r="E2143" i="4"/>
  <c r="E2142" i="4"/>
  <c r="E2141" i="4"/>
  <c r="E2140" i="4"/>
  <c r="E2139" i="4"/>
  <c r="E2138" i="4"/>
  <c r="I2137" i="4"/>
  <c r="H2137" i="4"/>
  <c r="G2137" i="4"/>
  <c r="F2137" i="4"/>
  <c r="E2136" i="4"/>
  <c r="E2135" i="4"/>
  <c r="E2134" i="4"/>
  <c r="E2133" i="4"/>
  <c r="E2132" i="4"/>
  <c r="E2131" i="4"/>
  <c r="I2130" i="4"/>
  <c r="H2130" i="4"/>
  <c r="G2130" i="4"/>
  <c r="F2130" i="4"/>
  <c r="E2129" i="4"/>
  <c r="E2128" i="4"/>
  <c r="E2127" i="4"/>
  <c r="E2126" i="4"/>
  <c r="E2125" i="4"/>
  <c r="E2124" i="4"/>
  <c r="I2123" i="4"/>
  <c r="H2123" i="4"/>
  <c r="G2123" i="4"/>
  <c r="F2123" i="4"/>
  <c r="E2122" i="4"/>
  <c r="E2121" i="4"/>
  <c r="E2120" i="4"/>
  <c r="E2119" i="4"/>
  <c r="E2118" i="4"/>
  <c r="E2117" i="4"/>
  <c r="E2116" i="4"/>
  <c r="E2115" i="4"/>
  <c r="I2114" i="4"/>
  <c r="H2114" i="4"/>
  <c r="G2114" i="4"/>
  <c r="F2114" i="4"/>
  <c r="E2113" i="4"/>
  <c r="E2112" i="4"/>
  <c r="E2111" i="4"/>
  <c r="E2110" i="4"/>
  <c r="E2109" i="4"/>
  <c r="E2108" i="4"/>
  <c r="E2107" i="4"/>
  <c r="E2106" i="4"/>
  <c r="E2105" i="4"/>
  <c r="E2104" i="4"/>
  <c r="E2103" i="4"/>
  <c r="E2102" i="4"/>
  <c r="E2101" i="4"/>
  <c r="E2100" i="4"/>
  <c r="E2099" i="4"/>
  <c r="E2098" i="4"/>
  <c r="E2097" i="4"/>
  <c r="E2096" i="4"/>
  <c r="E2095" i="4"/>
  <c r="E2094" i="4"/>
  <c r="E2093" i="4"/>
  <c r="E2092" i="4"/>
  <c r="E2091" i="4"/>
  <c r="E2090" i="4"/>
  <c r="E2089" i="4"/>
  <c r="I2088" i="4"/>
  <c r="H2088" i="4"/>
  <c r="G2088" i="4"/>
  <c r="F2088" i="4"/>
  <c r="E2086" i="4"/>
  <c r="E2085" i="4"/>
  <c r="E2084" i="4"/>
  <c r="E2083" i="4"/>
  <c r="I2082" i="4"/>
  <c r="H2082" i="4"/>
  <c r="G2082" i="4"/>
  <c r="F2082" i="4"/>
  <c r="E2081" i="4"/>
  <c r="E2080" i="4"/>
  <c r="E2079" i="4"/>
  <c r="E2078" i="4"/>
  <c r="E2077" i="4"/>
  <c r="I2076" i="4"/>
  <c r="H2076" i="4"/>
  <c r="G2076" i="4"/>
  <c r="F2076" i="4"/>
  <c r="E2075" i="4"/>
  <c r="E2074" i="4"/>
  <c r="E2073" i="4"/>
  <c r="E2072" i="4"/>
  <c r="E2071" i="4"/>
  <c r="E2070" i="4"/>
  <c r="E2069" i="4"/>
  <c r="E2068" i="4"/>
  <c r="I2067" i="4"/>
  <c r="H2067" i="4"/>
  <c r="G2067" i="4"/>
  <c r="F2067" i="4"/>
  <c r="E2066" i="4"/>
  <c r="E2065" i="4"/>
  <c r="E2064" i="4"/>
  <c r="E2063" i="4"/>
  <c r="E2062" i="4"/>
  <c r="E2061" i="4"/>
  <c r="E2060" i="4"/>
  <c r="E2059" i="4"/>
  <c r="E2058" i="4"/>
  <c r="E2057" i="4"/>
  <c r="E2056" i="4"/>
  <c r="I2055" i="4"/>
  <c r="H2055" i="4"/>
  <c r="G2055" i="4"/>
  <c r="F2055" i="4"/>
  <c r="E2054" i="4"/>
  <c r="E2053" i="4"/>
  <c r="E2052" i="4"/>
  <c r="E2051" i="4"/>
  <c r="E2050" i="4"/>
  <c r="E2049" i="4"/>
  <c r="E2048" i="4"/>
  <c r="E2047" i="4"/>
  <c r="E2046" i="4"/>
  <c r="E2045" i="4"/>
  <c r="E2044" i="4"/>
  <c r="E2043" i="4"/>
  <c r="E2042" i="4"/>
  <c r="E2041" i="4"/>
  <c r="E2040" i="4"/>
  <c r="E2039" i="4"/>
  <c r="E2038" i="4"/>
  <c r="E2037" i="4"/>
  <c r="E2036" i="4"/>
  <c r="E2035" i="4"/>
  <c r="E2034" i="4"/>
  <c r="E2033" i="4"/>
  <c r="E2032" i="4"/>
  <c r="I2031" i="4"/>
  <c r="H2031" i="4"/>
  <c r="G2031" i="4"/>
  <c r="F2031" i="4"/>
  <c r="E2030" i="4"/>
  <c r="E2029" i="4"/>
  <c r="E2028" i="4"/>
  <c r="E2027" i="4"/>
  <c r="E2026" i="4"/>
  <c r="E2025" i="4"/>
  <c r="E2024" i="4"/>
  <c r="E2023" i="4"/>
  <c r="I2022" i="4"/>
  <c r="H2022" i="4"/>
  <c r="G2022" i="4"/>
  <c r="F2022" i="4"/>
  <c r="E2021" i="4"/>
  <c r="E2020" i="4"/>
  <c r="E2019" i="4"/>
  <c r="E2018" i="4"/>
  <c r="E2017" i="4"/>
  <c r="E2016" i="4"/>
  <c r="E2015" i="4"/>
  <c r="E2014" i="4"/>
  <c r="I2013" i="4"/>
  <c r="H2013" i="4"/>
  <c r="G2013" i="4"/>
  <c r="F2013" i="4"/>
  <c r="E2012" i="4"/>
  <c r="E2011" i="4"/>
  <c r="E2010" i="4"/>
  <c r="E2009" i="4"/>
  <c r="E2008" i="4"/>
  <c r="E2007" i="4"/>
  <c r="E2006" i="4"/>
  <c r="E2005" i="4"/>
  <c r="E2004" i="4"/>
  <c r="E2003" i="4"/>
  <c r="E2002" i="4"/>
  <c r="E2001" i="4"/>
  <c r="I2000" i="4"/>
  <c r="H2000" i="4"/>
  <c r="G2000" i="4"/>
  <c r="F2000" i="4"/>
  <c r="E1999" i="4"/>
  <c r="E1998" i="4" s="1"/>
  <c r="I1998" i="4"/>
  <c r="H1998" i="4"/>
  <c r="G1998" i="4"/>
  <c r="F1998" i="4"/>
  <c r="E1997" i="4"/>
  <c r="E1996" i="4"/>
  <c r="I1995" i="4"/>
  <c r="H1995" i="4"/>
  <c r="G1995" i="4"/>
  <c r="F1995" i="4"/>
  <c r="E1994" i="4"/>
  <c r="E1993" i="4"/>
  <c r="E1992" i="4"/>
  <c r="E1991" i="4"/>
  <c r="I1990" i="4"/>
  <c r="H1990" i="4"/>
  <c r="G1990" i="4"/>
  <c r="F1990" i="4"/>
  <c r="E1989" i="4"/>
  <c r="E1988" i="4"/>
  <c r="E1987" i="4"/>
  <c r="E1986" i="4"/>
  <c r="E1985" i="4"/>
  <c r="E1984" i="4"/>
  <c r="E1983" i="4"/>
  <c r="I1982" i="4"/>
  <c r="H1982" i="4"/>
  <c r="G1982" i="4"/>
  <c r="F1982" i="4"/>
  <c r="E1981" i="4"/>
  <c r="E1980" i="4"/>
  <c r="E1979" i="4"/>
  <c r="E1978" i="4"/>
  <c r="E1977" i="4"/>
  <c r="E1976" i="4"/>
  <c r="E1975" i="4"/>
  <c r="E1974" i="4"/>
  <c r="E1973" i="4"/>
  <c r="E1972" i="4"/>
  <c r="E1971" i="4"/>
  <c r="E1970" i="4"/>
  <c r="E1969" i="4"/>
  <c r="E1968" i="4"/>
  <c r="E1967" i="4"/>
  <c r="E1966" i="4"/>
  <c r="E1965" i="4"/>
  <c r="E1964" i="4"/>
  <c r="E1963" i="4"/>
  <c r="E1962" i="4"/>
  <c r="I1961" i="4"/>
  <c r="H1961" i="4"/>
  <c r="G1961" i="4"/>
  <c r="F1961" i="4"/>
  <c r="E1960" i="4"/>
  <c r="E1959" i="4"/>
  <c r="E1958" i="4"/>
  <c r="E1957" i="4"/>
  <c r="E1956" i="4"/>
  <c r="E1955" i="4"/>
  <c r="E1954" i="4"/>
  <c r="I1953" i="4"/>
  <c r="H1953" i="4"/>
  <c r="G1953" i="4"/>
  <c r="F1953" i="4"/>
  <c r="E1952" i="4"/>
  <c r="E1951" i="4"/>
  <c r="E1950" i="4"/>
  <c r="E1949" i="4"/>
  <c r="E1948" i="4"/>
  <c r="E1947" i="4"/>
  <c r="E1946" i="4"/>
  <c r="E1945" i="4"/>
  <c r="I1944" i="4"/>
  <c r="H1944" i="4"/>
  <c r="G1944" i="4"/>
  <c r="F1944" i="4"/>
  <c r="E1943" i="4"/>
  <c r="E1942" i="4"/>
  <c r="E1941" i="4"/>
  <c r="E1940" i="4"/>
  <c r="E1939" i="4"/>
  <c r="E1938" i="4"/>
  <c r="I1937" i="4"/>
  <c r="H1937" i="4"/>
  <c r="G1937" i="4"/>
  <c r="F1937" i="4"/>
  <c r="E1936" i="4"/>
  <c r="E1935" i="4"/>
  <c r="E1934" i="4"/>
  <c r="E1933" i="4"/>
  <c r="E1932" i="4"/>
  <c r="E1931" i="4"/>
  <c r="E1930" i="4"/>
  <c r="I1929" i="4"/>
  <c r="H1929" i="4"/>
  <c r="G1929" i="4"/>
  <c r="F1929" i="4"/>
  <c r="E1928" i="4"/>
  <c r="E1927" i="4"/>
  <c r="E1926" i="4"/>
  <c r="E1925" i="4"/>
  <c r="E1924" i="4"/>
  <c r="E1923" i="4"/>
  <c r="E1922" i="4"/>
  <c r="E1921" i="4"/>
  <c r="E1920" i="4"/>
  <c r="E1919" i="4"/>
  <c r="E1918" i="4"/>
  <c r="I1917" i="4"/>
  <c r="H1917" i="4"/>
  <c r="G1917" i="4"/>
  <c r="F1917" i="4"/>
  <c r="E1916" i="4"/>
  <c r="E1915" i="4"/>
  <c r="E1914" i="4"/>
  <c r="E1913" i="4"/>
  <c r="E1912" i="4"/>
  <c r="E1911" i="4"/>
  <c r="E1910" i="4"/>
  <c r="E1909" i="4"/>
  <c r="E1908" i="4"/>
  <c r="E1907" i="4"/>
  <c r="I1906" i="4"/>
  <c r="H1906" i="4"/>
  <c r="G1906" i="4"/>
  <c r="F1906" i="4"/>
  <c r="E1905" i="4"/>
  <c r="E1904" i="4"/>
  <c r="E1903" i="4"/>
  <c r="E1902" i="4"/>
  <c r="E1901" i="4"/>
  <c r="E1900" i="4"/>
  <c r="E1899" i="4"/>
  <c r="E1898" i="4"/>
  <c r="E1897" i="4"/>
  <c r="E1896" i="4"/>
  <c r="E1895" i="4"/>
  <c r="E1894" i="4"/>
  <c r="E1893" i="4"/>
  <c r="E1892" i="4"/>
  <c r="E1891" i="4"/>
  <c r="E1890" i="4"/>
  <c r="E1889" i="4"/>
  <c r="E1888" i="4"/>
  <c r="E1887" i="4"/>
  <c r="E1886" i="4"/>
  <c r="E1885" i="4"/>
  <c r="E1884" i="4"/>
  <c r="I1883" i="4"/>
  <c r="H1883" i="4"/>
  <c r="G1883" i="4"/>
  <c r="F1883" i="4"/>
  <c r="E1881" i="4"/>
  <c r="E1880" i="4"/>
  <c r="E1879" i="4"/>
  <c r="E1878" i="4"/>
  <c r="E1877" i="4"/>
  <c r="I1876" i="4"/>
  <c r="H1876" i="4"/>
  <c r="G1876" i="4"/>
  <c r="F1876" i="4"/>
  <c r="E1875" i="4"/>
  <c r="E1874" i="4"/>
  <c r="E1873" i="4"/>
  <c r="E1872" i="4"/>
  <c r="E1871" i="4"/>
  <c r="E1870" i="4"/>
  <c r="E1869" i="4"/>
  <c r="E1868" i="4"/>
  <c r="E1867" i="4"/>
  <c r="I1866" i="4"/>
  <c r="H1866" i="4"/>
  <c r="G1866" i="4"/>
  <c r="F1866" i="4"/>
  <c r="E1865" i="4"/>
  <c r="E1864" i="4"/>
  <c r="E1863" i="4"/>
  <c r="E1862" i="4"/>
  <c r="I1861" i="4"/>
  <c r="H1861" i="4"/>
  <c r="G1861" i="4"/>
  <c r="F1861" i="4"/>
  <c r="E1860" i="4"/>
  <c r="E1859" i="4" s="1"/>
  <c r="I1859" i="4"/>
  <c r="H1859" i="4"/>
  <c r="G1859" i="4"/>
  <c r="F1859" i="4"/>
  <c r="E1858" i="4"/>
  <c r="E1857" i="4"/>
  <c r="E1856" i="4"/>
  <c r="E1855" i="4"/>
  <c r="E1854" i="4"/>
  <c r="E1853" i="4"/>
  <c r="E1852" i="4"/>
  <c r="I1851" i="4"/>
  <c r="H1851" i="4"/>
  <c r="G1851" i="4"/>
  <c r="F1851" i="4"/>
  <c r="E1850" i="4"/>
  <c r="E1849" i="4"/>
  <c r="E1848" i="4"/>
  <c r="E1847" i="4"/>
  <c r="E1846" i="4"/>
  <c r="E1845" i="4"/>
  <c r="E1844" i="4"/>
  <c r="E1843" i="4"/>
  <c r="E1842" i="4"/>
  <c r="E1841" i="4"/>
  <c r="E1840" i="4"/>
  <c r="E1839" i="4"/>
  <c r="I1838" i="4"/>
  <c r="H1838" i="4"/>
  <c r="G1838" i="4"/>
  <c r="F1838" i="4"/>
  <c r="E1837" i="4"/>
  <c r="E1836" i="4"/>
  <c r="E1835" i="4"/>
  <c r="E1834" i="4"/>
  <c r="E1833" i="4"/>
  <c r="E1832" i="4"/>
  <c r="E1831" i="4"/>
  <c r="E1830" i="4"/>
  <c r="E1829" i="4"/>
  <c r="E1828" i="4"/>
  <c r="E1827" i="4"/>
  <c r="E1826" i="4"/>
  <c r="E1825" i="4"/>
  <c r="E1824" i="4"/>
  <c r="E1823" i="4"/>
  <c r="E1822" i="4"/>
  <c r="E1821" i="4"/>
  <c r="E1820" i="4"/>
  <c r="E1819" i="4"/>
  <c r="I1818" i="4"/>
  <c r="H1818" i="4"/>
  <c r="G1818" i="4"/>
  <c r="F1818" i="4"/>
  <c r="E1817" i="4"/>
  <c r="E1816" i="4"/>
  <c r="E1815" i="4"/>
  <c r="E1814" i="4"/>
  <c r="E1813" i="4"/>
  <c r="E1812" i="4"/>
  <c r="E1811" i="4"/>
  <c r="E1810" i="4"/>
  <c r="E1809" i="4"/>
  <c r="E1808" i="4"/>
  <c r="E1807" i="4"/>
  <c r="E1806" i="4"/>
  <c r="E1805" i="4"/>
  <c r="E1804" i="4"/>
  <c r="E1803" i="4"/>
  <c r="E1802" i="4"/>
  <c r="E1801" i="4"/>
  <c r="E1800" i="4"/>
  <c r="E1799" i="4"/>
  <c r="E1798" i="4"/>
  <c r="E1797" i="4"/>
  <c r="E1796" i="4"/>
  <c r="I1795" i="4"/>
  <c r="H1795" i="4"/>
  <c r="G1795" i="4"/>
  <c r="F1795" i="4"/>
  <c r="E1794" i="4"/>
  <c r="E1793" i="4"/>
  <c r="E1792" i="4"/>
  <c r="E1791" i="4"/>
  <c r="E1790" i="4"/>
  <c r="E1789" i="4"/>
  <c r="I1788" i="4"/>
  <c r="H1788" i="4"/>
  <c r="G1788" i="4"/>
  <c r="F1788" i="4"/>
  <c r="E1787" i="4"/>
  <c r="E1786" i="4"/>
  <c r="I1785" i="4"/>
  <c r="H1785" i="4"/>
  <c r="G1785" i="4"/>
  <c r="F1785" i="4"/>
  <c r="E1784" i="4"/>
  <c r="E1783" i="4"/>
  <c r="E1782" i="4"/>
  <c r="E1781" i="4"/>
  <c r="I1780" i="4"/>
  <c r="H1780" i="4"/>
  <c r="G1780" i="4"/>
  <c r="F1780" i="4"/>
  <c r="E1779" i="4"/>
  <c r="E1778" i="4"/>
  <c r="E1777" i="4"/>
  <c r="E1776" i="4"/>
  <c r="E1775" i="4"/>
  <c r="I1774" i="4"/>
  <c r="H1774" i="4"/>
  <c r="G1774" i="4"/>
  <c r="F1774" i="4"/>
  <c r="E1773" i="4"/>
  <c r="E1772" i="4"/>
  <c r="E1771" i="4"/>
  <c r="E1770" i="4"/>
  <c r="E1769" i="4"/>
  <c r="E1768" i="4"/>
  <c r="E1767" i="4"/>
  <c r="E1766" i="4"/>
  <c r="E1765" i="4"/>
  <c r="I1764" i="4"/>
  <c r="H1764" i="4"/>
  <c r="G1764" i="4"/>
  <c r="F1764" i="4"/>
  <c r="E1763" i="4"/>
  <c r="E1762" i="4"/>
  <c r="E1761" i="4"/>
  <c r="E1760" i="4"/>
  <c r="E1759" i="4"/>
  <c r="E1758" i="4"/>
  <c r="E1757" i="4"/>
  <c r="E1756" i="4"/>
  <c r="E1755" i="4"/>
  <c r="E1754" i="4"/>
  <c r="E1753" i="4"/>
  <c r="E1752" i="4"/>
  <c r="E1751" i="4"/>
  <c r="E1750" i="4"/>
  <c r="E1749" i="4"/>
  <c r="E1748" i="4"/>
  <c r="E1747" i="4"/>
  <c r="E1746" i="4"/>
  <c r="E1745" i="4"/>
  <c r="E1744" i="4"/>
  <c r="E1743" i="4"/>
  <c r="I1742" i="4"/>
  <c r="H1742" i="4"/>
  <c r="G1742" i="4"/>
  <c r="F1742" i="4"/>
  <c r="E1741" i="4"/>
  <c r="E1740" i="4"/>
  <c r="E1739" i="4"/>
  <c r="E1738" i="4"/>
  <c r="E1737" i="4"/>
  <c r="E1736" i="4"/>
  <c r="E1735" i="4"/>
  <c r="E1734" i="4"/>
  <c r="E1733" i="4"/>
  <c r="E1732" i="4"/>
  <c r="I1731" i="4"/>
  <c r="H1731" i="4"/>
  <c r="G1731" i="4"/>
  <c r="F1731" i="4"/>
  <c r="E1730" i="4"/>
  <c r="E1729" i="4"/>
  <c r="E1728" i="4"/>
  <c r="E1727" i="4"/>
  <c r="E1726" i="4"/>
  <c r="I1725" i="4"/>
  <c r="H1725" i="4"/>
  <c r="G1725" i="4"/>
  <c r="F1725" i="4"/>
  <c r="E1724" i="4"/>
  <c r="E1723" i="4"/>
  <c r="E1722" i="4"/>
  <c r="E1721" i="4"/>
  <c r="E1720" i="4"/>
  <c r="E1719" i="4"/>
  <c r="I1718" i="4"/>
  <c r="H1718" i="4"/>
  <c r="G1718" i="4"/>
  <c r="F1718" i="4"/>
  <c r="E1717" i="4"/>
  <c r="E1716" i="4"/>
  <c r="E1715" i="4"/>
  <c r="E1714" i="4"/>
  <c r="E1713" i="4"/>
  <c r="E1712" i="4"/>
  <c r="E1711" i="4"/>
  <c r="E1710" i="4"/>
  <c r="E1709" i="4"/>
  <c r="E1708" i="4"/>
  <c r="I1707" i="4"/>
  <c r="H1707" i="4"/>
  <c r="G1707" i="4"/>
  <c r="F1707" i="4"/>
  <c r="E1706" i="4"/>
  <c r="E1705" i="4" s="1"/>
  <c r="I1705" i="4"/>
  <c r="H1705" i="4"/>
  <c r="G1705" i="4"/>
  <c r="F1705" i="4"/>
  <c r="E1704" i="4"/>
  <c r="E1703" i="4"/>
  <c r="E1702" i="4"/>
  <c r="I1701" i="4"/>
  <c r="H1701" i="4"/>
  <c r="G1701" i="4"/>
  <c r="F1701" i="4"/>
  <c r="E1700" i="4"/>
  <c r="E1699" i="4"/>
  <c r="E1698" i="4"/>
  <c r="E1697" i="4"/>
  <c r="E1696" i="4"/>
  <c r="E1695" i="4"/>
  <c r="E1694" i="4"/>
  <c r="E1693" i="4"/>
  <c r="E1692" i="4"/>
  <c r="E1691" i="4"/>
  <c r="E1690" i="4"/>
  <c r="E1689" i="4"/>
  <c r="E1688" i="4"/>
  <c r="E1687" i="4"/>
  <c r="E1686" i="4"/>
  <c r="E1685" i="4"/>
  <c r="E1684" i="4"/>
  <c r="E1683" i="4"/>
  <c r="E1682" i="4"/>
  <c r="I1681" i="4"/>
  <c r="H1681" i="4"/>
  <c r="G1681" i="4"/>
  <c r="F1681" i="4"/>
  <c r="E1680" i="4"/>
  <c r="E1679" i="4"/>
  <c r="E1678" i="4"/>
  <c r="I1677" i="4"/>
  <c r="H1677" i="4"/>
  <c r="G1677" i="4"/>
  <c r="F1677" i="4"/>
  <c r="E1676" i="4"/>
  <c r="E1675" i="4"/>
  <c r="E1674" i="4"/>
  <c r="E1673" i="4"/>
  <c r="E1672" i="4"/>
  <c r="I1671" i="4"/>
  <c r="H1671" i="4"/>
  <c r="G1671" i="4"/>
  <c r="F1671" i="4"/>
  <c r="E1670" i="4"/>
  <c r="E1669" i="4"/>
  <c r="E1668" i="4"/>
  <c r="E1667" i="4"/>
  <c r="I1666" i="4"/>
  <c r="H1666" i="4"/>
  <c r="G1666" i="4"/>
  <c r="F1666" i="4"/>
  <c r="E1665" i="4"/>
  <c r="E1664" i="4"/>
  <c r="E1663" i="4"/>
  <c r="I1662" i="4"/>
  <c r="H1662" i="4"/>
  <c r="G1662" i="4"/>
  <c r="F1662" i="4"/>
  <c r="E1661" i="4"/>
  <c r="E1660" i="4"/>
  <c r="E1659" i="4"/>
  <c r="E1658" i="4"/>
  <c r="E1657" i="4"/>
  <c r="I1656" i="4"/>
  <c r="H1656" i="4"/>
  <c r="G1656" i="4"/>
  <c r="F1656" i="4"/>
  <c r="E1655" i="4"/>
  <c r="E1654" i="4"/>
  <c r="E1653" i="4"/>
  <c r="E1652" i="4"/>
  <c r="E1651" i="4"/>
  <c r="E1650" i="4"/>
  <c r="E1649" i="4"/>
  <c r="E1648" i="4"/>
  <c r="I1647" i="4"/>
  <c r="H1647" i="4"/>
  <c r="G1647" i="4"/>
  <c r="F1647" i="4"/>
  <c r="E1646" i="4"/>
  <c r="E1645" i="4"/>
  <c r="E1644" i="4"/>
  <c r="E1643" i="4"/>
  <c r="E1642" i="4"/>
  <c r="E1641" i="4"/>
  <c r="I1640" i="4"/>
  <c r="H1640" i="4"/>
  <c r="G1640" i="4"/>
  <c r="F1640" i="4"/>
  <c r="E1639" i="4"/>
  <c r="E1638" i="4"/>
  <c r="E1637" i="4"/>
  <c r="I1636" i="4"/>
  <c r="H1636" i="4"/>
  <c r="G1636" i="4"/>
  <c r="F1636" i="4"/>
  <c r="E1634" i="4"/>
  <c r="E1633" i="4"/>
  <c r="E1632" i="4"/>
  <c r="E1631" i="4"/>
  <c r="E1630" i="4"/>
  <c r="E1629" i="4"/>
  <c r="E1628" i="4"/>
  <c r="E1627" i="4"/>
  <c r="E1626" i="4"/>
  <c r="I1625" i="4"/>
  <c r="H1625" i="4"/>
  <c r="G1625" i="4"/>
  <c r="F1625" i="4"/>
  <c r="E1624" i="4"/>
  <c r="E1623" i="4"/>
  <c r="E1622" i="4"/>
  <c r="E1621" i="4"/>
  <c r="E1620" i="4"/>
  <c r="E1619" i="4"/>
  <c r="E1618" i="4"/>
  <c r="E1617" i="4"/>
  <c r="E1616" i="4"/>
  <c r="I1615" i="4"/>
  <c r="H1615" i="4"/>
  <c r="G1615" i="4"/>
  <c r="F1615" i="4"/>
  <c r="E1614" i="4"/>
  <c r="E1613" i="4"/>
  <c r="E1612" i="4"/>
  <c r="E1611" i="4"/>
  <c r="E1610" i="4"/>
  <c r="I1609" i="4"/>
  <c r="H1609" i="4"/>
  <c r="G1609" i="4"/>
  <c r="F1609" i="4"/>
  <c r="E1608" i="4"/>
  <c r="E1607" i="4"/>
  <c r="E1606" i="4"/>
  <c r="E1605" i="4"/>
  <c r="E1604" i="4"/>
  <c r="E1603" i="4"/>
  <c r="E1602" i="4"/>
  <c r="E1601" i="4"/>
  <c r="I1600" i="4"/>
  <c r="H1600" i="4"/>
  <c r="G1600" i="4"/>
  <c r="F1600" i="4"/>
  <c r="E1599" i="4"/>
  <c r="E1598" i="4"/>
  <c r="E1597" i="4"/>
  <c r="E1596" i="4"/>
  <c r="E1595" i="4"/>
  <c r="E1594" i="4"/>
  <c r="E1593" i="4"/>
  <c r="I1592" i="4"/>
  <c r="H1592" i="4"/>
  <c r="G1592" i="4"/>
  <c r="F1592" i="4"/>
  <c r="E1591" i="4"/>
  <c r="E1590" i="4"/>
  <c r="E1589" i="4"/>
  <c r="E1588" i="4"/>
  <c r="E1587" i="4"/>
  <c r="E1586" i="4"/>
  <c r="E1585" i="4"/>
  <c r="I1584" i="4"/>
  <c r="H1584" i="4"/>
  <c r="G1584" i="4"/>
  <c r="F1584" i="4"/>
  <c r="E1583" i="4"/>
  <c r="E1582" i="4"/>
  <c r="E1581" i="4"/>
  <c r="E1580" i="4"/>
  <c r="E1579" i="4"/>
  <c r="E1578" i="4"/>
  <c r="I1577" i="4"/>
  <c r="H1577" i="4"/>
  <c r="G1577" i="4"/>
  <c r="F1577" i="4"/>
  <c r="E1576" i="4"/>
  <c r="E1575" i="4"/>
  <c r="E1574" i="4"/>
  <c r="E1573" i="4"/>
  <c r="I1572" i="4"/>
  <c r="H1572" i="4"/>
  <c r="G1572" i="4"/>
  <c r="F1572" i="4"/>
  <c r="E1571" i="4"/>
  <c r="E1570" i="4"/>
  <c r="I1569" i="4"/>
  <c r="H1569" i="4"/>
  <c r="G1569" i="4"/>
  <c r="F1569" i="4"/>
  <c r="E1568" i="4"/>
  <c r="E1567" i="4"/>
  <c r="I1566" i="4"/>
  <c r="H1566" i="4"/>
  <c r="G1566" i="4"/>
  <c r="F1566" i="4"/>
  <c r="E1565" i="4"/>
  <c r="E1564" i="4"/>
  <c r="E1563" i="4"/>
  <c r="E1562" i="4"/>
  <c r="E1561" i="4"/>
  <c r="E1560" i="4"/>
  <c r="I1559" i="4"/>
  <c r="H1559" i="4"/>
  <c r="G1559" i="4"/>
  <c r="F1559" i="4"/>
  <c r="E1558" i="4"/>
  <c r="E1557" i="4"/>
  <c r="E1556" i="4"/>
  <c r="E1555" i="4"/>
  <c r="E1554" i="4"/>
  <c r="E1553" i="4"/>
  <c r="E1552" i="4"/>
  <c r="E1551" i="4"/>
  <c r="E1550" i="4"/>
  <c r="E1549" i="4"/>
  <c r="E1548" i="4"/>
  <c r="E1547" i="4"/>
  <c r="E1546" i="4"/>
  <c r="E1545" i="4"/>
  <c r="E1544" i="4"/>
  <c r="E1543" i="4"/>
  <c r="E1542" i="4"/>
  <c r="E1541" i="4"/>
  <c r="E1540" i="4"/>
  <c r="E1539" i="4"/>
  <c r="E1538" i="4"/>
  <c r="E1537" i="4"/>
  <c r="E1536" i="4"/>
  <c r="I1535" i="4"/>
  <c r="H1535" i="4"/>
  <c r="G1535" i="4"/>
  <c r="F1535" i="4"/>
  <c r="E1534" i="4"/>
  <c r="E1533" i="4"/>
  <c r="E1532" i="4"/>
  <c r="E1531" i="4"/>
  <c r="E1530" i="4"/>
  <c r="E1529" i="4"/>
  <c r="I1528" i="4"/>
  <c r="H1528" i="4"/>
  <c r="G1528" i="4"/>
  <c r="F1528" i="4"/>
  <c r="E1527" i="4"/>
  <c r="E1526" i="4"/>
  <c r="E1525" i="4"/>
  <c r="E1524" i="4"/>
  <c r="E1523" i="4"/>
  <c r="E1522" i="4"/>
  <c r="E1521" i="4"/>
  <c r="E1520" i="4"/>
  <c r="E1519" i="4"/>
  <c r="E1518" i="4"/>
  <c r="E1517" i="4"/>
  <c r="E1516" i="4"/>
  <c r="I1515" i="4"/>
  <c r="H1515" i="4"/>
  <c r="G1515" i="4"/>
  <c r="F1515" i="4"/>
  <c r="E1514" i="4"/>
  <c r="E1513" i="4"/>
  <c r="E1512" i="4"/>
  <c r="E1511" i="4"/>
  <c r="E1510" i="4"/>
  <c r="I1509" i="4"/>
  <c r="H1509" i="4"/>
  <c r="G1509" i="4"/>
  <c r="F1509" i="4"/>
  <c r="E1508" i="4"/>
  <c r="E1507" i="4"/>
  <c r="E1506" i="4"/>
  <c r="E1505" i="4"/>
  <c r="E1504" i="4"/>
  <c r="E1503" i="4"/>
  <c r="E1502" i="4"/>
  <c r="E1501" i="4"/>
  <c r="E1500" i="4"/>
  <c r="E1499" i="4"/>
  <c r="E1498" i="4"/>
  <c r="E1497" i="4"/>
  <c r="E1496" i="4"/>
  <c r="E1495" i="4"/>
  <c r="E1494" i="4"/>
  <c r="E1493" i="4"/>
  <c r="E1492" i="4"/>
  <c r="E1491" i="4"/>
  <c r="E1490" i="4"/>
  <c r="E1489" i="4"/>
  <c r="E1488" i="4"/>
  <c r="E1487" i="4"/>
  <c r="E1486" i="4"/>
  <c r="I1485" i="4"/>
  <c r="H1485" i="4"/>
  <c r="G1485" i="4"/>
  <c r="F1485" i="4"/>
  <c r="E1484" i="4"/>
  <c r="E1483" i="4"/>
  <c r="E1482" i="4"/>
  <c r="E1481" i="4"/>
  <c r="E1480" i="4"/>
  <c r="I1479" i="4"/>
  <c r="H1479" i="4"/>
  <c r="G1479" i="4"/>
  <c r="F1479" i="4"/>
  <c r="E1478" i="4"/>
  <c r="E1477" i="4"/>
  <c r="E1476" i="4"/>
  <c r="E1475" i="4"/>
  <c r="E1474" i="4"/>
  <c r="I1473" i="4"/>
  <c r="H1473" i="4"/>
  <c r="G1473" i="4"/>
  <c r="F1473" i="4"/>
  <c r="E1472" i="4"/>
  <c r="E1471" i="4"/>
  <c r="E1470" i="4"/>
  <c r="E1469" i="4"/>
  <c r="E1468" i="4"/>
  <c r="E1467" i="4"/>
  <c r="E1466" i="4"/>
  <c r="I1465" i="4"/>
  <c r="H1465" i="4"/>
  <c r="G1465" i="4"/>
  <c r="F1465" i="4"/>
  <c r="E1464" i="4"/>
  <c r="E1463" i="4"/>
  <c r="E1462" i="4"/>
  <c r="E1461" i="4"/>
  <c r="E1460" i="4"/>
  <c r="E1459" i="4"/>
  <c r="E1458" i="4"/>
  <c r="E1457" i="4"/>
  <c r="I1456" i="4"/>
  <c r="H1456" i="4"/>
  <c r="G1456" i="4"/>
  <c r="F1456" i="4"/>
  <c r="E1454" i="4"/>
  <c r="E1453" i="4"/>
  <c r="E1452" i="4"/>
  <c r="E1451" i="4"/>
  <c r="E1450" i="4"/>
  <c r="E1449" i="4"/>
  <c r="E1448" i="4"/>
  <c r="E1447" i="4"/>
  <c r="E1446" i="4"/>
  <c r="E1445" i="4"/>
  <c r="E1444" i="4"/>
  <c r="E1443" i="4"/>
  <c r="E1442" i="4"/>
  <c r="E1441" i="4"/>
  <c r="E1440" i="4"/>
  <c r="E1439" i="4"/>
  <c r="E1438" i="4"/>
  <c r="E1437" i="4"/>
  <c r="E1436" i="4"/>
  <c r="E1435" i="4"/>
  <c r="E1434" i="4"/>
  <c r="E1433" i="4"/>
  <c r="E1432" i="4"/>
  <c r="E1431" i="4"/>
  <c r="I1430" i="4"/>
  <c r="H1430" i="4"/>
  <c r="G1430" i="4"/>
  <c r="F1430" i="4"/>
  <c r="E1429" i="4"/>
  <c r="E1428" i="4"/>
  <c r="E1427" i="4"/>
  <c r="E1426" i="4"/>
  <c r="E1425" i="4"/>
  <c r="I1424" i="4"/>
  <c r="H1424" i="4"/>
  <c r="G1424" i="4"/>
  <c r="F1424" i="4"/>
  <c r="E1423" i="4"/>
  <c r="E1422" i="4"/>
  <c r="E1421" i="4"/>
  <c r="E1420" i="4"/>
  <c r="E1419" i="4"/>
  <c r="I1418" i="4"/>
  <c r="H1418" i="4"/>
  <c r="G1418" i="4"/>
  <c r="F1418" i="4"/>
  <c r="E1417" i="4"/>
  <c r="E1416" i="4"/>
  <c r="E1415" i="4"/>
  <c r="E1414" i="4"/>
  <c r="E1413" i="4"/>
  <c r="E1412" i="4"/>
  <c r="E1411" i="4"/>
  <c r="E1410" i="4"/>
  <c r="E1409" i="4"/>
  <c r="E1408" i="4"/>
  <c r="I1407" i="4"/>
  <c r="H1407" i="4"/>
  <c r="G1407" i="4"/>
  <c r="F1407" i="4"/>
  <c r="E1406" i="4"/>
  <c r="E1405" i="4"/>
  <c r="E1404" i="4"/>
  <c r="E1403" i="4"/>
  <c r="E1402" i="4"/>
  <c r="E1401" i="4"/>
  <c r="I1400" i="4"/>
  <c r="H1400" i="4"/>
  <c r="G1400" i="4"/>
  <c r="F1400" i="4"/>
  <c r="E1399" i="4"/>
  <c r="E1398" i="4"/>
  <c r="E1397" i="4"/>
  <c r="I1396" i="4"/>
  <c r="H1396" i="4"/>
  <c r="G1396" i="4"/>
  <c r="F1396" i="4"/>
  <c r="E1395" i="4"/>
  <c r="E1394" i="4"/>
  <c r="E1393" i="4"/>
  <c r="E1392" i="4"/>
  <c r="E1391" i="4"/>
  <c r="E1390" i="4"/>
  <c r="E1389" i="4"/>
  <c r="E1388" i="4"/>
  <c r="E1387" i="4"/>
  <c r="E1386" i="4"/>
  <c r="E1385" i="4"/>
  <c r="E1384" i="4"/>
  <c r="E1383" i="4"/>
  <c r="E1382" i="4"/>
  <c r="E1381" i="4"/>
  <c r="E1380" i="4"/>
  <c r="E1379" i="4"/>
  <c r="E1378" i="4"/>
  <c r="E1377" i="4"/>
  <c r="E1376" i="4"/>
  <c r="E1375" i="4"/>
  <c r="E1374" i="4"/>
  <c r="E1373" i="4"/>
  <c r="I1372" i="4"/>
  <c r="H1372" i="4"/>
  <c r="G1372" i="4"/>
  <c r="F1372" i="4"/>
  <c r="E1371" i="4"/>
  <c r="E1370" i="4"/>
  <c r="E1369" i="4"/>
  <c r="E1368" i="4"/>
  <c r="E1367" i="4"/>
  <c r="E1366" i="4"/>
  <c r="E1365" i="4"/>
  <c r="E1364" i="4"/>
  <c r="E1363" i="4"/>
  <c r="E1362" i="4"/>
  <c r="E1361" i="4"/>
  <c r="E1360" i="4"/>
  <c r="E1359" i="4"/>
  <c r="E1358" i="4"/>
  <c r="E1357" i="4"/>
  <c r="E1356" i="4"/>
  <c r="E1355" i="4"/>
  <c r="E1354" i="4"/>
  <c r="E1353" i="4"/>
  <c r="E1352" i="4"/>
  <c r="E1351" i="4"/>
  <c r="I1350" i="4"/>
  <c r="H1350" i="4"/>
  <c r="G1350" i="4"/>
  <c r="F1350" i="4"/>
  <c r="E1349" i="4"/>
  <c r="E1348" i="4"/>
  <c r="E1347" i="4"/>
  <c r="E1346" i="4"/>
  <c r="E1345" i="4"/>
  <c r="I1344" i="4"/>
  <c r="H1344" i="4"/>
  <c r="G1344" i="4"/>
  <c r="F1344" i="4"/>
  <c r="E1343" i="4"/>
  <c r="E1342" i="4"/>
  <c r="E1341" i="4"/>
  <c r="E1340" i="4"/>
  <c r="E1339" i="4"/>
  <c r="E1338" i="4"/>
  <c r="E1337" i="4"/>
  <c r="E1336" i="4"/>
  <c r="E1335" i="4"/>
  <c r="E1334" i="4"/>
  <c r="E1333" i="4"/>
  <c r="I1332" i="4"/>
  <c r="H1332" i="4"/>
  <c r="G1332" i="4"/>
  <c r="F1332" i="4"/>
  <c r="E1330" i="4"/>
  <c r="E1329" i="4"/>
  <c r="E1328" i="4"/>
  <c r="E1327" i="4"/>
  <c r="E1326" i="4"/>
  <c r="E1325" i="4"/>
  <c r="E1324" i="4"/>
  <c r="I1323" i="4"/>
  <c r="H1323" i="4"/>
  <c r="G1323" i="4"/>
  <c r="F1323" i="4"/>
  <c r="E1322" i="4"/>
  <c r="E1321" i="4"/>
  <c r="E1320" i="4"/>
  <c r="E1319" i="4"/>
  <c r="E1318" i="4"/>
  <c r="E1317" i="4"/>
  <c r="E1316" i="4"/>
  <c r="E1315" i="4"/>
  <c r="I1314" i="4"/>
  <c r="H1314" i="4"/>
  <c r="G1314" i="4"/>
  <c r="F1314" i="4"/>
  <c r="E1313" i="4"/>
  <c r="E1312" i="4"/>
  <c r="E1311" i="4"/>
  <c r="E1310" i="4"/>
  <c r="E1309" i="4"/>
  <c r="E1308" i="4"/>
  <c r="E1307" i="4"/>
  <c r="E1306" i="4"/>
  <c r="E1305" i="4"/>
  <c r="E1304" i="4"/>
  <c r="E1303" i="4"/>
  <c r="I1302" i="4"/>
  <c r="H1302" i="4"/>
  <c r="G1302" i="4"/>
  <c r="F1302" i="4"/>
  <c r="E1301" i="4"/>
  <c r="E1300" i="4"/>
  <c r="E1299" i="4"/>
  <c r="E1298" i="4"/>
  <c r="E1297" i="4"/>
  <c r="E1296" i="4"/>
  <c r="E1295" i="4"/>
  <c r="E1294" i="4"/>
  <c r="E1293" i="4"/>
  <c r="E1292" i="4"/>
  <c r="E1291" i="4"/>
  <c r="E1290" i="4"/>
  <c r="E1289" i="4"/>
  <c r="E1288" i="4"/>
  <c r="E1287" i="4"/>
  <c r="E1286" i="4"/>
  <c r="E1285" i="4"/>
  <c r="E1284" i="4"/>
  <c r="E1283" i="4"/>
  <c r="E1282" i="4"/>
  <c r="E1281" i="4"/>
  <c r="I1280" i="4"/>
  <c r="H1280" i="4"/>
  <c r="G1280" i="4"/>
  <c r="F1280" i="4"/>
  <c r="E1279" i="4"/>
  <c r="E1278" i="4"/>
  <c r="E1277" i="4"/>
  <c r="I1276" i="4"/>
  <c r="H1276" i="4"/>
  <c r="G1276" i="4"/>
  <c r="F1276" i="4"/>
  <c r="E1275" i="4"/>
  <c r="E1274" i="4"/>
  <c r="E1273" i="4"/>
  <c r="E1272" i="4"/>
  <c r="I1271" i="4"/>
  <c r="H1271" i="4"/>
  <c r="G1271" i="4"/>
  <c r="F1271" i="4"/>
  <c r="E1270" i="4"/>
  <c r="E1269" i="4"/>
  <c r="E1268" i="4"/>
  <c r="E1267" i="4"/>
  <c r="E1266" i="4"/>
  <c r="E1265" i="4"/>
  <c r="E1264" i="4"/>
  <c r="I1263" i="4"/>
  <c r="H1263" i="4"/>
  <c r="G1263" i="4"/>
  <c r="F1263" i="4"/>
  <c r="E1262" i="4"/>
  <c r="E1261" i="4"/>
  <c r="E1260" i="4"/>
  <c r="E1259" i="4"/>
  <c r="E1258" i="4"/>
  <c r="E1257" i="4"/>
  <c r="E1256" i="4"/>
  <c r="E1255" i="4"/>
  <c r="E1254" i="4"/>
  <c r="E1253" i="4"/>
  <c r="E1252" i="4"/>
  <c r="E1251" i="4"/>
  <c r="I1250" i="4"/>
  <c r="H1250" i="4"/>
  <c r="G1250" i="4"/>
  <c r="F1250" i="4"/>
  <c r="E1249" i="4"/>
  <c r="E1248" i="4"/>
  <c r="E1247" i="4"/>
  <c r="E1246" i="4"/>
  <c r="E1245" i="4"/>
  <c r="I1244" i="4"/>
  <c r="H1244" i="4"/>
  <c r="G1244" i="4"/>
  <c r="F1244" i="4"/>
  <c r="E1243" i="4"/>
  <c r="E1242" i="4"/>
  <c r="E1241" i="4"/>
  <c r="E1240" i="4"/>
  <c r="E1239" i="4"/>
  <c r="E1238" i="4"/>
  <c r="I1237" i="4"/>
  <c r="H1237" i="4"/>
  <c r="G1237" i="4"/>
  <c r="F1237" i="4"/>
  <c r="E1236" i="4"/>
  <c r="E1235" i="4"/>
  <c r="E1234" i="4"/>
  <c r="E1233" i="4"/>
  <c r="E1232" i="4"/>
  <c r="E1231" i="4"/>
  <c r="E1230" i="4"/>
  <c r="E1229" i="4"/>
  <c r="E1228" i="4"/>
  <c r="E1227" i="4"/>
  <c r="E1226" i="4"/>
  <c r="I1225" i="4"/>
  <c r="H1225" i="4"/>
  <c r="G1225" i="4"/>
  <c r="F1225" i="4"/>
  <c r="E1224" i="4"/>
  <c r="E1223" i="4"/>
  <c r="E1222" i="4"/>
  <c r="E1221" i="4"/>
  <c r="E1220" i="4"/>
  <c r="E1219" i="4"/>
  <c r="E1218" i="4"/>
  <c r="E1217" i="4"/>
  <c r="E1216" i="4"/>
  <c r="E1215" i="4"/>
  <c r="E1214" i="4"/>
  <c r="E1213" i="4"/>
  <c r="E1212" i="4"/>
  <c r="E1211" i="4"/>
  <c r="E1210" i="4"/>
  <c r="E1209" i="4"/>
  <c r="E1208" i="4"/>
  <c r="E1207" i="4"/>
  <c r="E1206" i="4"/>
  <c r="E1205" i="4"/>
  <c r="E1204" i="4"/>
  <c r="E1203" i="4"/>
  <c r="E1202" i="4"/>
  <c r="E1201" i="4"/>
  <c r="I1200" i="4"/>
  <c r="H1200" i="4"/>
  <c r="G1200" i="4"/>
  <c r="F1200" i="4"/>
  <c r="E1199" i="4"/>
  <c r="E1198" i="4"/>
  <c r="E1197" i="4"/>
  <c r="E1196" i="4"/>
  <c r="E1195" i="4"/>
  <c r="E1194" i="4"/>
  <c r="I1193" i="4"/>
  <c r="H1193" i="4"/>
  <c r="G1193" i="4"/>
  <c r="F1193" i="4"/>
  <c r="E1192" i="4"/>
  <c r="E1191" i="4"/>
  <c r="E1190" i="4"/>
  <c r="E1189" i="4"/>
  <c r="E1188" i="4"/>
  <c r="E1187" i="4"/>
  <c r="E1186" i="4"/>
  <c r="E1185" i="4"/>
  <c r="E1184" i="4"/>
  <c r="E1183" i="4"/>
  <c r="E1182" i="4"/>
  <c r="E1181" i="4"/>
  <c r="I1180" i="4"/>
  <c r="H1180" i="4"/>
  <c r="G1180" i="4"/>
  <c r="F1180" i="4"/>
  <c r="E1179" i="4"/>
  <c r="E1178" i="4"/>
  <c r="E1177" i="4"/>
  <c r="E1176" i="4"/>
  <c r="I1175" i="4"/>
  <c r="H1175" i="4"/>
  <c r="G1175" i="4"/>
  <c r="F1175" i="4"/>
  <c r="E1174" i="4"/>
  <c r="E1173" i="4"/>
  <c r="E1172" i="4"/>
  <c r="E1171" i="4"/>
  <c r="E1170" i="4"/>
  <c r="E1169" i="4"/>
  <c r="E1168" i="4"/>
  <c r="E1167" i="4"/>
  <c r="I1166" i="4"/>
  <c r="H1166" i="4"/>
  <c r="G1166" i="4"/>
  <c r="F1166" i="4"/>
  <c r="E1165" i="4"/>
  <c r="E1164" i="4"/>
  <c r="E1163" i="4"/>
  <c r="E1162" i="4"/>
  <c r="E1161" i="4"/>
  <c r="E1160" i="4"/>
  <c r="E1159" i="4"/>
  <c r="E1158" i="4"/>
  <c r="E1157" i="4"/>
  <c r="E1156" i="4"/>
  <c r="I1155" i="4"/>
  <c r="H1155" i="4"/>
  <c r="G1155" i="4"/>
  <c r="F1155" i="4"/>
  <c r="E1154" i="4"/>
  <c r="E1153" i="4"/>
  <c r="E1152" i="4"/>
  <c r="E1151" i="4"/>
  <c r="E1150" i="4"/>
  <c r="E1149" i="4"/>
  <c r="E1148" i="4"/>
  <c r="E1147" i="4"/>
  <c r="E1146" i="4"/>
  <c r="E1145" i="4"/>
  <c r="E1144" i="4"/>
  <c r="E1143" i="4"/>
  <c r="E1142" i="4"/>
  <c r="E1141" i="4"/>
  <c r="E1140" i="4"/>
  <c r="E1139" i="4"/>
  <c r="E1138" i="4"/>
  <c r="E1137" i="4"/>
  <c r="E1136" i="4"/>
  <c r="E1135" i="4"/>
  <c r="E1134" i="4"/>
  <c r="E1133" i="4"/>
  <c r="E1132" i="4"/>
  <c r="I1131" i="4"/>
  <c r="H1131" i="4"/>
  <c r="G1131" i="4"/>
  <c r="F1131" i="4"/>
  <c r="E1130" i="4"/>
  <c r="E1129" i="4"/>
  <c r="E1128" i="4"/>
  <c r="E1127" i="4"/>
  <c r="E1126" i="4"/>
  <c r="I1125" i="4"/>
  <c r="H1125" i="4"/>
  <c r="G1125" i="4"/>
  <c r="F1125" i="4"/>
  <c r="E1124" i="4"/>
  <c r="E1123" i="4"/>
  <c r="E1122" i="4"/>
  <c r="E1121" i="4"/>
  <c r="E1120" i="4"/>
  <c r="E1119" i="4"/>
  <c r="E1118" i="4"/>
  <c r="E1117" i="4"/>
  <c r="I1116" i="4"/>
  <c r="H1116" i="4"/>
  <c r="G1116" i="4"/>
  <c r="F1116" i="4"/>
  <c r="E1115" i="4"/>
  <c r="E1114" i="4"/>
  <c r="E1113" i="4"/>
  <c r="E1112" i="4"/>
  <c r="E1111" i="4"/>
  <c r="E1110" i="4"/>
  <c r="I1109" i="4"/>
  <c r="H1109" i="4"/>
  <c r="G1109" i="4"/>
  <c r="F1109" i="4"/>
  <c r="E1108" i="4"/>
  <c r="E1107" i="4"/>
  <c r="E1106" i="4"/>
  <c r="E1105" i="4"/>
  <c r="I1104" i="4"/>
  <c r="H1104" i="4"/>
  <c r="G1104" i="4"/>
  <c r="F1104" i="4"/>
  <c r="E1103" i="4"/>
  <c r="E1102" i="4"/>
  <c r="E1101" i="4"/>
  <c r="E1100" i="4"/>
  <c r="E1099" i="4"/>
  <c r="E1098" i="4"/>
  <c r="E1097" i="4"/>
  <c r="E1096" i="4"/>
  <c r="I1095" i="4"/>
  <c r="H1095" i="4"/>
  <c r="G1095" i="4"/>
  <c r="F1095" i="4"/>
  <c r="E1093" i="4"/>
  <c r="E1092" i="4"/>
  <c r="E1091" i="4"/>
  <c r="E1090" i="4"/>
  <c r="E1089" i="4"/>
  <c r="E1088" i="4"/>
  <c r="E1087" i="4"/>
  <c r="E1086" i="4"/>
  <c r="E1085" i="4"/>
  <c r="E1084" i="4"/>
  <c r="E1083" i="4"/>
  <c r="E1082" i="4"/>
  <c r="E1081" i="4"/>
  <c r="E1080" i="4"/>
  <c r="E1079" i="4"/>
  <c r="E1078" i="4"/>
  <c r="E1077" i="4"/>
  <c r="E1076" i="4"/>
  <c r="E1075" i="4"/>
  <c r="E1074" i="4"/>
  <c r="E1073" i="4"/>
  <c r="E1072" i="4"/>
  <c r="E1071" i="4"/>
  <c r="I1070" i="4"/>
  <c r="H1070" i="4"/>
  <c r="G1070" i="4"/>
  <c r="F1070" i="4"/>
  <c r="E1069" i="4"/>
  <c r="E1068" i="4"/>
  <c r="E1067" i="4"/>
  <c r="E1066" i="4"/>
  <c r="E1065" i="4"/>
  <c r="E1064" i="4"/>
  <c r="E1063" i="4"/>
  <c r="E1062" i="4"/>
  <c r="E1061" i="4"/>
  <c r="E1060" i="4"/>
  <c r="I1059" i="4"/>
  <c r="H1059" i="4"/>
  <c r="G1059" i="4"/>
  <c r="F1059" i="4"/>
  <c r="E1058" i="4"/>
  <c r="E1057" i="4"/>
  <c r="I1056" i="4"/>
  <c r="H1056" i="4"/>
  <c r="G1056" i="4"/>
  <c r="F1056" i="4"/>
  <c r="E1055" i="4"/>
  <c r="E1054" i="4" s="1"/>
  <c r="I1054" i="4"/>
  <c r="H1054" i="4"/>
  <c r="G1054" i="4"/>
  <c r="F1054" i="4"/>
  <c r="E1053" i="4"/>
  <c r="E1052" i="4"/>
  <c r="E1051" i="4"/>
  <c r="E1050" i="4"/>
  <c r="E1049" i="4"/>
  <c r="E1048" i="4"/>
  <c r="E1047" i="4"/>
  <c r="E1046" i="4"/>
  <c r="E1045" i="4"/>
  <c r="E1044" i="4"/>
  <c r="E1043" i="4"/>
  <c r="E1042" i="4"/>
  <c r="I1041" i="4"/>
  <c r="H1041" i="4"/>
  <c r="G1041" i="4"/>
  <c r="F1041" i="4"/>
  <c r="E1040" i="4"/>
  <c r="E1039" i="4"/>
  <c r="E1038" i="4"/>
  <c r="I1037" i="4"/>
  <c r="H1037" i="4"/>
  <c r="G1037" i="4"/>
  <c r="F1037" i="4"/>
  <c r="E1036" i="4"/>
  <c r="E1035" i="4"/>
  <c r="E1034" i="4"/>
  <c r="E1033" i="4"/>
  <c r="I1032" i="4"/>
  <c r="H1032" i="4"/>
  <c r="G1032" i="4"/>
  <c r="F1032" i="4"/>
  <c r="E1031" i="4"/>
  <c r="E1030" i="4"/>
  <c r="E1029" i="4"/>
  <c r="E1028" i="4"/>
  <c r="E1027" i="4"/>
  <c r="E1026" i="4"/>
  <c r="I1025" i="4"/>
  <c r="H1025" i="4"/>
  <c r="G1025" i="4"/>
  <c r="F1025" i="4"/>
  <c r="E1024" i="4"/>
  <c r="E1023" i="4"/>
  <c r="E1022" i="4"/>
  <c r="E1021" i="4"/>
  <c r="E1020" i="4"/>
  <c r="E1019" i="4"/>
  <c r="E1018" i="4"/>
  <c r="E1017" i="4"/>
  <c r="E1016" i="4"/>
  <c r="E1015" i="4"/>
  <c r="E1014" i="4"/>
  <c r="E1013" i="4"/>
  <c r="E1012" i="4"/>
  <c r="E1011" i="4"/>
  <c r="E1010" i="4"/>
  <c r="E1009" i="4"/>
  <c r="E1008" i="4"/>
  <c r="E1007" i="4"/>
  <c r="E1006" i="4"/>
  <c r="E1005" i="4"/>
  <c r="E1004" i="4"/>
  <c r="E1003" i="4"/>
  <c r="E1002" i="4"/>
  <c r="E1001" i="4"/>
  <c r="E1000" i="4"/>
  <c r="I999" i="4"/>
  <c r="H999" i="4"/>
  <c r="G999" i="4"/>
  <c r="F999" i="4"/>
  <c r="E998" i="4"/>
  <c r="E997" i="4"/>
  <c r="E996" i="4"/>
  <c r="E995" i="4"/>
  <c r="E994" i="4"/>
  <c r="E993" i="4"/>
  <c r="E992" i="4"/>
  <c r="E991" i="4"/>
  <c r="E990" i="4"/>
  <c r="E989" i="4"/>
  <c r="E988" i="4"/>
  <c r="I987" i="4"/>
  <c r="H987" i="4"/>
  <c r="G987" i="4"/>
  <c r="F987" i="4"/>
  <c r="E986" i="4"/>
  <c r="E985" i="4"/>
  <c r="E984" i="4"/>
  <c r="E983" i="4"/>
  <c r="E982" i="4"/>
  <c r="I981" i="4"/>
  <c r="H981" i="4"/>
  <c r="G981" i="4"/>
  <c r="F981" i="4"/>
  <c r="E980" i="4"/>
  <c r="E979" i="4"/>
  <c r="E978" i="4"/>
  <c r="E977" i="4"/>
  <c r="E976" i="4"/>
  <c r="E975" i="4"/>
  <c r="E974" i="4"/>
  <c r="I973" i="4"/>
  <c r="H973" i="4"/>
  <c r="G973" i="4"/>
  <c r="F973" i="4"/>
  <c r="E972" i="4"/>
  <c r="E971" i="4"/>
  <c r="E970" i="4"/>
  <c r="E969" i="4"/>
  <c r="I968" i="4"/>
  <c r="H968" i="4"/>
  <c r="G968" i="4"/>
  <c r="F968" i="4"/>
  <c r="E967" i="4"/>
  <c r="E966" i="4"/>
  <c r="E965" i="4"/>
  <c r="E964" i="4"/>
  <c r="E963" i="4"/>
  <c r="E962" i="4"/>
  <c r="E961" i="4"/>
  <c r="E960" i="4"/>
  <c r="E959" i="4"/>
  <c r="I958" i="4"/>
  <c r="H958" i="4"/>
  <c r="G958" i="4"/>
  <c r="F958" i="4"/>
  <c r="E957" i="4"/>
  <c r="E956" i="4"/>
  <c r="E955" i="4"/>
  <c r="E954" i="4"/>
  <c r="E953" i="4"/>
  <c r="E952" i="4"/>
  <c r="I951" i="4"/>
  <c r="H951" i="4"/>
  <c r="G951" i="4"/>
  <c r="F951" i="4"/>
  <c r="E950" i="4"/>
  <c r="E949" i="4"/>
  <c r="E948" i="4"/>
  <c r="E947" i="4"/>
  <c r="E946" i="4"/>
  <c r="E945" i="4"/>
  <c r="E944" i="4"/>
  <c r="E943" i="4"/>
  <c r="E942" i="4"/>
  <c r="E941" i="4"/>
  <c r="E940" i="4"/>
  <c r="E939" i="4"/>
  <c r="E938" i="4"/>
  <c r="E937" i="4"/>
  <c r="E936" i="4"/>
  <c r="E935" i="4"/>
  <c r="I934" i="4"/>
  <c r="H934" i="4"/>
  <c r="G934" i="4"/>
  <c r="F934" i="4"/>
  <c r="E933" i="4"/>
  <c r="E932" i="4"/>
  <c r="E931" i="4"/>
  <c r="E930" i="4"/>
  <c r="E929" i="4"/>
  <c r="E928" i="4"/>
  <c r="E927" i="4"/>
  <c r="E926" i="4"/>
  <c r="E925" i="4"/>
  <c r="E924" i="4"/>
  <c r="I923" i="4"/>
  <c r="H923" i="4"/>
  <c r="G923" i="4"/>
  <c r="F923" i="4"/>
  <c r="E922" i="4"/>
  <c r="E921" i="4"/>
  <c r="E920" i="4"/>
  <c r="E919" i="4"/>
  <c r="E918" i="4"/>
  <c r="E917" i="4"/>
  <c r="I916" i="4"/>
  <c r="H916" i="4"/>
  <c r="G916" i="4"/>
  <c r="F916" i="4"/>
  <c r="E915" i="4"/>
  <c r="E914" i="4"/>
  <c r="E913" i="4"/>
  <c r="E912" i="4"/>
  <c r="E911" i="4"/>
  <c r="E910" i="4"/>
  <c r="E909" i="4"/>
  <c r="I908" i="4"/>
  <c r="H908" i="4"/>
  <c r="G908" i="4"/>
  <c r="F908" i="4"/>
  <c r="E907" i="4"/>
  <c r="E906" i="4"/>
  <c r="E905" i="4"/>
  <c r="E904" i="4"/>
  <c r="E903" i="4"/>
  <c r="E902" i="4"/>
  <c r="E901" i="4"/>
  <c r="I900" i="4"/>
  <c r="H900" i="4"/>
  <c r="G900" i="4"/>
  <c r="F900" i="4"/>
  <c r="E899" i="4"/>
  <c r="E898" i="4"/>
  <c r="E897" i="4"/>
  <c r="E896" i="4"/>
  <c r="E895" i="4"/>
  <c r="E894" i="4"/>
  <c r="E893" i="4"/>
  <c r="E892" i="4"/>
  <c r="E891" i="4"/>
  <c r="E890" i="4"/>
  <c r="E889" i="4"/>
  <c r="E888" i="4"/>
  <c r="E887" i="4"/>
  <c r="E886" i="4"/>
  <c r="E885" i="4"/>
  <c r="E884" i="4"/>
  <c r="E883" i="4"/>
  <c r="E882" i="4"/>
  <c r="E881" i="4"/>
  <c r="E880" i="4"/>
  <c r="I879" i="4"/>
  <c r="H879" i="4"/>
  <c r="G879" i="4"/>
  <c r="F879" i="4"/>
  <c r="E878" i="4"/>
  <c r="E877" i="4"/>
  <c r="E876" i="4"/>
  <c r="E875" i="4"/>
  <c r="E874" i="4"/>
  <c r="E873" i="4"/>
  <c r="E872" i="4"/>
  <c r="I871" i="4"/>
  <c r="H871" i="4"/>
  <c r="G871" i="4"/>
  <c r="F871" i="4"/>
  <c r="E870" i="4"/>
  <c r="E869" i="4"/>
  <c r="I868" i="4"/>
  <c r="H868" i="4"/>
  <c r="G868" i="4"/>
  <c r="F868" i="4"/>
  <c r="E866" i="4"/>
  <c r="E865" i="4"/>
  <c r="E864" i="4"/>
  <c r="E863" i="4"/>
  <c r="E862" i="4"/>
  <c r="E861" i="4"/>
  <c r="E860" i="4"/>
  <c r="E859" i="4"/>
  <c r="E858" i="4"/>
  <c r="E857" i="4"/>
  <c r="E856" i="4"/>
  <c r="E855" i="4"/>
  <c r="E854" i="4"/>
  <c r="E853" i="4"/>
  <c r="E852" i="4"/>
  <c r="E851" i="4"/>
  <c r="E850" i="4"/>
  <c r="E849" i="4"/>
  <c r="E848" i="4"/>
  <c r="E847" i="4"/>
  <c r="E846" i="4"/>
  <c r="E845" i="4"/>
  <c r="I844" i="4"/>
  <c r="H844" i="4"/>
  <c r="G844" i="4"/>
  <c r="F844" i="4"/>
  <c r="E843" i="4"/>
  <c r="E842" i="4"/>
  <c r="E841" i="4"/>
  <c r="E840" i="4"/>
  <c r="E839" i="4"/>
  <c r="E838" i="4"/>
  <c r="E837" i="4"/>
  <c r="E836" i="4"/>
  <c r="E835" i="4"/>
  <c r="E834" i="4"/>
  <c r="E833" i="4"/>
  <c r="I832" i="4"/>
  <c r="H832" i="4"/>
  <c r="G832" i="4"/>
  <c r="F832" i="4"/>
  <c r="E831" i="4"/>
  <c r="E830" i="4"/>
  <c r="E829" i="4"/>
  <c r="E828" i="4"/>
  <c r="E827" i="4"/>
  <c r="E826" i="4"/>
  <c r="I825" i="4"/>
  <c r="H825" i="4"/>
  <c r="G825" i="4"/>
  <c r="F825" i="4"/>
  <c r="E824" i="4"/>
  <c r="E823" i="4"/>
  <c r="E822" i="4"/>
  <c r="E821" i="4"/>
  <c r="E820" i="4"/>
  <c r="E819" i="4"/>
  <c r="I818" i="4"/>
  <c r="H818" i="4"/>
  <c r="G818" i="4"/>
  <c r="F818" i="4"/>
  <c r="E817" i="4"/>
  <c r="E816" i="4" s="1"/>
  <c r="I816" i="4"/>
  <c r="H816" i="4"/>
  <c r="G816" i="4"/>
  <c r="F816" i="4"/>
  <c r="E815" i="4"/>
  <c r="E814" i="4"/>
  <c r="E813" i="4"/>
  <c r="E812" i="4"/>
  <c r="E811" i="4"/>
  <c r="E810" i="4"/>
  <c r="E809" i="4"/>
  <c r="E808" i="4"/>
  <c r="E807" i="4"/>
  <c r="E806" i="4"/>
  <c r="E805" i="4"/>
  <c r="E804" i="4"/>
  <c r="E803" i="4"/>
  <c r="E802" i="4"/>
  <c r="E801" i="4"/>
  <c r="E800" i="4"/>
  <c r="E799" i="4"/>
  <c r="E798" i="4"/>
  <c r="E797" i="4"/>
  <c r="E796" i="4"/>
  <c r="E795" i="4"/>
  <c r="E794" i="4"/>
  <c r="I793" i="4"/>
  <c r="H793" i="4"/>
  <c r="G793" i="4"/>
  <c r="F793" i="4"/>
  <c r="E792" i="4"/>
  <c r="E791" i="4"/>
  <c r="E790" i="4"/>
  <c r="E789" i="4"/>
  <c r="E788" i="4"/>
  <c r="E787" i="4"/>
  <c r="E786" i="4"/>
  <c r="E785" i="4"/>
  <c r="E784" i="4"/>
  <c r="I783" i="4"/>
  <c r="H783" i="4"/>
  <c r="G783" i="4"/>
  <c r="F783" i="4"/>
  <c r="E782" i="4"/>
  <c r="E781" i="4"/>
  <c r="E780" i="4"/>
  <c r="E779" i="4"/>
  <c r="E778" i="4"/>
  <c r="I777" i="4"/>
  <c r="H777" i="4"/>
  <c r="G777" i="4"/>
  <c r="F777" i="4"/>
  <c r="E776" i="4"/>
  <c r="E775" i="4"/>
  <c r="E774" i="4"/>
  <c r="I773" i="4"/>
  <c r="H773" i="4"/>
  <c r="G773" i="4"/>
  <c r="F773" i="4"/>
  <c r="E772" i="4"/>
  <c r="E771" i="4"/>
  <c r="E770" i="4"/>
  <c r="E769" i="4"/>
  <c r="E768" i="4"/>
  <c r="I767" i="4"/>
  <c r="H767" i="4"/>
  <c r="G767" i="4"/>
  <c r="F767" i="4"/>
  <c r="E766" i="4"/>
  <c r="E765" i="4"/>
  <c r="E764" i="4"/>
  <c r="E763" i="4"/>
  <c r="E762" i="4"/>
  <c r="E761" i="4"/>
  <c r="E760" i="4"/>
  <c r="E759" i="4"/>
  <c r="I758" i="4"/>
  <c r="H758" i="4"/>
  <c r="G758" i="4"/>
  <c r="F758" i="4"/>
  <c r="E757" i="4"/>
  <c r="E756" i="4"/>
  <c r="E755" i="4"/>
  <c r="E754" i="4"/>
  <c r="E753" i="4"/>
  <c r="E752" i="4"/>
  <c r="E751" i="4"/>
  <c r="I750" i="4"/>
  <c r="H750" i="4"/>
  <c r="G750" i="4"/>
  <c r="F750" i="4"/>
  <c r="E749" i="4"/>
  <c r="E748" i="4"/>
  <c r="E747" i="4"/>
  <c r="E746" i="4"/>
  <c r="E745" i="4"/>
  <c r="E744" i="4"/>
  <c r="E743" i="4"/>
  <c r="E742" i="4"/>
  <c r="E741" i="4"/>
  <c r="E740" i="4"/>
  <c r="E739" i="4"/>
  <c r="E738" i="4"/>
  <c r="E737" i="4"/>
  <c r="E736" i="4"/>
  <c r="E735" i="4"/>
  <c r="E734" i="4"/>
  <c r="E733" i="4"/>
  <c r="E732" i="4"/>
  <c r="E731" i="4"/>
  <c r="I730" i="4"/>
  <c r="H730" i="4"/>
  <c r="G730" i="4"/>
  <c r="F730" i="4"/>
  <c r="E729" i="4"/>
  <c r="E728" i="4"/>
  <c r="E727" i="4"/>
  <c r="E726" i="4"/>
  <c r="E725" i="4"/>
  <c r="E724" i="4"/>
  <c r="E723" i="4"/>
  <c r="I722" i="4"/>
  <c r="H722" i="4"/>
  <c r="G722" i="4"/>
  <c r="F722" i="4"/>
  <c r="E721" i="4"/>
  <c r="E720" i="4"/>
  <c r="I719" i="4"/>
  <c r="H719" i="4"/>
  <c r="G719" i="4"/>
  <c r="F719" i="4"/>
  <c r="E718" i="4"/>
  <c r="E717" i="4"/>
  <c r="E716" i="4"/>
  <c r="I715" i="4"/>
  <c r="H715" i="4"/>
  <c r="G715" i="4"/>
  <c r="F715" i="4"/>
  <c r="E714" i="4"/>
  <c r="E713" i="4"/>
  <c r="I712" i="4"/>
  <c r="H712" i="4"/>
  <c r="G712" i="4"/>
  <c r="F712" i="4"/>
  <c r="E711" i="4"/>
  <c r="E710" i="4"/>
  <c r="I709" i="4"/>
  <c r="H709" i="4"/>
  <c r="G709" i="4"/>
  <c r="F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I679" i="4"/>
  <c r="H679" i="4"/>
  <c r="G679" i="4"/>
  <c r="F679" i="4"/>
  <c r="E678" i="4"/>
  <c r="E677" i="4"/>
  <c r="E676" i="4"/>
  <c r="E675" i="4"/>
  <c r="E674" i="4"/>
  <c r="E673" i="4"/>
  <c r="E672" i="4"/>
  <c r="I671" i="4"/>
  <c r="H671" i="4"/>
  <c r="G671" i="4"/>
  <c r="F671" i="4"/>
  <c r="E670" i="4"/>
  <c r="E669" i="4"/>
  <c r="E668" i="4"/>
  <c r="E667" i="4"/>
  <c r="E666" i="4"/>
  <c r="E665" i="4"/>
  <c r="I664" i="4"/>
  <c r="H664" i="4"/>
  <c r="G664" i="4"/>
  <c r="F664" i="4"/>
  <c r="E663" i="4"/>
  <c r="E662" i="4"/>
  <c r="E661" i="4"/>
  <c r="E660" i="4"/>
  <c r="E659" i="4"/>
  <c r="E658" i="4"/>
  <c r="E657" i="4"/>
  <c r="E656" i="4"/>
  <c r="E655" i="4"/>
  <c r="E654" i="4"/>
  <c r="E653" i="4"/>
  <c r="E652" i="4"/>
  <c r="I651" i="4"/>
  <c r="H651" i="4"/>
  <c r="G651" i="4"/>
  <c r="F651" i="4"/>
  <c r="E650" i="4"/>
  <c r="E649" i="4"/>
  <c r="E648" i="4"/>
  <c r="E647" i="4"/>
  <c r="E646" i="4"/>
  <c r="E645" i="4"/>
  <c r="E644" i="4"/>
  <c r="E643" i="4"/>
  <c r="E642" i="4"/>
  <c r="E641" i="4"/>
  <c r="E640" i="4"/>
  <c r="E639" i="4"/>
  <c r="E638" i="4"/>
  <c r="E637" i="4"/>
  <c r="E636" i="4"/>
  <c r="E635" i="4"/>
  <c r="E634" i="4"/>
  <c r="I633" i="4"/>
  <c r="H633" i="4"/>
  <c r="G633" i="4"/>
  <c r="F633" i="4"/>
  <c r="E632" i="4"/>
  <c r="E631" i="4"/>
  <c r="E630" i="4"/>
  <c r="E629" i="4"/>
  <c r="E628" i="4"/>
  <c r="E627" i="4"/>
  <c r="E626" i="4"/>
  <c r="E625" i="4"/>
  <c r="E624" i="4"/>
  <c r="E623" i="4"/>
  <c r="E622" i="4"/>
  <c r="E621" i="4"/>
  <c r="E620" i="4"/>
  <c r="E619" i="4"/>
  <c r="I618" i="4"/>
  <c r="H618" i="4"/>
  <c r="G618" i="4"/>
  <c r="F618" i="4"/>
  <c r="E617" i="4"/>
  <c r="E616" i="4"/>
  <c r="E615" i="4"/>
  <c r="E614" i="4"/>
  <c r="E613" i="4"/>
  <c r="E612" i="4"/>
  <c r="I611" i="4"/>
  <c r="H611" i="4"/>
  <c r="G611" i="4"/>
  <c r="F611" i="4"/>
  <c r="E610" i="4"/>
  <c r="E609" i="4"/>
  <c r="E608" i="4"/>
  <c r="E607" i="4"/>
  <c r="E606" i="4"/>
  <c r="E605" i="4"/>
  <c r="I604" i="4"/>
  <c r="H604" i="4"/>
  <c r="G604" i="4"/>
  <c r="F604" i="4"/>
  <c r="E603" i="4"/>
  <c r="E602" i="4"/>
  <c r="E601" i="4"/>
  <c r="E600" i="4"/>
  <c r="E599" i="4"/>
  <c r="E598" i="4"/>
  <c r="E597" i="4"/>
  <c r="E596" i="4"/>
  <c r="I595" i="4"/>
  <c r="H595" i="4"/>
  <c r="G595" i="4"/>
  <c r="F595" i="4"/>
  <c r="E594" i="4"/>
  <c r="E593" i="4"/>
  <c r="E592" i="4"/>
  <c r="E591" i="4"/>
  <c r="E590" i="4"/>
  <c r="E589" i="4"/>
  <c r="E588" i="4"/>
  <c r="E587" i="4"/>
  <c r="I586" i="4"/>
  <c r="H586" i="4"/>
  <c r="G586" i="4"/>
  <c r="F586"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I559" i="4"/>
  <c r="H559" i="4"/>
  <c r="G559" i="4"/>
  <c r="F559" i="4"/>
  <c r="E558" i="4"/>
  <c r="E557" i="4"/>
  <c r="E556" i="4"/>
  <c r="E555" i="4"/>
  <c r="E554" i="4"/>
  <c r="E553" i="4"/>
  <c r="E552" i="4"/>
  <c r="E551" i="4"/>
  <c r="I550" i="4"/>
  <c r="H550" i="4"/>
  <c r="G550" i="4"/>
  <c r="F550" i="4"/>
  <c r="E549" i="4"/>
  <c r="E548" i="4"/>
  <c r="E547" i="4"/>
  <c r="E546" i="4"/>
  <c r="E545" i="4"/>
  <c r="I544" i="4"/>
  <c r="H544" i="4"/>
  <c r="G544" i="4"/>
  <c r="F544" i="4"/>
  <c r="E543" i="4"/>
  <c r="E542" i="4" s="1"/>
  <c r="I542" i="4"/>
  <c r="H542" i="4"/>
  <c r="G542" i="4"/>
  <c r="F542" i="4"/>
  <c r="E541" i="4"/>
  <c r="E540" i="4"/>
  <c r="E539" i="4"/>
  <c r="E538" i="4"/>
  <c r="I537" i="4"/>
  <c r="H537" i="4"/>
  <c r="G537" i="4"/>
  <c r="F537" i="4"/>
  <c r="E536" i="4"/>
  <c r="E535" i="4"/>
  <c r="E534" i="4"/>
  <c r="E533" i="4"/>
  <c r="E532" i="4"/>
  <c r="E531" i="4"/>
  <c r="E530" i="4"/>
  <c r="I529" i="4"/>
  <c r="H529" i="4"/>
  <c r="G529" i="4"/>
  <c r="F529" i="4"/>
  <c r="E528" i="4"/>
  <c r="E527" i="4"/>
  <c r="E526" i="4"/>
  <c r="E525" i="4"/>
  <c r="E524" i="4"/>
  <c r="E523" i="4"/>
  <c r="E522" i="4"/>
  <c r="I521" i="4"/>
  <c r="H521" i="4"/>
  <c r="G521" i="4"/>
  <c r="F521" i="4"/>
  <c r="E520" i="4"/>
  <c r="E519" i="4"/>
  <c r="E518" i="4"/>
  <c r="E517" i="4"/>
  <c r="E516" i="4"/>
  <c r="E515" i="4"/>
  <c r="E514" i="4"/>
  <c r="E513" i="4"/>
  <c r="I512" i="4"/>
  <c r="H512" i="4"/>
  <c r="G512" i="4"/>
  <c r="F512" i="4"/>
  <c r="E511" i="4"/>
  <c r="E510" i="4"/>
  <c r="E509" i="4"/>
  <c r="E508" i="4"/>
  <c r="E507" i="4"/>
  <c r="E506" i="4"/>
  <c r="E505" i="4"/>
  <c r="E504" i="4"/>
  <c r="E503" i="4"/>
  <c r="E502" i="4"/>
  <c r="E501" i="4"/>
  <c r="E500" i="4"/>
  <c r="E499" i="4"/>
  <c r="E498" i="4"/>
  <c r="E497" i="4"/>
  <c r="E496" i="4"/>
  <c r="E495" i="4"/>
  <c r="E494" i="4"/>
  <c r="E493" i="4"/>
  <c r="E492" i="4"/>
  <c r="E491" i="4"/>
  <c r="E490" i="4"/>
  <c r="I489" i="4"/>
  <c r="H489" i="4"/>
  <c r="G489" i="4"/>
  <c r="F489" i="4"/>
  <c r="E488" i="4"/>
  <c r="E487" i="4"/>
  <c r="E486" i="4"/>
  <c r="E485" i="4"/>
  <c r="E484" i="4"/>
  <c r="E483" i="4"/>
  <c r="E482" i="4"/>
  <c r="E481" i="4"/>
  <c r="E480" i="4"/>
  <c r="I479" i="4"/>
  <c r="H479" i="4"/>
  <c r="G479" i="4"/>
  <c r="F479" i="4"/>
  <c r="E478" i="4"/>
  <c r="E477" i="4" s="1"/>
  <c r="I477" i="4"/>
  <c r="H477" i="4"/>
  <c r="G477" i="4"/>
  <c r="F477" i="4"/>
  <c r="E476" i="4"/>
  <c r="E475" i="4"/>
  <c r="E474" i="4"/>
  <c r="E473" i="4"/>
  <c r="E472" i="4"/>
  <c r="E471" i="4"/>
  <c r="E470" i="4"/>
  <c r="I469" i="4"/>
  <c r="H469" i="4"/>
  <c r="G469" i="4"/>
  <c r="F469" i="4"/>
  <c r="E468" i="4"/>
  <c r="E467" i="4"/>
  <c r="E466" i="4"/>
  <c r="E465" i="4"/>
  <c r="E464" i="4"/>
  <c r="E463" i="4"/>
  <c r="E462" i="4"/>
  <c r="E461" i="4"/>
  <c r="E460" i="4"/>
  <c r="E459" i="4"/>
  <c r="E458" i="4"/>
  <c r="E457" i="4"/>
  <c r="E456" i="4"/>
  <c r="I455" i="4"/>
  <c r="H455" i="4"/>
  <c r="G455" i="4"/>
  <c r="F455" i="4"/>
  <c r="E454" i="4"/>
  <c r="E453" i="4"/>
  <c r="E452" i="4"/>
  <c r="E451" i="4"/>
  <c r="E450" i="4"/>
  <c r="E449" i="4"/>
  <c r="E448" i="4"/>
  <c r="E447" i="4"/>
  <c r="E446" i="4"/>
  <c r="I445" i="4"/>
  <c r="H445" i="4"/>
  <c r="G445" i="4"/>
  <c r="F445" i="4"/>
  <c r="E444" i="4"/>
  <c r="E443" i="4"/>
  <c r="E442" i="4"/>
  <c r="E441" i="4"/>
  <c r="E440" i="4"/>
  <c r="E439" i="4"/>
  <c r="E438" i="4"/>
  <c r="I437" i="4"/>
  <c r="H437" i="4"/>
  <c r="G437" i="4"/>
  <c r="F437" i="4"/>
  <c r="E436" i="4"/>
  <c r="E435" i="4"/>
  <c r="E434" i="4"/>
  <c r="E433" i="4"/>
  <c r="E432" i="4"/>
  <c r="E431" i="4"/>
  <c r="E430" i="4"/>
  <c r="E429" i="4"/>
  <c r="E428" i="4"/>
  <c r="E427" i="4"/>
  <c r="E426" i="4"/>
  <c r="E425" i="4"/>
  <c r="E424" i="4"/>
  <c r="E423" i="4"/>
  <c r="E422" i="4"/>
  <c r="E421" i="4"/>
  <c r="E420" i="4"/>
  <c r="E419" i="4"/>
  <c r="E418" i="4"/>
  <c r="E417" i="4"/>
  <c r="E416" i="4"/>
  <c r="I415" i="4"/>
  <c r="H415" i="4"/>
  <c r="G415" i="4"/>
  <c r="F415" i="4"/>
  <c r="E414" i="4"/>
  <c r="E413" i="4"/>
  <c r="I412" i="4"/>
  <c r="H412" i="4"/>
  <c r="G412" i="4"/>
  <c r="F412" i="4"/>
  <c r="E411" i="4"/>
  <c r="E410" i="4"/>
  <c r="E409" i="4"/>
  <c r="E408" i="4"/>
  <c r="E407" i="4"/>
  <c r="I406" i="4"/>
  <c r="H406" i="4"/>
  <c r="G406" i="4"/>
  <c r="F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I380" i="4"/>
  <c r="H380" i="4"/>
  <c r="G380" i="4"/>
  <c r="F380" i="4"/>
  <c r="E379" i="4"/>
  <c r="E378" i="4"/>
  <c r="E377" i="4"/>
  <c r="E376" i="4"/>
  <c r="E375" i="4"/>
  <c r="E374" i="4"/>
  <c r="E373" i="4"/>
  <c r="E372" i="4"/>
  <c r="E371" i="4"/>
  <c r="E370" i="4"/>
  <c r="E369" i="4"/>
  <c r="E368" i="4"/>
  <c r="I367" i="4"/>
  <c r="H367" i="4"/>
  <c r="G367" i="4"/>
  <c r="F367" i="4"/>
  <c r="E366" i="4"/>
  <c r="E365" i="4"/>
  <c r="I364" i="4"/>
  <c r="H364" i="4"/>
  <c r="G364" i="4"/>
  <c r="F364" i="4"/>
  <c r="E363" i="4"/>
  <c r="E362" i="4"/>
  <c r="E361" i="4"/>
  <c r="E360" i="4"/>
  <c r="E359" i="4"/>
  <c r="I358" i="4"/>
  <c r="H358" i="4"/>
  <c r="G358" i="4"/>
  <c r="F358" i="4"/>
  <c r="E357" i="4"/>
  <c r="E356" i="4"/>
  <c r="E355" i="4"/>
  <c r="I354" i="4"/>
  <c r="H354" i="4"/>
  <c r="G354" i="4"/>
  <c r="F354" i="4"/>
  <c r="E353" i="4"/>
  <c r="E352" i="4"/>
  <c r="E351" i="4"/>
  <c r="E350" i="4"/>
  <c r="E349" i="4"/>
  <c r="E348" i="4"/>
  <c r="E347" i="4"/>
  <c r="E346" i="4"/>
  <c r="I345" i="4"/>
  <c r="H345" i="4"/>
  <c r="G345" i="4"/>
  <c r="F345" i="4"/>
  <c r="E344" i="4"/>
  <c r="E343" i="4"/>
  <c r="E342" i="4"/>
  <c r="E341" i="4"/>
  <c r="E340" i="4"/>
  <c r="E339" i="4"/>
  <c r="E338" i="4"/>
  <c r="E337" i="4"/>
  <c r="E336" i="4"/>
  <c r="E335" i="4"/>
  <c r="E334" i="4"/>
  <c r="E333" i="4"/>
  <c r="I332" i="4"/>
  <c r="H332" i="4"/>
  <c r="G332" i="4"/>
  <c r="F332" i="4"/>
  <c r="E331" i="4"/>
  <c r="E330" i="4"/>
  <c r="E329" i="4"/>
  <c r="I328" i="4"/>
  <c r="H328" i="4"/>
  <c r="G328" i="4"/>
  <c r="F328" i="4"/>
  <c r="E327" i="4"/>
  <c r="E326" i="4"/>
  <c r="E325" i="4"/>
  <c r="I324" i="4"/>
  <c r="H324" i="4"/>
  <c r="G324" i="4"/>
  <c r="F324" i="4"/>
  <c r="E322" i="4"/>
  <c r="E321" i="4"/>
  <c r="E320" i="4"/>
  <c r="E319" i="4"/>
  <c r="E318" i="4"/>
  <c r="E317" i="4"/>
  <c r="E316" i="4"/>
  <c r="E315" i="4"/>
  <c r="E314" i="4"/>
  <c r="E313" i="4"/>
  <c r="E312" i="4"/>
  <c r="E311" i="4"/>
  <c r="E310" i="4"/>
  <c r="E309" i="4"/>
  <c r="E308" i="4"/>
  <c r="E307" i="4"/>
  <c r="E306" i="4"/>
  <c r="E305" i="4"/>
  <c r="E304" i="4"/>
  <c r="E303" i="4"/>
  <c r="E302" i="4"/>
  <c r="E301" i="4"/>
  <c r="E300" i="4"/>
  <c r="I299" i="4"/>
  <c r="H299" i="4"/>
  <c r="G299" i="4"/>
  <c r="F299" i="4"/>
  <c r="E298" i="4"/>
  <c r="E297" i="4"/>
  <c r="E296" i="4"/>
  <c r="E295" i="4"/>
  <c r="E294" i="4"/>
  <c r="E293" i="4"/>
  <c r="E292" i="4"/>
  <c r="E291" i="4"/>
  <c r="E290" i="4"/>
  <c r="I289" i="4"/>
  <c r="H289" i="4"/>
  <c r="G289" i="4"/>
  <c r="F289" i="4"/>
  <c r="E288" i="4"/>
  <c r="E287" i="4"/>
  <c r="E286" i="4"/>
  <c r="E285" i="4"/>
  <c r="E284" i="4"/>
  <c r="E283" i="4"/>
  <c r="I282" i="4"/>
  <c r="H282" i="4"/>
  <c r="G282" i="4"/>
  <c r="F282" i="4"/>
  <c r="E281" i="4"/>
  <c r="E280" i="4"/>
  <c r="E279" i="4"/>
  <c r="E278" i="4"/>
  <c r="E277" i="4"/>
  <c r="I276" i="4"/>
  <c r="H276" i="4"/>
  <c r="G276" i="4"/>
  <c r="F276" i="4"/>
  <c r="E275" i="4"/>
  <c r="E274" i="4"/>
  <c r="E273" i="4"/>
  <c r="E272" i="4"/>
  <c r="E271" i="4"/>
  <c r="E270" i="4"/>
  <c r="I269" i="4"/>
  <c r="H269" i="4"/>
  <c r="G269" i="4"/>
  <c r="F269" i="4"/>
  <c r="E268" i="4"/>
  <c r="E267" i="4"/>
  <c r="E266" i="4"/>
  <c r="E265" i="4"/>
  <c r="E264" i="4"/>
  <c r="I263" i="4"/>
  <c r="H263" i="4"/>
  <c r="G263" i="4"/>
  <c r="F263" i="4"/>
  <c r="E262" i="4"/>
  <c r="E261" i="4"/>
  <c r="E260" i="4"/>
  <c r="E259" i="4"/>
  <c r="E258" i="4"/>
  <c r="E257" i="4"/>
  <c r="E256" i="4"/>
  <c r="E255" i="4"/>
  <c r="E254" i="4"/>
  <c r="E253" i="4"/>
  <c r="E252" i="4"/>
  <c r="E251" i="4"/>
  <c r="E250" i="4"/>
  <c r="E249" i="4"/>
  <c r="E248" i="4"/>
  <c r="E247" i="4"/>
  <c r="E246" i="4"/>
  <c r="E245" i="4"/>
  <c r="E244" i="4"/>
  <c r="E243" i="4"/>
  <c r="E242" i="4"/>
  <c r="E241" i="4"/>
  <c r="I240" i="4"/>
  <c r="H240" i="4"/>
  <c r="G240" i="4"/>
  <c r="F240" i="4"/>
  <c r="E239" i="4"/>
  <c r="E238" i="4"/>
  <c r="E237" i="4"/>
  <c r="E236" i="4"/>
  <c r="E235" i="4"/>
  <c r="E234" i="4"/>
  <c r="E233" i="4"/>
  <c r="E232" i="4"/>
  <c r="E231" i="4"/>
  <c r="E230" i="4"/>
  <c r="I229" i="4"/>
  <c r="H229" i="4"/>
  <c r="G229" i="4"/>
  <c r="F229" i="4"/>
  <c r="E228" i="4"/>
  <c r="E227" i="4"/>
  <c r="E226" i="4"/>
  <c r="E225" i="4"/>
  <c r="E224" i="4"/>
  <c r="E223" i="4"/>
  <c r="I222" i="4"/>
  <c r="H222" i="4"/>
  <c r="G222" i="4"/>
  <c r="F222" i="4"/>
  <c r="E221" i="4"/>
  <c r="E220" i="4"/>
  <c r="I219" i="4"/>
  <c r="H219" i="4"/>
  <c r="G219" i="4"/>
  <c r="F219" i="4"/>
  <c r="E218" i="4"/>
  <c r="E217" i="4"/>
  <c r="E216" i="4"/>
  <c r="E215" i="4"/>
  <c r="E214" i="4"/>
  <c r="I213" i="4"/>
  <c r="H213" i="4"/>
  <c r="G213" i="4"/>
  <c r="F213" i="4"/>
  <c r="E212" i="4"/>
  <c r="E211" i="4"/>
  <c r="E210" i="4"/>
  <c r="E209" i="4"/>
  <c r="E208" i="4"/>
  <c r="E207" i="4"/>
  <c r="E206" i="4"/>
  <c r="I205" i="4"/>
  <c r="H205" i="4"/>
  <c r="G205" i="4"/>
  <c r="F205" i="4"/>
  <c r="E204" i="4"/>
  <c r="E203" i="4"/>
  <c r="E202" i="4"/>
  <c r="E201" i="4"/>
  <c r="E200" i="4"/>
  <c r="E199" i="4"/>
  <c r="E198" i="4"/>
  <c r="E197" i="4"/>
  <c r="E196" i="4"/>
  <c r="E195" i="4"/>
  <c r="E194" i="4"/>
  <c r="E193" i="4"/>
  <c r="E192" i="4"/>
  <c r="E191" i="4"/>
  <c r="E190" i="4"/>
  <c r="E189" i="4"/>
  <c r="E188" i="4"/>
  <c r="E187" i="4"/>
  <c r="E186" i="4"/>
  <c r="E185" i="4"/>
  <c r="I184" i="4"/>
  <c r="H184" i="4"/>
  <c r="G184" i="4"/>
  <c r="F184" i="4"/>
  <c r="E183" i="4"/>
  <c r="E182" i="4"/>
  <c r="E181" i="4"/>
  <c r="E180" i="4"/>
  <c r="E179" i="4"/>
  <c r="E178" i="4"/>
  <c r="I177" i="4"/>
  <c r="H177" i="4"/>
  <c r="G177" i="4"/>
  <c r="F177" i="4"/>
  <c r="E176" i="4"/>
  <c r="E175" i="4"/>
  <c r="E174" i="4"/>
  <c r="E173" i="4"/>
  <c r="E172" i="4"/>
  <c r="E171" i="4"/>
  <c r="I170" i="4"/>
  <c r="H170" i="4"/>
  <c r="G170" i="4"/>
  <c r="F170" i="4"/>
  <c r="E169" i="4"/>
  <c r="E168" i="4"/>
  <c r="E167" i="4"/>
  <c r="E166" i="4"/>
  <c r="E165" i="4"/>
  <c r="E164" i="4"/>
  <c r="E163" i="4"/>
  <c r="I162" i="4"/>
  <c r="H162" i="4"/>
  <c r="G162" i="4"/>
  <c r="F162" i="4"/>
  <c r="E161" i="4"/>
  <c r="E160" i="4"/>
  <c r="E159" i="4"/>
  <c r="E158" i="4"/>
  <c r="E157" i="4"/>
  <c r="E156" i="4"/>
  <c r="E155" i="4"/>
  <c r="E154" i="4"/>
  <c r="I153" i="4"/>
  <c r="H153" i="4"/>
  <c r="G153" i="4"/>
  <c r="F153" i="4"/>
  <c r="E152" i="4"/>
  <c r="E151" i="4"/>
  <c r="E150" i="4"/>
  <c r="E149" i="4"/>
  <c r="E148" i="4"/>
  <c r="E147" i="4"/>
  <c r="E146" i="4"/>
  <c r="E145" i="4"/>
  <c r="E144" i="4"/>
  <c r="E143" i="4"/>
  <c r="E142" i="4"/>
  <c r="E141" i="4"/>
  <c r="I140" i="4"/>
  <c r="H140" i="4"/>
  <c r="G140" i="4"/>
  <c r="F140" i="4"/>
  <c r="E139" i="4"/>
  <c r="E138" i="4"/>
  <c r="E137" i="4"/>
  <c r="E136" i="4"/>
  <c r="E135" i="4"/>
  <c r="E134" i="4"/>
  <c r="E133" i="4"/>
  <c r="E132" i="4"/>
  <c r="E131" i="4"/>
  <c r="E130" i="4"/>
  <c r="E129" i="4"/>
  <c r="E128" i="4"/>
  <c r="E127" i="4"/>
  <c r="E126" i="4"/>
  <c r="E125" i="4"/>
  <c r="E124" i="4"/>
  <c r="E123" i="4"/>
  <c r="E122" i="4"/>
  <c r="E121" i="4"/>
  <c r="I120" i="4"/>
  <c r="H120" i="4"/>
  <c r="G120" i="4"/>
  <c r="F120" i="4"/>
  <c r="E119" i="4"/>
  <c r="E118" i="4"/>
  <c r="E117" i="4"/>
  <c r="E116" i="4"/>
  <c r="E115" i="4"/>
  <c r="E114" i="4"/>
  <c r="E113" i="4"/>
  <c r="E112" i="4"/>
  <c r="E111" i="4"/>
  <c r="I110" i="4"/>
  <c r="H110" i="4"/>
  <c r="G110" i="4"/>
  <c r="F110" i="4"/>
  <c r="E109" i="4"/>
  <c r="E108" i="4"/>
  <c r="E107" i="4"/>
  <c r="E106" i="4"/>
  <c r="E105" i="4"/>
  <c r="I104" i="4"/>
  <c r="H104" i="4"/>
  <c r="G104" i="4"/>
  <c r="F104" i="4"/>
  <c r="E103" i="4"/>
  <c r="E102" i="4"/>
  <c r="E101" i="4"/>
  <c r="E100" i="4"/>
  <c r="E99" i="4"/>
  <c r="E98" i="4"/>
  <c r="I97" i="4"/>
  <c r="H97" i="4"/>
  <c r="G97" i="4"/>
  <c r="F97" i="4"/>
  <c r="E96" i="4"/>
  <c r="E95" i="4"/>
  <c r="E94" i="4"/>
  <c r="E93" i="4"/>
  <c r="E92" i="4"/>
  <c r="E91" i="4"/>
  <c r="E90" i="4"/>
  <c r="E89" i="4"/>
  <c r="E88" i="4"/>
  <c r="I87" i="4"/>
  <c r="H87" i="4"/>
  <c r="G87" i="4"/>
  <c r="F87" i="4"/>
  <c r="E86" i="4"/>
  <c r="E85" i="4"/>
  <c r="E84" i="4"/>
  <c r="E83" i="4"/>
  <c r="E82" i="4"/>
  <c r="E81" i="4"/>
  <c r="E80" i="4"/>
  <c r="E79" i="4"/>
  <c r="I78" i="4"/>
  <c r="H78" i="4"/>
  <c r="G78" i="4"/>
  <c r="F78" i="4"/>
  <c r="E76" i="4"/>
  <c r="E75" i="4"/>
  <c r="I74" i="4"/>
  <c r="H74" i="4"/>
  <c r="G74" i="4"/>
  <c r="F74" i="4"/>
  <c r="E73" i="4"/>
  <c r="E72" i="4"/>
  <c r="E71" i="4"/>
  <c r="E70" i="4"/>
  <c r="E69" i="4"/>
  <c r="E68" i="4"/>
  <c r="E67" i="4"/>
  <c r="E66" i="4"/>
  <c r="I65" i="4"/>
  <c r="H65" i="4"/>
  <c r="G65" i="4"/>
  <c r="F65" i="4"/>
  <c r="E64" i="4"/>
  <c r="E63" i="4"/>
  <c r="E62" i="4"/>
  <c r="E61" i="4"/>
  <c r="E60" i="4"/>
  <c r="E59" i="4"/>
  <c r="E58" i="4"/>
  <c r="E57" i="4"/>
  <c r="E56" i="4"/>
  <c r="I55" i="4"/>
  <c r="H55" i="4"/>
  <c r="G55" i="4"/>
  <c r="F55" i="4"/>
  <c r="E54" i="4"/>
  <c r="E53" i="4"/>
  <c r="E52" i="4"/>
  <c r="I51" i="4"/>
  <c r="H51" i="4"/>
  <c r="G51" i="4"/>
  <c r="F51" i="4"/>
  <c r="E50" i="4"/>
  <c r="E49" i="4"/>
  <c r="E48" i="4"/>
  <c r="E47" i="4"/>
  <c r="E46" i="4"/>
  <c r="E45" i="4"/>
  <c r="E44" i="4"/>
  <c r="E43" i="4"/>
  <c r="E42" i="4"/>
  <c r="E41" i="4"/>
  <c r="E40" i="4"/>
  <c r="I39" i="4"/>
  <c r="H39" i="4"/>
  <c r="G39" i="4"/>
  <c r="F39" i="4"/>
  <c r="E38" i="4"/>
  <c r="E37" i="4"/>
  <c r="E36" i="4"/>
  <c r="E35" i="4"/>
  <c r="E34" i="4"/>
  <c r="E33" i="4"/>
  <c r="E32" i="4"/>
  <c r="E31" i="4"/>
  <c r="E30" i="4"/>
  <c r="E29" i="4"/>
  <c r="E28" i="4"/>
  <c r="I27" i="4"/>
  <c r="H27" i="4"/>
  <c r="G27" i="4"/>
  <c r="F27" i="4"/>
  <c r="E26" i="4"/>
  <c r="E25" i="4"/>
  <c r="E24" i="4"/>
  <c r="E23" i="4"/>
  <c r="E22" i="4"/>
  <c r="E21" i="4"/>
  <c r="E20" i="4"/>
  <c r="I19" i="4"/>
  <c r="H19" i="4"/>
  <c r="G19" i="4"/>
  <c r="F19" i="4"/>
  <c r="E18" i="4"/>
  <c r="E17" i="4"/>
  <c r="E16" i="4"/>
  <c r="E15" i="4"/>
  <c r="E14" i="4"/>
  <c r="E13" i="4"/>
  <c r="E12" i="4"/>
  <c r="E11" i="4"/>
  <c r="I10" i="4"/>
  <c r="H10" i="4"/>
  <c r="G10" i="4"/>
  <c r="F10" i="4"/>
  <c r="F89" i="7"/>
  <c r="E89" i="7"/>
  <c r="D89" i="7"/>
  <c r="C89" i="7"/>
  <c r="B89" i="7"/>
  <c r="A89" i="7"/>
  <c r="V86" i="7"/>
  <c r="U86" i="7"/>
  <c r="T86" i="7"/>
  <c r="S86" i="7"/>
  <c r="R86" i="7"/>
  <c r="Q86" i="7"/>
  <c r="N85" i="7"/>
  <c r="M85" i="7"/>
  <c r="L85" i="7"/>
  <c r="K85" i="7"/>
  <c r="J85" i="7"/>
  <c r="I85" i="7"/>
  <c r="F75" i="7"/>
  <c r="E75" i="7"/>
  <c r="D75" i="7"/>
  <c r="C75" i="7"/>
  <c r="B75" i="7"/>
  <c r="A75" i="7"/>
  <c r="U67" i="7"/>
  <c r="W57" i="7"/>
  <c r="V57" i="7"/>
  <c r="U57" i="7"/>
  <c r="T57" i="7"/>
  <c r="S57" i="7"/>
  <c r="R57" i="7"/>
  <c r="AE54" i="7"/>
  <c r="AD54" i="7"/>
  <c r="AC54" i="7"/>
  <c r="AB54" i="7"/>
  <c r="AA54" i="7"/>
  <c r="Z54" i="7"/>
  <c r="O50" i="7"/>
  <c r="N50" i="7"/>
  <c r="M50" i="7"/>
  <c r="L50" i="7"/>
  <c r="K50" i="7"/>
  <c r="J50" i="7"/>
  <c r="F31" i="7"/>
  <c r="E31" i="7"/>
  <c r="D31" i="7"/>
  <c r="C31" i="7"/>
  <c r="B31" i="7"/>
  <c r="A31" i="7"/>
  <c r="AE13" i="7"/>
  <c r="AD13" i="7"/>
  <c r="AC13" i="7"/>
  <c r="AB13" i="7"/>
  <c r="AA13" i="7"/>
  <c r="Z13" i="7"/>
  <c r="O13" i="7"/>
  <c r="N13" i="7"/>
  <c r="M13" i="7"/>
  <c r="L13" i="7"/>
  <c r="K13" i="7"/>
  <c r="J13" i="7"/>
  <c r="W11" i="7"/>
  <c r="V11" i="7"/>
  <c r="U11" i="7"/>
  <c r="T11" i="7"/>
  <c r="S11" i="7"/>
  <c r="R11" i="7"/>
  <c r="W180" i="2"/>
  <c r="T180" i="2"/>
  <c r="O180" i="2"/>
  <c r="W179" i="2"/>
  <c r="T179" i="2"/>
  <c r="O179" i="2"/>
  <c r="W178" i="2"/>
  <c r="T178" i="2"/>
  <c r="O178" i="2"/>
  <c r="W177" i="2"/>
  <c r="T177" i="2"/>
  <c r="O177" i="2"/>
  <c r="W176" i="2"/>
  <c r="T176" i="2"/>
  <c r="O176" i="2"/>
  <c r="W175" i="2"/>
  <c r="T175" i="2"/>
  <c r="O175" i="2"/>
  <c r="W174" i="2"/>
  <c r="T174" i="2"/>
  <c r="O174" i="2"/>
  <c r="W173" i="2"/>
  <c r="T173" i="2"/>
  <c r="O173" i="2"/>
  <c r="W172" i="2"/>
  <c r="T172" i="2"/>
  <c r="O172" i="2"/>
  <c r="W171" i="2"/>
  <c r="T171" i="2"/>
  <c r="O171" i="2"/>
  <c r="W169" i="2"/>
  <c r="T169" i="2"/>
  <c r="O169" i="2"/>
  <c r="W168" i="2"/>
  <c r="T168" i="2"/>
  <c r="O168" i="2"/>
  <c r="W167" i="2"/>
  <c r="T167" i="2"/>
  <c r="O167" i="2"/>
  <c r="W166" i="2"/>
  <c r="T166" i="2"/>
  <c r="O166" i="2"/>
  <c r="W165" i="2"/>
  <c r="T165" i="2"/>
  <c r="O165" i="2"/>
  <c r="W164" i="2"/>
  <c r="T164" i="2"/>
  <c r="O164" i="2"/>
  <c r="W163" i="2"/>
  <c r="T163" i="2"/>
  <c r="O163" i="2"/>
  <c r="W162" i="2"/>
  <c r="T162" i="2"/>
  <c r="O162" i="2"/>
  <c r="W161" i="2"/>
  <c r="T161" i="2"/>
  <c r="O161" i="2"/>
  <c r="W160" i="2"/>
  <c r="T160" i="2"/>
  <c r="O160" i="2"/>
  <c r="W159" i="2"/>
  <c r="T159" i="2"/>
  <c r="O159" i="2"/>
  <c r="W158" i="2"/>
  <c r="T158" i="2"/>
  <c r="O158" i="2"/>
  <c r="W156" i="2"/>
  <c r="T156" i="2"/>
  <c r="O156" i="2"/>
  <c r="W155" i="2"/>
  <c r="T155" i="2"/>
  <c r="O155" i="2"/>
  <c r="W154" i="2"/>
  <c r="T154" i="2"/>
  <c r="O154" i="2"/>
  <c r="W153" i="2"/>
  <c r="T153" i="2"/>
  <c r="O153" i="2"/>
  <c r="W152" i="2"/>
  <c r="T152" i="2"/>
  <c r="O152" i="2"/>
  <c r="W151" i="2"/>
  <c r="T151" i="2"/>
  <c r="O151" i="2"/>
  <c r="W150" i="2"/>
  <c r="T150" i="2"/>
  <c r="O150" i="2"/>
  <c r="W149" i="2"/>
  <c r="T149" i="2"/>
  <c r="O149" i="2"/>
  <c r="W148" i="2"/>
  <c r="T148" i="2"/>
  <c r="O148" i="2"/>
  <c r="W147" i="2"/>
  <c r="T147" i="2"/>
  <c r="O147" i="2"/>
  <c r="W146" i="2"/>
  <c r="T146" i="2"/>
  <c r="O146" i="2"/>
  <c r="W145" i="2"/>
  <c r="T145" i="2"/>
  <c r="O145" i="2"/>
  <c r="W144" i="2"/>
  <c r="T144" i="2"/>
  <c r="O144" i="2"/>
  <c r="W143" i="2"/>
  <c r="T143" i="2"/>
  <c r="O143" i="2"/>
  <c r="W142" i="2"/>
  <c r="T142" i="2"/>
  <c r="O142" i="2"/>
  <c r="W141" i="2"/>
  <c r="T141" i="2"/>
  <c r="O141" i="2"/>
  <c r="W140" i="2"/>
  <c r="T140" i="2"/>
  <c r="O140" i="2"/>
  <c r="W139" i="2"/>
  <c r="T139" i="2"/>
  <c r="O139" i="2"/>
  <c r="W138" i="2"/>
  <c r="T138" i="2"/>
  <c r="O138" i="2"/>
  <c r="W137" i="2"/>
  <c r="T137" i="2"/>
  <c r="O137" i="2"/>
  <c r="W136" i="2"/>
  <c r="T136" i="2"/>
  <c r="O136" i="2"/>
  <c r="W135" i="2"/>
  <c r="T135" i="2"/>
  <c r="O135" i="2"/>
  <c r="W134" i="2"/>
  <c r="T134" i="2"/>
  <c r="O134" i="2"/>
  <c r="W132" i="2"/>
  <c r="T132" i="2"/>
  <c r="O132" i="2"/>
  <c r="W131" i="2"/>
  <c r="T131" i="2"/>
  <c r="O131" i="2"/>
  <c r="W130" i="2"/>
  <c r="T130" i="2"/>
  <c r="O130" i="2"/>
  <c r="W129" i="2"/>
  <c r="T129" i="2"/>
  <c r="O129" i="2"/>
  <c r="W128" i="2"/>
  <c r="T128" i="2"/>
  <c r="O128" i="2"/>
  <c r="W127" i="2"/>
  <c r="T127" i="2"/>
  <c r="O127" i="2"/>
  <c r="W126" i="2"/>
  <c r="T126" i="2"/>
  <c r="O126" i="2"/>
  <c r="W125" i="2"/>
  <c r="T125" i="2"/>
  <c r="O125" i="2"/>
  <c r="W124" i="2"/>
  <c r="T124" i="2"/>
  <c r="O124" i="2"/>
  <c r="W123" i="2"/>
  <c r="T123" i="2"/>
  <c r="O123" i="2"/>
  <c r="W122" i="2"/>
  <c r="T122" i="2"/>
  <c r="O122" i="2"/>
  <c r="W121" i="2"/>
  <c r="T121" i="2"/>
  <c r="O121" i="2"/>
  <c r="W120" i="2"/>
  <c r="T120" i="2"/>
  <c r="O120" i="2"/>
  <c r="W119" i="2"/>
  <c r="T119" i="2"/>
  <c r="O119" i="2"/>
  <c r="W118" i="2"/>
  <c r="T118" i="2"/>
  <c r="O118" i="2"/>
  <c r="W116" i="2"/>
  <c r="T116" i="2"/>
  <c r="O116" i="2"/>
  <c r="W115" i="2"/>
  <c r="T115" i="2"/>
  <c r="O115" i="2"/>
  <c r="W114" i="2"/>
  <c r="T114" i="2"/>
  <c r="O114" i="2"/>
  <c r="W113" i="2"/>
  <c r="T113" i="2"/>
  <c r="O113" i="2"/>
  <c r="W112" i="2"/>
  <c r="T112" i="2"/>
  <c r="O112" i="2"/>
  <c r="W111" i="2"/>
  <c r="T111" i="2"/>
  <c r="O111" i="2"/>
  <c r="W110" i="2"/>
  <c r="T110" i="2"/>
  <c r="O110" i="2"/>
  <c r="W108" i="2"/>
  <c r="T108" i="2"/>
  <c r="O108" i="2"/>
  <c r="W107" i="2"/>
  <c r="T107" i="2"/>
  <c r="O107" i="2"/>
  <c r="W106" i="2"/>
  <c r="T106" i="2"/>
  <c r="O106" i="2"/>
  <c r="W105" i="2"/>
  <c r="T105" i="2"/>
  <c r="O105" i="2"/>
  <c r="W104" i="2"/>
  <c r="T104" i="2"/>
  <c r="O104" i="2"/>
  <c r="W103" i="2"/>
  <c r="T103" i="2"/>
  <c r="O103" i="2"/>
  <c r="W102" i="2"/>
  <c r="T102" i="2"/>
  <c r="O102" i="2"/>
  <c r="W101" i="2"/>
  <c r="T101" i="2"/>
  <c r="O101" i="2"/>
  <c r="W100" i="2"/>
  <c r="T100" i="2"/>
  <c r="O100" i="2"/>
  <c r="W99" i="2"/>
  <c r="T99" i="2"/>
  <c r="O99" i="2"/>
  <c r="W98" i="2"/>
  <c r="T98" i="2"/>
  <c r="O98" i="2"/>
  <c r="W97" i="2"/>
  <c r="T97" i="2"/>
  <c r="O97" i="2"/>
  <c r="W96" i="2"/>
  <c r="T96" i="2"/>
  <c r="O96" i="2"/>
  <c r="W95" i="2"/>
  <c r="T95" i="2"/>
  <c r="O95" i="2"/>
  <c r="W94" i="2"/>
  <c r="T94" i="2"/>
  <c r="O94" i="2"/>
  <c r="W93" i="2"/>
  <c r="T93" i="2"/>
  <c r="O93" i="2"/>
  <c r="W92" i="2"/>
  <c r="T92" i="2"/>
  <c r="O92" i="2"/>
  <c r="W91" i="2"/>
  <c r="T91" i="2"/>
  <c r="O91" i="2"/>
  <c r="W89" i="2"/>
  <c r="T89" i="2"/>
  <c r="O89" i="2"/>
  <c r="W88" i="2"/>
  <c r="T88" i="2"/>
  <c r="O88" i="2"/>
  <c r="W87" i="2"/>
  <c r="T87" i="2"/>
  <c r="O87" i="2"/>
  <c r="W86" i="2"/>
  <c r="T86" i="2"/>
  <c r="O86" i="2"/>
  <c r="W85" i="2"/>
  <c r="T85" i="2"/>
  <c r="O85" i="2"/>
  <c r="W84" i="2"/>
  <c r="T84" i="2"/>
  <c r="O84" i="2"/>
  <c r="W83" i="2"/>
  <c r="T83" i="2"/>
  <c r="O83" i="2"/>
  <c r="W82" i="2"/>
  <c r="T82" i="2"/>
  <c r="O82" i="2"/>
  <c r="W81" i="2"/>
  <c r="T81" i="2"/>
  <c r="O81" i="2"/>
  <c r="W80" i="2"/>
  <c r="T80" i="2"/>
  <c r="O80" i="2"/>
  <c r="W79" i="2"/>
  <c r="T79" i="2"/>
  <c r="O79" i="2"/>
  <c r="W78" i="2"/>
  <c r="T78" i="2"/>
  <c r="O78" i="2"/>
  <c r="W77" i="2"/>
  <c r="T77" i="2"/>
  <c r="O77" i="2"/>
  <c r="W76" i="2"/>
  <c r="T76" i="2"/>
  <c r="O76" i="2"/>
  <c r="W75" i="2"/>
  <c r="T75" i="2"/>
  <c r="O75" i="2"/>
  <c r="W73" i="2"/>
  <c r="T73" i="2"/>
  <c r="O73" i="2"/>
  <c r="W72" i="2"/>
  <c r="T72" i="2"/>
  <c r="O72" i="2"/>
  <c r="W71" i="2"/>
  <c r="T71" i="2"/>
  <c r="O71" i="2"/>
  <c r="W70" i="2"/>
  <c r="T70" i="2"/>
  <c r="O70" i="2"/>
  <c r="W69" i="2"/>
  <c r="T69" i="2"/>
  <c r="O69" i="2"/>
  <c r="W68" i="2"/>
  <c r="T68" i="2"/>
  <c r="O68" i="2"/>
  <c r="W67" i="2"/>
  <c r="T67" i="2"/>
  <c r="O67" i="2"/>
  <c r="W66" i="2"/>
  <c r="T66" i="2"/>
  <c r="O66" i="2"/>
  <c r="W65" i="2"/>
  <c r="T65" i="2"/>
  <c r="O65" i="2"/>
  <c r="W64" i="2"/>
  <c r="T64" i="2"/>
  <c r="O64" i="2"/>
  <c r="W63" i="2"/>
  <c r="T63" i="2"/>
  <c r="O63" i="2"/>
  <c r="W62" i="2"/>
  <c r="T62" i="2"/>
  <c r="O62" i="2"/>
  <c r="W61" i="2"/>
  <c r="T61" i="2"/>
  <c r="O61" i="2"/>
  <c r="W60" i="2"/>
  <c r="T60" i="2"/>
  <c r="O60" i="2"/>
  <c r="T59" i="2"/>
  <c r="O59" i="2"/>
  <c r="W58" i="2"/>
  <c r="T58" i="2"/>
  <c r="O58" i="2"/>
  <c r="W57" i="2"/>
  <c r="T57" i="2"/>
  <c r="O57" i="2"/>
  <c r="T56" i="2"/>
  <c r="O56" i="2"/>
  <c r="W55" i="2"/>
  <c r="T55" i="2"/>
  <c r="O55" i="2"/>
  <c r="W54" i="2"/>
  <c r="T54" i="2"/>
  <c r="O54" i="2"/>
  <c r="W53" i="2"/>
  <c r="T53" i="2"/>
  <c r="O53" i="2"/>
  <c r="W52" i="2"/>
  <c r="T52" i="2"/>
  <c r="O52" i="2"/>
  <c r="W50" i="2"/>
  <c r="T50" i="2"/>
  <c r="O50" i="2"/>
  <c r="T49" i="2"/>
  <c r="O49" i="2"/>
  <c r="W48" i="2"/>
  <c r="T48" i="2"/>
  <c r="O48" i="2"/>
  <c r="W47" i="2"/>
  <c r="T47" i="2"/>
  <c r="O47" i="2"/>
  <c r="W46" i="2"/>
  <c r="T46" i="2"/>
  <c r="O46" i="2"/>
  <c r="W45" i="2"/>
  <c r="T45" i="2"/>
  <c r="O45" i="2"/>
  <c r="W44" i="2"/>
  <c r="T44" i="2"/>
  <c r="O44" i="2"/>
  <c r="W43" i="2"/>
  <c r="T43" i="2"/>
  <c r="O43" i="2"/>
  <c r="W42" i="2"/>
  <c r="T42" i="2"/>
  <c r="O42" i="2"/>
  <c r="W41" i="2"/>
  <c r="T41" i="2"/>
  <c r="O41" i="2"/>
  <c r="W40" i="2"/>
  <c r="T40" i="2"/>
  <c r="O40" i="2"/>
  <c r="W39" i="2"/>
  <c r="T39" i="2"/>
  <c r="O39" i="2"/>
  <c r="W38" i="2"/>
  <c r="T38" i="2"/>
  <c r="O38" i="2"/>
  <c r="W37" i="2"/>
  <c r="T37" i="2"/>
  <c r="O37" i="2"/>
  <c r="W36" i="2"/>
  <c r="T36" i="2"/>
  <c r="O36" i="2"/>
  <c r="W35" i="2"/>
  <c r="T35" i="2"/>
  <c r="O35" i="2"/>
  <c r="W34" i="2"/>
  <c r="T34" i="2"/>
  <c r="O34" i="2"/>
  <c r="W33" i="2"/>
  <c r="T33" i="2"/>
  <c r="O33" i="2"/>
  <c r="W32" i="2"/>
  <c r="T32" i="2"/>
  <c r="O32" i="2"/>
  <c r="W31" i="2"/>
  <c r="T31" i="2"/>
  <c r="O31" i="2"/>
  <c r="W30" i="2"/>
  <c r="T30" i="2"/>
  <c r="O30" i="2"/>
  <c r="T28" i="2"/>
  <c r="O28" i="2"/>
  <c r="W27" i="2"/>
  <c r="T27" i="2"/>
  <c r="O27" i="2"/>
  <c r="W26" i="2"/>
  <c r="T26" i="2"/>
  <c r="O26" i="2"/>
  <c r="W25" i="2"/>
  <c r="T25" i="2"/>
  <c r="O25" i="2"/>
  <c r="W24" i="2"/>
  <c r="T24" i="2"/>
  <c r="O24" i="2"/>
  <c r="W23" i="2"/>
  <c r="T23" i="2"/>
  <c r="O23" i="2"/>
  <c r="W22" i="2"/>
  <c r="T22" i="2"/>
  <c r="O22" i="2"/>
  <c r="W21" i="2"/>
  <c r="T21" i="2"/>
  <c r="O21" i="2"/>
  <c r="W20" i="2"/>
  <c r="T20" i="2"/>
  <c r="O20" i="2"/>
  <c r="W19" i="2"/>
  <c r="T19" i="2"/>
  <c r="O19" i="2"/>
  <c r="W18" i="2"/>
  <c r="T18" i="2"/>
  <c r="O18" i="2"/>
  <c r="W17" i="2"/>
  <c r="T17" i="2"/>
  <c r="O17" i="2"/>
  <c r="W16" i="2"/>
  <c r="T16" i="2"/>
  <c r="O16" i="2"/>
  <c r="W15" i="2"/>
  <c r="T15" i="2"/>
  <c r="O15" i="2"/>
  <c r="W14" i="2"/>
  <c r="T14" i="2"/>
  <c r="O14" i="2"/>
  <c r="W13" i="2"/>
  <c r="T13" i="2"/>
  <c r="O13" i="2"/>
  <c r="W12" i="2"/>
  <c r="T12" i="2"/>
  <c r="O12" i="2"/>
  <c r="W11" i="2"/>
  <c r="T11" i="2"/>
  <c r="O11" i="2"/>
  <c r="W9" i="2"/>
  <c r="T9" i="2"/>
  <c r="O9" i="2"/>
  <c r="W8" i="2"/>
  <c r="T8" i="2"/>
  <c r="O8" i="2"/>
  <c r="W7" i="2"/>
  <c r="T7" i="2"/>
  <c r="O7" i="2"/>
  <c r="W6" i="2"/>
  <c r="T6" i="2"/>
  <c r="O6" i="2"/>
  <c r="W5" i="2"/>
  <c r="T5" i="2"/>
  <c r="O5" i="2"/>
  <c r="Y4" i="2"/>
  <c r="M8" i="24" s="1"/>
  <c r="X4" i="2"/>
  <c r="M7" i="24" s="1"/>
  <c r="V4" i="2"/>
  <c r="U4" i="2"/>
  <c r="S4" i="2"/>
  <c r="H19" i="25" s="1"/>
  <c r="R4" i="2"/>
  <c r="Q4" i="2"/>
  <c r="G19" i="25" s="1"/>
  <c r="P4" i="2"/>
  <c r="F4" i="25" s="1"/>
  <c r="N4" i="2"/>
  <c r="M4" i="2"/>
  <c r="E19" i="25" s="1"/>
  <c r="K4" i="2"/>
  <c r="J4" i="2"/>
  <c r="E4" i="2"/>
  <c r="D4" i="2"/>
  <c r="O4" i="1"/>
  <c r="N4" i="1"/>
  <c r="M4" i="1"/>
  <c r="L4" i="1"/>
  <c r="K4" i="1"/>
  <c r="J4" i="1"/>
  <c r="I4" i="1"/>
  <c r="H4" i="1"/>
  <c r="G4" i="1"/>
  <c r="F4" i="1"/>
  <c r="E4" i="1"/>
  <c r="C20" i="24" l="1"/>
  <c r="D25" i="24"/>
  <c r="T29" i="2"/>
  <c r="E20" i="24"/>
  <c r="O51" i="2"/>
  <c r="F28" i="24"/>
  <c r="W74" i="2"/>
  <c r="W90" i="2"/>
  <c r="G28" i="24"/>
  <c r="H25" i="24"/>
  <c r="T109" i="2"/>
  <c r="J28" i="24"/>
  <c r="W133" i="2"/>
  <c r="K25" i="24"/>
  <c r="T157" i="2"/>
  <c r="L20" i="24"/>
  <c r="O170" i="2"/>
  <c r="M20" i="24"/>
  <c r="O181" i="2"/>
  <c r="C25" i="24"/>
  <c r="T10" i="2"/>
  <c r="D28" i="24"/>
  <c r="W29" i="2"/>
  <c r="E25" i="24"/>
  <c r="T51" i="2"/>
  <c r="W109" i="2"/>
  <c r="H28" i="24"/>
  <c r="I20" i="24"/>
  <c r="O117" i="2"/>
  <c r="W157" i="2"/>
  <c r="K28" i="24"/>
  <c r="L25" i="24"/>
  <c r="T170" i="2"/>
  <c r="M25" i="24"/>
  <c r="T181" i="2"/>
  <c r="C28" i="24"/>
  <c r="E28" i="24"/>
  <c r="W51" i="2"/>
  <c r="O74" i="2"/>
  <c r="F20" i="24"/>
  <c r="O90" i="2"/>
  <c r="G20" i="24"/>
  <c r="T117" i="2"/>
  <c r="I25" i="24"/>
  <c r="O133" i="2"/>
  <c r="J20" i="24"/>
  <c r="L28" i="24"/>
  <c r="W170" i="2"/>
  <c r="M28" i="24"/>
  <c r="W181" i="2"/>
  <c r="D20" i="24"/>
  <c r="O29" i="2"/>
  <c r="T74" i="2"/>
  <c r="F25" i="24"/>
  <c r="G25" i="24"/>
  <c r="T90" i="2"/>
  <c r="H20" i="24"/>
  <c r="O109" i="2"/>
  <c r="I28" i="24"/>
  <c r="W117" i="2"/>
  <c r="T133" i="2"/>
  <c r="J25" i="24"/>
  <c r="O157" i="2"/>
  <c r="K20" i="24"/>
  <c r="W10" i="2"/>
  <c r="A4" i="25"/>
  <c r="I13" i="25"/>
  <c r="O10" i="2"/>
  <c r="W4" i="2"/>
  <c r="O4" i="2"/>
  <c r="I7" i="25"/>
  <c r="I6" i="25"/>
  <c r="I22" i="25"/>
  <c r="I11" i="25"/>
  <c r="I9" i="25"/>
  <c r="I15" i="25"/>
  <c r="I10" i="25"/>
  <c r="I14" i="25"/>
  <c r="C19" i="25"/>
  <c r="C4" i="25"/>
  <c r="M5" i="24"/>
  <c r="G4" i="25"/>
  <c r="A19" i="25"/>
  <c r="F19" i="25"/>
  <c r="J19" i="25"/>
  <c r="I20" i="25"/>
  <c r="I23" i="25"/>
  <c r="D4" i="25"/>
  <c r="H4" i="25"/>
  <c r="I8" i="25"/>
  <c r="I12" i="25"/>
  <c r="I16" i="25"/>
  <c r="I21" i="25"/>
  <c r="E4" i="25"/>
  <c r="D19" i="25"/>
  <c r="M6" i="24"/>
  <c r="T4" i="2"/>
  <c r="J4" i="25"/>
  <c r="I5" i="25"/>
  <c r="E2087" i="4"/>
  <c r="E1882" i="4"/>
  <c r="E1635" i="4"/>
  <c r="E1455" i="4"/>
  <c r="E1331" i="4"/>
  <c r="E1094" i="4"/>
  <c r="E867" i="4"/>
  <c r="E585" i="4"/>
  <c r="E323" i="4"/>
  <c r="E77" i="4"/>
  <c r="E1302" i="4"/>
  <c r="E868" i="4"/>
  <c r="E1250" i="4"/>
  <c r="E1280" i="4"/>
  <c r="E1332" i="4"/>
  <c r="E1995" i="4"/>
  <c r="E299" i="4"/>
  <c r="E332" i="4"/>
  <c r="E709" i="4"/>
  <c r="E1615" i="4"/>
  <c r="E2195" i="4"/>
  <c r="E981" i="4"/>
  <c r="E1851" i="4"/>
  <c r="E999" i="4"/>
  <c r="E39" i="4"/>
  <c r="E97" i="4"/>
  <c r="E1180" i="4"/>
  <c r="E2022" i="4"/>
  <c r="E120" i="4"/>
  <c r="E595" i="4"/>
  <c r="E1116" i="4"/>
  <c r="E1788" i="4"/>
  <c r="E559" i="4"/>
  <c r="E1056" i="4"/>
  <c r="E1509" i="4"/>
  <c r="E1566" i="4"/>
  <c r="E1572" i="4"/>
  <c r="E1577" i="4"/>
  <c r="E1592" i="4"/>
  <c r="E1609" i="4"/>
  <c r="E1666" i="4"/>
  <c r="E1681" i="4"/>
  <c r="E1764" i="4"/>
  <c r="E1883" i="4"/>
  <c r="E611" i="4"/>
  <c r="E1175" i="4"/>
  <c r="E1244" i="4"/>
  <c r="E219" i="4"/>
  <c r="E1418" i="4"/>
  <c r="E1569" i="4"/>
  <c r="E1662" i="4"/>
  <c r="E1785" i="4"/>
  <c r="E2144" i="4"/>
  <c r="E78" i="4"/>
  <c r="E1104" i="4"/>
  <c r="E1731" i="4"/>
  <c r="E2137" i="4"/>
  <c r="E65" i="4"/>
  <c r="E184" i="4"/>
  <c r="E213" i="4"/>
  <c r="E358" i="4"/>
  <c r="E380" i="4"/>
  <c r="E415" i="4"/>
  <c r="E469" i="4"/>
  <c r="E512" i="4"/>
  <c r="E825" i="4"/>
  <c r="E832" i="4"/>
  <c r="E934" i="4"/>
  <c r="E951" i="4"/>
  <c r="E1059" i="4"/>
  <c r="E1430" i="4"/>
  <c r="E1456" i="4"/>
  <c r="E1465" i="4"/>
  <c r="E2013" i="4"/>
  <c r="E2067" i="4"/>
  <c r="E2082" i="4"/>
  <c r="E2088" i="4"/>
  <c r="E2130" i="4"/>
  <c r="E263" i="4"/>
  <c r="E973" i="4"/>
  <c r="E140" i="4"/>
  <c r="E170" i="4"/>
  <c r="E354" i="4"/>
  <c r="E651" i="4"/>
  <c r="E722" i="4"/>
  <c r="E758" i="4"/>
  <c r="E783" i="4"/>
  <c r="E879" i="4"/>
  <c r="E900" i="4"/>
  <c r="E1032" i="4"/>
  <c r="E1407" i="4"/>
  <c r="E1701" i="4"/>
  <c r="E1725" i="4"/>
  <c r="E1929" i="4"/>
  <c r="E1982" i="4"/>
  <c r="E74" i="4"/>
  <c r="E1780" i="4"/>
  <c r="E10" i="4"/>
  <c r="E871" i="4"/>
  <c r="E282" i="4"/>
  <c r="E1372" i="4"/>
  <c r="E1636" i="4"/>
  <c r="E1838" i="4"/>
  <c r="E1961" i="4"/>
  <c r="E2188" i="4"/>
  <c r="E55" i="4"/>
  <c r="E110" i="4"/>
  <c r="E162" i="4"/>
  <c r="E240" i="4"/>
  <c r="E289" i="4"/>
  <c r="E328" i="4"/>
  <c r="E367" i="4"/>
  <c r="E412" i="4"/>
  <c r="E455" i="4"/>
  <c r="E537" i="4"/>
  <c r="E679" i="4"/>
  <c r="E719" i="4"/>
  <c r="E750" i="4"/>
  <c r="E777" i="4"/>
  <c r="E987" i="4"/>
  <c r="E1025" i="4"/>
  <c r="E1095" i="4"/>
  <c r="E1125" i="4"/>
  <c r="E1155" i="4"/>
  <c r="E1193" i="4"/>
  <c r="E1237" i="4"/>
  <c r="E1276" i="4"/>
  <c r="E1314" i="4"/>
  <c r="E1350" i="4"/>
  <c r="E1400" i="4"/>
  <c r="E1479" i="4"/>
  <c r="E1485" i="4"/>
  <c r="E1535" i="4"/>
  <c r="E1677" i="4"/>
  <c r="E1718" i="4"/>
  <c r="E1774" i="4"/>
  <c r="E1818" i="4"/>
  <c r="E1917" i="4"/>
  <c r="E1953" i="4"/>
  <c r="E2055" i="4"/>
  <c r="E2182" i="4"/>
  <c r="E19" i="4"/>
  <c r="E104" i="4"/>
  <c r="E153" i="4"/>
  <c r="E229" i="4"/>
  <c r="E276" i="4"/>
  <c r="E364" i="4"/>
  <c r="E406" i="4"/>
  <c r="E445" i="4"/>
  <c r="E489" i="4"/>
  <c r="E529" i="4"/>
  <c r="E550" i="4"/>
  <c r="E618" i="4"/>
  <c r="E664" i="4"/>
  <c r="E671" i="4"/>
  <c r="E715" i="4"/>
  <c r="E773" i="4"/>
  <c r="E818" i="4"/>
  <c r="E916" i="4"/>
  <c r="E923" i="4"/>
  <c r="E968" i="4"/>
  <c r="E1037" i="4"/>
  <c r="E1109" i="4"/>
  <c r="E1131" i="4"/>
  <c r="E1200" i="4"/>
  <c r="E1271" i="4"/>
  <c r="E1323" i="4"/>
  <c r="E1396" i="4"/>
  <c r="E1528" i="4"/>
  <c r="E1647" i="4"/>
  <c r="E1671" i="4"/>
  <c r="E1742" i="4"/>
  <c r="E1861" i="4"/>
  <c r="E1866" i="4"/>
  <c r="E2031" i="4"/>
  <c r="E2123" i="4"/>
  <c r="E2173" i="4"/>
  <c r="E2205" i="4"/>
  <c r="E177" i="4"/>
  <c r="E222" i="4"/>
  <c r="E269" i="4"/>
  <c r="E345" i="4"/>
  <c r="E437" i="4"/>
  <c r="E479" i="4"/>
  <c r="E521" i="4"/>
  <c r="E544" i="4"/>
  <c r="E604" i="4"/>
  <c r="E712" i="4"/>
  <c r="E730" i="4"/>
  <c r="E767" i="4"/>
  <c r="E793" i="4"/>
  <c r="E844" i="4"/>
  <c r="E908" i="4"/>
  <c r="E958" i="4"/>
  <c r="E1041" i="4"/>
  <c r="E1070" i="4"/>
  <c r="E1166" i="4"/>
  <c r="E1225" i="4"/>
  <c r="E1263" i="4"/>
  <c r="E1344" i="4"/>
  <c r="E1424" i="4"/>
  <c r="E1473" i="4"/>
  <c r="E1515" i="4"/>
  <c r="E1559" i="4"/>
  <c r="E1584" i="4"/>
  <c r="E1600" i="4"/>
  <c r="E1625" i="4"/>
  <c r="E1640" i="4"/>
  <c r="E1656" i="4"/>
  <c r="E1795" i="4"/>
  <c r="E1876" i="4"/>
  <c r="E1906" i="4"/>
  <c r="E1937" i="4"/>
  <c r="E1944" i="4"/>
  <c r="E1990" i="4"/>
  <c r="E2076" i="4"/>
  <c r="E2114" i="4"/>
  <c r="E2161" i="4"/>
  <c r="E27" i="4"/>
  <c r="Z4" i="2"/>
  <c r="E205" i="4"/>
  <c r="E51" i="4"/>
  <c r="E87" i="4"/>
  <c r="E324" i="4"/>
  <c r="E586" i="4"/>
  <c r="E633" i="4"/>
  <c r="E1707" i="4"/>
  <c r="E2000" i="4"/>
  <c r="K4" i="25"/>
  <c r="I19" i="25" l="1"/>
  <c r="I4" i="25"/>
  <c r="Z9" i="2"/>
  <c r="AA9" i="2" s="1"/>
  <c r="C14" i="24" s="1"/>
  <c r="M9" i="24"/>
  <c r="L4" i="25"/>
  <c r="L19" i="25"/>
  <c r="AA170" i="2" l="1"/>
  <c r="AA133" i="2"/>
  <c r="AA117" i="2"/>
  <c r="AA157" i="2"/>
  <c r="AA181" i="2"/>
  <c r="L16" i="25"/>
  <c r="L11" i="25"/>
  <c r="M10" i="25"/>
  <c r="M22" i="25"/>
  <c r="L10" i="25"/>
  <c r="L6" i="25"/>
  <c r="M6" i="25"/>
  <c r="L15" i="25"/>
  <c r="M16" i="25"/>
  <c r="M11" i="25"/>
  <c r="M15" i="25"/>
  <c r="L22" i="25"/>
  <c r="M20" i="25"/>
  <c r="L20" i="25"/>
  <c r="L7" i="25"/>
  <c r="L5" i="25"/>
  <c r="L8" i="25"/>
  <c r="AA10" i="2"/>
  <c r="L9" i="25"/>
  <c r="L23" i="25"/>
  <c r="L12" i="25"/>
  <c r="L21" i="25"/>
  <c r="L14" i="25"/>
  <c r="L13" i="25"/>
  <c r="M7" i="25" l="1"/>
  <c r="M14" i="25"/>
  <c r="M13" i="25"/>
  <c r="M5" i="25"/>
  <c r="M8" i="25"/>
  <c r="M9" i="25"/>
  <c r="AA4" i="2"/>
  <c r="M12" i="25"/>
  <c r="M21" i="25"/>
  <c r="M23" i="25"/>
  <c r="M19" i="25" l="1"/>
  <c r="M4" i="25"/>
  <c r="M4" i="24"/>
</calcChain>
</file>

<file path=xl/comments1.xml><?xml version="1.0" encoding="utf-8"?>
<comments xmlns="http://schemas.openxmlformats.org/spreadsheetml/2006/main">
  <authors>
    <author>user</author>
  </authors>
  <commentList>
    <comment ref="H4" authorId="0" shapeId="0">
      <text>
        <r>
          <rPr>
            <b/>
            <sz val="9"/>
            <color indexed="81"/>
            <rFont val="돋움"/>
            <family val="3"/>
            <charset val="129"/>
          </rPr>
          <t>의령군</t>
        </r>
        <r>
          <rPr>
            <b/>
            <sz val="9"/>
            <color indexed="81"/>
            <rFont val="Tahoma"/>
            <family val="2"/>
          </rPr>
          <t xml:space="preserve"> </t>
        </r>
        <r>
          <rPr>
            <b/>
            <sz val="9"/>
            <color indexed="81"/>
            <rFont val="돋움"/>
            <family val="3"/>
            <charset val="129"/>
          </rPr>
          <t>청년센터</t>
        </r>
      </text>
    </comment>
    <comment ref="H5" authorId="0" shapeId="0">
      <text>
        <r>
          <rPr>
            <b/>
            <sz val="9"/>
            <color indexed="81"/>
            <rFont val="돋움"/>
            <family val="3"/>
            <charset val="129"/>
          </rPr>
          <t>진해</t>
        </r>
        <r>
          <rPr>
            <b/>
            <sz val="9"/>
            <color indexed="81"/>
            <rFont val="Tahoma"/>
            <family val="2"/>
          </rPr>
          <t xml:space="preserve"> </t>
        </r>
        <r>
          <rPr>
            <b/>
            <sz val="9"/>
            <color indexed="81"/>
            <rFont val="돋움"/>
            <family val="3"/>
            <charset val="129"/>
          </rPr>
          <t>이순신리더십</t>
        </r>
        <r>
          <rPr>
            <b/>
            <sz val="9"/>
            <color indexed="81"/>
            <rFont val="Tahoma"/>
            <family val="2"/>
          </rPr>
          <t xml:space="preserve"> </t>
        </r>
        <r>
          <rPr>
            <b/>
            <sz val="9"/>
            <color indexed="81"/>
            <rFont val="돋움"/>
            <family val="3"/>
            <charset val="129"/>
          </rPr>
          <t>국제센터</t>
        </r>
      </text>
    </comment>
    <comment ref="H6" authorId="0" shapeId="0">
      <text>
        <r>
          <rPr>
            <b/>
            <sz val="9"/>
            <color indexed="81"/>
            <rFont val="돋움"/>
            <family val="3"/>
            <charset val="129"/>
          </rPr>
          <t>거창 창포원</t>
        </r>
      </text>
    </comment>
    <comment ref="U6"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정슬영</t>
        </r>
        <r>
          <rPr>
            <b/>
            <sz val="9"/>
            <color indexed="81"/>
            <rFont val="Tahoma"/>
            <family val="2"/>
          </rPr>
          <t>/</t>
        </r>
        <r>
          <rPr>
            <b/>
            <sz val="9"/>
            <color indexed="81"/>
            <rFont val="돋움"/>
            <family val="3"/>
            <charset val="129"/>
          </rPr>
          <t>정슬영</t>
        </r>
      </text>
    </comment>
    <comment ref="H7" authorId="0" shapeId="0">
      <text>
        <r>
          <rPr>
            <b/>
            <sz val="9"/>
            <color indexed="81"/>
            <rFont val="돋움"/>
            <family val="3"/>
            <charset val="129"/>
          </rPr>
          <t>함안군 승마공원</t>
        </r>
      </text>
    </comment>
    <comment ref="U7"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H9" authorId="0" shapeId="0">
      <text>
        <r>
          <rPr>
            <b/>
            <sz val="9"/>
            <color indexed="81"/>
            <rFont val="돋움"/>
            <family val="3"/>
            <charset val="129"/>
          </rPr>
          <t>진주혁신도시</t>
        </r>
        <r>
          <rPr>
            <b/>
            <sz val="9"/>
            <color indexed="81"/>
            <rFont val="Tahoma"/>
            <family val="2"/>
          </rPr>
          <t xml:space="preserve"> </t>
        </r>
        <r>
          <rPr>
            <b/>
            <sz val="9"/>
            <color indexed="81"/>
            <rFont val="돋움"/>
            <family val="3"/>
            <charset val="129"/>
          </rPr>
          <t>복합혁신센터</t>
        </r>
      </text>
    </comment>
    <comment ref="H11" authorId="0" shapeId="0">
      <text>
        <r>
          <rPr>
            <b/>
            <sz val="9"/>
            <color indexed="81"/>
            <rFont val="돋움"/>
            <family val="3"/>
            <charset val="129"/>
          </rPr>
          <t>경남</t>
        </r>
        <r>
          <rPr>
            <b/>
            <sz val="9"/>
            <color indexed="81"/>
            <rFont val="Tahoma"/>
            <family val="2"/>
          </rPr>
          <t xml:space="preserve"> </t>
        </r>
        <r>
          <rPr>
            <b/>
            <sz val="9"/>
            <color indexed="81"/>
            <rFont val="돋움"/>
            <family val="3"/>
            <charset val="129"/>
          </rPr>
          <t>여성가족재단</t>
        </r>
      </text>
    </comment>
    <comment ref="H12" authorId="0" shapeId="0">
      <text>
        <r>
          <rPr>
            <b/>
            <sz val="9"/>
            <color indexed="81"/>
            <rFont val="돋움"/>
            <family val="3"/>
            <charset val="129"/>
          </rPr>
          <t>창원</t>
        </r>
        <r>
          <rPr>
            <b/>
            <sz val="9"/>
            <color indexed="81"/>
            <rFont val="Tahoma"/>
            <family val="2"/>
          </rPr>
          <t xml:space="preserve"> </t>
        </r>
        <r>
          <rPr>
            <b/>
            <sz val="9"/>
            <color indexed="81"/>
            <rFont val="돋움"/>
            <family val="3"/>
            <charset val="129"/>
          </rPr>
          <t>스포츠파크</t>
        </r>
      </text>
    </comment>
    <comment ref="H13" authorId="0" shapeId="0">
      <text>
        <r>
          <rPr>
            <b/>
            <sz val="9"/>
            <color indexed="81"/>
            <rFont val="돋움"/>
            <family val="3"/>
            <charset val="129"/>
          </rPr>
          <t>양산비즈니스센터</t>
        </r>
        <r>
          <rPr>
            <sz val="9"/>
            <color indexed="81"/>
            <rFont val="Tahoma"/>
            <family val="2"/>
          </rPr>
          <t xml:space="preserve">
</t>
        </r>
      </text>
    </comment>
    <comment ref="H14" authorId="0" shapeId="0">
      <text>
        <r>
          <rPr>
            <b/>
            <sz val="9"/>
            <color indexed="81"/>
            <rFont val="돋움"/>
            <family val="3"/>
            <charset val="129"/>
          </rPr>
          <t>정보화</t>
        </r>
        <r>
          <rPr>
            <b/>
            <sz val="9"/>
            <color indexed="81"/>
            <rFont val="Tahoma"/>
            <family val="2"/>
          </rPr>
          <t>3</t>
        </r>
        <r>
          <rPr>
            <b/>
            <sz val="9"/>
            <color indexed="81"/>
            <rFont val="돋움"/>
            <family val="3"/>
            <charset val="129"/>
          </rPr>
          <t>실</t>
        </r>
      </text>
    </comment>
    <comment ref="U14"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H15" authorId="0" shapeId="0">
      <text>
        <r>
          <rPr>
            <b/>
            <sz val="9"/>
            <color indexed="81"/>
            <rFont val="돋움"/>
            <family val="3"/>
            <charset val="129"/>
          </rPr>
          <t>환경교육원</t>
        </r>
      </text>
    </comment>
    <comment ref="H18" authorId="0" shapeId="0">
      <text>
        <r>
          <rPr>
            <b/>
            <sz val="9"/>
            <color indexed="81"/>
            <rFont val="돋움"/>
            <family val="3"/>
            <charset val="129"/>
          </rPr>
          <t>경남경찰청교육장</t>
        </r>
      </text>
    </comment>
    <comment ref="H19" authorId="0" shapeId="0">
      <text>
        <r>
          <rPr>
            <b/>
            <sz val="9"/>
            <color indexed="81"/>
            <rFont val="돋움"/>
            <family val="3"/>
            <charset val="129"/>
          </rPr>
          <t>거제</t>
        </r>
        <r>
          <rPr>
            <b/>
            <sz val="9"/>
            <color indexed="81"/>
            <rFont val="Tahoma"/>
            <family val="2"/>
          </rPr>
          <t xml:space="preserve"> </t>
        </r>
        <r>
          <rPr>
            <b/>
            <sz val="9"/>
            <color indexed="81"/>
            <rFont val="돋움"/>
            <family val="3"/>
            <charset val="129"/>
          </rPr>
          <t>청소년수련관</t>
        </r>
        <r>
          <rPr>
            <sz val="9"/>
            <color indexed="81"/>
            <rFont val="Tahoma"/>
            <family val="2"/>
          </rPr>
          <t xml:space="preserve">
</t>
        </r>
      </text>
    </comment>
    <comment ref="U19"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정슬영</t>
        </r>
        <r>
          <rPr>
            <b/>
            <sz val="9"/>
            <color indexed="81"/>
            <rFont val="Tahoma"/>
            <family val="2"/>
          </rPr>
          <t>/</t>
        </r>
        <r>
          <rPr>
            <b/>
            <sz val="9"/>
            <color indexed="81"/>
            <rFont val="돋움"/>
            <family val="3"/>
            <charset val="129"/>
          </rPr>
          <t>정슬영</t>
        </r>
      </text>
    </comment>
    <comment ref="H21" authorId="0" shapeId="0">
      <text>
        <r>
          <rPr>
            <b/>
            <sz val="9"/>
            <color indexed="81"/>
            <rFont val="돋움"/>
            <family val="3"/>
            <charset val="129"/>
          </rPr>
          <t>403호</t>
        </r>
      </text>
    </comment>
    <comment ref="U21"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r>
          <rPr>
            <sz val="9"/>
            <color indexed="81"/>
            <rFont val="Tahoma"/>
            <family val="2"/>
          </rPr>
          <t xml:space="preserve">
</t>
        </r>
      </text>
    </comment>
    <comment ref="H24" authorId="0" shapeId="0">
      <text>
        <r>
          <rPr>
            <b/>
            <sz val="9"/>
            <color indexed="81"/>
            <rFont val="돋움"/>
            <family val="3"/>
            <charset val="129"/>
          </rPr>
          <t>함안</t>
        </r>
        <r>
          <rPr>
            <b/>
            <sz val="9"/>
            <color indexed="81"/>
            <rFont val="Tahoma"/>
            <family val="2"/>
          </rPr>
          <t xml:space="preserve"> </t>
        </r>
        <r>
          <rPr>
            <b/>
            <sz val="9"/>
            <color indexed="81"/>
            <rFont val="돋움"/>
            <family val="3"/>
            <charset val="129"/>
          </rPr>
          <t>승마공원</t>
        </r>
      </text>
    </comment>
    <comment ref="H27" authorId="0" shapeId="0">
      <text>
        <r>
          <rPr>
            <b/>
            <sz val="9"/>
            <color indexed="81"/>
            <rFont val="돋움"/>
            <family val="3"/>
            <charset val="129"/>
          </rPr>
          <t>403호</t>
        </r>
      </text>
    </comment>
    <comment ref="U27"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H28" authorId="0" shapeId="0">
      <text>
        <r>
          <rPr>
            <b/>
            <sz val="9"/>
            <color indexed="81"/>
            <rFont val="돋움"/>
            <family val="3"/>
            <charset val="129"/>
          </rPr>
          <t>경북인재개발원</t>
        </r>
      </text>
    </comment>
    <comment ref="H30" authorId="0" shapeId="0">
      <text>
        <r>
          <rPr>
            <b/>
            <sz val="9"/>
            <color indexed="81"/>
            <rFont val="돋움"/>
            <family val="3"/>
            <charset val="129"/>
          </rPr>
          <t>정보화3실</t>
        </r>
      </text>
    </comment>
    <comment ref="H33" authorId="0" shapeId="0">
      <text>
        <r>
          <rPr>
            <b/>
            <sz val="9"/>
            <color indexed="81"/>
            <rFont val="돋움"/>
            <family val="3"/>
            <charset val="129"/>
          </rPr>
          <t>거제청소년수련관</t>
        </r>
      </text>
    </comment>
    <comment ref="H35" authorId="0" shapeId="0">
      <text>
        <r>
          <rPr>
            <b/>
            <sz val="9"/>
            <color indexed="81"/>
            <rFont val="돋움"/>
            <family val="3"/>
            <charset val="129"/>
          </rPr>
          <t>403</t>
        </r>
      </text>
    </comment>
    <comment ref="U35"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H39" authorId="0" shapeId="0">
      <text>
        <r>
          <rPr>
            <b/>
            <sz val="9"/>
            <color indexed="81"/>
            <rFont val="돋움"/>
            <family val="3"/>
            <charset val="129"/>
          </rPr>
          <t>정보화</t>
        </r>
        <r>
          <rPr>
            <b/>
            <sz val="9"/>
            <color indexed="81"/>
            <rFont val="Tahoma"/>
            <family val="2"/>
          </rPr>
          <t>3</t>
        </r>
        <r>
          <rPr>
            <b/>
            <sz val="9"/>
            <color indexed="81"/>
            <rFont val="돋움"/>
            <family val="3"/>
            <charset val="129"/>
          </rPr>
          <t>실</t>
        </r>
        <r>
          <rPr>
            <sz val="9"/>
            <color indexed="81"/>
            <rFont val="Tahoma"/>
            <family val="2"/>
          </rPr>
          <t xml:space="preserve">
</t>
        </r>
      </text>
    </comment>
    <comment ref="U39"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강혜연</t>
        </r>
        <r>
          <rPr>
            <b/>
            <sz val="9"/>
            <color indexed="81"/>
            <rFont val="Tahoma"/>
            <family val="2"/>
          </rPr>
          <t>/</t>
        </r>
        <r>
          <rPr>
            <b/>
            <sz val="9"/>
            <color indexed="81"/>
            <rFont val="돋움"/>
            <family val="3"/>
            <charset val="129"/>
          </rPr>
          <t>강혜연</t>
        </r>
      </text>
    </comment>
    <comment ref="H40" authorId="0" shapeId="0">
      <text>
        <r>
          <rPr>
            <b/>
            <sz val="9"/>
            <color indexed="81"/>
            <rFont val="돋움"/>
            <family val="3"/>
            <charset val="129"/>
          </rPr>
          <t>502호</t>
        </r>
      </text>
    </comment>
    <comment ref="H41" authorId="0" shapeId="0">
      <text>
        <r>
          <rPr>
            <b/>
            <sz val="9"/>
            <color indexed="81"/>
            <rFont val="돋움"/>
            <family val="3"/>
            <charset val="129"/>
          </rPr>
          <t>거창 한국승강기안전공단</t>
        </r>
      </text>
    </comment>
    <comment ref="H43" authorId="0" shapeId="0">
      <text>
        <r>
          <rPr>
            <b/>
            <sz val="9"/>
            <color indexed="81"/>
            <rFont val="돋움"/>
            <family val="3"/>
            <charset val="129"/>
          </rPr>
          <t>정보화</t>
        </r>
        <r>
          <rPr>
            <b/>
            <sz val="9"/>
            <color indexed="81"/>
            <rFont val="Tahoma"/>
            <family val="2"/>
          </rPr>
          <t>3</t>
        </r>
        <r>
          <rPr>
            <b/>
            <sz val="9"/>
            <color indexed="81"/>
            <rFont val="돋움"/>
            <family val="3"/>
            <charset val="129"/>
          </rPr>
          <t>실</t>
        </r>
        <r>
          <rPr>
            <sz val="9"/>
            <color indexed="81"/>
            <rFont val="Tahoma"/>
            <family val="2"/>
          </rPr>
          <t xml:space="preserve">
</t>
        </r>
      </text>
    </comment>
    <comment ref="U43"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H44" authorId="0" shapeId="0">
      <text>
        <r>
          <rPr>
            <b/>
            <sz val="9"/>
            <color indexed="81"/>
            <rFont val="돋움"/>
            <family val="3"/>
            <charset val="129"/>
          </rPr>
          <t>남해유배문학관</t>
        </r>
      </text>
    </comment>
    <comment ref="H46" authorId="0" shapeId="0">
      <text>
        <r>
          <rPr>
            <b/>
            <sz val="9"/>
            <color indexed="81"/>
            <rFont val="돋움"/>
            <family val="3"/>
            <charset val="129"/>
          </rPr>
          <t>하동</t>
        </r>
        <r>
          <rPr>
            <b/>
            <sz val="9"/>
            <color indexed="81"/>
            <rFont val="Tahoma"/>
            <family val="2"/>
          </rPr>
          <t xml:space="preserve"> </t>
        </r>
        <r>
          <rPr>
            <b/>
            <sz val="9"/>
            <color indexed="81"/>
            <rFont val="돋움"/>
            <family val="3"/>
            <charset val="129"/>
          </rPr>
          <t>청년센터</t>
        </r>
      </text>
    </comment>
    <comment ref="U46"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정현서</t>
        </r>
        <r>
          <rPr>
            <b/>
            <sz val="9"/>
            <color indexed="81"/>
            <rFont val="Tahoma"/>
            <family val="2"/>
          </rPr>
          <t>/</t>
        </r>
        <r>
          <rPr>
            <b/>
            <sz val="9"/>
            <color indexed="81"/>
            <rFont val="돋움"/>
            <family val="3"/>
            <charset val="129"/>
          </rPr>
          <t>정슬영</t>
        </r>
      </text>
    </comment>
    <comment ref="H47" authorId="0" shapeId="0">
      <text>
        <r>
          <rPr>
            <b/>
            <sz val="9"/>
            <color indexed="81"/>
            <rFont val="돋움"/>
            <family val="3"/>
            <charset val="129"/>
          </rPr>
          <t>통영</t>
        </r>
        <r>
          <rPr>
            <b/>
            <sz val="9"/>
            <color indexed="81"/>
            <rFont val="Tahoma"/>
            <family val="2"/>
          </rPr>
          <t xml:space="preserve"> </t>
        </r>
        <r>
          <rPr>
            <b/>
            <sz val="9"/>
            <color indexed="81"/>
            <rFont val="돋움"/>
            <family val="3"/>
            <charset val="129"/>
          </rPr>
          <t>리스타트플랫폼</t>
        </r>
      </text>
    </comment>
    <comment ref="H48" authorId="0" shapeId="0">
      <text>
        <r>
          <rPr>
            <b/>
            <sz val="9"/>
            <color indexed="81"/>
            <rFont val="돋움"/>
            <family val="3"/>
            <charset val="129"/>
          </rPr>
          <t>정보화</t>
        </r>
        <r>
          <rPr>
            <b/>
            <sz val="9"/>
            <color indexed="81"/>
            <rFont val="Tahoma"/>
            <family val="2"/>
          </rPr>
          <t>3</t>
        </r>
        <r>
          <rPr>
            <b/>
            <sz val="9"/>
            <color indexed="81"/>
            <rFont val="돋움"/>
            <family val="3"/>
            <charset val="129"/>
          </rPr>
          <t>실</t>
        </r>
      </text>
    </comment>
    <comment ref="U48"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H50" authorId="0" shapeId="0">
      <text>
        <r>
          <rPr>
            <b/>
            <sz val="9"/>
            <color indexed="81"/>
            <rFont val="Tahoma"/>
            <family val="2"/>
          </rPr>
          <t>502</t>
        </r>
        <r>
          <rPr>
            <b/>
            <sz val="9"/>
            <color indexed="81"/>
            <rFont val="돋움"/>
            <family val="3"/>
            <charset val="129"/>
          </rPr>
          <t>호</t>
        </r>
        <r>
          <rPr>
            <sz val="9"/>
            <color indexed="81"/>
            <rFont val="Tahoma"/>
            <family val="2"/>
          </rPr>
          <t xml:space="preserve">
</t>
        </r>
      </text>
    </comment>
    <comment ref="U50"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Z50" authorId="0" shapeId="0">
      <text>
        <r>
          <rPr>
            <b/>
            <sz val="9"/>
            <color indexed="81"/>
            <rFont val="돋움"/>
            <family val="3"/>
            <charset val="129"/>
          </rPr>
          <t>식당</t>
        </r>
        <r>
          <rPr>
            <b/>
            <sz val="9"/>
            <color indexed="81"/>
            <rFont val="Tahoma"/>
            <family val="2"/>
          </rPr>
          <t xml:space="preserve"> </t>
        </r>
        <r>
          <rPr>
            <b/>
            <sz val="9"/>
            <color indexed="81"/>
            <rFont val="돋움"/>
            <family val="3"/>
            <charset val="129"/>
          </rPr>
          <t>공사</t>
        </r>
      </text>
    </comment>
    <comment ref="H52" authorId="0" shapeId="0">
      <text>
        <r>
          <rPr>
            <b/>
            <sz val="9"/>
            <color indexed="81"/>
            <rFont val="돋움"/>
            <family val="3"/>
            <charset val="129"/>
          </rPr>
          <t>남해군</t>
        </r>
        <r>
          <rPr>
            <b/>
            <sz val="9"/>
            <color indexed="81"/>
            <rFont val="Tahoma"/>
            <family val="2"/>
          </rPr>
          <t xml:space="preserve"> </t>
        </r>
        <r>
          <rPr>
            <b/>
            <sz val="9"/>
            <color indexed="81"/>
            <rFont val="돋움"/>
            <family val="3"/>
            <charset val="129"/>
          </rPr>
          <t>유배문학관</t>
        </r>
        <r>
          <rPr>
            <b/>
            <sz val="9"/>
            <color indexed="81"/>
            <rFont val="Tahoma"/>
            <family val="2"/>
          </rPr>
          <t xml:space="preserve"> </t>
        </r>
        <r>
          <rPr>
            <b/>
            <sz val="9"/>
            <color indexed="81"/>
            <rFont val="돋움"/>
            <family val="3"/>
            <charset val="129"/>
          </rPr>
          <t>다목적실</t>
        </r>
      </text>
    </comment>
    <comment ref="H55" authorId="0" shapeId="0">
      <text>
        <r>
          <rPr>
            <b/>
            <sz val="9"/>
            <color indexed="81"/>
            <rFont val="돋움"/>
            <family val="3"/>
            <charset val="129"/>
          </rPr>
          <t>환경교육원</t>
        </r>
        <r>
          <rPr>
            <sz val="9"/>
            <color indexed="81"/>
            <rFont val="Tahoma"/>
            <family val="2"/>
          </rPr>
          <t xml:space="preserve">
</t>
        </r>
      </text>
    </comment>
    <comment ref="U55"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text>
    </comment>
    <comment ref="H59" authorId="0" shapeId="0">
      <text>
        <r>
          <rPr>
            <b/>
            <sz val="9"/>
            <color indexed="81"/>
            <rFont val="돋움"/>
            <family val="3"/>
            <charset val="129"/>
          </rPr>
          <t>403호</t>
        </r>
      </text>
    </comment>
    <comment ref="U59"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박민영</t>
        </r>
        <r>
          <rPr>
            <b/>
            <sz val="9"/>
            <color indexed="81"/>
            <rFont val="Tahoma"/>
            <family val="2"/>
          </rPr>
          <t>/</t>
        </r>
        <r>
          <rPr>
            <b/>
            <sz val="9"/>
            <color indexed="81"/>
            <rFont val="돋움"/>
            <family val="3"/>
            <charset val="129"/>
          </rPr>
          <t>박현수</t>
        </r>
      </text>
    </comment>
    <comment ref="H61" authorId="0" shapeId="0">
      <text>
        <r>
          <rPr>
            <b/>
            <sz val="9"/>
            <color indexed="81"/>
            <rFont val="Tahoma"/>
            <family val="2"/>
          </rPr>
          <t>403</t>
        </r>
        <r>
          <rPr>
            <b/>
            <sz val="9"/>
            <color indexed="81"/>
            <rFont val="돋움"/>
            <family val="3"/>
            <charset val="129"/>
          </rPr>
          <t>호</t>
        </r>
        <r>
          <rPr>
            <sz val="9"/>
            <color indexed="81"/>
            <rFont val="Tahoma"/>
            <family val="2"/>
          </rPr>
          <t xml:space="preserve">
</t>
        </r>
      </text>
    </comment>
    <comment ref="U61"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정현서</t>
        </r>
        <r>
          <rPr>
            <b/>
            <sz val="9"/>
            <color indexed="81"/>
            <rFont val="Tahoma"/>
            <family val="2"/>
          </rPr>
          <t>/</t>
        </r>
        <r>
          <rPr>
            <b/>
            <sz val="9"/>
            <color indexed="81"/>
            <rFont val="돋움"/>
            <family val="3"/>
            <charset val="129"/>
          </rPr>
          <t>정현서</t>
        </r>
      </text>
    </comment>
    <comment ref="H66" authorId="0" shapeId="0">
      <text>
        <r>
          <rPr>
            <b/>
            <sz val="9"/>
            <color indexed="81"/>
            <rFont val="돋움"/>
            <family val="3"/>
            <charset val="129"/>
          </rPr>
          <t>거창항노화힐링랜드</t>
        </r>
        <r>
          <rPr>
            <b/>
            <sz val="9"/>
            <color indexed="81"/>
            <rFont val="Tahoma"/>
            <family val="2"/>
          </rPr>
          <t xml:space="preserve"> </t>
        </r>
        <r>
          <rPr>
            <b/>
            <sz val="9"/>
            <color indexed="81"/>
            <rFont val="돋움"/>
            <family val="3"/>
            <charset val="129"/>
          </rPr>
          <t>산림치유센터</t>
        </r>
      </text>
    </comment>
    <comment ref="H68" authorId="0" shapeId="0">
      <text>
        <r>
          <rPr>
            <b/>
            <sz val="9"/>
            <color indexed="81"/>
            <rFont val="돋움"/>
            <family val="3"/>
            <charset val="129"/>
          </rPr>
          <t>503호</t>
        </r>
      </text>
    </comment>
    <comment ref="H71" authorId="0" shapeId="0">
      <text>
        <r>
          <rPr>
            <b/>
            <sz val="9"/>
            <color indexed="81"/>
            <rFont val="돋움"/>
            <family val="3"/>
            <charset val="129"/>
          </rPr>
          <t>고성군</t>
        </r>
        <r>
          <rPr>
            <b/>
            <sz val="9"/>
            <color indexed="81"/>
            <rFont val="Tahoma"/>
            <family val="2"/>
          </rPr>
          <t xml:space="preserve"> </t>
        </r>
        <r>
          <rPr>
            <b/>
            <sz val="9"/>
            <color indexed="81"/>
            <rFont val="돋움"/>
            <family val="3"/>
            <charset val="129"/>
          </rPr>
          <t>청년센터</t>
        </r>
      </text>
    </comment>
    <comment ref="H74" authorId="0" shapeId="0">
      <text>
        <r>
          <rPr>
            <b/>
            <sz val="9"/>
            <color indexed="81"/>
            <rFont val="Tahoma"/>
            <family val="2"/>
          </rPr>
          <t>403</t>
        </r>
        <r>
          <rPr>
            <b/>
            <sz val="9"/>
            <color indexed="81"/>
            <rFont val="돋움"/>
            <family val="3"/>
            <charset val="129"/>
          </rPr>
          <t>호</t>
        </r>
      </text>
    </comment>
    <comment ref="U74"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H76" authorId="0" shapeId="0">
      <text>
        <r>
          <rPr>
            <b/>
            <sz val="9"/>
            <color indexed="81"/>
            <rFont val="돋움"/>
            <family val="3"/>
            <charset val="129"/>
          </rPr>
          <t>창원 스포츠파크 주경기장, 문성대학교 운동장</t>
        </r>
        <r>
          <rPr>
            <sz val="9"/>
            <color indexed="81"/>
            <rFont val="Tahoma"/>
            <family val="2"/>
          </rPr>
          <t xml:space="preserve">
</t>
        </r>
      </text>
    </comment>
    <comment ref="H79" authorId="0" shapeId="0">
      <text>
        <r>
          <rPr>
            <b/>
            <sz val="9"/>
            <color indexed="81"/>
            <rFont val="돋움"/>
            <family val="3"/>
            <charset val="129"/>
          </rPr>
          <t>진주혁신도시</t>
        </r>
        <r>
          <rPr>
            <b/>
            <sz val="9"/>
            <color indexed="81"/>
            <rFont val="Tahoma"/>
            <family val="2"/>
          </rPr>
          <t xml:space="preserve"> </t>
        </r>
        <r>
          <rPr>
            <b/>
            <sz val="9"/>
            <color indexed="81"/>
            <rFont val="돋움"/>
            <family val="3"/>
            <charset val="129"/>
          </rPr>
          <t>복합혁신센터</t>
        </r>
      </text>
    </comment>
    <comment ref="H80" authorId="0" shapeId="0">
      <text>
        <r>
          <rPr>
            <b/>
            <sz val="9"/>
            <color indexed="81"/>
            <rFont val="돋움"/>
            <family val="3"/>
            <charset val="129"/>
          </rPr>
          <t>창원스포츠</t>
        </r>
        <r>
          <rPr>
            <b/>
            <sz val="9"/>
            <color indexed="81"/>
            <rFont val="Tahoma"/>
            <family val="2"/>
          </rPr>
          <t xml:space="preserve"> </t>
        </r>
        <r>
          <rPr>
            <b/>
            <sz val="9"/>
            <color indexed="81"/>
            <rFont val="돋움"/>
            <family val="3"/>
            <charset val="129"/>
          </rPr>
          <t>파크</t>
        </r>
      </text>
    </comment>
    <comment ref="H82" authorId="0" shapeId="0">
      <text>
        <r>
          <rPr>
            <b/>
            <sz val="9"/>
            <color indexed="81"/>
            <rFont val="돋움"/>
            <family val="3"/>
            <charset val="129"/>
          </rPr>
          <t>하동</t>
        </r>
        <r>
          <rPr>
            <b/>
            <sz val="9"/>
            <color indexed="81"/>
            <rFont val="Tahoma"/>
            <family val="2"/>
          </rPr>
          <t xml:space="preserve"> </t>
        </r>
        <r>
          <rPr>
            <b/>
            <sz val="9"/>
            <color indexed="81"/>
            <rFont val="돋움"/>
            <family val="3"/>
            <charset val="129"/>
          </rPr>
          <t>청년센터</t>
        </r>
      </text>
    </comment>
    <comment ref="U82"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정슬영</t>
        </r>
        <r>
          <rPr>
            <b/>
            <sz val="9"/>
            <color indexed="81"/>
            <rFont val="Tahoma"/>
            <family val="2"/>
          </rPr>
          <t>/</t>
        </r>
        <r>
          <rPr>
            <b/>
            <sz val="9"/>
            <color indexed="81"/>
            <rFont val="돋움"/>
            <family val="3"/>
            <charset val="129"/>
          </rPr>
          <t>정슬영</t>
        </r>
      </text>
    </comment>
    <comment ref="H84" authorId="0" shapeId="0">
      <text>
        <r>
          <rPr>
            <b/>
            <sz val="9"/>
            <color indexed="81"/>
            <rFont val="돋움"/>
            <family val="3"/>
            <charset val="129"/>
          </rPr>
          <t>정보화3실</t>
        </r>
      </text>
    </comment>
    <comment ref="U84"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H87" authorId="0" shapeId="0">
      <text>
        <r>
          <rPr>
            <b/>
            <sz val="9"/>
            <color indexed="81"/>
            <rFont val="Tahoma"/>
            <family val="2"/>
          </rPr>
          <t>502</t>
        </r>
        <r>
          <rPr>
            <b/>
            <sz val="9"/>
            <color indexed="81"/>
            <rFont val="돋움"/>
            <family val="3"/>
            <charset val="129"/>
          </rPr>
          <t>호</t>
        </r>
      </text>
    </comment>
    <comment ref="U87"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r>
          <rPr>
            <sz val="9"/>
            <color indexed="81"/>
            <rFont val="Tahoma"/>
            <family val="2"/>
          </rPr>
          <t xml:space="preserve">
</t>
        </r>
      </text>
    </comment>
    <comment ref="H90" authorId="0" shapeId="0">
      <text>
        <r>
          <rPr>
            <b/>
            <sz val="9"/>
            <color indexed="81"/>
            <rFont val="돋움"/>
            <family val="3"/>
            <charset val="129"/>
          </rPr>
          <t>401호</t>
        </r>
      </text>
    </comment>
    <comment ref="H92" authorId="0" shapeId="0">
      <text>
        <r>
          <rPr>
            <b/>
            <sz val="9"/>
            <color indexed="81"/>
            <rFont val="돋움"/>
            <family val="3"/>
            <charset val="129"/>
          </rPr>
          <t>거창</t>
        </r>
        <r>
          <rPr>
            <b/>
            <sz val="9"/>
            <color indexed="81"/>
            <rFont val="Tahoma"/>
            <family val="2"/>
          </rPr>
          <t xml:space="preserve"> </t>
        </r>
        <r>
          <rPr>
            <b/>
            <sz val="9"/>
            <color indexed="81"/>
            <rFont val="돋움"/>
            <family val="3"/>
            <charset val="129"/>
          </rPr>
          <t>창포원</t>
        </r>
      </text>
    </comment>
    <comment ref="H93" authorId="0" shapeId="0">
      <text>
        <r>
          <rPr>
            <b/>
            <sz val="9"/>
            <color indexed="81"/>
            <rFont val="돋움"/>
            <family val="3"/>
            <charset val="129"/>
          </rPr>
          <t>전남인재개발원</t>
        </r>
      </text>
    </comment>
    <comment ref="H95" authorId="0" shapeId="0">
      <text>
        <r>
          <rPr>
            <b/>
            <sz val="9"/>
            <color indexed="81"/>
            <rFont val="돋움"/>
            <family val="3"/>
            <charset val="129"/>
          </rPr>
          <t>403호</t>
        </r>
      </text>
    </comment>
    <comment ref="H97" authorId="0" shapeId="0">
      <text>
        <r>
          <rPr>
            <b/>
            <sz val="9"/>
            <color indexed="81"/>
            <rFont val="돋움"/>
            <family val="3"/>
            <charset val="129"/>
          </rPr>
          <t>403호</t>
        </r>
      </text>
    </comment>
    <comment ref="U97"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김재환</t>
        </r>
        <r>
          <rPr>
            <b/>
            <sz val="9"/>
            <color indexed="81"/>
            <rFont val="Tahoma"/>
            <family val="2"/>
          </rPr>
          <t>/</t>
        </r>
        <r>
          <rPr>
            <b/>
            <sz val="9"/>
            <color indexed="81"/>
            <rFont val="돋움"/>
            <family val="3"/>
            <charset val="129"/>
          </rPr>
          <t>김재환</t>
        </r>
      </text>
    </comment>
    <comment ref="H102" authorId="0" shapeId="0">
      <text>
        <r>
          <rPr>
            <b/>
            <sz val="9"/>
            <color indexed="81"/>
            <rFont val="돋움"/>
            <family val="3"/>
            <charset val="129"/>
          </rPr>
          <t>거제 청소년수련관</t>
        </r>
      </text>
    </comment>
    <comment ref="U102"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정현서</t>
        </r>
        <r>
          <rPr>
            <b/>
            <sz val="9"/>
            <color indexed="81"/>
            <rFont val="Tahoma"/>
            <family val="2"/>
          </rPr>
          <t>/</t>
        </r>
        <r>
          <rPr>
            <b/>
            <sz val="9"/>
            <color indexed="81"/>
            <rFont val="돋움"/>
            <family val="3"/>
            <charset val="129"/>
          </rPr>
          <t>정현서</t>
        </r>
      </text>
    </comment>
    <comment ref="Y102" authorId="0" shapeId="0">
      <text>
        <r>
          <rPr>
            <b/>
            <sz val="9"/>
            <color indexed="81"/>
            <rFont val="돋움"/>
            <family val="3"/>
            <charset val="129"/>
          </rPr>
          <t>거제</t>
        </r>
        <r>
          <rPr>
            <b/>
            <sz val="9"/>
            <color indexed="81"/>
            <rFont val="Tahoma"/>
            <family val="2"/>
          </rPr>
          <t xml:space="preserve"> </t>
        </r>
        <r>
          <rPr>
            <b/>
            <sz val="9"/>
            <color indexed="81"/>
            <rFont val="돋움"/>
            <family val="3"/>
            <charset val="129"/>
          </rPr>
          <t>청소년수련관</t>
        </r>
      </text>
    </comment>
    <comment ref="H103" authorId="0" shapeId="0">
      <text>
        <r>
          <rPr>
            <b/>
            <sz val="9"/>
            <color indexed="81"/>
            <rFont val="돋움"/>
            <family val="3"/>
            <charset val="129"/>
          </rPr>
          <t>진주혁신도시</t>
        </r>
        <r>
          <rPr>
            <b/>
            <sz val="9"/>
            <color indexed="81"/>
            <rFont val="Tahoma"/>
            <family val="2"/>
          </rPr>
          <t xml:space="preserve"> </t>
        </r>
        <r>
          <rPr>
            <b/>
            <sz val="9"/>
            <color indexed="81"/>
            <rFont val="돋움"/>
            <family val="3"/>
            <charset val="129"/>
          </rPr>
          <t>복합혁신센터</t>
        </r>
      </text>
    </comment>
    <comment ref="H105" authorId="0" shapeId="0">
      <text>
        <r>
          <rPr>
            <b/>
            <sz val="9"/>
            <color indexed="81"/>
            <rFont val="맑은 고딕"/>
            <family val="3"/>
            <charset val="129"/>
            <scheme val="major"/>
          </rPr>
          <t>401호</t>
        </r>
        <r>
          <rPr>
            <sz val="9"/>
            <color indexed="81"/>
            <rFont val="Tahoma"/>
            <family val="2"/>
          </rPr>
          <t xml:space="preserve">
</t>
        </r>
      </text>
    </comment>
    <comment ref="U105"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이창훈</t>
        </r>
        <r>
          <rPr>
            <b/>
            <sz val="9"/>
            <color indexed="81"/>
            <rFont val="Tahoma"/>
            <family val="2"/>
          </rPr>
          <t>/</t>
        </r>
        <r>
          <rPr>
            <b/>
            <sz val="9"/>
            <color indexed="81"/>
            <rFont val="돋움"/>
            <family val="3"/>
            <charset val="129"/>
          </rPr>
          <t>양세희</t>
        </r>
      </text>
    </comment>
    <comment ref="H106" authorId="0" shapeId="0">
      <text>
        <r>
          <rPr>
            <b/>
            <sz val="9"/>
            <color indexed="81"/>
            <rFont val="돋움"/>
            <family val="3"/>
            <charset val="129"/>
          </rPr>
          <t>김해중소기업비즈니스센터</t>
        </r>
      </text>
    </comment>
    <comment ref="H107" authorId="0" shapeId="0">
      <text>
        <r>
          <rPr>
            <b/>
            <sz val="9"/>
            <color indexed="81"/>
            <rFont val="돋움"/>
            <family val="3"/>
            <charset val="129"/>
          </rPr>
          <t>김해</t>
        </r>
        <r>
          <rPr>
            <b/>
            <sz val="9"/>
            <color indexed="81"/>
            <rFont val="Tahoma"/>
            <family val="2"/>
          </rPr>
          <t xml:space="preserve"> </t>
        </r>
        <r>
          <rPr>
            <b/>
            <sz val="9"/>
            <color indexed="81"/>
            <rFont val="돋움"/>
            <family val="3"/>
            <charset val="129"/>
          </rPr>
          <t>중소기업비즈니스센터</t>
        </r>
        <r>
          <rPr>
            <sz val="9"/>
            <color indexed="81"/>
            <rFont val="Tahoma"/>
            <family val="2"/>
          </rPr>
          <t xml:space="preserve">
</t>
        </r>
      </text>
    </comment>
    <comment ref="U107"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정현서</t>
        </r>
        <r>
          <rPr>
            <b/>
            <sz val="9"/>
            <color indexed="81"/>
            <rFont val="Tahoma"/>
            <family val="2"/>
          </rPr>
          <t>/</t>
        </r>
        <r>
          <rPr>
            <b/>
            <sz val="9"/>
            <color indexed="81"/>
            <rFont val="돋움"/>
            <family val="3"/>
            <charset val="129"/>
          </rPr>
          <t>정현서</t>
        </r>
      </text>
    </comment>
    <comment ref="H113" authorId="0" shapeId="0">
      <text>
        <r>
          <rPr>
            <b/>
            <sz val="9"/>
            <color indexed="81"/>
            <rFont val="돋움"/>
            <family val="3"/>
            <charset val="129"/>
          </rPr>
          <t>정보화</t>
        </r>
        <r>
          <rPr>
            <b/>
            <sz val="9"/>
            <color indexed="81"/>
            <rFont val="Tahoma"/>
            <family val="2"/>
          </rPr>
          <t>3</t>
        </r>
        <r>
          <rPr>
            <b/>
            <sz val="9"/>
            <color indexed="81"/>
            <rFont val="돋움"/>
            <family val="3"/>
            <charset val="129"/>
          </rPr>
          <t>실</t>
        </r>
      </text>
    </comment>
    <comment ref="U113"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H124" authorId="0" shapeId="0">
      <text>
        <r>
          <rPr>
            <b/>
            <sz val="9"/>
            <color indexed="81"/>
            <rFont val="돋움"/>
            <family val="3"/>
            <charset val="129"/>
          </rPr>
          <t>대강당</t>
        </r>
      </text>
    </comment>
    <comment ref="U124"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김민수</t>
        </r>
        <r>
          <rPr>
            <b/>
            <sz val="9"/>
            <color indexed="81"/>
            <rFont val="Tahoma"/>
            <family val="2"/>
          </rPr>
          <t>/</t>
        </r>
        <r>
          <rPr>
            <b/>
            <sz val="9"/>
            <color indexed="81"/>
            <rFont val="돋움"/>
            <family val="3"/>
            <charset val="129"/>
          </rPr>
          <t>정현서</t>
        </r>
      </text>
    </comment>
    <comment ref="H133" authorId="0" shapeId="0">
      <text>
        <r>
          <rPr>
            <b/>
            <sz val="9"/>
            <color indexed="81"/>
            <rFont val="Tahoma"/>
            <family val="2"/>
          </rPr>
          <t>3</t>
        </r>
        <r>
          <rPr>
            <b/>
            <sz val="9"/>
            <color indexed="81"/>
            <rFont val="돋움"/>
            <family val="3"/>
            <charset val="129"/>
          </rPr>
          <t>층</t>
        </r>
        <r>
          <rPr>
            <b/>
            <sz val="9"/>
            <color indexed="81"/>
            <rFont val="Tahoma"/>
            <family val="2"/>
          </rPr>
          <t xml:space="preserve"> </t>
        </r>
        <r>
          <rPr>
            <b/>
            <sz val="9"/>
            <color indexed="81"/>
            <rFont val="돋움"/>
            <family val="3"/>
            <charset val="129"/>
          </rPr>
          <t>대강당</t>
        </r>
      </text>
    </comment>
    <comment ref="U133"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김민수</t>
        </r>
        <r>
          <rPr>
            <b/>
            <sz val="9"/>
            <color indexed="81"/>
            <rFont val="Tahoma"/>
            <family val="2"/>
          </rPr>
          <t>/</t>
        </r>
        <r>
          <rPr>
            <b/>
            <sz val="9"/>
            <color indexed="81"/>
            <rFont val="돋움"/>
            <family val="3"/>
            <charset val="129"/>
          </rPr>
          <t>정현서</t>
        </r>
      </text>
    </comment>
    <comment ref="H137" authorId="0" shapeId="0">
      <text>
        <r>
          <rPr>
            <b/>
            <sz val="9"/>
            <color indexed="81"/>
            <rFont val="돋움"/>
            <family val="3"/>
            <charset val="129"/>
          </rPr>
          <t>진해</t>
        </r>
        <r>
          <rPr>
            <b/>
            <sz val="9"/>
            <color indexed="81"/>
            <rFont val="Tahoma"/>
            <family val="2"/>
          </rPr>
          <t xml:space="preserve"> </t>
        </r>
        <r>
          <rPr>
            <b/>
            <sz val="9"/>
            <color indexed="81"/>
            <rFont val="돋움"/>
            <family val="3"/>
            <charset val="129"/>
          </rPr>
          <t>이순신리더십센터</t>
        </r>
        <r>
          <rPr>
            <sz val="9"/>
            <color indexed="81"/>
            <rFont val="Tahoma"/>
            <family val="2"/>
          </rPr>
          <t xml:space="preserve">
</t>
        </r>
      </text>
    </comment>
    <comment ref="H139" authorId="0" shapeId="0">
      <text>
        <r>
          <rPr>
            <b/>
            <sz val="9"/>
            <color indexed="81"/>
            <rFont val="Tahoma"/>
            <family val="2"/>
          </rPr>
          <t>501</t>
        </r>
        <r>
          <rPr>
            <b/>
            <sz val="9"/>
            <color indexed="81"/>
            <rFont val="돋움"/>
            <family val="3"/>
            <charset val="129"/>
          </rPr>
          <t>호</t>
        </r>
      </text>
    </comment>
    <comment ref="U139"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text>
    </comment>
    <comment ref="H144" authorId="0" shapeId="0">
      <text>
        <r>
          <rPr>
            <b/>
            <sz val="9"/>
            <color indexed="81"/>
            <rFont val="돋움"/>
            <family val="3"/>
            <charset val="129"/>
          </rPr>
          <t>대강당</t>
        </r>
      </text>
    </comment>
    <comment ref="U144"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김민수</t>
        </r>
        <r>
          <rPr>
            <b/>
            <sz val="9"/>
            <color indexed="81"/>
            <rFont val="Tahoma"/>
            <family val="2"/>
          </rPr>
          <t>/</t>
        </r>
        <r>
          <rPr>
            <b/>
            <sz val="9"/>
            <color indexed="81"/>
            <rFont val="돋움"/>
            <family val="3"/>
            <charset val="129"/>
          </rPr>
          <t>정현서</t>
        </r>
      </text>
    </comment>
    <comment ref="H148" authorId="0" shapeId="0">
      <text>
        <r>
          <rPr>
            <b/>
            <sz val="9"/>
            <color indexed="81"/>
            <rFont val="돋움"/>
            <family val="3"/>
            <charset val="129"/>
          </rPr>
          <t>501호</t>
        </r>
      </text>
    </comment>
    <comment ref="U148"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text>
    </comment>
    <comment ref="H151" authorId="0" shapeId="0">
      <text>
        <r>
          <rPr>
            <b/>
            <sz val="9"/>
            <color indexed="81"/>
            <rFont val="돋움"/>
            <family val="3"/>
            <charset val="129"/>
          </rPr>
          <t>504호</t>
        </r>
      </text>
    </comment>
    <comment ref="U151"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이성희</t>
        </r>
        <r>
          <rPr>
            <b/>
            <sz val="9"/>
            <color indexed="81"/>
            <rFont val="Tahoma"/>
            <family val="2"/>
          </rPr>
          <t>/</t>
        </r>
        <r>
          <rPr>
            <b/>
            <sz val="9"/>
            <color indexed="81"/>
            <rFont val="돋움"/>
            <family val="3"/>
            <charset val="129"/>
          </rPr>
          <t>양세희</t>
        </r>
      </text>
    </comment>
    <comment ref="U155"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text>
    </comment>
    <comment ref="F159" authorId="0" shapeId="0">
      <text>
        <r>
          <rPr>
            <b/>
            <sz val="9"/>
            <color indexed="81"/>
            <rFont val="돋움"/>
            <family val="3"/>
            <charset val="129"/>
          </rPr>
          <t>제</t>
        </r>
        <r>
          <rPr>
            <b/>
            <sz val="9"/>
            <color indexed="81"/>
            <rFont val="Tahoma"/>
            <family val="2"/>
          </rPr>
          <t>21</t>
        </r>
        <r>
          <rPr>
            <b/>
            <sz val="9"/>
            <color indexed="81"/>
            <rFont val="돋움"/>
            <family val="3"/>
            <charset val="129"/>
          </rPr>
          <t>기</t>
        </r>
      </text>
    </comment>
    <comment ref="H159" authorId="0" shapeId="0">
      <text>
        <r>
          <rPr>
            <b/>
            <sz val="9"/>
            <color indexed="81"/>
            <rFont val="Tahoma"/>
            <family val="2"/>
          </rPr>
          <t>601</t>
        </r>
        <r>
          <rPr>
            <b/>
            <sz val="9"/>
            <color indexed="81"/>
            <rFont val="돋움"/>
            <family val="3"/>
            <charset val="129"/>
          </rPr>
          <t>호</t>
        </r>
      </text>
    </comment>
    <comment ref="U159"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안우찬</t>
        </r>
        <r>
          <rPr>
            <b/>
            <sz val="9"/>
            <color indexed="81"/>
            <rFont val="Tahoma"/>
            <family val="2"/>
          </rPr>
          <t>/</t>
        </r>
        <r>
          <rPr>
            <b/>
            <sz val="9"/>
            <color indexed="81"/>
            <rFont val="돋움"/>
            <family val="3"/>
            <charset val="129"/>
          </rPr>
          <t>유민수</t>
        </r>
      </text>
    </comment>
    <comment ref="H164" authorId="0" shapeId="0">
      <text>
        <r>
          <rPr>
            <b/>
            <sz val="9"/>
            <color indexed="81"/>
            <rFont val="돋움"/>
            <family val="3"/>
            <charset val="129"/>
          </rPr>
          <t>이순신</t>
        </r>
        <r>
          <rPr>
            <b/>
            <sz val="9"/>
            <color indexed="81"/>
            <rFont val="Tahoma"/>
            <family val="2"/>
          </rPr>
          <t xml:space="preserve"> </t>
        </r>
        <r>
          <rPr>
            <b/>
            <sz val="9"/>
            <color indexed="81"/>
            <rFont val="돋움"/>
            <family val="3"/>
            <charset val="129"/>
          </rPr>
          <t>리더십국제센터</t>
        </r>
      </text>
    </comment>
    <comment ref="H166" authorId="0" shapeId="0">
      <text>
        <r>
          <rPr>
            <sz val="9"/>
            <color indexed="81"/>
            <rFont val="돋움"/>
            <family val="3"/>
            <charset val="129"/>
          </rPr>
          <t>김해</t>
        </r>
        <r>
          <rPr>
            <sz val="9"/>
            <color indexed="81"/>
            <rFont val="Tahoma"/>
            <family val="2"/>
          </rPr>
          <t xml:space="preserve"> </t>
        </r>
        <r>
          <rPr>
            <sz val="9"/>
            <color indexed="81"/>
            <rFont val="돋움"/>
            <family val="3"/>
            <charset val="129"/>
          </rPr>
          <t>중소기업비즈니스센터</t>
        </r>
        <r>
          <rPr>
            <sz val="9"/>
            <color indexed="81"/>
            <rFont val="Tahoma"/>
            <family val="2"/>
          </rPr>
          <t xml:space="preserve">
</t>
        </r>
      </text>
    </comment>
    <comment ref="U166"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정슬영</t>
        </r>
        <r>
          <rPr>
            <b/>
            <sz val="9"/>
            <color indexed="81"/>
            <rFont val="Tahoma"/>
            <family val="2"/>
          </rPr>
          <t>/</t>
        </r>
        <r>
          <rPr>
            <b/>
            <sz val="9"/>
            <color indexed="81"/>
            <rFont val="돋움"/>
            <family val="3"/>
            <charset val="129"/>
          </rPr>
          <t>정슬영</t>
        </r>
      </text>
    </comment>
    <comment ref="H168" authorId="0" shapeId="0">
      <text>
        <r>
          <rPr>
            <b/>
            <sz val="9"/>
            <color indexed="81"/>
            <rFont val="돋움"/>
            <family val="3"/>
            <charset val="129"/>
          </rPr>
          <t>경남</t>
        </r>
        <r>
          <rPr>
            <b/>
            <sz val="9"/>
            <color indexed="81"/>
            <rFont val="Tahoma"/>
            <family val="2"/>
          </rPr>
          <t xml:space="preserve"> </t>
        </r>
        <r>
          <rPr>
            <b/>
            <sz val="9"/>
            <color indexed="81"/>
            <rFont val="돋움"/>
            <family val="3"/>
            <charset val="129"/>
          </rPr>
          <t>사회적</t>
        </r>
        <r>
          <rPr>
            <b/>
            <sz val="9"/>
            <color indexed="81"/>
            <rFont val="Tahoma"/>
            <family val="2"/>
          </rPr>
          <t xml:space="preserve"> </t>
        </r>
        <r>
          <rPr>
            <b/>
            <sz val="9"/>
            <color indexed="81"/>
            <rFont val="돋움"/>
            <family val="3"/>
            <charset val="129"/>
          </rPr>
          <t>경제</t>
        </r>
        <r>
          <rPr>
            <b/>
            <sz val="9"/>
            <color indexed="81"/>
            <rFont val="Tahoma"/>
            <family val="2"/>
          </rPr>
          <t xml:space="preserve"> </t>
        </r>
        <r>
          <rPr>
            <b/>
            <sz val="9"/>
            <color indexed="81"/>
            <rFont val="돋움"/>
            <family val="3"/>
            <charset val="129"/>
          </rPr>
          <t>혁신타운</t>
        </r>
      </text>
    </comment>
  </commentList>
</comments>
</file>

<file path=xl/comments2.xml><?xml version="1.0" encoding="utf-8"?>
<comments xmlns="http://schemas.openxmlformats.org/spreadsheetml/2006/main">
  <authors>
    <author>user</author>
  </authors>
  <commentList>
    <comment ref="G11" authorId="0" shapeId="0">
      <text>
        <r>
          <rPr>
            <b/>
            <sz val="9"/>
            <color indexed="81"/>
            <rFont val="돋움"/>
            <family val="3"/>
            <charset val="129"/>
          </rPr>
          <t>거창</t>
        </r>
        <r>
          <rPr>
            <b/>
            <sz val="9"/>
            <color indexed="81"/>
            <rFont val="Tahoma"/>
            <family val="2"/>
          </rPr>
          <t xml:space="preserve"> </t>
        </r>
        <r>
          <rPr>
            <b/>
            <sz val="9"/>
            <color indexed="81"/>
            <rFont val="돋움"/>
            <family val="3"/>
            <charset val="129"/>
          </rPr>
          <t>창포원</t>
        </r>
      </text>
    </comment>
    <comment ref="G21" authorId="0" shapeId="0">
      <text>
        <r>
          <rPr>
            <b/>
            <sz val="9"/>
            <color indexed="81"/>
            <rFont val="돋움"/>
            <family val="3"/>
            <charset val="129"/>
          </rPr>
          <t>진주혁신도시</t>
        </r>
        <r>
          <rPr>
            <b/>
            <sz val="9"/>
            <color indexed="81"/>
            <rFont val="Tahoma"/>
            <family val="2"/>
          </rPr>
          <t xml:space="preserve"> </t>
        </r>
        <r>
          <rPr>
            <b/>
            <sz val="9"/>
            <color indexed="81"/>
            <rFont val="돋움"/>
            <family val="3"/>
            <charset val="129"/>
          </rPr>
          <t>복합혁신센터</t>
        </r>
      </text>
    </comment>
    <comment ref="G27" authorId="0" shapeId="0">
      <text>
        <r>
          <rPr>
            <b/>
            <sz val="9"/>
            <color indexed="81"/>
            <rFont val="돋움"/>
            <family val="3"/>
            <charset val="129"/>
          </rPr>
          <t>창원 스포츠파크 주경기장, 문성대학교 운동장</t>
        </r>
        <r>
          <rPr>
            <sz val="9"/>
            <color indexed="81"/>
            <rFont val="Tahoma"/>
            <family val="2"/>
          </rPr>
          <t xml:space="preserve">
</t>
        </r>
      </text>
    </comment>
    <comment ref="G28" authorId="0" shapeId="0">
      <text>
        <r>
          <rPr>
            <b/>
            <sz val="9"/>
            <color indexed="81"/>
            <rFont val="돋움"/>
            <family val="3"/>
            <charset val="129"/>
          </rPr>
          <t>경북인재개발원</t>
        </r>
      </text>
    </comment>
    <comment ref="G31" authorId="0" shapeId="0">
      <text>
        <r>
          <rPr>
            <b/>
            <sz val="9"/>
            <color indexed="81"/>
            <rFont val="돋움"/>
            <family val="3"/>
            <charset val="129"/>
          </rPr>
          <t>진해</t>
        </r>
        <r>
          <rPr>
            <b/>
            <sz val="9"/>
            <color indexed="81"/>
            <rFont val="Tahoma"/>
            <family val="2"/>
          </rPr>
          <t xml:space="preserve"> </t>
        </r>
        <r>
          <rPr>
            <b/>
            <sz val="9"/>
            <color indexed="81"/>
            <rFont val="돋움"/>
            <family val="3"/>
            <charset val="129"/>
          </rPr>
          <t>이순신리더십센터</t>
        </r>
        <r>
          <rPr>
            <sz val="9"/>
            <color indexed="81"/>
            <rFont val="Tahoma"/>
            <family val="2"/>
          </rPr>
          <t xml:space="preserve">
</t>
        </r>
      </text>
    </comment>
    <comment ref="G33" authorId="0" shapeId="0">
      <text>
        <r>
          <rPr>
            <b/>
            <sz val="9"/>
            <color indexed="81"/>
            <rFont val="돋움"/>
            <family val="3"/>
            <charset val="129"/>
          </rPr>
          <t>고성군</t>
        </r>
        <r>
          <rPr>
            <b/>
            <sz val="9"/>
            <color indexed="81"/>
            <rFont val="Tahoma"/>
            <family val="2"/>
          </rPr>
          <t xml:space="preserve"> </t>
        </r>
        <r>
          <rPr>
            <b/>
            <sz val="9"/>
            <color indexed="81"/>
            <rFont val="돋움"/>
            <family val="3"/>
            <charset val="129"/>
          </rPr>
          <t>청년센터</t>
        </r>
      </text>
    </comment>
    <comment ref="G36" authorId="0" shapeId="0">
      <text>
        <r>
          <rPr>
            <b/>
            <sz val="9"/>
            <color indexed="81"/>
            <rFont val="돋움"/>
            <family val="3"/>
            <charset val="129"/>
          </rPr>
          <t>경남경찰청교육장</t>
        </r>
      </text>
    </comment>
    <comment ref="G43" authorId="0" shapeId="0">
      <text>
        <r>
          <rPr>
            <b/>
            <sz val="9"/>
            <color indexed="81"/>
            <rFont val="돋움"/>
            <family val="3"/>
            <charset val="129"/>
          </rPr>
          <t>남해유배문학관</t>
        </r>
      </text>
    </comment>
    <comment ref="G45" authorId="0" shapeId="0">
      <text>
        <r>
          <rPr>
            <b/>
            <sz val="9"/>
            <color indexed="81"/>
            <rFont val="돋움"/>
            <family val="3"/>
            <charset val="129"/>
          </rPr>
          <t>김해중소기업비즈니스센터</t>
        </r>
      </text>
    </comment>
    <comment ref="G50" authorId="0" shapeId="0">
      <text>
        <r>
          <rPr>
            <b/>
            <sz val="9"/>
            <color indexed="81"/>
            <rFont val="돋움"/>
            <family val="3"/>
            <charset val="129"/>
          </rPr>
          <t>양산비즈니스센터</t>
        </r>
        <r>
          <rPr>
            <sz val="9"/>
            <color indexed="81"/>
            <rFont val="Tahoma"/>
            <family val="2"/>
          </rPr>
          <t xml:space="preserve">
</t>
        </r>
      </text>
    </comment>
    <comment ref="G56" authorId="0" shapeId="0">
      <text>
        <r>
          <rPr>
            <b/>
            <sz val="9"/>
            <color indexed="81"/>
            <rFont val="돋움"/>
            <family val="3"/>
            <charset val="129"/>
          </rPr>
          <t>전남인재개발원</t>
        </r>
      </text>
    </comment>
    <comment ref="G59" authorId="0" shapeId="0">
      <text>
        <r>
          <rPr>
            <b/>
            <sz val="9"/>
            <color indexed="81"/>
            <rFont val="돋움"/>
            <family val="3"/>
            <charset val="129"/>
          </rPr>
          <t>환경교육원</t>
        </r>
      </text>
    </comment>
    <comment ref="G61" authorId="0" shapeId="0">
      <text>
        <r>
          <rPr>
            <b/>
            <sz val="9"/>
            <color indexed="81"/>
            <rFont val="돋움"/>
            <family val="3"/>
            <charset val="129"/>
          </rPr>
          <t>이순신</t>
        </r>
        <r>
          <rPr>
            <b/>
            <sz val="9"/>
            <color indexed="81"/>
            <rFont val="Tahoma"/>
            <family val="2"/>
          </rPr>
          <t xml:space="preserve"> </t>
        </r>
        <r>
          <rPr>
            <b/>
            <sz val="9"/>
            <color indexed="81"/>
            <rFont val="돋움"/>
            <family val="3"/>
            <charset val="129"/>
          </rPr>
          <t>리더십국제센터</t>
        </r>
      </text>
    </comment>
    <comment ref="G66" authorId="0" shapeId="0">
      <text>
        <r>
          <rPr>
            <b/>
            <sz val="9"/>
            <color indexed="81"/>
            <rFont val="돋움"/>
            <family val="3"/>
            <charset val="129"/>
          </rPr>
          <t>진주혁신도시</t>
        </r>
        <r>
          <rPr>
            <b/>
            <sz val="9"/>
            <color indexed="81"/>
            <rFont val="Tahoma"/>
            <family val="2"/>
          </rPr>
          <t xml:space="preserve"> </t>
        </r>
        <r>
          <rPr>
            <b/>
            <sz val="9"/>
            <color indexed="81"/>
            <rFont val="돋움"/>
            <family val="3"/>
            <charset val="129"/>
          </rPr>
          <t>복합혁신센터</t>
        </r>
      </text>
    </comment>
    <comment ref="G72" authorId="0" shapeId="0">
      <text>
        <r>
          <rPr>
            <b/>
            <sz val="9"/>
            <color indexed="81"/>
            <rFont val="돋움"/>
            <family val="3"/>
            <charset val="129"/>
          </rPr>
          <t>창원</t>
        </r>
        <r>
          <rPr>
            <b/>
            <sz val="9"/>
            <color indexed="81"/>
            <rFont val="Tahoma"/>
            <family val="2"/>
          </rPr>
          <t xml:space="preserve"> </t>
        </r>
        <r>
          <rPr>
            <b/>
            <sz val="9"/>
            <color indexed="81"/>
            <rFont val="돋움"/>
            <family val="3"/>
            <charset val="129"/>
          </rPr>
          <t>스포츠파크</t>
        </r>
      </text>
    </comment>
    <comment ref="G75" authorId="0" shapeId="0">
      <text>
        <r>
          <rPr>
            <b/>
            <sz val="9"/>
            <color indexed="81"/>
            <rFont val="돋움"/>
            <family val="3"/>
            <charset val="129"/>
          </rPr>
          <t>경남</t>
        </r>
        <r>
          <rPr>
            <b/>
            <sz val="9"/>
            <color indexed="81"/>
            <rFont val="Tahoma"/>
            <family val="2"/>
          </rPr>
          <t xml:space="preserve"> </t>
        </r>
        <r>
          <rPr>
            <b/>
            <sz val="9"/>
            <color indexed="81"/>
            <rFont val="돋움"/>
            <family val="3"/>
            <charset val="129"/>
          </rPr>
          <t>사회적</t>
        </r>
        <r>
          <rPr>
            <b/>
            <sz val="9"/>
            <color indexed="81"/>
            <rFont val="Tahoma"/>
            <family val="2"/>
          </rPr>
          <t xml:space="preserve"> </t>
        </r>
        <r>
          <rPr>
            <b/>
            <sz val="9"/>
            <color indexed="81"/>
            <rFont val="돋움"/>
            <family val="3"/>
            <charset val="129"/>
          </rPr>
          <t>경제</t>
        </r>
        <r>
          <rPr>
            <b/>
            <sz val="9"/>
            <color indexed="81"/>
            <rFont val="Tahoma"/>
            <family val="2"/>
          </rPr>
          <t xml:space="preserve"> </t>
        </r>
        <r>
          <rPr>
            <b/>
            <sz val="9"/>
            <color indexed="81"/>
            <rFont val="돋움"/>
            <family val="3"/>
            <charset val="129"/>
          </rPr>
          <t>혁신타운</t>
        </r>
      </text>
    </comment>
    <comment ref="G76" authorId="0" shapeId="0">
      <text>
        <r>
          <rPr>
            <b/>
            <sz val="9"/>
            <color indexed="81"/>
            <rFont val="돋움"/>
            <family val="3"/>
            <charset val="129"/>
          </rPr>
          <t>진주혁신도시</t>
        </r>
        <r>
          <rPr>
            <b/>
            <sz val="9"/>
            <color indexed="81"/>
            <rFont val="Tahoma"/>
            <family val="2"/>
          </rPr>
          <t xml:space="preserve"> </t>
        </r>
        <r>
          <rPr>
            <b/>
            <sz val="9"/>
            <color indexed="81"/>
            <rFont val="돋움"/>
            <family val="3"/>
            <charset val="129"/>
          </rPr>
          <t>복합혁신센터</t>
        </r>
      </text>
    </comment>
    <comment ref="G81" authorId="0" shapeId="0">
      <text>
        <r>
          <rPr>
            <b/>
            <sz val="9"/>
            <color indexed="81"/>
            <rFont val="돋움"/>
            <family val="3"/>
            <charset val="129"/>
          </rPr>
          <t>경남</t>
        </r>
        <r>
          <rPr>
            <b/>
            <sz val="9"/>
            <color indexed="81"/>
            <rFont val="Tahoma"/>
            <family val="2"/>
          </rPr>
          <t xml:space="preserve"> </t>
        </r>
        <r>
          <rPr>
            <b/>
            <sz val="9"/>
            <color indexed="81"/>
            <rFont val="돋움"/>
            <family val="3"/>
            <charset val="129"/>
          </rPr>
          <t>여성가족재단</t>
        </r>
      </text>
    </comment>
    <comment ref="G95" authorId="0" shapeId="0">
      <text>
        <r>
          <rPr>
            <b/>
            <sz val="9"/>
            <color indexed="81"/>
            <rFont val="돋움"/>
            <family val="3"/>
            <charset val="129"/>
          </rPr>
          <t>거창항노화힐링랜드</t>
        </r>
        <r>
          <rPr>
            <b/>
            <sz val="9"/>
            <color indexed="81"/>
            <rFont val="Tahoma"/>
            <family val="2"/>
          </rPr>
          <t xml:space="preserve"> </t>
        </r>
        <r>
          <rPr>
            <b/>
            <sz val="9"/>
            <color indexed="81"/>
            <rFont val="돋움"/>
            <family val="3"/>
            <charset val="129"/>
          </rPr>
          <t>산림치유센터</t>
        </r>
      </text>
    </comment>
    <comment ref="G105" authorId="0" shapeId="0">
      <text>
        <r>
          <rPr>
            <b/>
            <sz val="9"/>
            <color indexed="81"/>
            <rFont val="돋움"/>
            <family val="3"/>
            <charset val="129"/>
          </rPr>
          <t>의령군</t>
        </r>
        <r>
          <rPr>
            <b/>
            <sz val="9"/>
            <color indexed="81"/>
            <rFont val="Tahoma"/>
            <family val="2"/>
          </rPr>
          <t xml:space="preserve"> </t>
        </r>
        <r>
          <rPr>
            <b/>
            <sz val="9"/>
            <color indexed="81"/>
            <rFont val="돋움"/>
            <family val="3"/>
            <charset val="129"/>
          </rPr>
          <t>청년센터</t>
        </r>
      </text>
    </comment>
    <comment ref="G107" authorId="0" shapeId="0">
      <text>
        <r>
          <rPr>
            <b/>
            <sz val="9"/>
            <color indexed="81"/>
            <rFont val="돋움"/>
            <family val="3"/>
            <charset val="129"/>
          </rPr>
          <t>거제청소년수련관</t>
        </r>
      </text>
    </comment>
    <comment ref="G111" authorId="0" shapeId="0">
      <text>
        <r>
          <rPr>
            <b/>
            <sz val="9"/>
            <color indexed="81"/>
            <rFont val="돋움"/>
            <family val="3"/>
            <charset val="129"/>
          </rPr>
          <t>남해군</t>
        </r>
        <r>
          <rPr>
            <b/>
            <sz val="9"/>
            <color indexed="81"/>
            <rFont val="Tahoma"/>
            <family val="2"/>
          </rPr>
          <t xml:space="preserve"> </t>
        </r>
        <r>
          <rPr>
            <b/>
            <sz val="9"/>
            <color indexed="81"/>
            <rFont val="돋움"/>
            <family val="3"/>
            <charset val="129"/>
          </rPr>
          <t>유배문학관</t>
        </r>
        <r>
          <rPr>
            <b/>
            <sz val="9"/>
            <color indexed="81"/>
            <rFont val="Tahoma"/>
            <family val="2"/>
          </rPr>
          <t xml:space="preserve"> </t>
        </r>
        <r>
          <rPr>
            <b/>
            <sz val="9"/>
            <color indexed="81"/>
            <rFont val="돋움"/>
            <family val="3"/>
            <charset val="129"/>
          </rPr>
          <t>다목적실</t>
        </r>
      </text>
    </comment>
    <comment ref="G116" authorId="0" shapeId="0">
      <text>
        <r>
          <rPr>
            <b/>
            <sz val="9"/>
            <color indexed="81"/>
            <rFont val="돋움"/>
            <family val="3"/>
            <charset val="129"/>
          </rPr>
          <t>진해</t>
        </r>
        <r>
          <rPr>
            <b/>
            <sz val="9"/>
            <color indexed="81"/>
            <rFont val="Tahoma"/>
            <family val="2"/>
          </rPr>
          <t xml:space="preserve"> </t>
        </r>
        <r>
          <rPr>
            <b/>
            <sz val="9"/>
            <color indexed="81"/>
            <rFont val="돋움"/>
            <family val="3"/>
            <charset val="129"/>
          </rPr>
          <t>이순신리더십</t>
        </r>
        <r>
          <rPr>
            <b/>
            <sz val="9"/>
            <color indexed="81"/>
            <rFont val="Tahoma"/>
            <family val="2"/>
          </rPr>
          <t xml:space="preserve"> </t>
        </r>
        <r>
          <rPr>
            <b/>
            <sz val="9"/>
            <color indexed="81"/>
            <rFont val="돋움"/>
            <family val="3"/>
            <charset val="129"/>
          </rPr>
          <t>국제센터</t>
        </r>
      </text>
    </comment>
    <comment ref="G120" authorId="0" shapeId="0">
      <text>
        <r>
          <rPr>
            <b/>
            <sz val="9"/>
            <color indexed="81"/>
            <rFont val="돋움"/>
            <family val="3"/>
            <charset val="129"/>
          </rPr>
          <t>창원스포츠</t>
        </r>
        <r>
          <rPr>
            <b/>
            <sz val="9"/>
            <color indexed="81"/>
            <rFont val="Tahoma"/>
            <family val="2"/>
          </rPr>
          <t xml:space="preserve"> </t>
        </r>
        <r>
          <rPr>
            <b/>
            <sz val="9"/>
            <color indexed="81"/>
            <rFont val="돋움"/>
            <family val="3"/>
            <charset val="129"/>
          </rPr>
          <t>파크</t>
        </r>
      </text>
    </comment>
    <comment ref="G128" authorId="0" shapeId="0">
      <text>
        <r>
          <rPr>
            <b/>
            <sz val="9"/>
            <color indexed="81"/>
            <rFont val="돋움"/>
            <family val="3"/>
            <charset val="129"/>
          </rPr>
          <t>함안</t>
        </r>
        <r>
          <rPr>
            <b/>
            <sz val="9"/>
            <color indexed="81"/>
            <rFont val="Tahoma"/>
            <family val="2"/>
          </rPr>
          <t xml:space="preserve"> </t>
        </r>
        <r>
          <rPr>
            <b/>
            <sz val="9"/>
            <color indexed="81"/>
            <rFont val="돋움"/>
            <family val="3"/>
            <charset val="129"/>
          </rPr>
          <t>승마공원</t>
        </r>
      </text>
    </comment>
    <comment ref="G132" authorId="0" shapeId="0">
      <text>
        <r>
          <rPr>
            <b/>
            <sz val="9"/>
            <color indexed="81"/>
            <rFont val="돋움"/>
            <family val="3"/>
            <charset val="129"/>
          </rPr>
          <t>거창 한국승강기안전공단</t>
        </r>
      </text>
    </comment>
    <comment ref="G139" authorId="0" shapeId="0">
      <text>
        <r>
          <rPr>
            <b/>
            <sz val="9"/>
            <color indexed="81"/>
            <rFont val="돋움"/>
            <family val="3"/>
            <charset val="129"/>
          </rPr>
          <t>통영</t>
        </r>
        <r>
          <rPr>
            <b/>
            <sz val="9"/>
            <color indexed="81"/>
            <rFont val="Tahoma"/>
            <family val="2"/>
          </rPr>
          <t xml:space="preserve"> </t>
        </r>
        <r>
          <rPr>
            <b/>
            <sz val="9"/>
            <color indexed="81"/>
            <rFont val="돋움"/>
            <family val="3"/>
            <charset val="129"/>
          </rPr>
          <t>리스타트플랫폼</t>
        </r>
      </text>
    </comment>
    <comment ref="G141" authorId="0" shapeId="0">
      <text>
        <r>
          <rPr>
            <b/>
            <sz val="9"/>
            <color indexed="81"/>
            <rFont val="돋움"/>
            <family val="3"/>
            <charset val="129"/>
          </rPr>
          <t>503호</t>
        </r>
      </text>
    </comment>
    <comment ref="G142" authorId="0" shapeId="0">
      <text>
        <r>
          <rPr>
            <b/>
            <sz val="9"/>
            <color indexed="81"/>
            <rFont val="돋움"/>
            <family val="3"/>
            <charset val="129"/>
          </rPr>
          <t>401호</t>
        </r>
      </text>
    </comment>
    <comment ref="G143" authorId="0" shapeId="0">
      <text>
        <r>
          <rPr>
            <b/>
            <sz val="9"/>
            <color indexed="81"/>
            <rFont val="돋움"/>
            <family val="3"/>
            <charset val="129"/>
          </rPr>
          <t>403호</t>
        </r>
      </text>
    </comment>
    <comment ref="G144" authorId="0" shapeId="0">
      <text>
        <r>
          <rPr>
            <b/>
            <sz val="9"/>
            <color indexed="81"/>
            <rFont val="돋움"/>
            <family val="3"/>
            <charset val="129"/>
          </rPr>
          <t>정보화3실</t>
        </r>
      </text>
    </comment>
    <comment ref="G145" authorId="0" shapeId="0">
      <text>
        <r>
          <rPr>
            <b/>
            <sz val="9"/>
            <color indexed="81"/>
            <rFont val="돋움"/>
            <family val="3"/>
            <charset val="129"/>
          </rPr>
          <t>502호</t>
        </r>
      </text>
    </comment>
    <comment ref="G146" authorId="0" shapeId="0">
      <text>
        <r>
          <rPr>
            <b/>
            <sz val="9"/>
            <color indexed="81"/>
            <rFont val="돋움"/>
            <family val="3"/>
            <charset val="129"/>
          </rPr>
          <t>403호</t>
        </r>
      </text>
    </comment>
    <comment ref="T146"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r>
          <rPr>
            <sz val="9"/>
            <color indexed="81"/>
            <rFont val="Tahoma"/>
            <family val="2"/>
          </rPr>
          <t xml:space="preserve">
</t>
        </r>
      </text>
    </comment>
    <comment ref="G147" authorId="0" shapeId="0">
      <text>
        <r>
          <rPr>
            <sz val="9"/>
            <color indexed="81"/>
            <rFont val="돋움"/>
            <family val="3"/>
            <charset val="129"/>
          </rPr>
          <t>김해</t>
        </r>
        <r>
          <rPr>
            <sz val="9"/>
            <color indexed="81"/>
            <rFont val="Tahoma"/>
            <family val="2"/>
          </rPr>
          <t xml:space="preserve"> </t>
        </r>
        <r>
          <rPr>
            <sz val="9"/>
            <color indexed="81"/>
            <rFont val="돋움"/>
            <family val="3"/>
            <charset val="129"/>
          </rPr>
          <t>중소기업비즈니스센터</t>
        </r>
        <r>
          <rPr>
            <sz val="9"/>
            <color indexed="81"/>
            <rFont val="Tahoma"/>
            <family val="2"/>
          </rPr>
          <t xml:space="preserve">
</t>
        </r>
      </text>
    </comment>
    <comment ref="T147"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정슬영</t>
        </r>
        <r>
          <rPr>
            <b/>
            <sz val="9"/>
            <color indexed="81"/>
            <rFont val="Tahoma"/>
            <family val="2"/>
          </rPr>
          <t>/</t>
        </r>
        <r>
          <rPr>
            <b/>
            <sz val="9"/>
            <color indexed="81"/>
            <rFont val="돋움"/>
            <family val="3"/>
            <charset val="129"/>
          </rPr>
          <t>정슬영</t>
        </r>
      </text>
    </comment>
    <comment ref="G148" authorId="0" shapeId="0">
      <text>
        <r>
          <rPr>
            <b/>
            <sz val="9"/>
            <color indexed="81"/>
            <rFont val="돋움"/>
            <family val="3"/>
            <charset val="129"/>
          </rPr>
          <t>하동</t>
        </r>
        <r>
          <rPr>
            <b/>
            <sz val="9"/>
            <color indexed="81"/>
            <rFont val="Tahoma"/>
            <family val="2"/>
          </rPr>
          <t xml:space="preserve"> </t>
        </r>
        <r>
          <rPr>
            <b/>
            <sz val="9"/>
            <color indexed="81"/>
            <rFont val="돋움"/>
            <family val="3"/>
            <charset val="129"/>
          </rPr>
          <t>청년센터</t>
        </r>
      </text>
    </comment>
    <comment ref="T148"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정현서</t>
        </r>
        <r>
          <rPr>
            <b/>
            <sz val="9"/>
            <color indexed="81"/>
            <rFont val="Tahoma"/>
            <family val="2"/>
          </rPr>
          <t>/</t>
        </r>
        <r>
          <rPr>
            <b/>
            <sz val="9"/>
            <color indexed="81"/>
            <rFont val="돋움"/>
            <family val="3"/>
            <charset val="129"/>
          </rPr>
          <t>정슬영</t>
        </r>
      </text>
    </comment>
    <comment ref="G149" authorId="0" shapeId="0">
      <text>
        <r>
          <rPr>
            <b/>
            <sz val="9"/>
            <color indexed="81"/>
            <rFont val="Tahoma"/>
            <family val="2"/>
          </rPr>
          <t>502</t>
        </r>
        <r>
          <rPr>
            <b/>
            <sz val="9"/>
            <color indexed="81"/>
            <rFont val="돋움"/>
            <family val="3"/>
            <charset val="129"/>
          </rPr>
          <t>호</t>
        </r>
      </text>
    </comment>
    <comment ref="T149"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r>
          <rPr>
            <sz val="9"/>
            <color indexed="81"/>
            <rFont val="Tahoma"/>
            <family val="2"/>
          </rPr>
          <t xml:space="preserve">
</t>
        </r>
      </text>
    </comment>
    <comment ref="G150" authorId="0" shapeId="0">
      <text>
        <r>
          <rPr>
            <b/>
            <sz val="9"/>
            <color indexed="81"/>
            <rFont val="돋움"/>
            <family val="3"/>
            <charset val="129"/>
          </rPr>
          <t>정보화</t>
        </r>
        <r>
          <rPr>
            <b/>
            <sz val="9"/>
            <color indexed="81"/>
            <rFont val="Tahoma"/>
            <family val="2"/>
          </rPr>
          <t>3</t>
        </r>
        <r>
          <rPr>
            <b/>
            <sz val="9"/>
            <color indexed="81"/>
            <rFont val="돋움"/>
            <family val="3"/>
            <charset val="129"/>
          </rPr>
          <t>실</t>
        </r>
        <r>
          <rPr>
            <sz val="9"/>
            <color indexed="81"/>
            <rFont val="Tahoma"/>
            <family val="2"/>
          </rPr>
          <t xml:space="preserve">
</t>
        </r>
      </text>
    </comment>
    <comment ref="T150"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G151" authorId="0" shapeId="0">
      <text>
        <r>
          <rPr>
            <b/>
            <sz val="9"/>
            <color indexed="81"/>
            <rFont val="돋움"/>
            <family val="3"/>
            <charset val="129"/>
          </rPr>
          <t>대강당</t>
        </r>
      </text>
    </comment>
    <comment ref="T151"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김민수</t>
        </r>
        <r>
          <rPr>
            <b/>
            <sz val="9"/>
            <color indexed="81"/>
            <rFont val="Tahoma"/>
            <family val="2"/>
          </rPr>
          <t>/</t>
        </r>
        <r>
          <rPr>
            <b/>
            <sz val="9"/>
            <color indexed="81"/>
            <rFont val="돋움"/>
            <family val="3"/>
            <charset val="129"/>
          </rPr>
          <t>정현서</t>
        </r>
      </text>
    </comment>
    <comment ref="G152" authorId="0" shapeId="0">
      <text>
        <r>
          <rPr>
            <b/>
            <sz val="9"/>
            <color indexed="81"/>
            <rFont val="돋움"/>
            <family val="3"/>
            <charset val="129"/>
          </rPr>
          <t>김해</t>
        </r>
        <r>
          <rPr>
            <b/>
            <sz val="9"/>
            <color indexed="81"/>
            <rFont val="Tahoma"/>
            <family val="2"/>
          </rPr>
          <t xml:space="preserve"> </t>
        </r>
        <r>
          <rPr>
            <b/>
            <sz val="9"/>
            <color indexed="81"/>
            <rFont val="돋움"/>
            <family val="3"/>
            <charset val="129"/>
          </rPr>
          <t>중소기업비즈니스센터</t>
        </r>
        <r>
          <rPr>
            <sz val="9"/>
            <color indexed="81"/>
            <rFont val="Tahoma"/>
            <family val="2"/>
          </rPr>
          <t xml:space="preserve">
</t>
        </r>
      </text>
    </comment>
    <comment ref="T152"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정현서</t>
        </r>
        <r>
          <rPr>
            <b/>
            <sz val="9"/>
            <color indexed="81"/>
            <rFont val="Tahoma"/>
            <family val="2"/>
          </rPr>
          <t>/</t>
        </r>
        <r>
          <rPr>
            <b/>
            <sz val="9"/>
            <color indexed="81"/>
            <rFont val="돋움"/>
            <family val="3"/>
            <charset val="129"/>
          </rPr>
          <t>정현서</t>
        </r>
      </text>
    </comment>
    <comment ref="G153" authorId="0" shapeId="0">
      <text>
        <r>
          <rPr>
            <b/>
            <sz val="9"/>
            <color indexed="81"/>
            <rFont val="Tahoma"/>
            <family val="2"/>
          </rPr>
          <t>403</t>
        </r>
        <r>
          <rPr>
            <b/>
            <sz val="9"/>
            <color indexed="81"/>
            <rFont val="돋움"/>
            <family val="3"/>
            <charset val="129"/>
          </rPr>
          <t>호</t>
        </r>
        <r>
          <rPr>
            <sz val="9"/>
            <color indexed="81"/>
            <rFont val="Tahoma"/>
            <family val="2"/>
          </rPr>
          <t xml:space="preserve">
</t>
        </r>
      </text>
    </comment>
    <comment ref="T153"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정현서</t>
        </r>
        <r>
          <rPr>
            <b/>
            <sz val="9"/>
            <color indexed="81"/>
            <rFont val="Tahoma"/>
            <family val="2"/>
          </rPr>
          <t>/</t>
        </r>
        <r>
          <rPr>
            <b/>
            <sz val="9"/>
            <color indexed="81"/>
            <rFont val="돋움"/>
            <family val="3"/>
            <charset val="129"/>
          </rPr>
          <t>정현서</t>
        </r>
      </text>
    </comment>
    <comment ref="G154" authorId="0" shapeId="0">
      <text>
        <r>
          <rPr>
            <b/>
            <sz val="9"/>
            <color indexed="81"/>
            <rFont val="돋움"/>
            <family val="3"/>
            <charset val="129"/>
          </rPr>
          <t>환경교육원</t>
        </r>
        <r>
          <rPr>
            <sz val="9"/>
            <color indexed="81"/>
            <rFont val="Tahoma"/>
            <family val="2"/>
          </rPr>
          <t xml:space="preserve">
</t>
        </r>
      </text>
    </comment>
    <comment ref="T154"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text>
    </comment>
    <comment ref="G155" authorId="0" shapeId="0">
      <text>
        <r>
          <rPr>
            <b/>
            <sz val="9"/>
            <color indexed="81"/>
            <rFont val="돋움"/>
            <family val="3"/>
            <charset val="129"/>
          </rPr>
          <t>정보화</t>
        </r>
        <r>
          <rPr>
            <b/>
            <sz val="9"/>
            <color indexed="81"/>
            <rFont val="Tahoma"/>
            <family val="2"/>
          </rPr>
          <t>3</t>
        </r>
        <r>
          <rPr>
            <b/>
            <sz val="9"/>
            <color indexed="81"/>
            <rFont val="돋움"/>
            <family val="3"/>
            <charset val="129"/>
          </rPr>
          <t>실</t>
        </r>
        <r>
          <rPr>
            <sz val="9"/>
            <color indexed="81"/>
            <rFont val="Tahoma"/>
            <family val="2"/>
          </rPr>
          <t xml:space="preserve">
</t>
        </r>
      </text>
    </comment>
    <comment ref="T155"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강혜연</t>
        </r>
        <r>
          <rPr>
            <b/>
            <sz val="9"/>
            <color indexed="81"/>
            <rFont val="Tahoma"/>
            <family val="2"/>
          </rPr>
          <t>/</t>
        </r>
        <r>
          <rPr>
            <b/>
            <sz val="9"/>
            <color indexed="81"/>
            <rFont val="돋움"/>
            <family val="3"/>
            <charset val="129"/>
          </rPr>
          <t>강혜연</t>
        </r>
      </text>
    </comment>
    <comment ref="G156" authorId="0" shapeId="0">
      <text>
        <r>
          <rPr>
            <b/>
            <sz val="9"/>
            <color indexed="81"/>
            <rFont val="돋움"/>
            <family val="3"/>
            <charset val="129"/>
          </rPr>
          <t>거제</t>
        </r>
        <r>
          <rPr>
            <b/>
            <sz val="9"/>
            <color indexed="81"/>
            <rFont val="Tahoma"/>
            <family val="2"/>
          </rPr>
          <t xml:space="preserve"> </t>
        </r>
        <r>
          <rPr>
            <b/>
            <sz val="9"/>
            <color indexed="81"/>
            <rFont val="돋움"/>
            <family val="3"/>
            <charset val="129"/>
          </rPr>
          <t>청소년수련관</t>
        </r>
        <r>
          <rPr>
            <sz val="9"/>
            <color indexed="81"/>
            <rFont val="Tahoma"/>
            <family val="2"/>
          </rPr>
          <t xml:space="preserve">
</t>
        </r>
      </text>
    </comment>
    <comment ref="T156"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정슬영</t>
        </r>
        <r>
          <rPr>
            <b/>
            <sz val="9"/>
            <color indexed="81"/>
            <rFont val="Tahoma"/>
            <family val="2"/>
          </rPr>
          <t>/</t>
        </r>
        <r>
          <rPr>
            <b/>
            <sz val="9"/>
            <color indexed="81"/>
            <rFont val="돋움"/>
            <family val="3"/>
            <charset val="129"/>
          </rPr>
          <t>정슬영</t>
        </r>
      </text>
    </comment>
    <comment ref="G158" authorId="0" shapeId="0">
      <text>
        <r>
          <rPr>
            <b/>
            <sz val="9"/>
            <color indexed="81"/>
            <rFont val="돋움"/>
            <family val="3"/>
            <charset val="129"/>
          </rPr>
          <t>403호</t>
        </r>
      </text>
    </comment>
    <comment ref="T158"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김재환</t>
        </r>
        <r>
          <rPr>
            <b/>
            <sz val="9"/>
            <color indexed="81"/>
            <rFont val="Tahoma"/>
            <family val="2"/>
          </rPr>
          <t>/</t>
        </r>
        <r>
          <rPr>
            <b/>
            <sz val="9"/>
            <color indexed="81"/>
            <rFont val="돋움"/>
            <family val="3"/>
            <charset val="129"/>
          </rPr>
          <t>김재환</t>
        </r>
      </text>
    </comment>
    <comment ref="G159" authorId="0" shapeId="0">
      <text>
        <r>
          <rPr>
            <b/>
            <sz val="9"/>
            <color indexed="81"/>
            <rFont val="돋움"/>
            <family val="3"/>
            <charset val="129"/>
          </rPr>
          <t>함안군 승마공원</t>
        </r>
      </text>
    </comment>
    <comment ref="T159"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G160" authorId="0" shapeId="0">
      <text>
        <r>
          <rPr>
            <b/>
            <sz val="9"/>
            <color indexed="81"/>
            <rFont val="Tahoma"/>
            <family val="2"/>
          </rPr>
          <t>501</t>
        </r>
        <r>
          <rPr>
            <b/>
            <sz val="9"/>
            <color indexed="81"/>
            <rFont val="돋움"/>
            <family val="3"/>
            <charset val="129"/>
          </rPr>
          <t>호</t>
        </r>
      </text>
    </comment>
    <comment ref="T160"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text>
    </comment>
    <comment ref="G161" authorId="0" shapeId="0">
      <text>
        <r>
          <rPr>
            <b/>
            <sz val="9"/>
            <color indexed="81"/>
            <rFont val="돋움"/>
            <family val="3"/>
            <charset val="129"/>
          </rPr>
          <t>504호</t>
        </r>
      </text>
    </comment>
    <comment ref="T161"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이성희</t>
        </r>
        <r>
          <rPr>
            <b/>
            <sz val="9"/>
            <color indexed="81"/>
            <rFont val="Tahoma"/>
            <family val="2"/>
          </rPr>
          <t>/</t>
        </r>
        <r>
          <rPr>
            <b/>
            <sz val="9"/>
            <color indexed="81"/>
            <rFont val="돋움"/>
            <family val="3"/>
            <charset val="129"/>
          </rPr>
          <t>양세희</t>
        </r>
      </text>
    </comment>
    <comment ref="G162" authorId="0" shapeId="0">
      <text>
        <r>
          <rPr>
            <b/>
            <sz val="9"/>
            <color indexed="81"/>
            <rFont val="돋움"/>
            <family val="3"/>
            <charset val="129"/>
          </rPr>
          <t>거제 청소년수련관</t>
        </r>
      </text>
    </comment>
    <comment ref="T162"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정현서</t>
        </r>
        <r>
          <rPr>
            <b/>
            <sz val="9"/>
            <color indexed="81"/>
            <rFont val="Tahoma"/>
            <family val="2"/>
          </rPr>
          <t>/</t>
        </r>
        <r>
          <rPr>
            <b/>
            <sz val="9"/>
            <color indexed="81"/>
            <rFont val="돋움"/>
            <family val="3"/>
            <charset val="129"/>
          </rPr>
          <t>정현서</t>
        </r>
      </text>
    </comment>
    <comment ref="X162" authorId="0" shapeId="0">
      <text>
        <r>
          <rPr>
            <b/>
            <sz val="9"/>
            <color indexed="81"/>
            <rFont val="돋움"/>
            <family val="3"/>
            <charset val="129"/>
          </rPr>
          <t>거제</t>
        </r>
        <r>
          <rPr>
            <b/>
            <sz val="9"/>
            <color indexed="81"/>
            <rFont val="Tahoma"/>
            <family val="2"/>
          </rPr>
          <t xml:space="preserve"> </t>
        </r>
        <r>
          <rPr>
            <b/>
            <sz val="9"/>
            <color indexed="81"/>
            <rFont val="돋움"/>
            <family val="3"/>
            <charset val="129"/>
          </rPr>
          <t>청소년수련관</t>
        </r>
      </text>
    </comment>
    <comment ref="G163" authorId="0" shapeId="0">
      <text>
        <r>
          <rPr>
            <b/>
            <sz val="9"/>
            <color indexed="81"/>
            <rFont val="돋움"/>
            <family val="3"/>
            <charset val="129"/>
          </rPr>
          <t>정보화3실</t>
        </r>
      </text>
    </comment>
    <comment ref="T163"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G164" authorId="0" shapeId="0">
      <text>
        <r>
          <rPr>
            <b/>
            <sz val="9"/>
            <color indexed="81"/>
            <rFont val="돋움"/>
            <family val="3"/>
            <charset val="129"/>
          </rPr>
          <t>대강당</t>
        </r>
      </text>
    </comment>
    <comment ref="T164"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김민수</t>
        </r>
        <r>
          <rPr>
            <b/>
            <sz val="9"/>
            <color indexed="81"/>
            <rFont val="Tahoma"/>
            <family val="2"/>
          </rPr>
          <t>/</t>
        </r>
        <r>
          <rPr>
            <b/>
            <sz val="9"/>
            <color indexed="81"/>
            <rFont val="돋움"/>
            <family val="3"/>
            <charset val="129"/>
          </rPr>
          <t>정현서</t>
        </r>
      </text>
    </comment>
    <comment ref="G165" authorId="0" shapeId="0">
      <text>
        <r>
          <rPr>
            <b/>
            <sz val="9"/>
            <color indexed="81"/>
            <rFont val="돋움"/>
            <family val="3"/>
            <charset val="129"/>
          </rPr>
          <t>403호</t>
        </r>
      </text>
    </comment>
    <comment ref="T165"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박민영</t>
        </r>
        <r>
          <rPr>
            <b/>
            <sz val="9"/>
            <color indexed="81"/>
            <rFont val="Tahoma"/>
            <family val="2"/>
          </rPr>
          <t>/</t>
        </r>
        <r>
          <rPr>
            <b/>
            <sz val="9"/>
            <color indexed="81"/>
            <rFont val="돋움"/>
            <family val="3"/>
            <charset val="129"/>
          </rPr>
          <t>박현수</t>
        </r>
      </text>
    </comment>
    <comment ref="G166" authorId="0" shapeId="0">
      <text>
        <r>
          <rPr>
            <b/>
            <sz val="9"/>
            <color indexed="81"/>
            <rFont val="돋움"/>
            <family val="3"/>
            <charset val="129"/>
          </rPr>
          <t>정보화</t>
        </r>
        <r>
          <rPr>
            <b/>
            <sz val="9"/>
            <color indexed="81"/>
            <rFont val="Tahoma"/>
            <family val="2"/>
          </rPr>
          <t>3</t>
        </r>
        <r>
          <rPr>
            <b/>
            <sz val="9"/>
            <color indexed="81"/>
            <rFont val="돋움"/>
            <family val="3"/>
            <charset val="129"/>
          </rPr>
          <t>실</t>
        </r>
      </text>
    </comment>
    <comment ref="T166"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G167" authorId="0" shapeId="0">
      <text>
        <r>
          <rPr>
            <b/>
            <sz val="9"/>
            <color indexed="81"/>
            <rFont val="돋움"/>
            <family val="3"/>
            <charset val="129"/>
          </rPr>
          <t>403</t>
        </r>
      </text>
    </comment>
    <comment ref="T167"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G168" authorId="0" shapeId="0">
      <text>
        <r>
          <rPr>
            <b/>
            <sz val="9"/>
            <color indexed="81"/>
            <rFont val="돋움"/>
            <family val="3"/>
            <charset val="129"/>
          </rPr>
          <t>거창 창포원</t>
        </r>
      </text>
    </comment>
    <comment ref="T168"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정슬영</t>
        </r>
        <r>
          <rPr>
            <b/>
            <sz val="9"/>
            <color indexed="81"/>
            <rFont val="Tahoma"/>
            <family val="2"/>
          </rPr>
          <t>/</t>
        </r>
        <r>
          <rPr>
            <b/>
            <sz val="9"/>
            <color indexed="81"/>
            <rFont val="돋움"/>
            <family val="3"/>
            <charset val="129"/>
          </rPr>
          <t>정슬영</t>
        </r>
      </text>
    </comment>
    <comment ref="T169"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text>
    </comment>
    <comment ref="G171" authorId="0" shapeId="0">
      <text>
        <r>
          <rPr>
            <b/>
            <sz val="9"/>
            <color indexed="81"/>
            <rFont val="돋움"/>
            <family val="3"/>
            <charset val="129"/>
          </rPr>
          <t>403호</t>
        </r>
      </text>
    </comment>
    <comment ref="T171"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G172" authorId="0" shapeId="0">
      <text>
        <r>
          <rPr>
            <b/>
            <sz val="9"/>
            <color indexed="81"/>
            <rFont val="돋움"/>
            <family val="3"/>
            <charset val="129"/>
          </rPr>
          <t>501호</t>
        </r>
      </text>
    </comment>
    <comment ref="T172"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박현수</t>
        </r>
        <r>
          <rPr>
            <b/>
            <sz val="9"/>
            <color indexed="81"/>
            <rFont val="Tahoma"/>
            <family val="2"/>
          </rPr>
          <t>/</t>
        </r>
        <r>
          <rPr>
            <b/>
            <sz val="9"/>
            <color indexed="81"/>
            <rFont val="돋움"/>
            <family val="3"/>
            <charset val="129"/>
          </rPr>
          <t>박현수</t>
        </r>
      </text>
    </comment>
    <comment ref="G173" authorId="0" shapeId="0">
      <text>
        <r>
          <rPr>
            <b/>
            <sz val="9"/>
            <color indexed="81"/>
            <rFont val="돋움"/>
            <family val="3"/>
            <charset val="129"/>
          </rPr>
          <t>정보화</t>
        </r>
        <r>
          <rPr>
            <b/>
            <sz val="9"/>
            <color indexed="81"/>
            <rFont val="Tahoma"/>
            <family val="2"/>
          </rPr>
          <t>3</t>
        </r>
        <r>
          <rPr>
            <b/>
            <sz val="9"/>
            <color indexed="81"/>
            <rFont val="돋움"/>
            <family val="3"/>
            <charset val="129"/>
          </rPr>
          <t>실</t>
        </r>
      </text>
    </comment>
    <comment ref="T173"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E174" authorId="0" shapeId="0">
      <text>
        <r>
          <rPr>
            <b/>
            <sz val="9"/>
            <color indexed="81"/>
            <rFont val="돋움"/>
            <family val="3"/>
            <charset val="129"/>
          </rPr>
          <t>제</t>
        </r>
        <r>
          <rPr>
            <b/>
            <sz val="9"/>
            <color indexed="81"/>
            <rFont val="Tahoma"/>
            <family val="2"/>
          </rPr>
          <t>21</t>
        </r>
        <r>
          <rPr>
            <b/>
            <sz val="9"/>
            <color indexed="81"/>
            <rFont val="돋움"/>
            <family val="3"/>
            <charset val="129"/>
          </rPr>
          <t>기</t>
        </r>
      </text>
    </comment>
    <comment ref="G174" authorId="0" shapeId="0">
      <text>
        <r>
          <rPr>
            <b/>
            <sz val="9"/>
            <color indexed="81"/>
            <rFont val="Tahoma"/>
            <family val="2"/>
          </rPr>
          <t>601</t>
        </r>
        <r>
          <rPr>
            <b/>
            <sz val="9"/>
            <color indexed="81"/>
            <rFont val="돋움"/>
            <family val="3"/>
            <charset val="129"/>
          </rPr>
          <t>호</t>
        </r>
      </text>
    </comment>
    <comment ref="T174"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안우찬</t>
        </r>
        <r>
          <rPr>
            <b/>
            <sz val="9"/>
            <color indexed="81"/>
            <rFont val="Tahoma"/>
            <family val="2"/>
          </rPr>
          <t>/</t>
        </r>
        <r>
          <rPr>
            <b/>
            <sz val="9"/>
            <color indexed="81"/>
            <rFont val="돋움"/>
            <family val="3"/>
            <charset val="129"/>
          </rPr>
          <t>유민수</t>
        </r>
      </text>
    </comment>
    <comment ref="G175" authorId="0" shapeId="0">
      <text>
        <r>
          <rPr>
            <b/>
            <sz val="9"/>
            <color indexed="81"/>
            <rFont val="Tahoma"/>
            <family val="2"/>
          </rPr>
          <t>3</t>
        </r>
        <r>
          <rPr>
            <b/>
            <sz val="9"/>
            <color indexed="81"/>
            <rFont val="돋움"/>
            <family val="3"/>
            <charset val="129"/>
          </rPr>
          <t>층</t>
        </r>
        <r>
          <rPr>
            <b/>
            <sz val="9"/>
            <color indexed="81"/>
            <rFont val="Tahoma"/>
            <family val="2"/>
          </rPr>
          <t xml:space="preserve"> </t>
        </r>
        <r>
          <rPr>
            <b/>
            <sz val="9"/>
            <color indexed="81"/>
            <rFont val="돋움"/>
            <family val="3"/>
            <charset val="129"/>
          </rPr>
          <t>대강당</t>
        </r>
      </text>
    </comment>
    <comment ref="T175"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김민수</t>
        </r>
        <r>
          <rPr>
            <b/>
            <sz val="9"/>
            <color indexed="81"/>
            <rFont val="Tahoma"/>
            <family val="2"/>
          </rPr>
          <t>/</t>
        </r>
        <r>
          <rPr>
            <b/>
            <sz val="9"/>
            <color indexed="81"/>
            <rFont val="돋움"/>
            <family val="3"/>
            <charset val="129"/>
          </rPr>
          <t>정현서</t>
        </r>
      </text>
    </comment>
    <comment ref="G176" authorId="0" shapeId="0">
      <text>
        <r>
          <rPr>
            <b/>
            <sz val="9"/>
            <color indexed="81"/>
            <rFont val="돋움"/>
            <family val="3"/>
            <charset val="129"/>
          </rPr>
          <t>하동</t>
        </r>
        <r>
          <rPr>
            <b/>
            <sz val="9"/>
            <color indexed="81"/>
            <rFont val="Tahoma"/>
            <family val="2"/>
          </rPr>
          <t xml:space="preserve"> </t>
        </r>
        <r>
          <rPr>
            <b/>
            <sz val="9"/>
            <color indexed="81"/>
            <rFont val="돋움"/>
            <family val="3"/>
            <charset val="129"/>
          </rPr>
          <t>청년센터</t>
        </r>
      </text>
    </comment>
    <comment ref="T176"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정슬영</t>
        </r>
        <r>
          <rPr>
            <b/>
            <sz val="9"/>
            <color indexed="81"/>
            <rFont val="Tahoma"/>
            <family val="2"/>
          </rPr>
          <t>/</t>
        </r>
        <r>
          <rPr>
            <b/>
            <sz val="9"/>
            <color indexed="81"/>
            <rFont val="돋움"/>
            <family val="3"/>
            <charset val="129"/>
          </rPr>
          <t>정슬영</t>
        </r>
      </text>
    </comment>
    <comment ref="G177" authorId="0" shapeId="0">
      <text>
        <r>
          <rPr>
            <b/>
            <sz val="9"/>
            <color indexed="81"/>
            <rFont val="Tahoma"/>
            <family val="2"/>
          </rPr>
          <t>403</t>
        </r>
        <r>
          <rPr>
            <b/>
            <sz val="9"/>
            <color indexed="81"/>
            <rFont val="돋움"/>
            <family val="3"/>
            <charset val="129"/>
          </rPr>
          <t>호</t>
        </r>
      </text>
    </comment>
    <comment ref="T177"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G178" authorId="0" shapeId="0">
      <text>
        <r>
          <rPr>
            <b/>
            <sz val="9"/>
            <color indexed="81"/>
            <rFont val="맑은 고딕"/>
            <family val="3"/>
            <charset val="129"/>
            <scheme val="major"/>
          </rPr>
          <t>401호</t>
        </r>
        <r>
          <rPr>
            <sz val="9"/>
            <color indexed="81"/>
            <rFont val="Tahoma"/>
            <family val="2"/>
          </rPr>
          <t xml:space="preserve">
</t>
        </r>
      </text>
    </comment>
    <comment ref="T178"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이창훈</t>
        </r>
        <r>
          <rPr>
            <b/>
            <sz val="9"/>
            <color indexed="81"/>
            <rFont val="Tahoma"/>
            <family val="2"/>
          </rPr>
          <t>/</t>
        </r>
        <r>
          <rPr>
            <b/>
            <sz val="9"/>
            <color indexed="81"/>
            <rFont val="돋움"/>
            <family val="3"/>
            <charset val="129"/>
          </rPr>
          <t>양세희</t>
        </r>
      </text>
    </comment>
    <comment ref="G179" authorId="0" shapeId="0">
      <text>
        <r>
          <rPr>
            <b/>
            <sz val="9"/>
            <color indexed="81"/>
            <rFont val="돋움"/>
            <family val="3"/>
            <charset val="129"/>
          </rPr>
          <t>정보화</t>
        </r>
        <r>
          <rPr>
            <b/>
            <sz val="9"/>
            <color indexed="81"/>
            <rFont val="Tahoma"/>
            <family val="2"/>
          </rPr>
          <t>3</t>
        </r>
        <r>
          <rPr>
            <b/>
            <sz val="9"/>
            <color indexed="81"/>
            <rFont val="돋움"/>
            <family val="3"/>
            <charset val="129"/>
          </rPr>
          <t>실</t>
        </r>
      </text>
    </comment>
    <comment ref="T179"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이송민</t>
        </r>
        <r>
          <rPr>
            <b/>
            <sz val="9"/>
            <color indexed="81"/>
            <rFont val="Tahoma"/>
            <family val="2"/>
          </rPr>
          <t>/</t>
        </r>
        <r>
          <rPr>
            <b/>
            <sz val="9"/>
            <color indexed="81"/>
            <rFont val="돋움"/>
            <family val="3"/>
            <charset val="129"/>
          </rPr>
          <t>이송민</t>
        </r>
      </text>
    </comment>
    <comment ref="G180" authorId="0" shapeId="0">
      <text>
        <r>
          <rPr>
            <b/>
            <sz val="9"/>
            <color indexed="81"/>
            <rFont val="Tahoma"/>
            <family val="2"/>
          </rPr>
          <t>502</t>
        </r>
        <r>
          <rPr>
            <b/>
            <sz val="9"/>
            <color indexed="81"/>
            <rFont val="돋움"/>
            <family val="3"/>
            <charset val="129"/>
          </rPr>
          <t>호</t>
        </r>
        <r>
          <rPr>
            <sz val="9"/>
            <color indexed="81"/>
            <rFont val="Tahoma"/>
            <family val="2"/>
          </rPr>
          <t xml:space="preserve">
</t>
        </r>
      </text>
    </comment>
    <comment ref="T180" authorId="0" shapeId="0">
      <text>
        <r>
          <rPr>
            <b/>
            <sz val="9"/>
            <color indexed="81"/>
            <rFont val="돋움"/>
            <family val="3"/>
            <charset val="129"/>
          </rPr>
          <t>과정장</t>
        </r>
        <r>
          <rPr>
            <b/>
            <sz val="9"/>
            <color indexed="81"/>
            <rFont val="Tahoma"/>
            <family val="2"/>
          </rPr>
          <t>/</t>
        </r>
        <r>
          <rPr>
            <b/>
            <sz val="9"/>
            <color indexed="81"/>
            <rFont val="돋움"/>
            <family val="3"/>
            <charset val="129"/>
          </rPr>
          <t>담당자</t>
        </r>
        <r>
          <rPr>
            <b/>
            <sz val="9"/>
            <color indexed="81"/>
            <rFont val="Tahoma"/>
            <family val="2"/>
          </rPr>
          <t xml:space="preserve"> : </t>
        </r>
        <r>
          <rPr>
            <b/>
            <sz val="9"/>
            <color indexed="81"/>
            <rFont val="돋움"/>
            <family val="3"/>
            <charset val="129"/>
          </rPr>
          <t>양세희</t>
        </r>
        <r>
          <rPr>
            <b/>
            <sz val="9"/>
            <color indexed="81"/>
            <rFont val="Tahoma"/>
            <family val="2"/>
          </rPr>
          <t>/</t>
        </r>
        <r>
          <rPr>
            <b/>
            <sz val="9"/>
            <color indexed="81"/>
            <rFont val="돋움"/>
            <family val="3"/>
            <charset val="129"/>
          </rPr>
          <t>양세희</t>
        </r>
      </text>
    </comment>
    <comment ref="Y180" authorId="0" shapeId="0">
      <text>
        <r>
          <rPr>
            <b/>
            <sz val="9"/>
            <color indexed="81"/>
            <rFont val="돋움"/>
            <family val="3"/>
            <charset val="129"/>
          </rPr>
          <t>식당</t>
        </r>
        <r>
          <rPr>
            <b/>
            <sz val="9"/>
            <color indexed="81"/>
            <rFont val="Tahoma"/>
            <family val="2"/>
          </rPr>
          <t xml:space="preserve"> </t>
        </r>
        <r>
          <rPr>
            <b/>
            <sz val="9"/>
            <color indexed="81"/>
            <rFont val="돋움"/>
            <family val="3"/>
            <charset val="129"/>
          </rPr>
          <t>공사</t>
        </r>
      </text>
    </comment>
  </commentList>
</comments>
</file>

<file path=xl/sharedStrings.xml><?xml version="1.0" encoding="utf-8"?>
<sst xmlns="http://schemas.openxmlformats.org/spreadsheetml/2006/main" count="23502" uniqueCount="5850">
  <si>
    <t>직급</t>
  </si>
  <si>
    <t>남</t>
  </si>
  <si>
    <t>여</t>
  </si>
  <si>
    <t>연령</t>
  </si>
  <si>
    <t>과정</t>
  </si>
  <si>
    <t>합계</t>
  </si>
  <si>
    <t>성별</t>
  </si>
  <si>
    <t>주차</t>
  </si>
  <si>
    <t>일정</t>
  </si>
  <si>
    <t>7급</t>
  </si>
  <si>
    <t>기수</t>
  </si>
  <si>
    <t>구분</t>
  </si>
  <si>
    <t>온라인</t>
  </si>
  <si>
    <t>5급(연구관)</t>
  </si>
  <si>
    <t>31세~40세</t>
  </si>
  <si>
    <t>41세~50세</t>
  </si>
  <si>
    <t>6급(연구사)</t>
  </si>
  <si>
    <t>2월3주차</t>
  </si>
  <si>
    <t>30세이하</t>
  </si>
  <si>
    <t>2월1주차</t>
  </si>
  <si>
    <t>8급이하</t>
  </si>
  <si>
    <t>51세이상</t>
  </si>
  <si>
    <t>4급이상</t>
  </si>
  <si>
    <t>2021년 교육생 기본현황</t>
  </si>
  <si>
    <t>교육담당자 역량 향상과정</t>
  </si>
  <si>
    <r>
      <t>3월</t>
    </r>
    <r>
      <rPr>
        <sz val="11"/>
        <color rgb="FF000000"/>
        <rFont val="맑은 고딕"/>
        <family val="3"/>
        <charset val="129"/>
      </rPr>
      <t>5주차</t>
    </r>
    <phoneticPr fontId="28" type="noConversion"/>
  </si>
  <si>
    <t>1인크리에이터과정</t>
    <phoneticPr fontId="28" type="noConversion"/>
  </si>
  <si>
    <t>보조금단체 회계실무과정</t>
    <phoneticPr fontId="28" type="noConversion"/>
  </si>
  <si>
    <t>테마가 있는 약초탐방과정</t>
    <phoneticPr fontId="28" type="noConversion"/>
  </si>
  <si>
    <t>제1기 임기제공무원 역량향상과정</t>
    <phoneticPr fontId="28" type="noConversion"/>
  </si>
  <si>
    <t>제1기 블록체인 이해과정</t>
    <phoneticPr fontId="28" type="noConversion"/>
  </si>
  <si>
    <t>제1기 보조금실무과정</t>
    <phoneticPr fontId="28" type="noConversion"/>
  </si>
  <si>
    <t>제1기 FT양성과정</t>
    <phoneticPr fontId="28" type="noConversion"/>
  </si>
  <si>
    <t>제1기 재난안전관리자과정</t>
    <phoneticPr fontId="28" type="noConversion"/>
  </si>
  <si>
    <t>제1기 성과를 위한회의기법과정</t>
    <phoneticPr fontId="28" type="noConversion"/>
  </si>
  <si>
    <t>제3기 보조금단체 회계실무과정</t>
    <phoneticPr fontId="28" type="noConversion"/>
  </si>
  <si>
    <t>제4기 보조금단체 회계실무과정</t>
    <phoneticPr fontId="28" type="noConversion"/>
  </si>
  <si>
    <r>
      <t>5월</t>
    </r>
    <r>
      <rPr>
        <sz val="11"/>
        <color rgb="FF000000"/>
        <rFont val="맑은 고딕"/>
        <family val="3"/>
        <charset val="129"/>
      </rPr>
      <t>1주</t>
    </r>
    <phoneticPr fontId="28" type="noConversion"/>
  </si>
  <si>
    <r>
      <t>5월</t>
    </r>
    <r>
      <rPr>
        <sz val="11"/>
        <color rgb="FF000000"/>
        <rFont val="맑은 고딕"/>
        <family val="3"/>
        <charset val="129"/>
      </rPr>
      <t>2주</t>
    </r>
    <phoneticPr fontId="28" type="noConversion"/>
  </si>
  <si>
    <r>
      <t>6월</t>
    </r>
    <r>
      <rPr>
        <sz val="11"/>
        <color rgb="FF000000"/>
        <rFont val="맑은 고딕"/>
        <family val="3"/>
        <charset val="129"/>
      </rPr>
      <t>1주</t>
    </r>
    <phoneticPr fontId="28" type="noConversion"/>
  </si>
  <si>
    <t>안전교육전문인력교육과정</t>
    <phoneticPr fontId="28" type="noConversion"/>
  </si>
  <si>
    <t>스트레스치유과정</t>
    <phoneticPr fontId="28" type="noConversion"/>
  </si>
  <si>
    <t>신임인재양성과정</t>
    <phoneticPr fontId="28" type="noConversion"/>
  </si>
  <si>
    <t>시군팀장 리더십과정</t>
    <phoneticPr fontId="28" type="noConversion"/>
  </si>
  <si>
    <t>4차 산업혁명과 미래행정과정</t>
  </si>
  <si>
    <t>과장급 필수역량향상과정</t>
  </si>
  <si>
    <t>6급 승진자역량향상과정</t>
    <phoneticPr fontId="28" type="noConversion"/>
  </si>
  <si>
    <r>
      <t>6월</t>
    </r>
    <r>
      <rPr>
        <sz val="11"/>
        <color rgb="FF000000"/>
        <rFont val="맑은 고딕"/>
        <family val="3"/>
        <charset val="129"/>
      </rPr>
      <t>2주</t>
    </r>
    <phoneticPr fontId="28" type="noConversion"/>
  </si>
  <si>
    <r>
      <t>사회혁신 주민자치역량</t>
    </r>
    <r>
      <rPr>
        <sz val="11"/>
        <color rgb="FF000000"/>
        <rFont val="맑은 고딕"/>
        <family val="3"/>
        <charset val="129"/>
      </rPr>
      <t xml:space="preserve"> 강화과정</t>
    </r>
    <phoneticPr fontId="28" type="noConversion"/>
  </si>
  <si>
    <r>
      <t>6월</t>
    </r>
    <r>
      <rPr>
        <sz val="11"/>
        <color rgb="FF000000"/>
        <rFont val="맑은 고딕"/>
        <family val="3"/>
        <charset val="129"/>
      </rPr>
      <t>3주</t>
    </r>
    <phoneticPr fontId="28" type="noConversion"/>
  </si>
  <si>
    <r>
      <t>제3기</t>
    </r>
    <r>
      <rPr>
        <sz val="11"/>
        <color rgb="FF000000"/>
        <rFont val="맑은 고딕"/>
        <family val="3"/>
        <charset val="129"/>
      </rPr>
      <t xml:space="preserve"> 7~8급 승진자 역량향상과정</t>
    </r>
    <phoneticPr fontId="28" type="noConversion"/>
  </si>
  <si>
    <r>
      <t>제1기</t>
    </r>
    <r>
      <rPr>
        <sz val="11"/>
        <color rgb="FF000000"/>
        <rFont val="맑은 고딕"/>
        <family val="3"/>
        <charset val="129"/>
      </rPr>
      <t xml:space="preserve"> 기후위기 적응대응과정</t>
    </r>
    <phoneticPr fontId="28" type="noConversion"/>
  </si>
  <si>
    <t>예산회계실무과정</t>
    <phoneticPr fontId="28" type="noConversion"/>
  </si>
  <si>
    <r>
      <t>7월</t>
    </r>
    <r>
      <rPr>
        <sz val="11"/>
        <color rgb="FF000000"/>
        <rFont val="맑은 고딕"/>
        <family val="3"/>
        <charset val="129"/>
      </rPr>
      <t>1주</t>
    </r>
    <phoneticPr fontId="28" type="noConversion"/>
  </si>
  <si>
    <t>지속가능발전목표이행과정</t>
    <phoneticPr fontId="28" type="noConversion"/>
  </si>
  <si>
    <t>사회적경제과정</t>
    <phoneticPr fontId="28" type="noConversion"/>
  </si>
  <si>
    <t>면접관양성과정</t>
    <phoneticPr fontId="28" type="noConversion"/>
  </si>
  <si>
    <t>빅데이터제대로활용하기과정</t>
    <phoneticPr fontId="28" type="noConversion"/>
  </si>
  <si>
    <t>시군팀장리더십과정</t>
    <phoneticPr fontId="28" type="noConversion"/>
  </si>
  <si>
    <r>
      <t>7월</t>
    </r>
    <r>
      <rPr>
        <sz val="11"/>
        <color rgb="FF000000"/>
        <rFont val="맑은 고딕"/>
        <family val="3"/>
        <charset val="129"/>
      </rPr>
      <t>2주</t>
    </r>
    <phoneticPr fontId="28" type="noConversion"/>
  </si>
  <si>
    <t>전입공무원역량향상과정</t>
    <phoneticPr fontId="28" type="noConversion"/>
  </si>
  <si>
    <t>청년특별도경남과정</t>
    <phoneticPr fontId="28" type="noConversion"/>
  </si>
  <si>
    <t>신임인재양성과정</t>
    <phoneticPr fontId="28" type="noConversion"/>
  </si>
  <si>
    <r>
      <t>7월</t>
    </r>
    <r>
      <rPr>
        <sz val="11"/>
        <color rgb="FF000000"/>
        <rFont val="맑은 고딕"/>
        <family val="3"/>
        <charset val="129"/>
      </rPr>
      <t>3주</t>
    </r>
    <phoneticPr fontId="28" type="noConversion"/>
  </si>
  <si>
    <t>강사선정</t>
    <phoneticPr fontId="28" type="noConversion"/>
  </si>
  <si>
    <t>2월4주차</t>
    <phoneticPr fontId="28" type="noConversion"/>
  </si>
  <si>
    <t>직무(전문)</t>
  </si>
  <si>
    <t>직무(공통)</t>
  </si>
  <si>
    <r>
      <t>기본 장기</t>
    </r>
    <r>
      <rPr>
        <sz val="11"/>
        <color rgb="FF000000"/>
        <rFont val="맑은 고딕"/>
        <family val="3"/>
        <charset val="129"/>
      </rPr>
      <t xml:space="preserve"> 교육</t>
    </r>
    <phoneticPr fontId="28" type="noConversion"/>
  </si>
  <si>
    <t>역량</t>
    <phoneticPr fontId="28" type="noConversion"/>
  </si>
  <si>
    <t>전반</t>
    <phoneticPr fontId="28" type="noConversion"/>
  </si>
  <si>
    <t>내용</t>
    <phoneticPr fontId="28" type="noConversion"/>
  </si>
  <si>
    <t>강사선정</t>
    <phoneticPr fontId="28" type="noConversion"/>
  </si>
  <si>
    <t>기간</t>
    <phoneticPr fontId="28" type="noConversion"/>
  </si>
  <si>
    <t>환경</t>
    <phoneticPr fontId="28" type="noConversion"/>
  </si>
  <si>
    <t>기본장기</t>
    <phoneticPr fontId="28" type="noConversion"/>
  </si>
  <si>
    <t>핵심가치</t>
    <phoneticPr fontId="28" type="noConversion"/>
  </si>
  <si>
    <t>리더십</t>
    <phoneticPr fontId="28" type="noConversion"/>
  </si>
  <si>
    <t>직무교육</t>
    <phoneticPr fontId="28" type="noConversion"/>
  </si>
  <si>
    <t>공통</t>
    <phoneticPr fontId="28" type="noConversion"/>
  </si>
  <si>
    <t>전문</t>
    <phoneticPr fontId="28" type="noConversion"/>
  </si>
  <si>
    <t>정보활용</t>
    <phoneticPr fontId="28" type="noConversion"/>
  </si>
  <si>
    <t>창의교육</t>
    <phoneticPr fontId="28" type="noConversion"/>
  </si>
  <si>
    <t>도민참여</t>
    <phoneticPr fontId="28" type="noConversion"/>
  </si>
  <si>
    <t>인문소양</t>
    <phoneticPr fontId="28" type="noConversion"/>
  </si>
  <si>
    <t>환경 합계</t>
    <phoneticPr fontId="28" type="noConversion"/>
  </si>
  <si>
    <t>교육담당자 역량향상 과정</t>
    <phoneticPr fontId="28" type="noConversion"/>
  </si>
  <si>
    <t>2.9.~2.10.</t>
    <phoneticPr fontId="28" type="noConversion"/>
  </si>
  <si>
    <t>기본(리더십)</t>
  </si>
  <si>
    <t>3월3주차</t>
    <phoneticPr fontId="28" type="noConversion"/>
  </si>
  <si>
    <t>시·군 팀장 역량향상 과정</t>
    <phoneticPr fontId="28" type="noConversion"/>
  </si>
  <si>
    <t>시·군 팀장 리더십 과정</t>
    <phoneticPr fontId="28" type="noConversion"/>
  </si>
  <si>
    <t>5급 관리자 리더십 과정</t>
    <phoneticPr fontId="28" type="noConversion"/>
  </si>
  <si>
    <t>기수</t>
    <phoneticPr fontId="28" type="noConversion"/>
  </si>
  <si>
    <t>2024년 누계</t>
    <phoneticPr fontId="28" type="noConversion"/>
  </si>
  <si>
    <t>2월3주차</t>
    <phoneticPr fontId="28" type="noConversion"/>
  </si>
  <si>
    <t>이연실</t>
    <phoneticPr fontId="28" type="noConversion"/>
  </si>
  <si>
    <t>교육운영 실무 사례 공유</t>
    <phoneticPr fontId="28" type="noConversion"/>
  </si>
  <si>
    <t>백윤욱</t>
    <phoneticPr fontId="28" type="noConversion"/>
  </si>
  <si>
    <t>직장인을 위한 스트레칭</t>
    <phoneticPr fontId="28" type="noConversion"/>
  </si>
  <si>
    <t>백용규</t>
    <phoneticPr fontId="28" type="noConversion"/>
  </si>
  <si>
    <t>안권욱</t>
    <phoneticPr fontId="28" type="noConversion"/>
  </si>
  <si>
    <t>의정활동 홍보전략 및 주민소통</t>
    <phoneticPr fontId="28" type="noConversion"/>
  </si>
  <si>
    <t>제1기 교육 담당자 역량향상 과정</t>
    <phoneticPr fontId="28" type="noConversion"/>
  </si>
  <si>
    <t>2024년 교육훈련 및 교육운영 업무 안내</t>
    <phoneticPr fontId="28" type="noConversion"/>
  </si>
  <si>
    <t>최지훈</t>
    <phoneticPr fontId="28" type="noConversion"/>
  </si>
  <si>
    <t>2024년 HRD* 트렌드 공유 및 토론</t>
    <phoneticPr fontId="28" type="noConversion"/>
  </si>
  <si>
    <t>이선경</t>
    <phoneticPr fontId="28" type="noConversion"/>
  </si>
  <si>
    <t>김길태</t>
    <phoneticPr fontId="28" type="noConversion"/>
  </si>
  <si>
    <t>통합교육관리시스템 사용 안내</t>
    <phoneticPr fontId="28" type="noConversion"/>
  </si>
  <si>
    <t>제1기 특별사법경찰 실무 과정</t>
    <phoneticPr fontId="28" type="noConversion"/>
  </si>
  <si>
    <t>특별사법 경찰제도 이해</t>
    <phoneticPr fontId="28" type="noConversion"/>
  </si>
  <si>
    <t>형법 총칙개요</t>
    <phoneticPr fontId="28" type="noConversion"/>
  </si>
  <si>
    <t>형사소송법</t>
    <phoneticPr fontId="28" type="noConversion"/>
  </si>
  <si>
    <t>노병동</t>
    <phoneticPr fontId="28" type="noConversion"/>
  </si>
  <si>
    <t>수사의 의미와 피의자 신문방법</t>
    <phoneticPr fontId="28" type="noConversion"/>
  </si>
  <si>
    <t>수사실무 -압수수색-</t>
    <phoneticPr fontId="28" type="noConversion"/>
  </si>
  <si>
    <t>박서연</t>
    <phoneticPr fontId="28" type="noConversion"/>
  </si>
  <si>
    <t>수사인권 및 수사서류 작성 실무 사례</t>
    <phoneticPr fontId="28" type="noConversion"/>
  </si>
  <si>
    <t>특별사법경찰 수사실무 우수사례</t>
    <phoneticPr fontId="28" type="noConversion"/>
  </si>
  <si>
    <t>제1기 지방의회 공무원 실무역량 개발 과정</t>
    <phoneticPr fontId="28" type="noConversion"/>
  </si>
  <si>
    <t>지방자치제도 및 지방의회 역할</t>
    <phoneticPr fontId="28" type="noConversion"/>
  </si>
  <si>
    <t>정창수</t>
    <phoneticPr fontId="28" type="noConversion"/>
  </si>
  <si>
    <t>행정사무감사 및 조사</t>
    <phoneticPr fontId="28" type="noConversion"/>
  </si>
  <si>
    <t>김해동</t>
    <phoneticPr fontId="28" type="noConversion"/>
  </si>
  <si>
    <t>우주항공산업과 경남의 미래</t>
    <phoneticPr fontId="28" type="noConversion"/>
  </si>
  <si>
    <t>김선희</t>
    <phoneticPr fontId="28" type="noConversion"/>
  </si>
  <si>
    <t>지방의회 운영 실무 및 사례연구</t>
    <phoneticPr fontId="28" type="noConversion"/>
  </si>
  <si>
    <t>김영수</t>
    <phoneticPr fontId="28" type="noConversion"/>
  </si>
  <si>
    <t>예산결산 분석 및 검토</t>
    <phoneticPr fontId="28" type="noConversion"/>
  </si>
  <si>
    <t>차현숙</t>
    <phoneticPr fontId="28" type="noConversion"/>
  </si>
  <si>
    <t>자치법규 입안 실무</t>
    <phoneticPr fontId="28" type="noConversion"/>
  </si>
  <si>
    <t>김규민</t>
    <phoneticPr fontId="28" type="noConversion"/>
  </si>
  <si>
    <t>제1기 신규 임용(후보)자 과정</t>
    <phoneticPr fontId="28" type="noConversion"/>
  </si>
  <si>
    <t>임득진</t>
    <phoneticPr fontId="28" type="noConversion"/>
  </si>
  <si>
    <t>open mind / 팀빌딩</t>
    <phoneticPr fontId="28" type="noConversion"/>
  </si>
  <si>
    <t>임득진</t>
    <phoneticPr fontId="28" type="noConversion"/>
  </si>
  <si>
    <t>경남의 도정과제 공유(시군정책 이해를 통한 공감 경남 만들기)</t>
    <phoneticPr fontId="28" type="noConversion"/>
  </si>
  <si>
    <t>임득진</t>
    <phoneticPr fontId="28" type="noConversion"/>
  </si>
  <si>
    <t>성과중심 공직가치 함양</t>
    <phoneticPr fontId="28" type="noConversion"/>
  </si>
  <si>
    <t>하용구</t>
    <phoneticPr fontId="28" type="noConversion"/>
  </si>
  <si>
    <t>생동감up 현장이야기(민원응대)</t>
    <phoneticPr fontId="28" type="noConversion"/>
  </si>
  <si>
    <t>김진철</t>
    <phoneticPr fontId="28" type="noConversion"/>
  </si>
  <si>
    <t>생동감up 현장이야기(조직이야기)</t>
    <phoneticPr fontId="28" type="noConversion"/>
  </si>
  <si>
    <t>임득진</t>
    <phoneticPr fontId="28" type="noConversion"/>
  </si>
  <si>
    <t>세대공감 및 민원응대 역할연기</t>
    <phoneticPr fontId="28" type="noConversion"/>
  </si>
  <si>
    <t>공직가치 액션러닝(골든타임 119)</t>
    <phoneticPr fontId="28" type="noConversion"/>
  </si>
  <si>
    <t>김영수</t>
    <phoneticPr fontId="28" type="noConversion"/>
  </si>
  <si>
    <t>예산실무</t>
    <phoneticPr fontId="28" type="noConversion"/>
  </si>
  <si>
    <t>김시영</t>
    <phoneticPr fontId="28" type="noConversion"/>
  </si>
  <si>
    <t>발표능력 기법 향상</t>
    <phoneticPr fontId="28" type="noConversion"/>
  </si>
  <si>
    <t>한상덕</t>
    <phoneticPr fontId="28" type="noConversion"/>
  </si>
  <si>
    <t>바람직한 공직관 실천</t>
    <phoneticPr fontId="28" type="noConversion"/>
  </si>
  <si>
    <t>강영란</t>
    <phoneticPr fontId="28" type="noConversion"/>
  </si>
  <si>
    <t>회계실무</t>
    <phoneticPr fontId="28" type="noConversion"/>
  </si>
  <si>
    <t>제21기 중견리더 과정</t>
    <phoneticPr fontId="28" type="noConversion"/>
  </si>
  <si>
    <t>김경식</t>
    <phoneticPr fontId="28" type="noConversion"/>
  </si>
  <si>
    <t>경남 청렴도 종합대책</t>
    <phoneticPr fontId="28" type="noConversion"/>
  </si>
  <si>
    <t>김경식</t>
    <phoneticPr fontId="28" type="noConversion"/>
  </si>
  <si>
    <t>공무원 행동강령</t>
    <phoneticPr fontId="28" type="noConversion"/>
  </si>
  <si>
    <t>이지훈</t>
    <phoneticPr fontId="28" type="noConversion"/>
  </si>
  <si>
    <t>경남의 트라이포트 구축방향</t>
    <phoneticPr fontId="28" type="noConversion"/>
  </si>
  <si>
    <t>허영희</t>
    <phoneticPr fontId="28" type="noConversion"/>
  </si>
  <si>
    <t>성인지와 양성평등</t>
    <phoneticPr fontId="28" type="noConversion"/>
  </si>
  <si>
    <t>조하림</t>
    <phoneticPr fontId="28" type="noConversion"/>
  </si>
  <si>
    <t>DISC를 통한 커뮤니케이션</t>
    <phoneticPr fontId="28" type="noConversion"/>
  </si>
  <si>
    <t>긍정적 업무를 위한 스트레스 관리</t>
    <phoneticPr fontId="28" type="noConversion"/>
  </si>
  <si>
    <t>민병익</t>
    <phoneticPr fontId="28" type="noConversion"/>
  </si>
  <si>
    <t>행정학</t>
    <phoneticPr fontId="28" type="noConversion"/>
  </si>
  <si>
    <t>김삼권</t>
    <phoneticPr fontId="28" type="noConversion"/>
  </si>
  <si>
    <t>독도를 통한 올바른 역사 인식</t>
    <phoneticPr fontId="28" type="noConversion"/>
  </si>
  <si>
    <t>정선희</t>
    <phoneticPr fontId="28" type="noConversion"/>
  </si>
  <si>
    <t>기후위기와 탄소중립의 이해</t>
    <phoneticPr fontId="28" type="noConversion"/>
  </si>
  <si>
    <t>허순철</t>
    <phoneticPr fontId="28" type="noConversion"/>
  </si>
  <si>
    <t>헌법</t>
    <phoneticPr fontId="28" type="noConversion"/>
  </si>
  <si>
    <t>김정곤</t>
    <phoneticPr fontId="28" type="noConversion"/>
  </si>
  <si>
    <t>중대재해처벌법의 이해</t>
    <phoneticPr fontId="28" type="noConversion"/>
  </si>
  <si>
    <t>2월5주차</t>
    <phoneticPr fontId="28" type="noConversion"/>
  </si>
  <si>
    <t>2월5주차</t>
    <phoneticPr fontId="28" type="noConversion"/>
  </si>
  <si>
    <t>식품위생감시원 직무교육 과정</t>
    <phoneticPr fontId="28" type="noConversion"/>
  </si>
  <si>
    <t>지방세 실무 과정</t>
    <phoneticPr fontId="28" type="noConversion"/>
  </si>
  <si>
    <t>2.26.</t>
    <phoneticPr fontId="28" type="noConversion"/>
  </si>
  <si>
    <t>2.27.~2.29.</t>
    <phoneticPr fontId="28" type="noConversion"/>
  </si>
  <si>
    <t>제1기 식품위생감시원 직무교육 과정</t>
    <phoneticPr fontId="28" type="noConversion"/>
  </si>
  <si>
    <t>박인원</t>
    <phoneticPr fontId="28" type="noConversion"/>
  </si>
  <si>
    <t>식품위생법령 및 식품 등의 기준 규격</t>
    <phoneticPr fontId="28" type="noConversion"/>
  </si>
  <si>
    <t>장덕규</t>
    <phoneticPr fontId="28" type="noConversion"/>
  </si>
  <si>
    <t>식품위생 지도점검 및 수거검사 실무</t>
    <phoneticPr fontId="28" type="noConversion"/>
  </si>
  <si>
    <t>이물관리 및 위해식품 회수관리</t>
    <phoneticPr fontId="28" type="noConversion"/>
  </si>
  <si>
    <t>제1기 지방세 실무 과정</t>
    <phoneticPr fontId="28" type="noConversion"/>
  </si>
  <si>
    <t>김두천</t>
    <phoneticPr fontId="28" type="noConversion"/>
  </si>
  <si>
    <t>소득세법 총칙</t>
    <phoneticPr fontId="28" type="noConversion"/>
  </si>
  <si>
    <t>금융소득 -이자소득, 배당소득-</t>
    <phoneticPr fontId="28" type="noConversion"/>
  </si>
  <si>
    <t>기타소득</t>
    <phoneticPr fontId="28" type="noConversion"/>
  </si>
  <si>
    <t>연금소득</t>
    <phoneticPr fontId="28" type="noConversion"/>
  </si>
  <si>
    <t>소득금액계산의 특례</t>
    <phoneticPr fontId="28" type="noConversion"/>
  </si>
  <si>
    <t>소득공제와 세액공제</t>
    <phoneticPr fontId="28" type="noConversion"/>
  </si>
  <si>
    <t>퇴직소득세</t>
    <phoneticPr fontId="28" type="noConversion"/>
  </si>
  <si>
    <t>종합소득세의 신고, 납부 및 결정</t>
    <phoneticPr fontId="28" type="noConversion"/>
  </si>
  <si>
    <t>김도현</t>
    <phoneticPr fontId="28" type="noConversion"/>
  </si>
  <si>
    <t>경남의 비전과 주요정책</t>
    <phoneticPr fontId="28" type="noConversion"/>
  </si>
  <si>
    <t>문홍열</t>
    <phoneticPr fontId="28" type="noConversion"/>
  </si>
  <si>
    <t>행정업무 운영실무</t>
    <phoneticPr fontId="28" type="noConversion"/>
  </si>
  <si>
    <t>이승현</t>
    <phoneticPr fontId="28" type="noConversion"/>
  </si>
  <si>
    <t>현장학습(도정과제 연계)</t>
    <phoneticPr fontId="28" type="noConversion"/>
  </si>
  <si>
    <t>손혜정</t>
    <phoneticPr fontId="28" type="noConversion"/>
  </si>
  <si>
    <t>공무원 노사관계의 이해</t>
    <phoneticPr fontId="28" type="noConversion"/>
  </si>
  <si>
    <t>권진경</t>
    <phoneticPr fontId="28" type="noConversion"/>
  </si>
  <si>
    <t>온나라시스템</t>
    <phoneticPr fontId="28" type="noConversion"/>
  </si>
  <si>
    <t>최예지</t>
    <phoneticPr fontId="28" type="noConversion"/>
  </si>
  <si>
    <t>직장 내 괴롭힘 예방</t>
    <phoneticPr fontId="28" type="noConversion"/>
  </si>
  <si>
    <t>박소정</t>
    <phoneticPr fontId="28" type="noConversion"/>
  </si>
  <si>
    <t>쉽게 활용하는 한글 팁</t>
    <phoneticPr fontId="28" type="noConversion"/>
  </si>
  <si>
    <t>핵심 엑셀 활용 팁</t>
    <phoneticPr fontId="28" type="noConversion"/>
  </si>
  <si>
    <t>홍순철</t>
    <phoneticPr fontId="28" type="noConversion"/>
  </si>
  <si>
    <t>독서의 방법</t>
    <phoneticPr fontId="28" type="noConversion"/>
  </si>
  <si>
    <t>3월1주차</t>
    <phoneticPr fontId="28" type="noConversion"/>
  </si>
  <si>
    <t>시·군 팀장 리더십 과정</t>
    <phoneticPr fontId="28" type="noConversion"/>
  </si>
  <si>
    <t>기간제 근로자 관리자 과정</t>
    <phoneticPr fontId="28" type="noConversion"/>
  </si>
  <si>
    <t>4차 산업혁명과 AI 활용 과정</t>
    <phoneticPr fontId="28" type="noConversion"/>
  </si>
  <si>
    <t>신규 임용(후보)자 과정</t>
    <phoneticPr fontId="28" type="noConversion"/>
  </si>
  <si>
    <t>3.6.~3.8.</t>
    <phoneticPr fontId="28" type="noConversion"/>
  </si>
  <si>
    <t>3.6.~3.8.</t>
    <phoneticPr fontId="28" type="noConversion"/>
  </si>
  <si>
    <t>2.19.~3.8.</t>
    <phoneticPr fontId="28" type="noConversion"/>
  </si>
  <si>
    <t>핵심(핵심과제)</t>
  </si>
  <si>
    <t>핵심(디지털)</t>
  </si>
  <si>
    <t>기본(기본)</t>
  </si>
  <si>
    <t>신규공무원 역량향상 심화 과정</t>
    <phoneticPr fontId="28" type="noConversion"/>
  </si>
  <si>
    <t>7·8급 승진자 역량향상 과정</t>
    <phoneticPr fontId="28" type="noConversion"/>
  </si>
  <si>
    <t>계약실무 과정</t>
    <phoneticPr fontId="28" type="noConversion"/>
  </si>
  <si>
    <t>업무용 오피스 활용 과정</t>
    <phoneticPr fontId="28" type="noConversion"/>
  </si>
  <si>
    <t>3.13.~3.15.</t>
    <phoneticPr fontId="28" type="noConversion"/>
  </si>
  <si>
    <t>3.12.~3.15.</t>
    <phoneticPr fontId="28" type="noConversion"/>
  </si>
  <si>
    <t>3.12.~3.14.</t>
    <phoneticPr fontId="28" type="noConversion"/>
  </si>
  <si>
    <t>3.13.~3.15.</t>
    <phoneticPr fontId="28" type="noConversion"/>
  </si>
  <si>
    <t>3월2주차</t>
    <phoneticPr fontId="28" type="noConversion"/>
  </si>
  <si>
    <t>제1기 시·군 팀장 리더십 과정</t>
    <phoneticPr fontId="28" type="noConversion"/>
  </si>
  <si>
    <t>손정민</t>
    <phoneticPr fontId="28" type="noConversion"/>
  </si>
  <si>
    <t>팀장의 역할 공감</t>
    <phoneticPr fontId="28" type="noConversion"/>
  </si>
  <si>
    <t>이승환</t>
    <phoneticPr fontId="28" type="noConversion"/>
  </si>
  <si>
    <t>소통을 위한 대화기술 및 공감기법</t>
    <phoneticPr fontId="28" type="noConversion"/>
  </si>
  <si>
    <t>김태영</t>
    <phoneticPr fontId="28" type="noConversion"/>
  </si>
  <si>
    <t xml:space="preserve">경남 관광산업 현황 및 발전방안 </t>
    <phoneticPr fontId="28" type="noConversion"/>
  </si>
  <si>
    <t>손정민</t>
    <phoneticPr fontId="28" type="noConversion"/>
  </si>
  <si>
    <t>갈등해결 및 성과창출 리더십</t>
    <phoneticPr fontId="28" type="noConversion"/>
  </si>
  <si>
    <t>손태성</t>
    <phoneticPr fontId="28" type="noConversion"/>
  </si>
  <si>
    <t>역량교육의 이해</t>
    <phoneticPr fontId="28" type="noConversion"/>
  </si>
  <si>
    <t>손태성</t>
    <phoneticPr fontId="28" type="noConversion"/>
  </si>
  <si>
    <t>[모의과제 실습] 구두발표</t>
    <phoneticPr fontId="28" type="noConversion"/>
  </si>
  <si>
    <t>김정주</t>
    <phoneticPr fontId="28" type="noConversion"/>
  </si>
  <si>
    <t>팀장의 보고 및 발표스킬</t>
    <phoneticPr fontId="28" type="noConversion"/>
  </si>
  <si>
    <t>김정주</t>
    <phoneticPr fontId="28" type="noConversion"/>
  </si>
  <si>
    <t>신임팀장 비전만들기</t>
    <phoneticPr fontId="28" type="noConversion"/>
  </si>
  <si>
    <t>제1기 기간제 근로자 관리자 과정</t>
    <phoneticPr fontId="28" type="noConversion"/>
  </si>
  <si>
    <t>김상율</t>
    <phoneticPr fontId="28" type="noConversion"/>
  </si>
  <si>
    <t>노무관리 관련 법률 및 근로기준법 주요사항</t>
    <phoneticPr fontId="28" type="noConversion"/>
  </si>
  <si>
    <t>김상율</t>
    <phoneticPr fontId="28" type="noConversion"/>
  </si>
  <si>
    <t>근로계약과 급여 및 복무관리</t>
    <phoneticPr fontId="28" type="noConversion"/>
  </si>
  <si>
    <t>손혜정</t>
    <phoneticPr fontId="28" type="noConversion"/>
  </si>
  <si>
    <t>채용공고문 작성 및 공고 방법</t>
    <phoneticPr fontId="28" type="noConversion"/>
  </si>
  <si>
    <t>근로 계약서 작성</t>
    <phoneticPr fontId="28" type="noConversion"/>
  </si>
  <si>
    <t>손혜정</t>
    <phoneticPr fontId="28" type="noConversion"/>
  </si>
  <si>
    <t>4대보험 가입 절차 및 기본개념, 처리방법</t>
    <phoneticPr fontId="28" type="noConversion"/>
  </si>
  <si>
    <t>손혜정</t>
    <phoneticPr fontId="28" type="noConversion"/>
  </si>
  <si>
    <t>임금조서 작성 및 임금명세서 교부</t>
    <phoneticPr fontId="28" type="noConversion"/>
  </si>
  <si>
    <t>고광철</t>
    <phoneticPr fontId="28" type="noConversion"/>
  </si>
  <si>
    <t>기간제 근로자 노동분쟁 사례</t>
    <phoneticPr fontId="28" type="noConversion"/>
  </si>
  <si>
    <t>민기식</t>
    <phoneticPr fontId="28" type="noConversion"/>
  </si>
  <si>
    <t>청렴 교육</t>
    <phoneticPr fontId="28" type="noConversion"/>
  </si>
  <si>
    <t>이승환</t>
    <phoneticPr fontId="28" type="noConversion"/>
  </si>
  <si>
    <t>소통을 위한 대화기술 및 공감기법</t>
    <phoneticPr fontId="28" type="noConversion"/>
  </si>
  <si>
    <t>제1기 경남 바로알기 과정</t>
    <phoneticPr fontId="28" type="noConversion"/>
  </si>
  <si>
    <t>이상필</t>
    <phoneticPr fontId="28" type="noConversion"/>
  </si>
  <si>
    <t>경남의 정신</t>
    <phoneticPr fontId="28" type="noConversion"/>
  </si>
  <si>
    <t>고계성</t>
    <phoneticPr fontId="28" type="noConversion"/>
  </si>
  <si>
    <t>경남의 관광산업 현황 및 발전방안</t>
    <phoneticPr fontId="28" type="noConversion"/>
  </si>
  <si>
    <t>김도현</t>
    <phoneticPr fontId="28" type="noConversion"/>
  </si>
  <si>
    <t>경남의 비전과 주요정책</t>
    <phoneticPr fontId="28" type="noConversion"/>
  </si>
  <si>
    <t>안철우</t>
    <phoneticPr fontId="28" type="noConversion"/>
  </si>
  <si>
    <t>경남의 문화콘텐츠 산업 고용현황과 전망</t>
    <phoneticPr fontId="28" type="noConversion"/>
  </si>
  <si>
    <t>김해동</t>
    <phoneticPr fontId="28" type="noConversion"/>
  </si>
  <si>
    <t>우주항공산업과 경남의 미래</t>
    <phoneticPr fontId="28" type="noConversion"/>
  </si>
  <si>
    <t>손정민</t>
    <phoneticPr fontId="28" type="noConversion"/>
  </si>
  <si>
    <t>경남에 대한 생각 나누기</t>
    <phoneticPr fontId="28" type="noConversion"/>
  </si>
  <si>
    <t>제1기 4차 산업혁명과 AI 활용 과정</t>
    <phoneticPr fontId="28" type="noConversion"/>
  </si>
  <si>
    <t>김은옥</t>
    <phoneticPr fontId="28" type="noConversion"/>
  </si>
  <si>
    <t>최신 IT 트렌드와 AI 미래사회 변화와 활동</t>
    <phoneticPr fontId="28" type="noConversion"/>
  </si>
  <si>
    <t>김은옥</t>
    <phoneticPr fontId="28" type="noConversion"/>
  </si>
  <si>
    <t>4차 산업혁명과 5G 통신기술</t>
    <phoneticPr fontId="28" type="noConversion"/>
  </si>
  <si>
    <t>김은옥</t>
    <phoneticPr fontId="28" type="noConversion"/>
  </si>
  <si>
    <t>블록체인 및 NFT의 이해1</t>
    <phoneticPr fontId="28" type="noConversion"/>
  </si>
  <si>
    <t>박경진</t>
    <phoneticPr fontId="28" type="noConversion"/>
  </si>
  <si>
    <t>사물인터넷의 이해1</t>
    <phoneticPr fontId="28" type="noConversion"/>
  </si>
  <si>
    <t>박경진</t>
    <phoneticPr fontId="28" type="noConversion"/>
  </si>
  <si>
    <t>로봇산업의 미래와 행정</t>
    <phoneticPr fontId="28" type="noConversion"/>
  </si>
  <si>
    <t>제1기 신규 임용(후보)자 과정</t>
    <phoneticPr fontId="28" type="noConversion"/>
  </si>
  <si>
    <t>박민혜</t>
    <phoneticPr fontId="28" type="noConversion"/>
  </si>
  <si>
    <t>차세대지방재정관리시스템</t>
    <phoneticPr fontId="28" type="noConversion"/>
  </si>
  <si>
    <t>이옥형</t>
    <phoneticPr fontId="28" type="noConversion"/>
  </si>
  <si>
    <t>보고서 작성 실습</t>
    <phoneticPr fontId="28" type="noConversion"/>
  </si>
  <si>
    <t>김민서</t>
    <phoneticPr fontId="28" type="noConversion"/>
  </si>
  <si>
    <t>보도자료 작성실무</t>
    <phoneticPr fontId="28" type="noConversion"/>
  </si>
  <si>
    <t>이광옥</t>
    <phoneticPr fontId="28" type="noConversion"/>
  </si>
  <si>
    <t>법령체계와 법령해석 방법론</t>
    <phoneticPr fontId="28" type="noConversion"/>
  </si>
  <si>
    <t>양치호</t>
    <phoneticPr fontId="28" type="noConversion"/>
  </si>
  <si>
    <t>일반서무 업무 알아보기</t>
    <phoneticPr fontId="28" type="noConversion"/>
  </si>
  <si>
    <t>김소희</t>
    <phoneticPr fontId="28" type="noConversion"/>
  </si>
  <si>
    <t>공무원 연금제도의 이해</t>
    <phoneticPr fontId="28" type="noConversion"/>
  </si>
  <si>
    <t>김삼권</t>
    <phoneticPr fontId="28" type="noConversion"/>
  </si>
  <si>
    <t>독도를 통한 올바른 역사인식</t>
    <phoneticPr fontId="28" type="noConversion"/>
  </si>
  <si>
    <t>정수효</t>
    <phoneticPr fontId="28" type="noConversion"/>
  </si>
  <si>
    <t>청탁금지법의 이해</t>
    <phoneticPr fontId="28" type="noConversion"/>
  </si>
  <si>
    <t>정현서</t>
    <phoneticPr fontId="28" type="noConversion"/>
  </si>
  <si>
    <t>성찰 및 비전 수립</t>
    <phoneticPr fontId="28" type="noConversion"/>
  </si>
  <si>
    <t>제21기 중견리더 과정</t>
    <phoneticPr fontId="28" type="noConversion"/>
  </si>
  <si>
    <t>허순철</t>
    <phoneticPr fontId="28" type="noConversion"/>
  </si>
  <si>
    <t>헌법</t>
    <phoneticPr fontId="28" type="noConversion"/>
  </si>
  <si>
    <t>김시열</t>
    <phoneticPr fontId="28" type="noConversion"/>
  </si>
  <si>
    <t>이스라엘-하마스 전쟁과 세계정세</t>
    <phoneticPr fontId="28" type="noConversion"/>
  </si>
  <si>
    <t>김시열</t>
    <phoneticPr fontId="28" type="noConversion"/>
  </si>
  <si>
    <t>러시아-우크라전쟁과 세계정세</t>
    <phoneticPr fontId="28" type="noConversion"/>
  </si>
  <si>
    <t>이상희</t>
    <phoneticPr fontId="28" type="noConversion"/>
  </si>
  <si>
    <t>생애주기 경제학</t>
    <phoneticPr fontId="28" type="noConversion"/>
  </si>
  <si>
    <t>강민정</t>
    <phoneticPr fontId="28" type="noConversion"/>
  </si>
  <si>
    <t>공공언어의 개념 및 특성</t>
    <phoneticPr fontId="28" type="noConversion"/>
  </si>
  <si>
    <t>강민정</t>
    <phoneticPr fontId="28" type="noConversion"/>
  </si>
  <si>
    <t>바른 문장 쓰는 법</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</si>
  <si>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</si>
  <si>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</si>
  <si>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</si>
  <si>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</si>
  <si>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</si>
  <si>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</si>
  <si>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</si>
  <si>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</si>
  <si>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</si>
  <si>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</si>
  <si>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</si>
  <si>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</si>
  <si>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박대훈</t>
    <phoneticPr fontId="28" type="noConversion"/>
  </si>
  <si>
    <t>인사말 작성법</t>
    <phoneticPr fontId="28" type="noConversion"/>
  </si>
  <si>
    <t>김형묵</t>
    <phoneticPr fontId="28" type="noConversion"/>
  </si>
  <si>
    <t>보고서 작성 및 기획역량 강화</t>
    <phoneticPr fontId="28" type="noConversion"/>
  </si>
  <si>
    <t>민병익</t>
    <phoneticPr fontId="28" type="noConversion"/>
  </si>
  <si>
    <t>행정학</t>
    <phoneticPr fontId="28" type="noConversion"/>
  </si>
  <si>
    <t>김시영</t>
    <phoneticPr fontId="28" type="noConversion"/>
  </si>
  <si>
    <t>보이스트레이닝</t>
    <phoneticPr fontId="28" type="noConversion"/>
  </si>
  <si>
    <t>스피치 스킬 향상</t>
    <phoneticPr fontId="28" type="noConversion"/>
  </si>
  <si>
    <t>조인우</t>
    <phoneticPr fontId="28" type="noConversion"/>
  </si>
  <si>
    <t>실무를 위한 SNS 트렌드</t>
    <phoneticPr fontId="28" type="noConversion"/>
  </si>
  <si>
    <t>박평문</t>
    <phoneticPr fontId="28" type="noConversion"/>
  </si>
  <si>
    <t>일상 속 건강챙기기(슬기로운 걷기생활)</t>
    <phoneticPr fontId="28" type="noConversion"/>
  </si>
  <si>
    <t>제1기 신규공무원 역량향상 심화 과정</t>
    <phoneticPr fontId="28" type="noConversion"/>
  </si>
  <si>
    <t>김영수</t>
    <phoneticPr fontId="28" type="noConversion"/>
  </si>
  <si>
    <t>예산실무</t>
    <phoneticPr fontId="28" type="noConversion"/>
  </si>
  <si>
    <t>배지훈</t>
    <phoneticPr fontId="28" type="noConversion"/>
  </si>
  <si>
    <t>e호조 지출·회계실무</t>
    <phoneticPr fontId="28" type="noConversion"/>
  </si>
  <si>
    <t>김진화</t>
    <phoneticPr fontId="28" type="noConversion"/>
  </si>
  <si>
    <t>행사실무</t>
    <phoneticPr fontId="28" type="noConversion"/>
  </si>
  <si>
    <t>김민서</t>
    <phoneticPr fontId="28" type="noConversion"/>
  </si>
  <si>
    <t>보도자료 작성</t>
    <phoneticPr fontId="28" type="noConversion"/>
  </si>
  <si>
    <t>박대훈</t>
    <phoneticPr fontId="28" type="noConversion"/>
  </si>
  <si>
    <t>인사말 작성</t>
    <phoneticPr fontId="28" type="noConversion"/>
  </si>
  <si>
    <t>류승희</t>
    <phoneticPr fontId="28" type="noConversion"/>
  </si>
  <si>
    <t>보고서 작성 실무</t>
    <phoneticPr fontId="28" type="noConversion"/>
  </si>
  <si>
    <t>최미연</t>
    <phoneticPr fontId="28" type="noConversion"/>
  </si>
  <si>
    <t>보조금실무</t>
    <phoneticPr fontId="28" type="noConversion"/>
  </si>
  <si>
    <t>양정수</t>
    <phoneticPr fontId="28" type="noConversion"/>
  </si>
  <si>
    <t>계약실무</t>
    <phoneticPr fontId="28" type="noConversion"/>
  </si>
  <si>
    <t>이광옥</t>
    <phoneticPr fontId="28" type="noConversion"/>
  </si>
  <si>
    <t>법률(규정)해석</t>
    <phoneticPr fontId="28" type="noConversion"/>
  </si>
  <si>
    <t>박소정</t>
    <phoneticPr fontId="28" type="noConversion"/>
  </si>
  <si>
    <t>한글실무</t>
    <phoneticPr fontId="28" type="noConversion"/>
  </si>
  <si>
    <t>이병화</t>
    <phoneticPr fontId="28" type="noConversion"/>
  </si>
  <si>
    <t>공사감독 및 현장점검 요령</t>
    <phoneticPr fontId="28" type="noConversion"/>
  </si>
  <si>
    <t>박소정</t>
    <phoneticPr fontId="28" type="noConversion"/>
  </si>
  <si>
    <t>엑셀실무</t>
    <phoneticPr fontId="28" type="noConversion"/>
  </si>
  <si>
    <t>제1기 7·8급 승진자 역량향상 과정</t>
    <phoneticPr fontId="28" type="noConversion"/>
  </si>
  <si>
    <t>강진호</t>
    <phoneticPr fontId="28" type="noConversion"/>
  </si>
  <si>
    <t>생성형 AI의 직무적용</t>
    <phoneticPr fontId="28" type="noConversion"/>
  </si>
  <si>
    <t>양정수</t>
    <phoneticPr fontId="28" type="noConversion"/>
  </si>
  <si>
    <t>정현순</t>
    <phoneticPr fontId="28" type="noConversion"/>
  </si>
  <si>
    <t>보고서 작성(행사보고서, 업무보고)</t>
    <phoneticPr fontId="28" type="noConversion"/>
  </si>
  <si>
    <t>장원봉</t>
    <phoneticPr fontId="28" type="noConversion"/>
  </si>
  <si>
    <t>통계포털 이용 및 직무적용</t>
    <phoneticPr fontId="28" type="noConversion"/>
  </si>
  <si>
    <t>손효은</t>
    <phoneticPr fontId="28" type="noConversion"/>
  </si>
  <si>
    <t>통계포털 이용 및 직무적용</t>
    <phoneticPr fontId="28" type="noConversion"/>
  </si>
  <si>
    <t>황희나</t>
    <phoneticPr fontId="28" type="noConversion"/>
  </si>
  <si>
    <t>통계포털 이용 및 직무적용</t>
    <phoneticPr fontId="28" type="noConversion"/>
  </si>
  <si>
    <t>강현주</t>
    <phoneticPr fontId="28" type="noConversion"/>
  </si>
  <si>
    <t>지방소멸 실태와 정책기초</t>
    <phoneticPr fontId="28" type="noConversion"/>
  </si>
  <si>
    <t>조하림</t>
    <phoneticPr fontId="28" type="noConversion"/>
  </si>
  <si>
    <t>제1기 계약실무 과정</t>
    <phoneticPr fontId="28" type="noConversion"/>
  </si>
  <si>
    <t>이승환</t>
    <phoneticPr fontId="28" type="noConversion"/>
  </si>
  <si>
    <t>소통을 위한 대화의 기술과 공감기법</t>
    <phoneticPr fontId="28" type="noConversion"/>
  </si>
  <si>
    <t>강수권</t>
    <phoneticPr fontId="28" type="noConversion"/>
  </si>
  <si>
    <t>계약관련 감사지적 사례</t>
    <phoneticPr fontId="28" type="noConversion"/>
  </si>
  <si>
    <t>안병화</t>
    <phoneticPr fontId="28" type="noConversion"/>
  </si>
  <si>
    <t>계약 법령체계 및 유형</t>
    <phoneticPr fontId="28" type="noConversion"/>
  </si>
  <si>
    <t>안병화</t>
    <phoneticPr fontId="28" type="noConversion"/>
  </si>
  <si>
    <t>계약제도, 입찰, 계약체결 등 계약운용요령</t>
    <phoneticPr fontId="28" type="noConversion"/>
  </si>
  <si>
    <t>정현섭</t>
    <phoneticPr fontId="28" type="noConversion"/>
  </si>
  <si>
    <t>전자입찰, 전자계약</t>
    <phoneticPr fontId="28" type="noConversion"/>
  </si>
  <si>
    <t>김경식</t>
    <phoneticPr fontId="28" type="noConversion"/>
  </si>
  <si>
    <t>청렴교육</t>
    <phoneticPr fontId="28" type="noConversion"/>
  </si>
  <si>
    <t>박서연</t>
    <phoneticPr fontId="28" type="noConversion"/>
  </si>
  <si>
    <t>스트레칭</t>
    <phoneticPr fontId="28" type="noConversion"/>
  </si>
  <si>
    <t>제1기 업무용 오피스 활용 과정</t>
    <phoneticPr fontId="28" type="noConversion"/>
  </si>
  <si>
    <t>유정수</t>
    <phoneticPr fontId="28" type="noConversion"/>
  </si>
  <si>
    <t>한글 활용능력 2배 활용</t>
    <phoneticPr fontId="28" type="noConversion"/>
  </si>
  <si>
    <t>유정수</t>
    <phoneticPr fontId="28" type="noConversion"/>
  </si>
  <si>
    <t>업무능력 향상되는 스마트폰 활용</t>
    <phoneticPr fontId="28" type="noConversion"/>
  </si>
  <si>
    <t>유정수</t>
    <phoneticPr fontId="28" type="noConversion"/>
  </si>
  <si>
    <t>엑셀 기본 활용능력 향상</t>
    <phoneticPr fontId="28" type="noConversion"/>
  </si>
  <si>
    <t>유정수</t>
    <phoneticPr fontId="28" type="noConversion"/>
  </si>
  <si>
    <t>엑셀 고급 활용능력 향상</t>
    <phoneticPr fontId="28" type="noConversion"/>
  </si>
  <si>
    <t>홍보 업무 능력 2배 향상시키기</t>
    <phoneticPr fontId="28" type="noConversion"/>
  </si>
  <si>
    <t>유정수</t>
    <phoneticPr fontId="28" type="noConversion"/>
  </si>
  <si>
    <t>PPT 활용능력 향상</t>
    <phoneticPr fontId="28" type="noConversion"/>
  </si>
  <si>
    <t>제1기 미래설계 과정</t>
    <phoneticPr fontId="28" type="noConversion"/>
  </si>
  <si>
    <t>김효남</t>
    <phoneticPr fontId="28" type="noConversion"/>
  </si>
  <si>
    <t>건강한 삶을 위한 기 에너지 충전</t>
    <phoneticPr fontId="28" type="noConversion"/>
  </si>
  <si>
    <t>이은영</t>
    <phoneticPr fontId="28" type="noConversion"/>
  </si>
  <si>
    <t>연금제도의 이해</t>
    <phoneticPr fontId="28" type="noConversion"/>
  </si>
  <si>
    <t>민기식</t>
    <phoneticPr fontId="28" type="noConversion"/>
  </si>
  <si>
    <t>재취업 및 창업을 위한 공직윤리</t>
    <phoneticPr fontId="28" type="noConversion"/>
  </si>
  <si>
    <t>유등정</t>
    <phoneticPr fontId="28" type="noConversion"/>
  </si>
  <si>
    <t>시간관리 생애설계</t>
    <phoneticPr fontId="28" type="noConversion"/>
  </si>
  <si>
    <t>이희수</t>
    <phoneticPr fontId="28" type="noConversion"/>
  </si>
  <si>
    <t>인문학으로 보는 와인</t>
    <phoneticPr fontId="28" type="noConversion"/>
  </si>
  <si>
    <t>장영일</t>
    <phoneticPr fontId="28" type="noConversion"/>
  </si>
  <si>
    <t>알기쉬운 세무상식 및 절세전략</t>
    <phoneticPr fontId="28" type="noConversion"/>
  </si>
  <si>
    <t>제21기 중견리더 과정</t>
    <phoneticPr fontId="28" type="noConversion"/>
  </si>
  <si>
    <t>허순철</t>
    <phoneticPr fontId="28" type="noConversion"/>
  </si>
  <si>
    <t>헌법</t>
    <phoneticPr fontId="28" type="noConversion"/>
  </si>
  <si>
    <t>구대회</t>
    <phoneticPr fontId="28" type="noConversion"/>
  </si>
  <si>
    <t>커피인문학(커피의 역사)</t>
    <phoneticPr fontId="28" type="noConversion"/>
  </si>
  <si>
    <t>구대회</t>
    <phoneticPr fontId="28" type="noConversion"/>
  </si>
  <si>
    <t>커피인문학(커피의 세계화)</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</si>
  <si>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</si>
  <si>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</si>
  <si>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</si>
  <si>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</si>
  <si>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</si>
  <si>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</si>
  <si>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</si>
  <si>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</si>
  <si>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</si>
  <si>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</si>
  <si>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</si>
  <si>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</si>
  <si>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조시영</t>
    <phoneticPr fontId="28" type="noConversion"/>
  </si>
  <si>
    <t>경남의 섬 발전방안</t>
    <phoneticPr fontId="28" type="noConversion"/>
  </si>
  <si>
    <t>권수정</t>
    <phoneticPr fontId="28" type="noConversion"/>
  </si>
  <si>
    <t>대화유형 이해</t>
    <phoneticPr fontId="28" type="noConversion"/>
  </si>
  <si>
    <t>권수정</t>
    <phoneticPr fontId="28" type="noConversion"/>
  </si>
  <si>
    <t>리더의 대화법</t>
    <phoneticPr fontId="28" type="noConversion"/>
  </si>
  <si>
    <t>김태홍</t>
    <phoneticPr fontId="28" type="noConversion"/>
  </si>
  <si>
    <t>한자</t>
    <phoneticPr fontId="28" type="noConversion"/>
  </si>
  <si>
    <t>문대룡</t>
    <phoneticPr fontId="28" type="noConversion"/>
  </si>
  <si>
    <t>정리수납</t>
    <phoneticPr fontId="28" type="noConversion"/>
  </si>
  <si>
    <t>김영애</t>
    <phoneticPr fontId="28" type="noConversion"/>
  </si>
  <si>
    <t>한국사</t>
    <phoneticPr fontId="28" type="noConversion"/>
  </si>
  <si>
    <t>김용성</t>
    <phoneticPr fontId="28" type="noConversion"/>
  </si>
  <si>
    <t>디지털 미래 대응</t>
    <phoneticPr fontId="28" type="noConversion"/>
  </si>
  <si>
    <t>김용성</t>
    <phoneticPr fontId="28" type="noConversion"/>
  </si>
  <si>
    <t>챗 GPT, 생산형 AI</t>
    <phoneticPr fontId="28" type="noConversion"/>
  </si>
  <si>
    <t>민병익</t>
    <phoneticPr fontId="28" type="noConversion"/>
  </si>
  <si>
    <t>행정학</t>
    <phoneticPr fontId="28" type="noConversion"/>
  </si>
  <si>
    <t>배치호</t>
    <phoneticPr fontId="28" type="noConversion"/>
  </si>
  <si>
    <t>최신개정 교통법규</t>
    <phoneticPr fontId="28" type="noConversion"/>
  </si>
  <si>
    <t>배치호</t>
    <phoneticPr fontId="28" type="noConversion"/>
  </si>
  <si>
    <t>교통사고 처리요령</t>
    <phoneticPr fontId="28" type="noConversion"/>
  </si>
  <si>
    <t>3월3주차</t>
    <phoneticPr fontId="28" type="noConversion"/>
  </si>
  <si>
    <t>3.20.~3.22.</t>
    <phoneticPr fontId="28" type="noConversion"/>
  </si>
  <si>
    <t>소통과 공감 과정</t>
    <phoneticPr fontId="28" type="noConversion"/>
  </si>
  <si>
    <t>3.21.~3.22.</t>
    <phoneticPr fontId="28" type="noConversion"/>
  </si>
  <si>
    <t>엑셀활용(초급)과정</t>
    <phoneticPr fontId="28" type="noConversion"/>
  </si>
  <si>
    <t>3.22.</t>
    <phoneticPr fontId="28" type="noConversion"/>
  </si>
  <si>
    <t>미래설계 과정</t>
    <phoneticPr fontId="28" type="noConversion"/>
  </si>
  <si>
    <t>3.11.~3.22.</t>
    <phoneticPr fontId="28" type="noConversion"/>
  </si>
  <si>
    <t>직무(인문·소양)</t>
  </si>
  <si>
    <t>제1기 예산회계실무 과정</t>
    <phoneticPr fontId="28" type="noConversion"/>
  </si>
  <si>
    <t>정종필</t>
    <phoneticPr fontId="28" type="noConversion"/>
  </si>
  <si>
    <t>지방자치단체 재정관리 및 예산의 이해</t>
    <phoneticPr fontId="28" type="noConversion"/>
  </si>
  <si>
    <t>한길옥</t>
    <phoneticPr fontId="28" type="noConversion"/>
  </si>
  <si>
    <t>회계실무</t>
    <phoneticPr fontId="28" type="noConversion"/>
  </si>
  <si>
    <t>최미연</t>
    <phoneticPr fontId="28" type="noConversion"/>
  </si>
  <si>
    <t>지방보조금 실무</t>
    <phoneticPr fontId="28" type="noConversion"/>
  </si>
  <si>
    <t>강수권</t>
    <phoneticPr fontId="28" type="noConversion"/>
  </si>
  <si>
    <t>회계 감사 지적사례</t>
    <phoneticPr fontId="28" type="noConversion"/>
  </si>
  <si>
    <t>조한철</t>
    <phoneticPr fontId="28" type="noConversion"/>
  </si>
  <si>
    <t>지방보조금 관리시스템 사용실무</t>
    <phoneticPr fontId="28" type="noConversion"/>
  </si>
  <si>
    <t>김경혜</t>
    <phoneticPr fontId="28" type="noConversion"/>
  </si>
  <si>
    <t>차세대지방재정관리시스템 사용실무</t>
    <phoneticPr fontId="28" type="noConversion"/>
  </si>
  <si>
    <t>김영수</t>
    <phoneticPr fontId="28" type="noConversion"/>
  </si>
  <si>
    <t>예산실무</t>
    <phoneticPr fontId="28" type="noConversion"/>
  </si>
  <si>
    <t>제1기 소통과 공감 과정</t>
    <phoneticPr fontId="28" type="noConversion"/>
  </si>
  <si>
    <t>추희정</t>
    <phoneticPr fontId="28" type="noConversion"/>
  </si>
  <si>
    <t>마음열기</t>
    <phoneticPr fontId="28" type="noConversion"/>
  </si>
  <si>
    <t>화합의 장(조직진단)</t>
    <phoneticPr fontId="28" type="noConversion"/>
  </si>
  <si>
    <t>추희정</t>
    <phoneticPr fontId="28" type="noConversion"/>
  </si>
  <si>
    <t>소통의 장(세대차이에 대한 인정과 소통)</t>
    <phoneticPr fontId="28" type="noConversion"/>
  </si>
  <si>
    <t>협업의 장(조직 내 공동목표 선정)</t>
    <phoneticPr fontId="28" type="noConversion"/>
  </si>
  <si>
    <t>실천의 장(세대공감 및 실천방안 만들기)</t>
    <phoneticPr fontId="28" type="noConversion"/>
  </si>
  <si>
    <t>제1기 엑셀 활용(초급) 과정</t>
    <phoneticPr fontId="28" type="noConversion"/>
  </si>
  <si>
    <t>박소정</t>
    <phoneticPr fontId="28" type="noConversion"/>
  </si>
  <si>
    <t>데이터 입력, 편집, 셀서식 정리</t>
    <phoneticPr fontId="28" type="noConversion"/>
  </si>
  <si>
    <t>실용함수, 차트 작성, 정렬·필터</t>
    <phoneticPr fontId="28" type="noConversion"/>
  </si>
  <si>
    <t>윤효식</t>
    <phoneticPr fontId="28" type="noConversion"/>
  </si>
  <si>
    <t>스마트폰 제대로 찍기</t>
    <phoneticPr fontId="28" type="noConversion"/>
  </si>
  <si>
    <t>최충환</t>
    <phoneticPr fontId="28" type="noConversion"/>
  </si>
  <si>
    <t>2024년 지역 부동산 전망</t>
    <phoneticPr fontId="28" type="noConversion"/>
  </si>
  <si>
    <t>최충환</t>
    <phoneticPr fontId="28" type="noConversion"/>
  </si>
  <si>
    <t>퇴직전후 맞춤 재테크</t>
    <phoneticPr fontId="28" type="noConversion"/>
  </si>
  <si>
    <t>윤현민</t>
    <phoneticPr fontId="28" type="noConversion"/>
  </si>
  <si>
    <t>동의보감에 나타난 성인병예방</t>
    <phoneticPr fontId="28" type="noConversion"/>
  </si>
  <si>
    <t>강은순</t>
    <phoneticPr fontId="28" type="noConversion"/>
  </si>
  <si>
    <t>행정사 제도의 이해</t>
    <phoneticPr fontId="28" type="noConversion"/>
  </si>
  <si>
    <t>이진석</t>
    <phoneticPr fontId="28" type="noConversion"/>
  </si>
  <si>
    <t>인문학콘서트</t>
    <phoneticPr fontId="28" type="noConversion"/>
  </si>
  <si>
    <t>제2기 신규 임용(후보)자 과정</t>
    <phoneticPr fontId="28" type="noConversion"/>
  </si>
  <si>
    <t>open mind / 팀빌딩</t>
    <phoneticPr fontId="28" type="noConversion"/>
  </si>
  <si>
    <t>경남의 도정과제 공유(시군정책 이해를 통한 공감 경남 만들기)</t>
    <phoneticPr fontId="28" type="noConversion"/>
  </si>
  <si>
    <t>국정원</t>
    <phoneticPr fontId="28" type="noConversion"/>
  </si>
  <si>
    <t>행정정보보호 및 사이버 위협 예방</t>
    <phoneticPr fontId="28" type="noConversion"/>
  </si>
  <si>
    <t>김도현</t>
    <phoneticPr fontId="28" type="noConversion"/>
  </si>
  <si>
    <t>경남의 비전과 주요정책</t>
    <phoneticPr fontId="28" type="noConversion"/>
  </si>
  <si>
    <t>예산실무</t>
    <phoneticPr fontId="28" type="noConversion"/>
  </si>
  <si>
    <t>김삼권</t>
    <phoneticPr fontId="28" type="noConversion"/>
  </si>
  <si>
    <t>제21기 중견리더 과정</t>
    <phoneticPr fontId="28" type="noConversion"/>
  </si>
  <si>
    <t>허순철</t>
    <phoneticPr fontId="28" type="noConversion"/>
  </si>
  <si>
    <t>헌법</t>
    <phoneticPr fontId="28" type="noConversion"/>
  </si>
  <si>
    <t>최열</t>
    <phoneticPr fontId="28" type="noConversion"/>
  </si>
  <si>
    <t>추사 김정희(학·예 일치의 경지)</t>
    <phoneticPr fontId="28" type="noConversion"/>
  </si>
  <si>
    <t>이중섭, 편지화(신화가 된 천재)</t>
    <phoneticPr fontId="28" type="noConversion"/>
  </si>
  <si>
    <t>영어A</t>
    <phoneticPr fontId="28" type="noConversion"/>
  </si>
  <si>
    <t>송혜영</t>
    <phoneticPr fontId="28" type="noConversion"/>
  </si>
  <si>
    <t>영어C</t>
    <phoneticPr fontId="28" type="noConversion"/>
  </si>
  <si>
    <t>김소희</t>
    <phoneticPr fontId="28" type="noConversion"/>
  </si>
  <si>
    <t>정인주</t>
    <phoneticPr fontId="28" type="noConversion"/>
  </si>
  <si>
    <t>국가재난관리 정책방향과 위기관리</t>
    <phoneticPr fontId="28" type="noConversion"/>
  </si>
  <si>
    <t>국가재난시스템과 선진재난 관리메뉴얼</t>
    <phoneticPr fontId="28" type="noConversion"/>
  </si>
  <si>
    <t>김태홍</t>
    <phoneticPr fontId="28" type="noConversion"/>
  </si>
  <si>
    <t>한자</t>
    <phoneticPr fontId="28" type="noConversion"/>
  </si>
  <si>
    <t>문대룡</t>
    <phoneticPr fontId="28" type="noConversion"/>
  </si>
  <si>
    <t>한국사</t>
    <phoneticPr fontId="28" type="noConversion"/>
  </si>
  <si>
    <t>손정민</t>
    <phoneticPr fontId="28" type="noConversion"/>
  </si>
  <si>
    <t>직장내 괴롭힘</t>
    <phoneticPr fontId="28" type="noConversion"/>
  </si>
  <si>
    <t>손정민</t>
    <phoneticPr fontId="28" type="noConversion"/>
  </si>
  <si>
    <t>조직소통</t>
    <phoneticPr fontId="28" type="noConversion"/>
  </si>
  <si>
    <t>민병익</t>
    <phoneticPr fontId="28" type="noConversion"/>
  </si>
  <si>
    <t>행정학</t>
    <phoneticPr fontId="28" type="noConversion"/>
  </si>
  <si>
    <t>윤조희</t>
    <phoneticPr fontId="28" type="noConversion"/>
  </si>
  <si>
    <t>기후변화에 대응하는 우리의 자세</t>
    <phoneticPr fontId="28" type="noConversion"/>
  </si>
  <si>
    <t>이하정</t>
    <phoneticPr fontId="28" type="noConversion"/>
  </si>
  <si>
    <t>직장예절</t>
    <phoneticPr fontId="28" type="noConversion"/>
  </si>
  <si>
    <t>홍순철</t>
    <phoneticPr fontId="28" type="noConversion"/>
  </si>
  <si>
    <t>인공지능 속 휴먼터치</t>
    <phoneticPr fontId="28" type="noConversion"/>
  </si>
  <si>
    <t>SNS '좋아요&amp;나'</t>
    <phoneticPr fontId="28" type="noConversion"/>
  </si>
  <si>
    <t>6급 승진자 역량향상 과정</t>
    <phoneticPr fontId="28" type="noConversion"/>
  </si>
  <si>
    <t>3.26.~3.29.</t>
    <phoneticPr fontId="28" type="noConversion"/>
  </si>
  <si>
    <t>3.27.~3.29.</t>
    <phoneticPr fontId="28" type="noConversion"/>
  </si>
  <si>
    <t>재난관리 실무 과정</t>
    <phoneticPr fontId="28" type="noConversion"/>
  </si>
  <si>
    <t>문화유산 이해 과정</t>
    <phoneticPr fontId="28" type="noConversion"/>
  </si>
  <si>
    <t>3월4주차</t>
    <phoneticPr fontId="28" type="noConversion"/>
  </si>
  <si>
    <t>제1기 6급 승진자 역량향상 과정</t>
    <phoneticPr fontId="28" type="noConversion"/>
  </si>
  <si>
    <t>이승환</t>
    <phoneticPr fontId="28" type="noConversion"/>
  </si>
  <si>
    <t>소통과 갈등관리</t>
    <phoneticPr fontId="28" type="noConversion"/>
  </si>
  <si>
    <t>허형범</t>
    <phoneticPr fontId="28" type="noConversion"/>
  </si>
  <si>
    <t>언론 대응 및 보고 능력 향상</t>
    <phoneticPr fontId="28" type="noConversion"/>
  </si>
  <si>
    <t>김형묵</t>
    <phoneticPr fontId="28" type="noConversion"/>
  </si>
  <si>
    <t>기획보고서 작성실무</t>
    <phoneticPr fontId="28" type="noConversion"/>
  </si>
  <si>
    <t>우명희</t>
    <phoneticPr fontId="28" type="noConversion"/>
  </si>
  <si>
    <t>역량개발 이해 및 과제 실습</t>
    <phoneticPr fontId="28" type="noConversion"/>
  </si>
  <si>
    <t>강진호</t>
    <phoneticPr fontId="28" type="noConversion"/>
  </si>
  <si>
    <t>생성형 AI의 직무적용</t>
    <phoneticPr fontId="28" type="noConversion"/>
  </si>
  <si>
    <t>제1기 기획능력향상 과정</t>
    <phoneticPr fontId="28" type="noConversion"/>
  </si>
  <si>
    <t>김경수</t>
    <phoneticPr fontId="28" type="noConversion"/>
  </si>
  <si>
    <t>보고서 작성 기법 및 실습</t>
    <phoneticPr fontId="28" type="noConversion"/>
  </si>
  <si>
    <t>이민석</t>
    <phoneticPr fontId="28" type="noConversion"/>
  </si>
  <si>
    <t>기획의 이론과 실제1 -논리적&amp;분석적 사고-</t>
    <phoneticPr fontId="28" type="noConversion"/>
  </si>
  <si>
    <t>이민석</t>
    <phoneticPr fontId="28" type="noConversion"/>
  </si>
  <si>
    <t>기획의 이론과 실제1 -창의적 사고-</t>
    <phoneticPr fontId="28" type="noConversion"/>
  </si>
  <si>
    <t>김철수</t>
    <phoneticPr fontId="28" type="noConversion"/>
  </si>
  <si>
    <t>전략적 기획마인드 구축</t>
    <phoneticPr fontId="28" type="noConversion"/>
  </si>
  <si>
    <t>김철수</t>
    <phoneticPr fontId="28" type="noConversion"/>
  </si>
  <si>
    <t>기획방법론 및 문제해결</t>
    <phoneticPr fontId="28" type="noConversion"/>
  </si>
  <si>
    <t>김철수</t>
    <phoneticPr fontId="28" type="noConversion"/>
  </si>
  <si>
    <t>정책기획서 및 보고서 작성 실습</t>
    <phoneticPr fontId="28" type="noConversion"/>
  </si>
  <si>
    <t>제1기 재난관리 실무 과정</t>
    <phoneticPr fontId="28" type="noConversion"/>
  </si>
  <si>
    <t>이태식</t>
    <phoneticPr fontId="28" type="noConversion"/>
  </si>
  <si>
    <t>재난관리체계의 이해</t>
    <phoneticPr fontId="28" type="noConversion"/>
  </si>
  <si>
    <t>김정국</t>
    <phoneticPr fontId="28" type="noConversion"/>
  </si>
  <si>
    <t>재난위기관리 매뉴얼 및 재난관리 협업</t>
    <phoneticPr fontId="28" type="noConversion"/>
  </si>
  <si>
    <t>최문수</t>
    <phoneticPr fontId="28" type="noConversion"/>
  </si>
  <si>
    <t>사례중심의 안전관리 체계의 이해 및 교훈</t>
    <phoneticPr fontId="28" type="noConversion"/>
  </si>
  <si>
    <t>정인주</t>
    <phoneticPr fontId="28" type="noConversion"/>
  </si>
  <si>
    <t>국가재난시스템과 선진재난 관리기법 및 재난관리 실무토론</t>
    <phoneticPr fontId="28" type="noConversion"/>
  </si>
  <si>
    <t>정우철</t>
    <phoneticPr fontId="28" type="noConversion"/>
  </si>
  <si>
    <t>산업용드론 활용교육</t>
    <phoneticPr fontId="28" type="noConversion"/>
  </si>
  <si>
    <t>제1기 드론 이해 및 행정활용 과정</t>
    <phoneticPr fontId="28" type="noConversion"/>
  </si>
  <si>
    <t>김해동</t>
    <phoneticPr fontId="28" type="noConversion"/>
  </si>
  <si>
    <t>경남 미래항공모빌리티(AAM)육성 등</t>
    <phoneticPr fontId="28" type="noConversion"/>
  </si>
  <si>
    <t>김상현</t>
    <phoneticPr fontId="28" type="noConversion"/>
  </si>
  <si>
    <t>드론 행정접목 사례</t>
    <phoneticPr fontId="28" type="noConversion"/>
  </si>
  <si>
    <t>차재경</t>
    <phoneticPr fontId="28" type="noConversion"/>
  </si>
  <si>
    <t>드론 관련 법률</t>
    <phoneticPr fontId="28" type="noConversion"/>
  </si>
  <si>
    <t>차재경</t>
    <phoneticPr fontId="28" type="noConversion"/>
  </si>
  <si>
    <t>드론 기본 조작 및 원리 이해</t>
    <phoneticPr fontId="28" type="noConversion"/>
  </si>
  <si>
    <t>차재경</t>
    <phoneticPr fontId="28" type="noConversion"/>
  </si>
  <si>
    <t>조종 실습</t>
    <phoneticPr fontId="28" type="noConversion"/>
  </si>
  <si>
    <t>드론을 활용한 촬영</t>
    <phoneticPr fontId="28" type="noConversion"/>
  </si>
  <si>
    <t>제2기 신규 임용(후보)자 과정</t>
    <phoneticPr fontId="28" type="noConversion"/>
  </si>
  <si>
    <t>김시영</t>
    <phoneticPr fontId="28" type="noConversion"/>
  </si>
  <si>
    <t>발표능력 기법 향상</t>
    <phoneticPr fontId="28" type="noConversion"/>
  </si>
  <si>
    <t>강영란</t>
    <phoneticPr fontId="28" type="noConversion"/>
  </si>
  <si>
    <t>회계실무</t>
    <phoneticPr fontId="28" type="noConversion"/>
  </si>
  <si>
    <t>김형묵</t>
    <phoneticPr fontId="28" type="noConversion"/>
  </si>
  <si>
    <t>보고서 작성 및 기획역량 강화</t>
    <phoneticPr fontId="28" type="noConversion"/>
  </si>
  <si>
    <t>권진경</t>
    <phoneticPr fontId="28" type="noConversion"/>
  </si>
  <si>
    <t>온나라시스템</t>
    <phoneticPr fontId="28" type="noConversion"/>
  </si>
  <si>
    <t>임득진</t>
    <phoneticPr fontId="28" type="noConversion"/>
  </si>
  <si>
    <t>현장학습(도정과제 연계)</t>
    <phoneticPr fontId="28" type="noConversion"/>
  </si>
  <si>
    <t>문홍열</t>
    <phoneticPr fontId="28" type="noConversion"/>
  </si>
  <si>
    <t>행정업무 운영실무</t>
    <phoneticPr fontId="28" type="noConversion"/>
  </si>
  <si>
    <t>최예지</t>
    <phoneticPr fontId="28" type="noConversion"/>
  </si>
  <si>
    <t>직장 내 괴롭힘 예방</t>
    <phoneticPr fontId="28" type="noConversion"/>
  </si>
  <si>
    <t>박소정</t>
    <phoneticPr fontId="28" type="noConversion"/>
  </si>
  <si>
    <t>쉽게 활용하는 한글 팁</t>
    <phoneticPr fontId="28" type="noConversion"/>
  </si>
  <si>
    <t>박소정</t>
    <phoneticPr fontId="28" type="noConversion"/>
  </si>
  <si>
    <t>쉽게 활용하는 엑셀 팁</t>
    <phoneticPr fontId="28" type="noConversion"/>
  </si>
  <si>
    <t>제21기 중견리더 과정</t>
    <phoneticPr fontId="28" type="noConversion"/>
  </si>
  <si>
    <t>허순철</t>
    <phoneticPr fontId="28" type="noConversion"/>
  </si>
  <si>
    <t>헌법</t>
    <phoneticPr fontId="28" type="noConversion"/>
  </si>
  <si>
    <t>이태식</t>
    <phoneticPr fontId="28" type="noConversion"/>
  </si>
  <si>
    <t>재난관리체계의 이해</t>
    <phoneticPr fontId="28" type="noConversion"/>
  </si>
  <si>
    <t>이태식</t>
    <phoneticPr fontId="28" type="noConversion"/>
  </si>
  <si>
    <t>재난 위기관리 매뉴얼 및 재난관리 협업</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</si>
  <si>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</si>
  <si>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</si>
  <si>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</si>
  <si>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</si>
  <si>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</si>
  <si>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</si>
  <si>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</si>
  <si>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</si>
  <si>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</si>
  <si>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</si>
  <si>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</si>
  <si>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</si>
  <si>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안정곤</t>
    <phoneticPr fontId="28" type="noConversion"/>
  </si>
  <si>
    <t>경남의 일자리 현황</t>
    <phoneticPr fontId="28" type="noConversion"/>
  </si>
  <si>
    <t>허영희</t>
    <phoneticPr fontId="28" type="noConversion"/>
  </si>
  <si>
    <t>아동학대 예방 교육</t>
    <phoneticPr fontId="28" type="noConversion"/>
  </si>
  <si>
    <t>김태홍</t>
    <phoneticPr fontId="28" type="noConversion"/>
  </si>
  <si>
    <t>한자</t>
    <phoneticPr fontId="28" type="noConversion"/>
  </si>
  <si>
    <t>문대룡</t>
    <phoneticPr fontId="28" type="noConversion"/>
  </si>
  <si>
    <t>정리수납</t>
    <phoneticPr fontId="28" type="noConversion"/>
  </si>
  <si>
    <t>김영애</t>
    <phoneticPr fontId="28" type="noConversion"/>
  </si>
  <si>
    <t>한국사</t>
    <phoneticPr fontId="28" type="noConversion"/>
  </si>
  <si>
    <t>전지영</t>
    <phoneticPr fontId="28" type="noConversion"/>
  </si>
  <si>
    <t>나의 삶과 균형</t>
    <phoneticPr fontId="28" type="noConversion"/>
  </si>
  <si>
    <t>전지영</t>
    <phoneticPr fontId="28" type="noConversion"/>
  </si>
  <si>
    <t>갈등관리</t>
    <phoneticPr fontId="28" type="noConversion"/>
  </si>
  <si>
    <t>민병익</t>
    <phoneticPr fontId="28" type="noConversion"/>
  </si>
  <si>
    <t>행정학</t>
    <phoneticPr fontId="28" type="noConversion"/>
  </si>
  <si>
    <t>김해동</t>
    <phoneticPr fontId="28" type="noConversion"/>
  </si>
  <si>
    <t>우주항공산업과 경남의 미래</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</si>
  <si>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</si>
  <si>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</si>
  <si>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</si>
  <si>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</si>
  <si>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</si>
  <si>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</si>
  <si>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</si>
  <si>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</si>
  <si>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</si>
  <si>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</si>
  <si>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4월1주차</t>
    <phoneticPr fontId="28" type="noConversion"/>
  </si>
  <si>
    <t>4월1주차</t>
    <phoneticPr fontId="28" type="noConversion"/>
  </si>
  <si>
    <t>보조금 단체 회계실무 과정</t>
    <phoneticPr fontId="28" type="noConversion"/>
  </si>
  <si>
    <t>4.1.</t>
    <phoneticPr fontId="28" type="noConversion"/>
  </si>
  <si>
    <t>4.2.</t>
    <phoneticPr fontId="28" type="noConversion"/>
  </si>
  <si>
    <t>과장급 필수 역량향상 과정</t>
    <phoneticPr fontId="28" type="noConversion"/>
  </si>
  <si>
    <t>4.2.~4.5.</t>
    <phoneticPr fontId="28" type="noConversion"/>
  </si>
  <si>
    <t>시·군 팀장 리더십 과정</t>
    <phoneticPr fontId="28" type="noConversion"/>
  </si>
  <si>
    <t>4.3.~4.5.</t>
    <phoneticPr fontId="28" type="noConversion"/>
  </si>
  <si>
    <t>행사실무 과정</t>
    <phoneticPr fontId="28" type="noConversion"/>
  </si>
  <si>
    <t>4.4.~4.5.</t>
    <phoneticPr fontId="28" type="noConversion"/>
  </si>
  <si>
    <t>자치경찰제도 이해 과정</t>
    <phoneticPr fontId="28" type="noConversion"/>
  </si>
  <si>
    <t>4.5.</t>
    <phoneticPr fontId="28" type="noConversion"/>
  </si>
  <si>
    <t>신규 임용(후보)자 과정</t>
    <phoneticPr fontId="28" type="noConversion"/>
  </si>
  <si>
    <t>3.18.~4.5.</t>
    <phoneticPr fontId="28" type="noConversion"/>
  </si>
  <si>
    <t>핵심(도민역량)</t>
  </si>
  <si>
    <t>제1기 보조금 단체 회계실무 과정</t>
    <phoneticPr fontId="28" type="noConversion"/>
  </si>
  <si>
    <t>강수권</t>
    <phoneticPr fontId="28" type="noConversion"/>
  </si>
  <si>
    <t>보조금 단체 회계감사 사례</t>
    <phoneticPr fontId="28" type="noConversion"/>
  </si>
  <si>
    <t>안정숙</t>
    <phoneticPr fontId="28" type="noConversion"/>
  </si>
  <si>
    <t>보조금 실무</t>
    <phoneticPr fontId="28" type="noConversion"/>
  </si>
  <si>
    <t>조한철</t>
    <phoneticPr fontId="28" type="noConversion"/>
  </si>
  <si>
    <t>지방 보조금 관리시스템(보탬e) 활용</t>
    <phoneticPr fontId="28" type="noConversion"/>
  </si>
  <si>
    <t>제2기 보조금 단체 회계실무 과정</t>
    <phoneticPr fontId="28" type="noConversion"/>
  </si>
  <si>
    <t>제1기 과장급 필수 역량향상 과정</t>
    <phoneticPr fontId="28" type="noConversion"/>
  </si>
  <si>
    <t>김대식</t>
    <phoneticPr fontId="28" type="noConversion"/>
  </si>
  <si>
    <t>리더들의 공감대 형성</t>
    <phoneticPr fontId="28" type="noConversion"/>
  </si>
  <si>
    <t>조직성과 창출을 위한 리더십</t>
    <phoneticPr fontId="28" type="noConversion"/>
  </si>
  <si>
    <t>애자일 조직에서 부서장의 역할</t>
    <phoneticPr fontId="28" type="noConversion"/>
  </si>
  <si>
    <t>이승환</t>
    <phoneticPr fontId="28" type="noConversion"/>
  </si>
  <si>
    <t>조직 내·외 갈등해결 및 효율적 관리</t>
    <phoneticPr fontId="28" type="noConversion"/>
  </si>
  <si>
    <t>소통을 위한 대화의 기술과 공감 기법</t>
    <phoneticPr fontId="28" type="noConversion"/>
  </si>
  <si>
    <t>박영란</t>
    <phoneticPr fontId="28" type="noConversion"/>
  </si>
  <si>
    <t>언론과의 효과적 소통 및 대응</t>
    <phoneticPr fontId="28" type="noConversion"/>
  </si>
  <si>
    <t>김해동</t>
    <phoneticPr fontId="28" type="noConversion"/>
  </si>
  <si>
    <t>우주항공산업과 경남의 미래</t>
    <phoneticPr fontId="28" type="noConversion"/>
  </si>
  <si>
    <t>권재경</t>
    <phoneticPr fontId="28" type="noConversion"/>
  </si>
  <si>
    <t>역량교육의 이해</t>
    <phoneticPr fontId="28" type="noConversion"/>
  </si>
  <si>
    <t>모의과제(서류함기법)</t>
    <phoneticPr fontId="28" type="noConversion"/>
  </si>
  <si>
    <t>민기식</t>
    <phoneticPr fontId="28" type="noConversion"/>
  </si>
  <si>
    <t>청렴 교육</t>
    <phoneticPr fontId="28" type="noConversion"/>
  </si>
  <si>
    <t>허윤정</t>
    <phoneticPr fontId="28" type="noConversion"/>
  </si>
  <si>
    <t>의사소통 및 조직관리 코칭</t>
    <phoneticPr fontId="28" type="noConversion"/>
  </si>
  <si>
    <t>비전 만들기</t>
    <phoneticPr fontId="28" type="noConversion"/>
  </si>
  <si>
    <t>제2기 시·군 팀장 리더십 과정</t>
    <phoneticPr fontId="28" type="noConversion"/>
  </si>
  <si>
    <t>손정민</t>
    <phoneticPr fontId="28" type="noConversion"/>
  </si>
  <si>
    <t>팀장의 역할 공감</t>
    <phoneticPr fontId="28" type="noConversion"/>
  </si>
  <si>
    <t>전자연</t>
    <phoneticPr fontId="28" type="noConversion"/>
  </si>
  <si>
    <t>소통을 위한 대화기술 및 공감기법</t>
    <phoneticPr fontId="28" type="noConversion"/>
  </si>
  <si>
    <t>갈등 해결 및 성과 창출 리더십</t>
    <phoneticPr fontId="28" type="noConversion"/>
  </si>
  <si>
    <t>손태성</t>
    <phoneticPr fontId="28" type="noConversion"/>
  </si>
  <si>
    <t>[모의과제 실습] 구두발표</t>
    <phoneticPr fontId="28" type="noConversion"/>
  </si>
  <si>
    <t>박봉서</t>
    <phoneticPr fontId="28" type="noConversion"/>
  </si>
  <si>
    <t>팀장의 보고 및 발표스킬</t>
    <phoneticPr fontId="28" type="noConversion"/>
  </si>
  <si>
    <t>신임팀장 비전 만들기</t>
    <phoneticPr fontId="28" type="noConversion"/>
  </si>
  <si>
    <t>제1기 가야사 바로알기 과정</t>
    <phoneticPr fontId="28" type="noConversion"/>
  </si>
  <si>
    <t>이규홍</t>
    <phoneticPr fontId="28" type="noConversion"/>
  </si>
  <si>
    <t>가야사에 대한 올바른 이해와 최신 연구성과 공유</t>
    <phoneticPr fontId="28" type="noConversion"/>
  </si>
  <si>
    <t>하승철</t>
    <phoneticPr fontId="28" type="noConversion"/>
  </si>
  <si>
    <t>7개 가야 고분군의 세계유산적 가치 공유</t>
    <phoneticPr fontId="28" type="noConversion"/>
  </si>
  <si>
    <t>황권순</t>
    <phoneticPr fontId="28" type="noConversion"/>
  </si>
  <si>
    <t>세계유산 가야 고분군 보호와 활용방안</t>
    <phoneticPr fontId="28" type="noConversion"/>
  </si>
  <si>
    <t>제1기 행사실무 과정</t>
    <phoneticPr fontId="28" type="noConversion"/>
  </si>
  <si>
    <t>도형훈</t>
    <phoneticPr fontId="28" type="noConversion"/>
  </si>
  <si>
    <t>행사 목적 선정 및 기획</t>
    <phoneticPr fontId="28" type="noConversion"/>
  </si>
  <si>
    <t>행사준비</t>
    <phoneticPr fontId="28" type="noConversion"/>
  </si>
  <si>
    <t>인사말 쓰기</t>
    <phoneticPr fontId="28" type="noConversion"/>
  </si>
  <si>
    <t>남재철</t>
    <phoneticPr fontId="28" type="noConversion"/>
  </si>
  <si>
    <t>행사진행 -행사 사례 및 의전-</t>
    <phoneticPr fontId="28" type="noConversion"/>
  </si>
  <si>
    <t>대화와 소통(커뮤니케이션 스킬)</t>
    <phoneticPr fontId="28" type="noConversion"/>
  </si>
  <si>
    <t>제1기 자치경찰제도 이해 과정</t>
    <phoneticPr fontId="28" type="noConversion"/>
  </si>
  <si>
    <t>윤창수</t>
    <phoneticPr fontId="28" type="noConversion"/>
  </si>
  <si>
    <t>경남형 자치경찰 정책의 성과와 과제</t>
    <phoneticPr fontId="28" type="noConversion"/>
  </si>
  <si>
    <t>김진혁</t>
    <phoneticPr fontId="28" type="noConversion"/>
  </si>
  <si>
    <t>자치경찰 제도의 이해</t>
    <phoneticPr fontId="28" type="noConversion"/>
  </si>
  <si>
    <t>제2기 신규 임용(후보)자 과정</t>
    <phoneticPr fontId="28" type="noConversion"/>
  </si>
  <si>
    <t>하용구</t>
    <phoneticPr fontId="28" type="noConversion"/>
  </si>
  <si>
    <t>생동감up 현장이야기(민원응대)</t>
    <phoneticPr fontId="28" type="noConversion"/>
  </si>
  <si>
    <t>김진철</t>
    <phoneticPr fontId="28" type="noConversion"/>
  </si>
  <si>
    <t>생동감up 현장이야기(조직 이야기)</t>
    <phoneticPr fontId="28" type="noConversion"/>
  </si>
  <si>
    <t>손혜정</t>
    <phoneticPr fontId="28" type="noConversion"/>
  </si>
  <si>
    <t>공무원 노사관계의 이해</t>
    <phoneticPr fontId="28" type="noConversion"/>
  </si>
  <si>
    <t>김은심</t>
    <phoneticPr fontId="28" type="noConversion"/>
  </si>
  <si>
    <t>차세대지방재정관리시스템</t>
    <phoneticPr fontId="28" type="noConversion"/>
  </si>
  <si>
    <t>이옥형</t>
    <phoneticPr fontId="28" type="noConversion"/>
  </si>
  <si>
    <t>보고서 작성 실습</t>
    <phoneticPr fontId="28" type="noConversion"/>
  </si>
  <si>
    <t>김소희</t>
    <phoneticPr fontId="28" type="noConversion"/>
  </si>
  <si>
    <t>공무원 연금제도의 이해</t>
    <phoneticPr fontId="28" type="noConversion"/>
  </si>
  <si>
    <t>김용성</t>
    <phoneticPr fontId="28" type="noConversion"/>
  </si>
  <si>
    <t>디지털·미래대응 교육 이해 및 실습</t>
    <phoneticPr fontId="28" type="noConversion"/>
  </si>
  <si>
    <t>양치호</t>
    <phoneticPr fontId="28" type="noConversion"/>
  </si>
  <si>
    <t>일반서무 업무 알아보기</t>
    <phoneticPr fontId="28" type="noConversion"/>
  </si>
  <si>
    <t>김민서</t>
    <phoneticPr fontId="28" type="noConversion"/>
  </si>
  <si>
    <t>보도자료 작성실무</t>
    <phoneticPr fontId="28" type="noConversion"/>
  </si>
  <si>
    <t>이광옥</t>
    <phoneticPr fontId="28" type="noConversion"/>
  </si>
  <si>
    <t>법령체계와 법령해석 방법론</t>
    <phoneticPr fontId="28" type="noConversion"/>
  </si>
  <si>
    <t>정수효</t>
    <phoneticPr fontId="28" type="noConversion"/>
  </si>
  <si>
    <t>청탁금지법의 이해</t>
    <phoneticPr fontId="28" type="noConversion"/>
  </si>
  <si>
    <t>정현서</t>
    <phoneticPr fontId="28" type="noConversion"/>
  </si>
  <si>
    <t>성찰 및 비전 수립</t>
    <phoneticPr fontId="28" type="noConversion"/>
  </si>
  <si>
    <t>제21기 중견리더 과정</t>
    <phoneticPr fontId="28" type="noConversion"/>
  </si>
  <si>
    <t>허순철</t>
    <phoneticPr fontId="28" type="noConversion"/>
  </si>
  <si>
    <t>헌법</t>
    <phoneticPr fontId="28" type="noConversion"/>
  </si>
  <si>
    <t>최충완</t>
    <phoneticPr fontId="28" type="noConversion"/>
  </si>
  <si>
    <t>2024년 경제 전망</t>
    <phoneticPr fontId="28" type="noConversion"/>
  </si>
  <si>
    <t>쉽게 배워서 크게 쓰는 재무 설계</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</si>
  <si>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</si>
  <si>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</si>
  <si>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</si>
  <si>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</si>
  <si>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</si>
  <si>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</si>
  <si>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</si>
  <si>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</si>
  <si>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</si>
  <si>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</si>
  <si>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</si>
  <si>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</si>
  <si>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김춘수</t>
    <phoneticPr fontId="28" type="noConversion"/>
  </si>
  <si>
    <t>장애익 인식개선</t>
    <phoneticPr fontId="28" type="noConversion"/>
  </si>
  <si>
    <t>김만배</t>
    <phoneticPr fontId="28" type="noConversion"/>
  </si>
  <si>
    <t>경남의 항노화와 약초</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</si>
  <si>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</si>
  <si>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</si>
  <si>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</si>
  <si>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</si>
  <si>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</si>
  <si>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</si>
  <si>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</si>
  <si>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</si>
  <si>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</si>
  <si>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</si>
  <si>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김태홍</t>
    <phoneticPr fontId="28" type="noConversion"/>
  </si>
  <si>
    <t>한자</t>
    <phoneticPr fontId="28" type="noConversion"/>
  </si>
  <si>
    <t>문대룡</t>
    <phoneticPr fontId="28" type="noConversion"/>
  </si>
  <si>
    <t>정리수납</t>
    <phoneticPr fontId="28" type="noConversion"/>
  </si>
  <si>
    <t>김영애</t>
    <phoneticPr fontId="28" type="noConversion"/>
  </si>
  <si>
    <t>한국사</t>
    <phoneticPr fontId="28" type="noConversion"/>
  </si>
  <si>
    <t>한상덕</t>
    <phoneticPr fontId="28" type="noConversion"/>
  </si>
  <si>
    <t>바람직한 공직관 실천</t>
    <phoneticPr fontId="28" type="noConversion"/>
  </si>
  <si>
    <t>중국문화의 이해</t>
    <phoneticPr fontId="28" type="noConversion"/>
  </si>
  <si>
    <t>민병익</t>
    <phoneticPr fontId="28" type="noConversion"/>
  </si>
  <si>
    <t>행정학</t>
    <phoneticPr fontId="28" type="noConversion"/>
  </si>
  <si>
    <t>이희수</t>
    <phoneticPr fontId="28" type="noConversion"/>
  </si>
  <si>
    <t>인문학으로 보는 와인</t>
    <phoneticPr fontId="28" type="noConversion"/>
  </si>
  <si>
    <t>승해경</t>
    <phoneticPr fontId="28" type="noConversion"/>
  </si>
  <si>
    <t>다문화 사회와 문화 다양성</t>
    <phoneticPr fontId="28" type="noConversion"/>
  </si>
  <si>
    <t>강원석</t>
    <phoneticPr fontId="28" type="noConversion"/>
  </si>
  <si>
    <t>행복을 미루지 마세요</t>
    <phoneticPr fontId="28" type="noConversion"/>
  </si>
  <si>
    <t>4월2주차</t>
    <phoneticPr fontId="28" type="noConversion"/>
  </si>
  <si>
    <t>성별영향평가 과정</t>
    <phoneticPr fontId="28" type="noConversion"/>
  </si>
  <si>
    <t>4.11.~4.12.</t>
    <phoneticPr fontId="28" type="noConversion"/>
  </si>
  <si>
    <t>한글 활용 과정</t>
    <phoneticPr fontId="28" type="noConversion"/>
  </si>
  <si>
    <t>4.12.</t>
    <phoneticPr fontId="28" type="noConversion"/>
  </si>
  <si>
    <t>제1기 성별영향평가 과정</t>
    <phoneticPr fontId="28" type="noConversion"/>
  </si>
  <si>
    <t>김혜정</t>
    <phoneticPr fontId="28" type="noConversion"/>
  </si>
  <si>
    <t>성인지 업무 담당자를 위한 성인지 교육</t>
    <phoneticPr fontId="28" type="noConversion"/>
  </si>
  <si>
    <t>김선희</t>
    <phoneticPr fontId="28" type="noConversion"/>
  </si>
  <si>
    <t>성주류화 제도란 무엇인가?</t>
    <phoneticPr fontId="28" type="noConversion"/>
  </si>
  <si>
    <t>박은미</t>
    <phoneticPr fontId="28" type="noConversion"/>
  </si>
  <si>
    <t>2024년 성별영향평가의 추진방향</t>
    <phoneticPr fontId="28" type="noConversion"/>
  </si>
  <si>
    <t>허은희</t>
    <phoneticPr fontId="28" type="noConversion"/>
  </si>
  <si>
    <t>성별영향평가 정책개선 우수사례 연구</t>
    <phoneticPr fontId="28" type="noConversion"/>
  </si>
  <si>
    <t>허은희</t>
    <phoneticPr fontId="28" type="noConversion"/>
  </si>
  <si>
    <t>성별영향평가서 및 성인지예산서 작성 실습</t>
    <phoneticPr fontId="28" type="noConversion"/>
  </si>
  <si>
    <t>제1기 한글 활용 과정</t>
    <phoneticPr fontId="28" type="noConversion"/>
  </si>
  <si>
    <t>박소정</t>
    <phoneticPr fontId="28" type="noConversion"/>
  </si>
  <si>
    <t>한글 초급1</t>
    <phoneticPr fontId="28" type="noConversion"/>
  </si>
  <si>
    <t>한글 초급2</t>
  </si>
  <si>
    <t>허순철</t>
    <phoneticPr fontId="28" type="noConversion"/>
  </si>
  <si>
    <t>헌법</t>
    <phoneticPr fontId="28" type="noConversion"/>
  </si>
  <si>
    <t>문성아</t>
    <phoneticPr fontId="28" type="noConversion"/>
  </si>
  <si>
    <t>투자유치 법령 및 제도 이해</t>
    <phoneticPr fontId="28" type="noConversion"/>
  </si>
  <si>
    <t>김기영</t>
    <phoneticPr fontId="28" type="noConversion"/>
  </si>
  <si>
    <t>2024년 도정운영방향</t>
    <phoneticPr fontId="28" type="noConversion"/>
  </si>
  <si>
    <t>박무늬</t>
    <phoneticPr fontId="28" type="noConversion"/>
  </si>
  <si>
    <t>영어A</t>
    <phoneticPr fontId="28" type="noConversion"/>
  </si>
  <si>
    <t>영어B</t>
    <phoneticPr fontId="28" type="noConversion"/>
  </si>
  <si>
    <t>허미경</t>
    <phoneticPr fontId="28" type="noConversion"/>
  </si>
  <si>
    <t>영어C</t>
    <phoneticPr fontId="28" type="noConversion"/>
  </si>
  <si>
    <t>고까이요우꼬</t>
    <phoneticPr fontId="28" type="noConversion"/>
  </si>
  <si>
    <t>박미경</t>
    <phoneticPr fontId="28" type="noConversion"/>
  </si>
  <si>
    <t>일본어B</t>
    <phoneticPr fontId="28" type="noConversion"/>
  </si>
  <si>
    <t>JIN HUA</t>
    <phoneticPr fontId="28" type="noConversion"/>
  </si>
  <si>
    <t>중국어</t>
    <phoneticPr fontId="28" type="noConversion"/>
  </si>
  <si>
    <t>박평문</t>
    <phoneticPr fontId="28" type="noConversion"/>
  </si>
  <si>
    <t>노르딕 워킹(걷기에 날개를 달다)</t>
    <phoneticPr fontId="28" type="noConversion"/>
  </si>
  <si>
    <t>홍순철</t>
    <phoneticPr fontId="28" type="noConversion"/>
  </si>
  <si>
    <t>동양철학사: 사주명리학</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</si>
  <si>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</si>
  <si>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</si>
  <si>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</si>
  <si>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</si>
  <si>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</si>
  <si>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</si>
  <si>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</si>
  <si>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</si>
  <si>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</si>
  <si>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</si>
  <si>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민병익</t>
    <phoneticPr fontId="28" type="noConversion"/>
  </si>
  <si>
    <t>행정학</t>
    <phoneticPr fontId="28" type="noConversion"/>
  </si>
  <si>
    <t>정경임</t>
    <phoneticPr fontId="28" type="noConversion"/>
  </si>
  <si>
    <t>한국복식의 이해</t>
    <phoneticPr fontId="28" type="noConversion"/>
  </si>
  <si>
    <t>최덕림</t>
    <phoneticPr fontId="28" type="noConversion"/>
  </si>
  <si>
    <t>팀장 리더십(Why &amp; How)</t>
    <phoneticPr fontId="28" type="noConversion"/>
  </si>
  <si>
    <t>한진희</t>
    <phoneticPr fontId="28" type="noConversion"/>
  </si>
  <si>
    <t>공무원 노조의 이해 및 역할</t>
    <phoneticPr fontId="28" type="noConversion"/>
  </si>
  <si>
    <t>박종찬</t>
    <phoneticPr fontId="28" type="noConversion"/>
  </si>
  <si>
    <t>인생은 숙제가 아닌 축제</t>
    <phoneticPr fontId="28" type="noConversion"/>
  </si>
  <si>
    <t>7·8급 승진자 역량향상 과정</t>
    <phoneticPr fontId="28" type="noConversion"/>
  </si>
  <si>
    <t>4.16.~4.19.</t>
    <phoneticPr fontId="28" type="noConversion"/>
  </si>
  <si>
    <t>스마트기기 활용 과정</t>
    <phoneticPr fontId="28" type="noConversion"/>
  </si>
  <si>
    <t>4.17.~4.19.</t>
    <phoneticPr fontId="28" type="noConversion"/>
  </si>
  <si>
    <t>신규공무원 역량향상 심화 과정</t>
    <phoneticPr fontId="28" type="noConversion"/>
  </si>
  <si>
    <t>4.17.~4.19.</t>
    <phoneticPr fontId="28" type="noConversion"/>
  </si>
  <si>
    <t>경남의 섬 과정</t>
    <phoneticPr fontId="28" type="noConversion"/>
  </si>
  <si>
    <t>4.16.~4.19.</t>
    <phoneticPr fontId="28" type="noConversion"/>
  </si>
  <si>
    <t>4월3주차</t>
    <phoneticPr fontId="28" type="noConversion"/>
  </si>
  <si>
    <t>제2기 7·8급 승진자 역량향상  과정</t>
    <phoneticPr fontId="28" type="noConversion"/>
  </si>
  <si>
    <t>조하림</t>
    <phoneticPr fontId="28" type="noConversion"/>
  </si>
  <si>
    <t>소통을 위한 대화의 기술과 공감 기법</t>
    <phoneticPr fontId="28" type="noConversion"/>
  </si>
  <si>
    <t>양정수</t>
    <phoneticPr fontId="28" type="noConversion"/>
  </si>
  <si>
    <t>계약실무</t>
    <phoneticPr fontId="28" type="noConversion"/>
  </si>
  <si>
    <t>정현순</t>
    <phoneticPr fontId="28" type="noConversion"/>
  </si>
  <si>
    <t>보고서 작성(행사보고서, 업무보고)</t>
    <phoneticPr fontId="28" type="noConversion"/>
  </si>
  <si>
    <t>손효은</t>
    <phoneticPr fontId="28" type="noConversion"/>
  </si>
  <si>
    <t>통계포털 이용 및 직무적용</t>
    <phoneticPr fontId="28" type="noConversion"/>
  </si>
  <si>
    <t>이동빈</t>
    <phoneticPr fontId="28" type="noConversion"/>
  </si>
  <si>
    <t>통계포털 이용 및 직무적용</t>
    <phoneticPr fontId="28" type="noConversion"/>
  </si>
  <si>
    <t>강현주</t>
    <phoneticPr fontId="28" type="noConversion"/>
  </si>
  <si>
    <t>지방소멸 실태와 정책기초</t>
    <phoneticPr fontId="28" type="noConversion"/>
  </si>
  <si>
    <t>강진호</t>
    <phoneticPr fontId="28" type="noConversion"/>
  </si>
  <si>
    <t>생성형 AI의 직무적용</t>
    <phoneticPr fontId="28" type="noConversion"/>
  </si>
  <si>
    <t>제1기 스마트기기 활용 과정</t>
    <phoneticPr fontId="28" type="noConversion"/>
  </si>
  <si>
    <t>유정수</t>
    <phoneticPr fontId="28" type="noConversion"/>
  </si>
  <si>
    <t>스마트폰 업무환경 최적화하기</t>
    <phoneticPr fontId="28" type="noConversion"/>
  </si>
  <si>
    <t>유정수</t>
    <phoneticPr fontId="28" type="noConversion"/>
  </si>
  <si>
    <t>저작권 문제없는 콘텐츠 활용</t>
    <phoneticPr fontId="28" type="noConversion"/>
  </si>
  <si>
    <t>자료 찾기 및 공유 앱 활용</t>
    <phoneticPr fontId="28" type="noConversion"/>
  </si>
  <si>
    <t>업무효율을 높이는 윈도우 활용 기능</t>
    <phoneticPr fontId="28" type="noConversion"/>
  </si>
  <si>
    <t>유정수</t>
    <phoneticPr fontId="28" type="noConversion"/>
  </si>
  <si>
    <t>크롬을 이용한 인터넷 정보 수집</t>
    <phoneticPr fontId="28" type="noConversion"/>
  </si>
  <si>
    <t>클라우드 서비스를 활용한 데이터 관리</t>
    <phoneticPr fontId="28" type="noConversion"/>
  </si>
  <si>
    <t>동영상 편집 앱을 이용한 영상 편집</t>
    <phoneticPr fontId="28" type="noConversion"/>
  </si>
  <si>
    <t>업무 속도를 빠르게 도와주는 유틸리티 활용</t>
    <phoneticPr fontId="28" type="noConversion"/>
  </si>
  <si>
    <t>chat GPT 업무 활용</t>
    <phoneticPr fontId="28" type="noConversion"/>
  </si>
  <si>
    <t>제2기 신규공무원 역량향상 심화 과정</t>
    <phoneticPr fontId="28" type="noConversion"/>
  </si>
  <si>
    <t>최미연</t>
    <phoneticPr fontId="28" type="noConversion"/>
  </si>
  <si>
    <t>보조금 실무</t>
    <phoneticPr fontId="28" type="noConversion"/>
  </si>
  <si>
    <t>양정수</t>
    <phoneticPr fontId="28" type="noConversion"/>
  </si>
  <si>
    <t>김민서</t>
    <phoneticPr fontId="28" type="noConversion"/>
  </si>
  <si>
    <t>보도자료 작성</t>
    <phoneticPr fontId="28" type="noConversion"/>
  </si>
  <si>
    <t>인사말 작성</t>
    <phoneticPr fontId="28" type="noConversion"/>
  </si>
  <si>
    <t>남재철</t>
    <phoneticPr fontId="28" type="noConversion"/>
  </si>
  <si>
    <t>행사실무</t>
    <phoneticPr fontId="28" type="noConversion"/>
  </si>
  <si>
    <t>김경혜</t>
    <phoneticPr fontId="28" type="noConversion"/>
  </si>
  <si>
    <t>홍보템플릿 실무</t>
    <phoneticPr fontId="28" type="noConversion"/>
  </si>
  <si>
    <t>이광옥</t>
    <phoneticPr fontId="28" type="noConversion"/>
  </si>
  <si>
    <t>법률(규정)해석</t>
    <phoneticPr fontId="28" type="noConversion"/>
  </si>
  <si>
    <t>이현민</t>
    <phoneticPr fontId="28" type="noConversion"/>
  </si>
  <si>
    <t>한글실무</t>
    <phoneticPr fontId="28" type="noConversion"/>
  </si>
  <si>
    <t>이병화</t>
    <phoneticPr fontId="28" type="noConversion"/>
  </si>
  <si>
    <t>공사감독 및 현장점검 요령</t>
    <phoneticPr fontId="28" type="noConversion"/>
  </si>
  <si>
    <t>이현민</t>
    <phoneticPr fontId="28" type="noConversion"/>
  </si>
  <si>
    <t>엑셀실무</t>
    <phoneticPr fontId="28" type="noConversion"/>
  </si>
  <si>
    <t>정혜년</t>
    <phoneticPr fontId="28" type="noConversion"/>
  </si>
  <si>
    <t>보고서 작성 실무</t>
    <phoneticPr fontId="28" type="noConversion"/>
  </si>
  <si>
    <t>배지훈</t>
    <phoneticPr fontId="28" type="noConversion"/>
  </si>
  <si>
    <t>E호조 지출·회계 실무</t>
    <phoneticPr fontId="28" type="noConversion"/>
  </si>
  <si>
    <t>김영수</t>
    <phoneticPr fontId="28" type="noConversion"/>
  </si>
  <si>
    <t>예산실무</t>
    <phoneticPr fontId="28" type="noConversion"/>
  </si>
  <si>
    <t>제1기 시·군 팀장 역량향상 과정</t>
    <phoneticPr fontId="28" type="noConversion"/>
  </si>
  <si>
    <t>정현서</t>
    <phoneticPr fontId="28" type="noConversion"/>
  </si>
  <si>
    <t>역량교육을 위한 마음열기</t>
    <phoneticPr fontId="28" type="noConversion"/>
  </si>
  <si>
    <t>손태성</t>
    <phoneticPr fontId="28" type="noConversion"/>
  </si>
  <si>
    <t>역량에 대한 이해</t>
    <phoneticPr fontId="28" type="noConversion"/>
  </si>
  <si>
    <t>박봉서</t>
    <phoneticPr fontId="28" type="noConversion"/>
  </si>
  <si>
    <t>프리젠테이션과 보고 브리핑</t>
    <phoneticPr fontId="28" type="noConversion"/>
  </si>
  <si>
    <t>손태성</t>
    <phoneticPr fontId="28" type="noConversion"/>
  </si>
  <si>
    <t>[모의과제 실습] 구두발표</t>
    <phoneticPr fontId="28" type="noConversion"/>
  </si>
  <si>
    <t>역할 수행 및 토론</t>
    <phoneticPr fontId="28" type="noConversion"/>
  </si>
  <si>
    <t>우명희</t>
    <phoneticPr fontId="28" type="noConversion"/>
  </si>
  <si>
    <t>[모의과제 실습] 집단토론</t>
    <phoneticPr fontId="28" type="noConversion"/>
  </si>
  <si>
    <t>자기개발계획서 작성 및 팀장의 비전</t>
    <phoneticPr fontId="28" type="noConversion"/>
  </si>
  <si>
    <t>제1기 경남의 섬 과정</t>
    <phoneticPr fontId="28" type="noConversion"/>
  </si>
  <si>
    <t>조시영</t>
    <phoneticPr fontId="28" type="noConversion"/>
  </si>
  <si>
    <t>경남 섬 가치와 미래</t>
    <phoneticPr fontId="28" type="noConversion"/>
  </si>
  <si>
    <t>제3기 신규 임용(후보)자 과정</t>
    <phoneticPr fontId="28" type="noConversion"/>
  </si>
  <si>
    <t>임득진</t>
    <phoneticPr fontId="28" type="noConversion"/>
  </si>
  <si>
    <t>경남의 도정과제 공유(시군정책 이해를 통한 공감 경남 만들기)</t>
    <phoneticPr fontId="28" type="noConversion"/>
  </si>
  <si>
    <t>성과중심 공직가치 함양</t>
    <phoneticPr fontId="28" type="noConversion"/>
  </si>
  <si>
    <t>공직가치 액션러닝(골든타임 119)</t>
    <phoneticPr fontId="28" type="noConversion"/>
  </si>
  <si>
    <t>한상덕</t>
    <phoneticPr fontId="28" type="noConversion"/>
  </si>
  <si>
    <t>바람직한 공직관 실천</t>
    <phoneticPr fontId="28" type="noConversion"/>
  </si>
  <si>
    <t>김형묵</t>
    <phoneticPr fontId="28" type="noConversion"/>
  </si>
  <si>
    <t>보고서 작성 및 기획역량 강화</t>
    <phoneticPr fontId="28" type="noConversion"/>
  </si>
  <si>
    <t>법령체계와 법령해석 방법론</t>
    <phoneticPr fontId="28" type="noConversion"/>
  </si>
  <si>
    <t>제21기 중견리더 과정</t>
    <phoneticPr fontId="28" type="noConversion"/>
  </si>
  <si>
    <t>허순철</t>
    <phoneticPr fontId="28" type="noConversion"/>
  </si>
  <si>
    <t>헌법</t>
    <phoneticPr fontId="28" type="noConversion"/>
  </si>
  <si>
    <t>정한겸</t>
    <phoneticPr fontId="28" type="noConversion"/>
  </si>
  <si>
    <t>명품바디만들기</t>
    <phoneticPr fontId="28" type="noConversion"/>
  </si>
  <si>
    <t>김도형</t>
    <phoneticPr fontId="28" type="noConversion"/>
  </si>
  <si>
    <t>탁구</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</si>
  <si>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</si>
  <si>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</si>
  <si>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</si>
  <si>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</si>
  <si>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</si>
  <si>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</si>
  <si>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</si>
  <si>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</si>
  <si>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</si>
  <si>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</si>
  <si>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</si>
  <si>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</si>
  <si>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강윤식</t>
    <phoneticPr fontId="28" type="noConversion"/>
  </si>
  <si>
    <t>만성질병 예방</t>
    <phoneticPr fontId="28" type="noConversion"/>
  </si>
  <si>
    <t>이승모</t>
    <phoneticPr fontId="28" type="noConversion"/>
  </si>
  <si>
    <t>적극행정을 통한 공직혁신</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</si>
  <si>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</si>
  <si>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</si>
  <si>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</si>
  <si>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</si>
  <si>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</si>
  <si>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</si>
  <si>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</si>
  <si>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</si>
  <si>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</si>
  <si>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</si>
  <si>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김태홍</t>
    <phoneticPr fontId="28" type="noConversion"/>
  </si>
  <si>
    <t>한자</t>
    <phoneticPr fontId="28" type="noConversion"/>
  </si>
  <si>
    <t>문대룡</t>
    <phoneticPr fontId="28" type="noConversion"/>
  </si>
  <si>
    <t>정리수납</t>
    <phoneticPr fontId="28" type="noConversion"/>
  </si>
  <si>
    <t>김영애</t>
    <phoneticPr fontId="28" type="noConversion"/>
  </si>
  <si>
    <t>한국사</t>
    <phoneticPr fontId="28" type="noConversion"/>
  </si>
  <si>
    <t>윤현민</t>
    <phoneticPr fontId="28" type="noConversion"/>
  </si>
  <si>
    <t>동의보감에 나타난 성인병 예방</t>
    <phoneticPr fontId="28" type="noConversion"/>
  </si>
  <si>
    <t>민병익</t>
    <phoneticPr fontId="28" type="noConversion"/>
  </si>
  <si>
    <t>행정학</t>
    <phoneticPr fontId="28" type="noConversion"/>
  </si>
  <si>
    <t>역량개발교육 이론</t>
    <phoneticPr fontId="28" type="noConversion"/>
  </si>
  <si>
    <t>4월4주차</t>
    <phoneticPr fontId="28" type="noConversion"/>
  </si>
  <si>
    <t>4월4주차</t>
    <phoneticPr fontId="28" type="noConversion"/>
  </si>
  <si>
    <t>4.24.~4.26.</t>
    <phoneticPr fontId="28" type="noConversion"/>
  </si>
  <si>
    <t>강사양성 과정</t>
    <phoneticPr fontId="28" type="noConversion"/>
  </si>
  <si>
    <t>저수지·댐 안전관리 과정</t>
    <phoneticPr fontId="28" type="noConversion"/>
  </si>
  <si>
    <t>지역특화 관광 콘텐츠 개발 과정</t>
    <phoneticPr fontId="28" type="noConversion"/>
  </si>
  <si>
    <t>소통과 공감 과정</t>
    <phoneticPr fontId="28" type="noConversion"/>
  </si>
  <si>
    <t>4.25.~4.26.</t>
    <phoneticPr fontId="28" type="noConversion"/>
  </si>
  <si>
    <t>제3기 시·군 팀장 리더십 과정</t>
    <phoneticPr fontId="28" type="noConversion"/>
  </si>
  <si>
    <t>손정민</t>
    <phoneticPr fontId="28" type="noConversion"/>
  </si>
  <si>
    <t>팀장의 역할 공감</t>
    <phoneticPr fontId="28" type="noConversion"/>
  </si>
  <si>
    <t>임학종</t>
    <phoneticPr fontId="28" type="noConversion"/>
  </si>
  <si>
    <t>가야의 미</t>
    <phoneticPr fontId="28" type="noConversion"/>
  </si>
  <si>
    <t>이승환</t>
    <phoneticPr fontId="28" type="noConversion"/>
  </si>
  <si>
    <t>소통을 위한 대화기술 및 공감기법</t>
    <phoneticPr fontId="28" type="noConversion"/>
  </si>
  <si>
    <t>갈등 해결 및 성과 창출 리더십</t>
    <phoneticPr fontId="28" type="noConversion"/>
  </si>
  <si>
    <t>우명희</t>
    <phoneticPr fontId="28" type="noConversion"/>
  </si>
  <si>
    <t>역량교육의 이해</t>
    <phoneticPr fontId="28" type="noConversion"/>
  </si>
  <si>
    <t>[모의과제 실습] 구두발표</t>
    <phoneticPr fontId="28" type="noConversion"/>
  </si>
  <si>
    <t>박봉서</t>
    <phoneticPr fontId="28" type="noConversion"/>
  </si>
  <si>
    <t>팀장의 보고 및 발표스킬</t>
    <phoneticPr fontId="28" type="noConversion"/>
  </si>
  <si>
    <t>신임팀장 비전 만들기</t>
    <phoneticPr fontId="28" type="noConversion"/>
  </si>
  <si>
    <t>제1기 강사양성 과정</t>
    <phoneticPr fontId="28" type="noConversion"/>
  </si>
  <si>
    <t>장성미</t>
    <phoneticPr fontId="28" type="noConversion"/>
  </si>
  <si>
    <t>강사의 자세와 역할</t>
    <phoneticPr fontId="28" type="noConversion"/>
  </si>
  <si>
    <t>교육기획 및 강의 설계</t>
    <phoneticPr fontId="28" type="noConversion"/>
  </si>
  <si>
    <t>강의 교안 구성 및 제작</t>
    <phoneticPr fontId="28" type="noConversion"/>
  </si>
  <si>
    <t>전달력 스킬</t>
    <phoneticPr fontId="28" type="noConversion"/>
  </si>
  <si>
    <t>강의 스킬</t>
    <phoneticPr fontId="28" type="noConversion"/>
  </si>
  <si>
    <t>강의 시연 및 피드백</t>
    <phoneticPr fontId="28" type="noConversion"/>
  </si>
  <si>
    <t>박숙희</t>
    <phoneticPr fontId="28" type="noConversion"/>
  </si>
  <si>
    <t>소통을 위한 대화의 기술과 공감 기법</t>
    <phoneticPr fontId="28" type="noConversion"/>
  </si>
  <si>
    <t>제1기 저수지·댐 안전관리 과정</t>
    <phoneticPr fontId="28" type="noConversion"/>
  </si>
  <si>
    <t>소기옥</t>
    <phoneticPr fontId="28" type="noConversion"/>
  </si>
  <si>
    <t>저수지 댐 안전관리 및 재해예방 법령해설</t>
    <phoneticPr fontId="28" type="noConversion"/>
  </si>
  <si>
    <t>우재성</t>
    <phoneticPr fontId="28" type="noConversion"/>
  </si>
  <si>
    <t>저수지 댐 안전관리 및 점검 실무요령</t>
    <phoneticPr fontId="28" type="noConversion"/>
  </si>
  <si>
    <t>이일섭</t>
    <phoneticPr fontId="28" type="noConversion"/>
  </si>
  <si>
    <t>저수지 댐 시설물 보수보강 실무</t>
    <phoneticPr fontId="28" type="noConversion"/>
  </si>
  <si>
    <t>최병한</t>
    <phoneticPr fontId="28" type="noConversion"/>
  </si>
  <si>
    <t>비상대처계획(EAP) 수립 및 절차</t>
    <phoneticPr fontId="28" type="noConversion"/>
  </si>
  <si>
    <t>이백</t>
    <phoneticPr fontId="28" type="noConversion"/>
  </si>
  <si>
    <t>국내외 저수지 댐 안전관리 업무 사례연구</t>
    <phoneticPr fontId="28" type="noConversion"/>
  </si>
  <si>
    <t>저수지 댐 안전관리에 대한 분임토의 및 내용 작성</t>
    <phoneticPr fontId="28" type="noConversion"/>
  </si>
  <si>
    <t>임성근</t>
    <phoneticPr fontId="28" type="noConversion"/>
  </si>
  <si>
    <t>계측이론 실무 및 평가</t>
    <phoneticPr fontId="28" type="noConversion"/>
  </si>
  <si>
    <t>제1기 지역특화 관광 콘텐츠 개발 과정</t>
    <phoneticPr fontId="28" type="noConversion"/>
  </si>
  <si>
    <t>김서현</t>
    <phoneticPr fontId="28" type="noConversion"/>
  </si>
  <si>
    <t>김태영</t>
    <phoneticPr fontId="28" type="noConversion"/>
  </si>
  <si>
    <t>관광산업홍보와 마케팅 기법 적용</t>
    <phoneticPr fontId="28" type="noConversion"/>
  </si>
  <si>
    <t>채동렬</t>
    <phoneticPr fontId="28" type="noConversion"/>
  </si>
  <si>
    <t>분야별 관광산업 콘텐츠 기획</t>
    <phoneticPr fontId="28" type="noConversion"/>
  </si>
  <si>
    <t>김호성</t>
    <phoneticPr fontId="28" type="noConversion"/>
  </si>
  <si>
    <t>해외-국내 관광산업 및 관광트렌드 변화</t>
    <phoneticPr fontId="28" type="noConversion"/>
  </si>
  <si>
    <t>제2기 문화유산이해 과정</t>
    <phoneticPr fontId="28" type="noConversion"/>
  </si>
  <si>
    <t>황경규</t>
    <phoneticPr fontId="28" type="noConversion"/>
  </si>
  <si>
    <t>경남의 전통문화 이해</t>
    <phoneticPr fontId="28" type="noConversion"/>
  </si>
  <si>
    <t>제2기 소통과 공감 과정</t>
    <phoneticPr fontId="28" type="noConversion"/>
  </si>
  <si>
    <t>추희정</t>
    <phoneticPr fontId="28" type="noConversion"/>
  </si>
  <si>
    <t>마음열기</t>
    <phoneticPr fontId="28" type="noConversion"/>
  </si>
  <si>
    <t>화합의 장(조직진단)</t>
    <phoneticPr fontId="28" type="noConversion"/>
  </si>
  <si>
    <t>소통의 장(세대차이에 대한 인정과 소통)</t>
    <phoneticPr fontId="28" type="noConversion"/>
  </si>
  <si>
    <t>협업의 장(조직 내 공동목표 선정)</t>
    <phoneticPr fontId="28" type="noConversion"/>
  </si>
  <si>
    <t>실천의 장(세대공감 및 실천방안 만들기)</t>
    <phoneticPr fontId="28" type="noConversion"/>
  </si>
  <si>
    <t>제3기 신규 임용(후보)자 과정</t>
    <phoneticPr fontId="28" type="noConversion"/>
  </si>
  <si>
    <t>하용구</t>
    <phoneticPr fontId="28" type="noConversion"/>
  </si>
  <si>
    <t>생동감up 현장이야기(민원응대)</t>
    <phoneticPr fontId="28" type="noConversion"/>
  </si>
  <si>
    <t>문홍열</t>
    <phoneticPr fontId="28" type="noConversion"/>
  </si>
  <si>
    <t>행정업무 운영실무</t>
    <phoneticPr fontId="28" type="noConversion"/>
  </si>
  <si>
    <t>이옥형</t>
    <phoneticPr fontId="28" type="noConversion"/>
  </si>
  <si>
    <t>보고서 작성 실습</t>
    <phoneticPr fontId="28" type="noConversion"/>
  </si>
  <si>
    <t>임득진</t>
    <phoneticPr fontId="28" type="noConversion"/>
  </si>
  <si>
    <t>현장학습(도정과제 연계)</t>
    <phoneticPr fontId="28" type="noConversion"/>
  </si>
  <si>
    <t>박소정</t>
    <phoneticPr fontId="28" type="noConversion"/>
  </si>
  <si>
    <t>쉽게 활용하는 한글 팁</t>
    <phoneticPr fontId="28" type="noConversion"/>
  </si>
  <si>
    <t>핵심 엑셀 활용 팁</t>
    <phoneticPr fontId="28" type="noConversion"/>
  </si>
  <si>
    <t>김시영</t>
    <phoneticPr fontId="28" type="noConversion"/>
  </si>
  <si>
    <t>발표능력 기법 향상</t>
    <phoneticPr fontId="28" type="noConversion"/>
  </si>
  <si>
    <t>정서영</t>
    <phoneticPr fontId="28" type="noConversion"/>
  </si>
  <si>
    <t>회계실무</t>
    <phoneticPr fontId="28" type="noConversion"/>
  </si>
  <si>
    <t>제21기 중견리더 과정</t>
    <phoneticPr fontId="28" type="noConversion"/>
  </si>
  <si>
    <t>역량개발 교육</t>
    <phoneticPr fontId="28" type="noConversion"/>
  </si>
  <si>
    <t>마정수</t>
    <phoneticPr fontId="28" type="noConversion"/>
  </si>
  <si>
    <t>손태성</t>
    <phoneticPr fontId="28" type="noConversion"/>
  </si>
  <si>
    <t>이영숙</t>
    <phoneticPr fontId="28" type="noConversion"/>
  </si>
  <si>
    <t>김양균</t>
    <phoneticPr fontId="28" type="noConversion"/>
  </si>
  <si>
    <t>진선미</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</si>
  <si>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</si>
  <si>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</si>
  <si>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</si>
  <si>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</si>
  <si>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</si>
  <si>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</si>
  <si>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</si>
  <si>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</si>
  <si>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</si>
  <si>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</si>
  <si>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</si>
  <si>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</si>
  <si>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김태홍</t>
    <phoneticPr fontId="28" type="noConversion"/>
  </si>
  <si>
    <t>한자</t>
    <phoneticPr fontId="28" type="noConversion"/>
  </si>
  <si>
    <t>문대룡</t>
    <phoneticPr fontId="28" type="noConversion"/>
  </si>
  <si>
    <t>정리수납</t>
    <phoneticPr fontId="28" type="noConversion"/>
  </si>
  <si>
    <t>김영애</t>
    <phoneticPr fontId="28" type="noConversion"/>
  </si>
  <si>
    <t>한국사</t>
    <phoneticPr fontId="28" type="noConversion"/>
  </si>
  <si>
    <t>염건령</t>
    <phoneticPr fontId="28" type="noConversion"/>
  </si>
  <si>
    <t>4대 폭력예방</t>
    <phoneticPr fontId="28" type="noConversion"/>
  </si>
  <si>
    <t>정한겸</t>
    <phoneticPr fontId="28" type="noConversion"/>
  </si>
  <si>
    <t>명품바디만들기</t>
    <phoneticPr fontId="28" type="noConversion"/>
  </si>
  <si>
    <t>김도형</t>
    <phoneticPr fontId="28" type="noConversion"/>
  </si>
  <si>
    <t>탁구</t>
    <phoneticPr fontId="28" type="noConversion"/>
  </si>
  <si>
    <t>민병익</t>
    <phoneticPr fontId="28" type="noConversion"/>
  </si>
  <si>
    <t>행정학</t>
    <phoneticPr fontId="28" type="noConversion"/>
  </si>
  <si>
    <t>강선대</t>
    <phoneticPr fontId="28" type="noConversion"/>
  </si>
  <si>
    <t>인문학: 그림으로 읽는 철학</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</si>
  <si>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</si>
  <si>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</si>
  <si>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</si>
  <si>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</si>
  <si>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</si>
  <si>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</si>
  <si>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</si>
  <si>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</si>
  <si>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</si>
  <si>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</si>
  <si>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5월1주차</t>
    <phoneticPr fontId="28" type="noConversion"/>
  </si>
  <si>
    <t>명품 스피치 과정</t>
    <phoneticPr fontId="28" type="noConversion"/>
  </si>
  <si>
    <t>5.1.~5.3.</t>
    <phoneticPr fontId="28" type="noConversion"/>
  </si>
  <si>
    <t>[교류] 동서화합 문화관광 탐방 과정</t>
    <phoneticPr fontId="28" type="noConversion"/>
  </si>
  <si>
    <t>4.15.~5.3.</t>
    <phoneticPr fontId="28" type="noConversion"/>
  </si>
  <si>
    <t>5.1.~5.3.</t>
    <phoneticPr fontId="28" type="noConversion"/>
  </si>
  <si>
    <t>5.1.~5.3.</t>
    <phoneticPr fontId="28" type="noConversion"/>
  </si>
  <si>
    <t>투자유치 활성화 과정</t>
    <phoneticPr fontId="28" type="noConversion"/>
  </si>
  <si>
    <t>업무용 오피스 활용 과정</t>
    <phoneticPr fontId="28" type="noConversion"/>
  </si>
  <si>
    <t>제1기 5급 관리자 리더십 과정</t>
    <phoneticPr fontId="28" type="noConversion"/>
  </si>
  <si>
    <t>유혜리</t>
    <phoneticPr fontId="28" type="noConversion"/>
  </si>
  <si>
    <t>리더십유형 진단 및 유형별 특징파악</t>
    <phoneticPr fontId="28" type="noConversion"/>
  </si>
  <si>
    <t>팀장역할에 대한 기대/바람 vs 걱정/염려나누기</t>
    <phoneticPr fontId="28" type="noConversion"/>
  </si>
  <si>
    <t>DVDM활동</t>
    <phoneticPr fontId="28" type="noConversion"/>
  </si>
  <si>
    <t>조직문화 개선 및 역할변화 강점 찾기</t>
    <phoneticPr fontId="28" type="noConversion"/>
  </si>
  <si>
    <t>유혜리</t>
    <phoneticPr fontId="28" type="noConversion"/>
  </si>
  <si>
    <t>OKR의 이해를 통한 목표설정</t>
    <phoneticPr fontId="28" type="noConversion"/>
  </si>
  <si>
    <t>성과향상을 위한 피드백 스킬</t>
    <phoneticPr fontId="28" type="noConversion"/>
  </si>
  <si>
    <t>김경식</t>
    <phoneticPr fontId="28" type="noConversion"/>
  </si>
  <si>
    <t>공직자의 이해충돌방지법 이해</t>
    <phoneticPr fontId="28" type="noConversion"/>
  </si>
  <si>
    <t>제1기 명품 스피치 과정</t>
    <phoneticPr fontId="28" type="noConversion"/>
  </si>
  <si>
    <t>박수민</t>
    <phoneticPr fontId="28" type="noConversion"/>
  </si>
  <si>
    <t>기본 보이스 트레이닝</t>
    <phoneticPr fontId="28" type="noConversion"/>
  </si>
  <si>
    <t>박수민</t>
    <phoneticPr fontId="28" type="noConversion"/>
  </si>
  <si>
    <t>목소리 진단 및 피드백</t>
    <phoneticPr fontId="28" type="noConversion"/>
  </si>
  <si>
    <t>간단한 인사말, 자기소개법</t>
    <phoneticPr fontId="28" type="noConversion"/>
  </si>
  <si>
    <t>신뢰감을 주는 스피치 기법</t>
    <phoneticPr fontId="28" type="noConversion"/>
  </si>
  <si>
    <t>언론매체 인터뷰 실습</t>
    <phoneticPr fontId="28" type="noConversion"/>
  </si>
  <si>
    <t>박서연</t>
    <phoneticPr fontId="28" type="noConversion"/>
  </si>
  <si>
    <t>직장인을 위한 스트레칭</t>
    <phoneticPr fontId="28" type="noConversion"/>
  </si>
  <si>
    <t>박영란</t>
    <phoneticPr fontId="28" type="noConversion"/>
  </si>
  <si>
    <t>사회, 의전행사진행 실습 및 피드백</t>
    <phoneticPr fontId="28" type="noConversion"/>
  </si>
  <si>
    <t>PPT 발표 능력 점검</t>
    <phoneticPr fontId="28" type="noConversion"/>
  </si>
  <si>
    <t>제1기 투자유치 활성화 과정</t>
    <phoneticPr fontId="28" type="noConversion"/>
  </si>
  <si>
    <t>김미란</t>
    <phoneticPr fontId="28" type="noConversion"/>
  </si>
  <si>
    <t>경남도 투자유치 현안 이슈 탐색</t>
    <phoneticPr fontId="28" type="noConversion"/>
  </si>
  <si>
    <t>문성아</t>
    <phoneticPr fontId="28" type="noConversion"/>
  </si>
  <si>
    <t>투자유치 법령 및 제도 이해</t>
    <phoneticPr fontId="28" type="noConversion"/>
  </si>
  <si>
    <t>문성아</t>
    <phoneticPr fontId="28" type="noConversion"/>
  </si>
  <si>
    <t>투자유치 우수사례</t>
    <phoneticPr fontId="28" type="noConversion"/>
  </si>
  <si>
    <t>김인수</t>
    <phoneticPr fontId="28" type="noConversion"/>
  </si>
  <si>
    <t>지방자치단체의 투자유치 활성화 방안</t>
    <phoneticPr fontId="28" type="noConversion"/>
  </si>
  <si>
    <t>안정곤</t>
    <phoneticPr fontId="28" type="noConversion"/>
  </si>
  <si>
    <t>경남발전을 위한 실천방안 집중 토론 및 공유</t>
    <phoneticPr fontId="28" type="noConversion"/>
  </si>
  <si>
    <t>제2기 업무용 오피스 활용 과정</t>
    <phoneticPr fontId="28" type="noConversion"/>
  </si>
  <si>
    <t>박소정</t>
    <phoneticPr fontId="28" type="noConversion"/>
  </si>
  <si>
    <t>한글 활용능력 2배 활용</t>
    <phoneticPr fontId="28" type="noConversion"/>
  </si>
  <si>
    <t>업무능력 향상되는 스마트폰 활용</t>
    <phoneticPr fontId="28" type="noConversion"/>
  </si>
  <si>
    <t>박소정</t>
    <phoneticPr fontId="28" type="noConversion"/>
  </si>
  <si>
    <t>엑셀 기본 활용능력 향상</t>
    <phoneticPr fontId="28" type="noConversion"/>
  </si>
  <si>
    <t>엑셀 고급 활용능력 향상</t>
    <phoneticPr fontId="28" type="noConversion"/>
  </si>
  <si>
    <t>홍보 업무 능력 2배 향상시키기</t>
    <phoneticPr fontId="28" type="noConversion"/>
  </si>
  <si>
    <t>PPT 활용능력 향상</t>
    <phoneticPr fontId="28" type="noConversion"/>
  </si>
  <si>
    <t>제3기 신규 임용(후보)자 과정</t>
    <phoneticPr fontId="28" type="noConversion"/>
  </si>
  <si>
    <t>최예지</t>
    <phoneticPr fontId="28" type="noConversion"/>
  </si>
  <si>
    <t>직장 내 괴롭힘 예방</t>
    <phoneticPr fontId="28" type="noConversion"/>
  </si>
  <si>
    <t>손혜정</t>
    <phoneticPr fontId="28" type="noConversion"/>
  </si>
  <si>
    <t>공무원 노사관계의 이해</t>
    <phoneticPr fontId="28" type="noConversion"/>
  </si>
  <si>
    <t>김진철</t>
    <phoneticPr fontId="28" type="noConversion"/>
  </si>
  <si>
    <t>생동감up 현장이야기(조직 이야기)</t>
    <phoneticPr fontId="28" type="noConversion"/>
  </si>
  <si>
    <t>장재혁</t>
    <phoneticPr fontId="28" type="noConversion"/>
  </si>
  <si>
    <t>경남의 비전과 주요정책</t>
    <phoneticPr fontId="28" type="noConversion"/>
  </si>
  <si>
    <t>김은심</t>
    <phoneticPr fontId="28" type="noConversion"/>
  </si>
  <si>
    <t>차세대지방재정관리시스템</t>
    <phoneticPr fontId="28" type="noConversion"/>
  </si>
  <si>
    <t>국정원</t>
    <phoneticPr fontId="28" type="noConversion"/>
  </si>
  <si>
    <t>행정정보보호 및 사이버 위협 예방</t>
    <phoneticPr fontId="28" type="noConversion"/>
  </si>
  <si>
    <t>권진경</t>
    <phoneticPr fontId="28" type="noConversion"/>
  </si>
  <si>
    <t>온나라시스템</t>
    <phoneticPr fontId="28" type="noConversion"/>
  </si>
  <si>
    <t>양치호</t>
    <phoneticPr fontId="28" type="noConversion"/>
  </si>
  <si>
    <t>일반서무 업무 알아보기</t>
    <phoneticPr fontId="28" type="noConversion"/>
  </si>
  <si>
    <t>김용성</t>
    <phoneticPr fontId="28" type="noConversion"/>
  </si>
  <si>
    <t>디지털·미래대응 교육 이해 및 실습</t>
    <phoneticPr fontId="28" type="noConversion"/>
  </si>
  <si>
    <t>김소희</t>
    <phoneticPr fontId="28" type="noConversion"/>
  </si>
  <si>
    <t>공무원 연금제도의 이해</t>
    <phoneticPr fontId="28" type="noConversion"/>
  </si>
  <si>
    <t>김민서</t>
    <phoneticPr fontId="28" type="noConversion"/>
  </si>
  <si>
    <t>보도자료 작성실무</t>
    <phoneticPr fontId="28" type="noConversion"/>
  </si>
  <si>
    <t>김삼권</t>
    <phoneticPr fontId="28" type="noConversion"/>
  </si>
  <si>
    <t>독도를 통한 올바른 역사인식</t>
    <phoneticPr fontId="28" type="noConversion"/>
  </si>
  <si>
    <t>정수효</t>
    <phoneticPr fontId="28" type="noConversion"/>
  </si>
  <si>
    <t>청탁금지법의 이해</t>
    <phoneticPr fontId="28" type="noConversion"/>
  </si>
  <si>
    <t>정현서</t>
    <phoneticPr fontId="28" type="noConversion"/>
  </si>
  <si>
    <t>성찰 및 비전 수립</t>
    <phoneticPr fontId="28" type="noConversion"/>
  </si>
  <si>
    <t>제21기 중견리더 과정</t>
    <phoneticPr fontId="28" type="noConversion"/>
  </si>
  <si>
    <t>허순철</t>
    <phoneticPr fontId="28" type="noConversion"/>
  </si>
  <si>
    <t>헌법</t>
    <phoneticPr fontId="28" type="noConversion"/>
  </si>
  <si>
    <t>박성용</t>
    <phoneticPr fontId="28" type="noConversion"/>
  </si>
  <si>
    <t>저출산 대응 방안</t>
    <phoneticPr fontId="28" type="noConversion"/>
  </si>
  <si>
    <t>정한겸</t>
    <phoneticPr fontId="28" type="noConversion"/>
  </si>
  <si>
    <t>명품바디만들기</t>
    <phoneticPr fontId="28" type="noConversion"/>
  </si>
  <si>
    <t>김도형</t>
    <phoneticPr fontId="28" type="noConversion"/>
  </si>
  <si>
    <t>탁구</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</si>
  <si>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</si>
  <si>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</si>
  <si>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</si>
  <si>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</si>
  <si>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</si>
  <si>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</si>
  <si>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</si>
  <si>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</si>
  <si>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</si>
  <si>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</si>
  <si>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</si>
  <si>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</si>
  <si>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민병익</t>
    <phoneticPr fontId="28" type="noConversion"/>
  </si>
  <si>
    <t>행정학</t>
    <phoneticPr fontId="28" type="noConversion"/>
  </si>
  <si>
    <t>김경옥</t>
    <phoneticPr fontId="28" type="noConversion"/>
  </si>
  <si>
    <t>영화로 배우는 인문학</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</si>
  <si>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</si>
  <si>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</si>
  <si>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</si>
  <si>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</si>
  <si>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</si>
  <si>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</si>
  <si>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</si>
  <si>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</si>
  <si>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</si>
  <si>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</si>
  <si>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5월2주차</t>
    <phoneticPr fontId="28" type="noConversion"/>
  </si>
  <si>
    <t>5월2주차</t>
    <phoneticPr fontId="28" type="noConversion"/>
  </si>
  <si>
    <t>신규공무원 역량향상 심화 과정</t>
    <phoneticPr fontId="28" type="noConversion"/>
  </si>
  <si>
    <t>5.8.~5.10.</t>
    <phoneticPr fontId="28" type="noConversion"/>
  </si>
  <si>
    <t>지리산 천왕봉 힐링 과정</t>
    <phoneticPr fontId="28" type="noConversion"/>
  </si>
  <si>
    <t>5.8.~5.10.</t>
    <phoneticPr fontId="28" type="noConversion"/>
  </si>
  <si>
    <t>토목실무 과정</t>
    <phoneticPr fontId="28" type="noConversion"/>
  </si>
  <si>
    <t>제3기 신규공무원 역량향상 심화 과정</t>
    <phoneticPr fontId="28" type="noConversion"/>
  </si>
  <si>
    <t>김영수</t>
    <phoneticPr fontId="28" type="noConversion"/>
  </si>
  <si>
    <t>예산실무</t>
    <phoneticPr fontId="28" type="noConversion"/>
  </si>
  <si>
    <t>배지훈</t>
    <phoneticPr fontId="28" type="noConversion"/>
  </si>
  <si>
    <t>e-호조 지출·회계 실무</t>
    <phoneticPr fontId="28" type="noConversion"/>
  </si>
  <si>
    <t>김진화</t>
    <phoneticPr fontId="28" type="noConversion"/>
  </si>
  <si>
    <t>행사실무</t>
    <phoneticPr fontId="28" type="noConversion"/>
  </si>
  <si>
    <t>김경혜</t>
    <phoneticPr fontId="28" type="noConversion"/>
  </si>
  <si>
    <t>홍보템플릿 실무</t>
    <phoneticPr fontId="28" type="noConversion"/>
  </si>
  <si>
    <t>김민서</t>
    <phoneticPr fontId="28" type="noConversion"/>
  </si>
  <si>
    <t>보도자료 작성</t>
    <phoneticPr fontId="28" type="noConversion"/>
  </si>
  <si>
    <t>박대훈</t>
    <phoneticPr fontId="28" type="noConversion"/>
  </si>
  <si>
    <t>인사말 작성</t>
    <phoneticPr fontId="28" type="noConversion"/>
  </si>
  <si>
    <t>정혜년</t>
    <phoneticPr fontId="28" type="noConversion"/>
  </si>
  <si>
    <t>보고서 작성 실무</t>
    <phoneticPr fontId="28" type="noConversion"/>
  </si>
  <si>
    <t>홍창완</t>
    <phoneticPr fontId="28" type="noConversion"/>
  </si>
  <si>
    <t>보조금 실무</t>
    <phoneticPr fontId="28" type="noConversion"/>
  </si>
  <si>
    <t>양정수</t>
    <phoneticPr fontId="28" type="noConversion"/>
  </si>
  <si>
    <t>계약실무</t>
    <phoneticPr fontId="28" type="noConversion"/>
  </si>
  <si>
    <t>이광옥</t>
    <phoneticPr fontId="28" type="noConversion"/>
  </si>
  <si>
    <t>법률(규정) 해석</t>
    <phoneticPr fontId="28" type="noConversion"/>
  </si>
  <si>
    <t>이현민</t>
    <phoneticPr fontId="28" type="noConversion"/>
  </si>
  <si>
    <t>한글 실무</t>
    <phoneticPr fontId="28" type="noConversion"/>
  </si>
  <si>
    <t>엑셀 실무</t>
    <phoneticPr fontId="28" type="noConversion"/>
  </si>
  <si>
    <t>제1기 지리산 천왕봉 힐링 과정</t>
    <phoneticPr fontId="28" type="noConversion"/>
  </si>
  <si>
    <t>박명환</t>
    <phoneticPr fontId="28" type="noConversion"/>
  </si>
  <si>
    <t>등산 기본 지식 및 안전산행 교육</t>
    <phoneticPr fontId="28" type="noConversion"/>
  </si>
  <si>
    <t>서윤숙</t>
    <phoneticPr fontId="28" type="noConversion"/>
  </si>
  <si>
    <t>숲속 자연 명상</t>
    <phoneticPr fontId="28" type="noConversion"/>
  </si>
  <si>
    <t>최승미</t>
    <phoneticPr fontId="28" type="noConversion"/>
  </si>
  <si>
    <t>최근하</t>
    <phoneticPr fontId="28" type="noConversion"/>
  </si>
  <si>
    <t>지리산 천왕봉 등산</t>
    <phoneticPr fontId="28" type="noConversion"/>
  </si>
  <si>
    <t>강미숙</t>
    <phoneticPr fontId="28" type="noConversion"/>
  </si>
  <si>
    <t>박서연</t>
    <phoneticPr fontId="28" type="noConversion"/>
  </si>
  <si>
    <t>근육이완을 위한 스트레칭</t>
    <phoneticPr fontId="28" type="noConversion"/>
  </si>
  <si>
    <t>제1기 토목실무 과정</t>
    <phoneticPr fontId="28" type="noConversion"/>
  </si>
  <si>
    <t>김두용</t>
    <phoneticPr fontId="28" type="noConversion"/>
  </si>
  <si>
    <t>토목의 이해</t>
    <phoneticPr fontId="28" type="noConversion"/>
  </si>
  <si>
    <t>박진우</t>
    <phoneticPr fontId="28" type="noConversion"/>
  </si>
  <si>
    <t>시설물 유지관리 및 하자보수 요령</t>
    <phoneticPr fontId="28" type="noConversion"/>
  </si>
  <si>
    <t>박대진</t>
    <phoneticPr fontId="28" type="noConversion"/>
  </si>
  <si>
    <t>감사지적 사례 및 기술감사 사례</t>
    <phoneticPr fontId="28" type="noConversion"/>
  </si>
  <si>
    <t>김병렬</t>
    <phoneticPr fontId="28" type="noConversion"/>
  </si>
  <si>
    <t>설계도서 작성의 이해</t>
    <phoneticPr fontId="28" type="noConversion"/>
  </si>
  <si>
    <t>유찬</t>
    <phoneticPr fontId="28" type="noConversion"/>
  </si>
  <si>
    <t>건설공사 품질시험 및 자재 검수 요령</t>
    <phoneticPr fontId="28" type="noConversion"/>
  </si>
  <si>
    <t>김준일</t>
    <phoneticPr fontId="28" type="noConversion"/>
  </si>
  <si>
    <t>국토계획법, 지방계약법의 이해</t>
    <phoneticPr fontId="28" type="noConversion"/>
  </si>
  <si>
    <t>공사관련 행정서류 작성 및 검토실무</t>
    <phoneticPr fontId="28" type="noConversion"/>
  </si>
  <si>
    <t>제21기 중견리더 과정</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</si>
  <si>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</si>
  <si>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</si>
  <si>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</si>
  <si>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</si>
  <si>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</si>
  <si>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</si>
  <si>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</si>
  <si>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</si>
  <si>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</si>
  <si>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</si>
  <si>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</si>
  <si>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</si>
  <si>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이정욱</t>
    <phoneticPr fontId="28" type="noConversion"/>
  </si>
  <si>
    <t>유럽에서 아시아를 만나다</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</si>
  <si>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</si>
  <si>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</si>
  <si>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</si>
  <si>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</si>
  <si>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</si>
  <si>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</si>
  <si>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</si>
  <si>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</si>
  <si>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</si>
  <si>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</si>
  <si>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김태홍</t>
    <phoneticPr fontId="28" type="noConversion"/>
  </si>
  <si>
    <t>한자</t>
    <phoneticPr fontId="28" type="noConversion"/>
  </si>
  <si>
    <t>문대룡</t>
    <phoneticPr fontId="28" type="noConversion"/>
  </si>
  <si>
    <t>정리수납</t>
    <phoneticPr fontId="28" type="noConversion"/>
  </si>
  <si>
    <t>김영애</t>
    <phoneticPr fontId="28" type="noConversion"/>
  </si>
  <si>
    <t>한국사</t>
    <phoneticPr fontId="28" type="noConversion"/>
  </si>
  <si>
    <t>민병익</t>
    <phoneticPr fontId="28" type="noConversion"/>
  </si>
  <si>
    <t>분임연구지도</t>
    <phoneticPr fontId="28" type="noConversion"/>
  </si>
  <si>
    <t>김태영</t>
    <phoneticPr fontId="28" type="noConversion"/>
  </si>
  <si>
    <t>신재열</t>
    <phoneticPr fontId="28" type="noConversion"/>
  </si>
  <si>
    <t>유순미</t>
    <phoneticPr fontId="28" type="noConversion"/>
  </si>
  <si>
    <t>강혜성</t>
    <phoneticPr fontId="28" type="noConversion"/>
  </si>
  <si>
    <t>최성환</t>
    <phoneticPr fontId="28" type="noConversion"/>
  </si>
  <si>
    <t>주희선</t>
    <phoneticPr fontId="28" type="noConversion"/>
  </si>
  <si>
    <t>안용태</t>
    <phoneticPr fontId="28" type="noConversion"/>
  </si>
  <si>
    <t>정한겸</t>
    <phoneticPr fontId="28" type="noConversion"/>
  </si>
  <si>
    <t>명품바디만들기</t>
    <phoneticPr fontId="28" type="noConversion"/>
  </si>
  <si>
    <t>김도형</t>
    <phoneticPr fontId="28" type="noConversion"/>
  </si>
  <si>
    <t>탁구</t>
    <phoneticPr fontId="28" type="noConversion"/>
  </si>
  <si>
    <t>민병익</t>
    <phoneticPr fontId="28" type="noConversion"/>
  </si>
  <si>
    <t>행정학</t>
    <phoneticPr fontId="28" type="noConversion"/>
  </si>
  <si>
    <t>김유석</t>
    <phoneticPr fontId="28" type="noConversion"/>
  </si>
  <si>
    <t>우리궁궐 인문학 여행</t>
    <phoneticPr fontId="28" type="noConversion"/>
  </si>
  <si>
    <t>손정민</t>
    <phoneticPr fontId="28" type="noConversion"/>
  </si>
  <si>
    <t>경남 도시 블렌딩</t>
    <phoneticPr fontId="28" type="noConversion"/>
  </si>
  <si>
    <t>안상용</t>
    <phoneticPr fontId="28" type="noConversion"/>
  </si>
  <si>
    <t>생각의 힘이 세상을 바꾼다</t>
    <phoneticPr fontId="28" type="noConversion"/>
  </si>
  <si>
    <t>5월3주차</t>
    <phoneticPr fontId="28" type="noConversion"/>
  </si>
  <si>
    <t>5월3주차</t>
    <phoneticPr fontId="28" type="noConversion"/>
  </si>
  <si>
    <t>5.13.</t>
    <phoneticPr fontId="28" type="noConversion"/>
  </si>
  <si>
    <t>5.14.</t>
    <phoneticPr fontId="28" type="noConversion"/>
  </si>
  <si>
    <t>공직자 이해충돌 방지 과정</t>
    <phoneticPr fontId="28" type="noConversion"/>
  </si>
  <si>
    <t>5.17.</t>
    <phoneticPr fontId="28" type="noConversion"/>
  </si>
  <si>
    <t>디자인 플랫폼 활용 과정</t>
    <phoneticPr fontId="28" type="noConversion"/>
  </si>
  <si>
    <t>제3기 보조금 단체 회계실무 과정</t>
    <phoneticPr fontId="28" type="noConversion"/>
  </si>
  <si>
    <t>안정숙</t>
    <phoneticPr fontId="28" type="noConversion"/>
  </si>
  <si>
    <t>보조금 실무</t>
    <phoneticPr fontId="28" type="noConversion"/>
  </si>
  <si>
    <t>김종한</t>
    <phoneticPr fontId="28" type="noConversion"/>
  </si>
  <si>
    <t>지방보조금 관리시스템(보탬e) 활용</t>
    <phoneticPr fontId="28" type="noConversion"/>
  </si>
  <si>
    <t>제4기 보조금 단체 회계실무 과정</t>
    <phoneticPr fontId="28" type="noConversion"/>
  </si>
  <si>
    <t>제1기 공직자 이해충돌방지 과정</t>
    <phoneticPr fontId="28" type="noConversion"/>
  </si>
  <si>
    <t>문양근</t>
    <phoneticPr fontId="28" type="noConversion"/>
  </si>
  <si>
    <t>이해충돌방지법 제정 의의 및 사례</t>
    <phoneticPr fontId="28" type="noConversion"/>
  </si>
  <si>
    <t>공직자 10대 행위기준 알아보기</t>
    <phoneticPr fontId="28" type="noConversion"/>
  </si>
  <si>
    <t>신고 절차 및 신고자 보호·보상 등</t>
    <phoneticPr fontId="28" type="noConversion"/>
  </si>
  <si>
    <t>제1기 디자인 플랫폼 활용 과정</t>
    <phoneticPr fontId="28" type="noConversion"/>
  </si>
  <si>
    <t>박소정</t>
    <phoneticPr fontId="28" type="noConversion"/>
  </si>
  <si>
    <t>디자인 플랫폼의 이해</t>
    <phoneticPr fontId="28" type="noConversion"/>
  </si>
  <si>
    <t>손태성</t>
    <phoneticPr fontId="28" type="noConversion"/>
  </si>
  <si>
    <t>상황에 맞는 플랫폼 활용 실습</t>
    <phoneticPr fontId="28" type="noConversion"/>
  </si>
  <si>
    <t>제4기 신규 임용(후보)자 과정</t>
    <phoneticPr fontId="28" type="noConversion"/>
  </si>
  <si>
    <t>이승현</t>
    <phoneticPr fontId="28" type="noConversion"/>
  </si>
  <si>
    <t>오픈마인드</t>
    <phoneticPr fontId="28" type="noConversion"/>
  </si>
  <si>
    <t>김형묵</t>
    <phoneticPr fontId="28" type="noConversion"/>
  </si>
  <si>
    <t>보고서 작성 및 기획역량 강화</t>
    <phoneticPr fontId="28" type="noConversion"/>
  </si>
  <si>
    <t>임득진</t>
    <phoneticPr fontId="28" type="noConversion"/>
  </si>
  <si>
    <t>현장학습(도정과제 연계)</t>
    <phoneticPr fontId="28" type="noConversion"/>
  </si>
  <si>
    <t>박소정</t>
    <phoneticPr fontId="28" type="noConversion"/>
  </si>
  <si>
    <t>쉽게 활용하는 한글 팁</t>
    <phoneticPr fontId="28" type="noConversion"/>
  </si>
  <si>
    <t>핵심 엑셀 활용 팁</t>
    <phoneticPr fontId="28" type="noConversion"/>
  </si>
  <si>
    <t>김영수</t>
    <phoneticPr fontId="28" type="noConversion"/>
  </si>
  <si>
    <t>엑셀실무</t>
    <phoneticPr fontId="28" type="noConversion"/>
  </si>
  <si>
    <t>권진경</t>
    <phoneticPr fontId="28" type="noConversion"/>
  </si>
  <si>
    <t>온나라시스템</t>
    <phoneticPr fontId="28" type="noConversion"/>
  </si>
  <si>
    <t>제21기 중견리더 과정</t>
    <phoneticPr fontId="28" type="noConversion"/>
  </si>
  <si>
    <t>허순철</t>
    <phoneticPr fontId="28" type="noConversion"/>
  </si>
  <si>
    <t>헌법</t>
    <phoneticPr fontId="28" type="noConversion"/>
  </si>
  <si>
    <t>이진희</t>
    <phoneticPr fontId="28" type="noConversion"/>
  </si>
  <si>
    <t>스트레스 진단과 치유</t>
    <phoneticPr fontId="28" type="noConversion"/>
  </si>
  <si>
    <t>정한겸</t>
    <phoneticPr fontId="28" type="noConversion"/>
  </si>
  <si>
    <t>명품바디만들기</t>
    <phoneticPr fontId="28" type="noConversion"/>
  </si>
  <si>
    <t>김도형</t>
    <phoneticPr fontId="28" type="noConversion"/>
  </si>
  <si>
    <t>탁구</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</si>
  <si>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</si>
  <si>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</si>
  <si>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</si>
  <si>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</si>
  <si>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</si>
  <si>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</si>
  <si>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</si>
  <si>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</si>
  <si>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</si>
  <si>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</si>
  <si>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</si>
  <si>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</si>
  <si>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장영일</t>
    <phoneticPr fontId="28" type="noConversion"/>
  </si>
  <si>
    <t>상속제 및 증여세 절세전략</t>
    <phoneticPr fontId="28" type="noConversion"/>
  </si>
  <si>
    <t>부동산과 양도 소득세</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</si>
  <si>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</si>
  <si>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</si>
  <si>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</si>
  <si>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</si>
  <si>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</si>
  <si>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</si>
  <si>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</si>
  <si>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</si>
  <si>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</si>
  <si>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</si>
  <si>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민병익</t>
    <phoneticPr fontId="28" type="noConversion"/>
  </si>
  <si>
    <t>행정학</t>
    <phoneticPr fontId="28" type="noConversion"/>
  </si>
  <si>
    <t>김태영</t>
    <phoneticPr fontId="28" type="noConversion"/>
  </si>
  <si>
    <t>경남관광산업 활성화 방안</t>
    <phoneticPr fontId="28" type="noConversion"/>
  </si>
  <si>
    <t>보조금 단체 회계실무 과정</t>
    <phoneticPr fontId="28" type="noConversion"/>
  </si>
  <si>
    <t>문화유산 이해 과정</t>
    <phoneticPr fontId="28" type="noConversion"/>
  </si>
  <si>
    <t>기획능력 향상 과정</t>
    <phoneticPr fontId="28" type="noConversion"/>
  </si>
  <si>
    <t>5월4주차</t>
    <phoneticPr fontId="28" type="noConversion"/>
  </si>
  <si>
    <t>5.23.~5.24.</t>
    <phoneticPr fontId="28" type="noConversion"/>
  </si>
  <si>
    <t>6급 승진자 역량향상 과정</t>
    <phoneticPr fontId="28" type="noConversion"/>
  </si>
  <si>
    <t>5.21.~5.24.</t>
    <phoneticPr fontId="28" type="noConversion"/>
  </si>
  <si>
    <t>5.22.~5.24.</t>
    <phoneticPr fontId="28" type="noConversion"/>
  </si>
  <si>
    <t>재난관리 실무 과정</t>
    <phoneticPr fontId="28" type="noConversion"/>
  </si>
  <si>
    <t>항노화산업 탐방 과정</t>
    <phoneticPr fontId="28" type="noConversion"/>
  </si>
  <si>
    <t>홍보실무 과정</t>
    <phoneticPr fontId="28" type="noConversion"/>
  </si>
  <si>
    <t>5월4주차</t>
    <phoneticPr fontId="28" type="noConversion"/>
  </si>
  <si>
    <t>제2기 6급 승진자 역량향상 과정</t>
    <phoneticPr fontId="28" type="noConversion"/>
  </si>
  <si>
    <t>허형범</t>
    <phoneticPr fontId="28" type="noConversion"/>
  </si>
  <si>
    <t>언론 대응 및 보고 능력 향상</t>
    <phoneticPr fontId="28" type="noConversion"/>
  </si>
  <si>
    <t>김형묵</t>
    <phoneticPr fontId="28" type="noConversion"/>
  </si>
  <si>
    <t>기획보고서 작성 실무</t>
    <phoneticPr fontId="28" type="noConversion"/>
  </si>
  <si>
    <t>이승환</t>
    <phoneticPr fontId="28" type="noConversion"/>
  </si>
  <si>
    <t>소통과 갈등관리</t>
    <phoneticPr fontId="28" type="noConversion"/>
  </si>
  <si>
    <t>김용성</t>
    <phoneticPr fontId="28" type="noConversion"/>
  </si>
  <si>
    <t>생성형 AI의 직무적용</t>
    <phoneticPr fontId="28" type="noConversion"/>
  </si>
  <si>
    <t>조하림</t>
    <phoneticPr fontId="28" type="noConversion"/>
  </si>
  <si>
    <t>소통을 위한 대화의 기술 공감기법</t>
    <phoneticPr fontId="28" type="noConversion"/>
  </si>
  <si>
    <t>우명희</t>
    <phoneticPr fontId="28" type="noConversion"/>
  </si>
  <si>
    <t>역량개발 이해 및 과제 실습</t>
    <phoneticPr fontId="28" type="noConversion"/>
  </si>
  <si>
    <t>역량개발 이해 및 실습(집단토론)</t>
    <phoneticPr fontId="28" type="noConversion"/>
  </si>
  <si>
    <t>제4기 시·군 팀장 리더십 과정</t>
    <phoneticPr fontId="28" type="noConversion"/>
  </si>
  <si>
    <t>손정민</t>
    <phoneticPr fontId="28" type="noConversion"/>
  </si>
  <si>
    <t>팀장의 역할 공감</t>
    <phoneticPr fontId="28" type="noConversion"/>
  </si>
  <si>
    <t>소통을 위한 대화기술 및 공감기법</t>
    <phoneticPr fontId="28" type="noConversion"/>
  </si>
  <si>
    <t>김해동</t>
    <phoneticPr fontId="28" type="noConversion"/>
  </si>
  <si>
    <t>우주항공산업과 경남의 미래</t>
    <phoneticPr fontId="28" type="noConversion"/>
  </si>
  <si>
    <t>갈등 해결 및 성과 창출 리더십</t>
    <phoneticPr fontId="28" type="noConversion"/>
  </si>
  <si>
    <t>역량교육의 이해</t>
    <phoneticPr fontId="28" type="noConversion"/>
  </si>
  <si>
    <t>[모의과제 실습] 구두발표</t>
    <phoneticPr fontId="28" type="noConversion"/>
  </si>
  <si>
    <t>박봉서</t>
    <phoneticPr fontId="28" type="noConversion"/>
  </si>
  <si>
    <t>팀장의 보고 및 발표스킬</t>
    <phoneticPr fontId="28" type="noConversion"/>
  </si>
  <si>
    <t>신임팀장 비전 만들기</t>
    <phoneticPr fontId="28" type="noConversion"/>
  </si>
  <si>
    <t>제2기 재난관리 실무 과정</t>
    <phoneticPr fontId="28" type="noConversion"/>
  </si>
  <si>
    <t>이태식</t>
    <phoneticPr fontId="28" type="noConversion"/>
  </si>
  <si>
    <t>재난관리체계의 이해</t>
    <phoneticPr fontId="28" type="noConversion"/>
  </si>
  <si>
    <t>정인주</t>
    <phoneticPr fontId="28" type="noConversion"/>
  </si>
  <si>
    <t>재난관리 예방 및 대응에 대한 토론</t>
    <phoneticPr fontId="28" type="noConversion"/>
  </si>
  <si>
    <t>김정국</t>
    <phoneticPr fontId="28" type="noConversion"/>
  </si>
  <si>
    <t>재난위기관리 매뉴얼 및 재난관리 협업</t>
    <phoneticPr fontId="28" type="noConversion"/>
  </si>
  <si>
    <t>권정환</t>
    <phoneticPr fontId="28" type="noConversion"/>
  </si>
  <si>
    <t>기능연속성 계획 교육 및 훈련</t>
    <phoneticPr fontId="28" type="noConversion"/>
  </si>
  <si>
    <t>최문수</t>
    <phoneticPr fontId="28" type="noConversion"/>
  </si>
  <si>
    <t>재난사례 및 교훈</t>
    <phoneticPr fontId="28" type="noConversion"/>
  </si>
  <si>
    <t>제1기 항노화산업 탐방 과정</t>
    <phoneticPr fontId="28" type="noConversion"/>
  </si>
  <si>
    <t>장태수</t>
    <phoneticPr fontId="28" type="noConversion"/>
  </si>
  <si>
    <t>항노화 이해</t>
    <phoneticPr fontId="28" type="noConversion"/>
  </si>
  <si>
    <t>한형선</t>
    <phoneticPr fontId="28" type="noConversion"/>
  </si>
  <si>
    <t>항노화와 현대인의 건강관리</t>
    <phoneticPr fontId="28" type="noConversion"/>
  </si>
  <si>
    <t>박서연</t>
    <phoneticPr fontId="28" type="noConversion"/>
  </si>
  <si>
    <t>스트레칭</t>
    <phoneticPr fontId="28" type="noConversion"/>
  </si>
  <si>
    <t>제1기 홍보 실무 과정</t>
    <phoneticPr fontId="28" type="noConversion"/>
  </si>
  <si>
    <t>노기태</t>
    <phoneticPr fontId="28" type="noConversion"/>
  </si>
  <si>
    <t>정책홍보에 대한 이해</t>
    <phoneticPr fontId="28" type="noConversion"/>
  </si>
  <si>
    <t>김경혜</t>
    <phoneticPr fontId="28" type="noConversion"/>
  </si>
  <si>
    <t>카드뉴스와 SNS 홍보전략</t>
    <phoneticPr fontId="28" type="noConversion"/>
  </si>
  <si>
    <t>스토리텔링 활용 홍보전략</t>
    <phoneticPr fontId="28" type="noConversion"/>
  </si>
  <si>
    <t>백광륜</t>
    <phoneticPr fontId="28" type="noConversion"/>
  </si>
  <si>
    <t>언론 오보에 대한 대응</t>
    <phoneticPr fontId="28" type="noConversion"/>
  </si>
  <si>
    <t>김민서</t>
    <phoneticPr fontId="28" type="noConversion"/>
  </si>
  <si>
    <t>보도자료 작성 및 언론인터뷰</t>
    <phoneticPr fontId="28" type="noConversion"/>
  </si>
  <si>
    <t>제4기 신규 임용(후보)자 과정</t>
    <phoneticPr fontId="28" type="noConversion"/>
  </si>
  <si>
    <t>임득진</t>
    <phoneticPr fontId="28" type="noConversion"/>
  </si>
  <si>
    <t>Open mind/팀빌딩</t>
    <phoneticPr fontId="28" type="noConversion"/>
  </si>
  <si>
    <t>경남의 도정과제 공유</t>
    <phoneticPr fontId="28" type="noConversion"/>
  </si>
  <si>
    <t>성과중심 공직가치 함양</t>
    <phoneticPr fontId="28" type="noConversion"/>
  </si>
  <si>
    <t>공직가치 액션러닝(골든타임 119)</t>
    <phoneticPr fontId="28" type="noConversion"/>
  </si>
  <si>
    <t>세대공감 및 민원응대 역할연기</t>
    <phoneticPr fontId="28" type="noConversion"/>
  </si>
  <si>
    <t>한상덕</t>
    <phoneticPr fontId="28" type="noConversion"/>
  </si>
  <si>
    <t>바람직한 공직관 실천</t>
    <phoneticPr fontId="28" type="noConversion"/>
  </si>
  <si>
    <t>문홍열</t>
    <phoneticPr fontId="28" type="noConversion"/>
  </si>
  <si>
    <t>행정업무 운영실무</t>
    <phoneticPr fontId="28" type="noConversion"/>
  </si>
  <si>
    <t>김시영</t>
    <phoneticPr fontId="28" type="noConversion"/>
  </si>
  <si>
    <t>발표능력 기법 향상</t>
    <phoneticPr fontId="28" type="noConversion"/>
  </si>
  <si>
    <t>정서영</t>
    <phoneticPr fontId="28" type="noConversion"/>
  </si>
  <si>
    <t>회계실무</t>
    <phoneticPr fontId="28" type="noConversion"/>
  </si>
  <si>
    <t>제21기 중견리더 과정</t>
    <phoneticPr fontId="28" type="noConversion"/>
  </si>
  <si>
    <t>허순철</t>
    <phoneticPr fontId="28" type="noConversion"/>
  </si>
  <si>
    <t>헌법</t>
    <phoneticPr fontId="28" type="noConversion"/>
  </si>
  <si>
    <t>김진혁</t>
    <phoneticPr fontId="28" type="noConversion"/>
  </si>
  <si>
    <t>자치경찰 제도의 이해</t>
    <phoneticPr fontId="28" type="noConversion"/>
  </si>
  <si>
    <t>정한겸</t>
    <phoneticPr fontId="28" type="noConversion"/>
  </si>
  <si>
    <t>명품바디만들기</t>
    <phoneticPr fontId="28" type="noConversion"/>
  </si>
  <si>
    <t>김도형</t>
    <phoneticPr fontId="28" type="noConversion"/>
  </si>
  <si>
    <t>탁구</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</si>
  <si>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</si>
  <si>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</si>
  <si>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</si>
  <si>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</si>
  <si>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</si>
  <si>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</si>
  <si>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</si>
  <si>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</si>
  <si>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</si>
  <si>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</si>
  <si>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</si>
  <si>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</si>
  <si>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박재영</t>
    <phoneticPr fontId="28" type="noConversion"/>
  </si>
  <si>
    <t>조직개발과 변화관리</t>
    <phoneticPr fontId="28" type="noConversion"/>
  </si>
  <si>
    <t>중간리더의 역할</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</si>
  <si>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</si>
  <si>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</si>
  <si>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</si>
  <si>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</si>
  <si>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</si>
  <si>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</si>
  <si>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</si>
  <si>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</si>
  <si>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</si>
  <si>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</si>
  <si>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김태홍</t>
    <phoneticPr fontId="28" type="noConversion"/>
  </si>
  <si>
    <t>한자</t>
    <phoneticPr fontId="28" type="noConversion"/>
  </si>
  <si>
    <t>문대룡</t>
    <phoneticPr fontId="28" type="noConversion"/>
  </si>
  <si>
    <t>정리수납</t>
    <phoneticPr fontId="28" type="noConversion"/>
  </si>
  <si>
    <t>김영애</t>
    <phoneticPr fontId="28" type="noConversion"/>
  </si>
  <si>
    <t>한국사</t>
    <phoneticPr fontId="28" type="noConversion"/>
  </si>
  <si>
    <t>이성수</t>
    <phoneticPr fontId="28" type="noConversion"/>
  </si>
  <si>
    <t>아랍 이슬람 문화의 이해</t>
    <phoneticPr fontId="28" type="noConversion"/>
  </si>
  <si>
    <t>민병익</t>
    <phoneticPr fontId="28" type="noConversion"/>
  </si>
  <si>
    <t>행정학</t>
    <phoneticPr fontId="28" type="noConversion"/>
  </si>
  <si>
    <t>5월5주차</t>
    <phoneticPr fontId="28" type="noConversion"/>
  </si>
  <si>
    <t>경남의 섬 과정</t>
    <phoneticPr fontId="28" type="noConversion"/>
  </si>
  <si>
    <t>5.28.~5.31.</t>
    <phoneticPr fontId="28" type="noConversion"/>
  </si>
  <si>
    <t>지속가능발전목표 이행 과정</t>
    <phoneticPr fontId="28" type="noConversion"/>
  </si>
  <si>
    <t>5.29.~5.31.</t>
    <phoneticPr fontId="28" type="noConversion"/>
  </si>
  <si>
    <t>드론 이해 및 행정 활용 과정</t>
    <phoneticPr fontId="28" type="noConversion"/>
  </si>
  <si>
    <t>신규 임용(후보)자 과정</t>
    <phoneticPr fontId="28" type="noConversion"/>
  </si>
  <si>
    <t>5.13.~5.31.</t>
    <phoneticPr fontId="28" type="noConversion"/>
  </si>
  <si>
    <t>5월5주차</t>
    <phoneticPr fontId="28" type="noConversion"/>
  </si>
  <si>
    <t>제2기 경남의 섬 과정</t>
    <phoneticPr fontId="28" type="noConversion"/>
  </si>
  <si>
    <t>조시영</t>
    <phoneticPr fontId="28" type="noConversion"/>
  </si>
  <si>
    <t>제1기 지속가능발전 목표 이행 과정</t>
    <phoneticPr fontId="28" type="noConversion"/>
  </si>
  <si>
    <t>이승환</t>
    <phoneticPr fontId="28" type="noConversion"/>
  </si>
  <si>
    <t>소통을 위한 대화의 기술과 공감기법</t>
    <phoneticPr fontId="28" type="noConversion"/>
  </si>
  <si>
    <t>권기태</t>
    <phoneticPr fontId="28" type="noConversion"/>
  </si>
  <si>
    <t>지속가능발전과 거버넌스의 역할</t>
    <phoneticPr fontId="28" type="noConversion"/>
  </si>
  <si>
    <t>박찬</t>
    <phoneticPr fontId="28" type="noConversion"/>
  </si>
  <si>
    <t>지역혁신과 지방지속가능한 발전목표 이행</t>
    <phoneticPr fontId="28" type="noConversion"/>
  </si>
  <si>
    <t>박연희</t>
    <phoneticPr fontId="28" type="noConversion"/>
  </si>
  <si>
    <t>지속가능발전의 역사와 전개</t>
    <phoneticPr fontId="28" type="noConversion"/>
  </si>
  <si>
    <t>황지연</t>
    <phoneticPr fontId="28" type="noConversion"/>
  </si>
  <si>
    <t>지속가능발전 목표 실행을 위한 분임토의</t>
    <phoneticPr fontId="28" type="noConversion"/>
  </si>
  <si>
    <t>박서연</t>
    <phoneticPr fontId="28" type="noConversion"/>
  </si>
  <si>
    <t>스트레칭</t>
    <phoneticPr fontId="28" type="noConversion"/>
  </si>
  <si>
    <t>제2기 드론 이해 및 행정 활용 과정</t>
    <phoneticPr fontId="28" type="noConversion"/>
  </si>
  <si>
    <t>박명률</t>
    <phoneticPr fontId="28" type="noConversion"/>
  </si>
  <si>
    <t>경남 미래항공모빌리티(AAM) 육성 등</t>
    <phoneticPr fontId="28" type="noConversion"/>
  </si>
  <si>
    <t>차재경</t>
    <phoneticPr fontId="28" type="noConversion"/>
  </si>
  <si>
    <t>드론 관련 법규 및 행정접목 사례</t>
    <phoneticPr fontId="28" type="noConversion"/>
  </si>
  <si>
    <t>드론 기본 조작 및 원리 이해</t>
    <phoneticPr fontId="28" type="noConversion"/>
  </si>
  <si>
    <t>조종실습1</t>
    <phoneticPr fontId="28" type="noConversion"/>
  </si>
  <si>
    <t>조종실습2</t>
  </si>
  <si>
    <t>드론을 활용한 촬영</t>
    <phoneticPr fontId="28" type="noConversion"/>
  </si>
  <si>
    <t>제4기 신규 임용(후보)자 과정</t>
    <phoneticPr fontId="28" type="noConversion"/>
  </si>
  <si>
    <t>최예지</t>
    <phoneticPr fontId="28" type="noConversion"/>
  </si>
  <si>
    <t>직장 내 괴롭힘 예방</t>
    <phoneticPr fontId="28" type="noConversion"/>
  </si>
  <si>
    <t>손혜정</t>
    <phoneticPr fontId="28" type="noConversion"/>
  </si>
  <si>
    <t>공무원 노사관계의 이해</t>
    <phoneticPr fontId="28" type="noConversion"/>
  </si>
  <si>
    <t>김은심</t>
    <phoneticPr fontId="28" type="noConversion"/>
  </si>
  <si>
    <t>차세대지방재정관리시스템</t>
    <phoneticPr fontId="28" type="noConversion"/>
  </si>
  <si>
    <t>이옥형</t>
    <phoneticPr fontId="28" type="noConversion"/>
  </si>
  <si>
    <t>보고서 작성 실습</t>
    <phoneticPr fontId="28" type="noConversion"/>
  </si>
  <si>
    <t>일반서무 업무 알아보기</t>
    <phoneticPr fontId="28" type="noConversion"/>
  </si>
  <si>
    <t>법령체계와 법령해석 방법론</t>
    <phoneticPr fontId="28" type="noConversion"/>
  </si>
  <si>
    <t>김소희</t>
    <phoneticPr fontId="28" type="noConversion"/>
  </si>
  <si>
    <t>공무원 연금제도의 이해</t>
    <phoneticPr fontId="28" type="noConversion"/>
  </si>
  <si>
    <t>김민서</t>
    <phoneticPr fontId="28" type="noConversion"/>
  </si>
  <si>
    <t>보도자료 작성실무</t>
    <phoneticPr fontId="28" type="noConversion"/>
  </si>
  <si>
    <t>독도를 통한 올바른 역사인식</t>
    <phoneticPr fontId="28" type="noConversion"/>
  </si>
  <si>
    <t>정수효</t>
    <phoneticPr fontId="28" type="noConversion"/>
  </si>
  <si>
    <t>정현서</t>
    <phoneticPr fontId="28" type="noConversion"/>
  </si>
  <si>
    <t>성찰 및 비전 수립</t>
    <phoneticPr fontId="28" type="noConversion"/>
  </si>
  <si>
    <t>허순철</t>
    <phoneticPr fontId="28" type="noConversion"/>
  </si>
  <si>
    <t>헌법</t>
    <phoneticPr fontId="28" type="noConversion"/>
  </si>
  <si>
    <t>정한겸</t>
    <phoneticPr fontId="28" type="noConversion"/>
  </si>
  <si>
    <t>명품바디만들기</t>
    <phoneticPr fontId="28" type="noConversion"/>
  </si>
  <si>
    <t>김도형</t>
    <phoneticPr fontId="28" type="noConversion"/>
  </si>
  <si>
    <t>탁구</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</si>
  <si>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</si>
  <si>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</si>
  <si>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</si>
  <si>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</si>
  <si>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</si>
  <si>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</si>
  <si>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</si>
  <si>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</si>
  <si>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</si>
  <si>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</si>
  <si>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중국어</t>
    <phoneticPr fontId="28" type="noConversion"/>
  </si>
  <si>
    <t>박배영</t>
    <phoneticPr fontId="28" type="noConversion"/>
  </si>
  <si>
    <t>블록체인 기술과 NFT</t>
    <phoneticPr fontId="28" type="noConversion"/>
  </si>
  <si>
    <t>빅데이터 행정 적용사례</t>
    <phoneticPr fontId="28" type="noConversion"/>
  </si>
  <si>
    <t>사진</t>
    <phoneticPr fontId="28" type="noConversion"/>
  </si>
  <si>
    <t>공혜란</t>
    <phoneticPr fontId="28" type="noConversion"/>
  </si>
  <si>
    <t>한규빈</t>
    <phoneticPr fontId="28" type="noConversion"/>
  </si>
  <si>
    <t>이연옥</t>
    <phoneticPr fontId="28" type="noConversion"/>
  </si>
  <si>
    <t>김태홍</t>
    <phoneticPr fontId="28" type="noConversion"/>
  </si>
  <si>
    <t>한자</t>
    <phoneticPr fontId="28" type="noConversion"/>
  </si>
  <si>
    <t>정리수납</t>
    <phoneticPr fontId="28" type="noConversion"/>
  </si>
  <si>
    <t>김영애</t>
    <phoneticPr fontId="28" type="noConversion"/>
  </si>
  <si>
    <t>한국사</t>
    <phoneticPr fontId="28" type="noConversion"/>
  </si>
  <si>
    <t>김종헌</t>
    <phoneticPr fontId="28" type="noConversion"/>
  </si>
  <si>
    <t>공연 예술과 뮤지컬의 이해</t>
    <phoneticPr fontId="28" type="noConversion"/>
  </si>
  <si>
    <t>민병익</t>
    <phoneticPr fontId="28" type="noConversion"/>
  </si>
  <si>
    <t>행정학</t>
    <phoneticPr fontId="28" type="noConversion"/>
  </si>
  <si>
    <t>이경렬</t>
    <phoneticPr fontId="28" type="noConversion"/>
  </si>
  <si>
    <t>생활속 응급처치</t>
    <phoneticPr fontId="28" type="noConversion"/>
  </si>
  <si>
    <t>6월1주차</t>
    <phoneticPr fontId="28" type="noConversion"/>
  </si>
  <si>
    <t>6.3.</t>
    <phoneticPr fontId="28" type="noConversion"/>
  </si>
  <si>
    <t>제5기 보조금 단체 회계실무 과정</t>
    <phoneticPr fontId="28" type="noConversion"/>
  </si>
  <si>
    <t>안정숙</t>
    <phoneticPr fontId="28" type="noConversion"/>
  </si>
  <si>
    <t>보조금 실무</t>
    <phoneticPr fontId="28" type="noConversion"/>
  </si>
  <si>
    <t>조한철</t>
    <phoneticPr fontId="28" type="noConversion"/>
  </si>
  <si>
    <t>지방보조금 관리시스템(보탬e) 활용</t>
    <phoneticPr fontId="28" type="noConversion"/>
  </si>
  <si>
    <t>제5기 신규 임용(후보)자 과정</t>
    <phoneticPr fontId="28" type="noConversion"/>
  </si>
  <si>
    <t>Open mind/팀빌딩</t>
    <phoneticPr fontId="28" type="noConversion"/>
  </si>
  <si>
    <t>임득진</t>
    <phoneticPr fontId="28" type="noConversion"/>
  </si>
  <si>
    <t>경남의 도정과제 공유</t>
    <phoneticPr fontId="28" type="noConversion"/>
  </si>
  <si>
    <t>성과중심 공직가치 함양</t>
    <phoneticPr fontId="28" type="noConversion"/>
  </si>
  <si>
    <t>한상덕</t>
    <phoneticPr fontId="28" type="noConversion"/>
  </si>
  <si>
    <t>바람직한 공직관 실천</t>
    <phoneticPr fontId="28" type="noConversion"/>
  </si>
  <si>
    <t>김형묵</t>
    <phoneticPr fontId="28" type="noConversion"/>
  </si>
  <si>
    <t>보고서 작성 및 기획역량 강화</t>
    <phoneticPr fontId="28" type="noConversion"/>
  </si>
  <si>
    <t>제21기 중견리더 과정</t>
    <phoneticPr fontId="28" type="noConversion"/>
  </si>
  <si>
    <t>허순철</t>
    <phoneticPr fontId="28" type="noConversion"/>
  </si>
  <si>
    <t>정한겸</t>
    <phoneticPr fontId="28" type="noConversion"/>
  </si>
  <si>
    <t>탁구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</si>
  <si>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</si>
  <si>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</si>
  <si>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</si>
  <si>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</si>
  <si>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</si>
  <si>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</si>
  <si>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박미경</t>
    <phoneticPr fontId="28" type="noConversion"/>
  </si>
  <si>
    <t>일본어B</t>
    <phoneticPr fontId="28" type="noConversion"/>
  </si>
  <si>
    <t>JIN HUA</t>
    <phoneticPr fontId="28" type="noConversion"/>
  </si>
  <si>
    <t>중국어</t>
    <phoneticPr fontId="28" type="noConversion"/>
  </si>
  <si>
    <t>도형훈</t>
    <phoneticPr fontId="28" type="noConversion"/>
  </si>
  <si>
    <t>의전행사기획</t>
    <phoneticPr fontId="28" type="noConversion"/>
  </si>
  <si>
    <t>도형훈</t>
    <phoneticPr fontId="28" type="noConversion"/>
  </si>
  <si>
    <t>의전 행사 실무</t>
    <phoneticPr fontId="28" type="noConversion"/>
  </si>
  <si>
    <t>박소은</t>
    <phoneticPr fontId="28" type="noConversion"/>
  </si>
  <si>
    <t>댄스스포츠</t>
    <phoneticPr fontId="28" type="noConversion"/>
  </si>
  <si>
    <t>공혜란</t>
    <phoneticPr fontId="28" type="noConversion"/>
  </si>
  <si>
    <t>이연옥</t>
    <phoneticPr fontId="28" type="noConversion"/>
  </si>
  <si>
    <t>기타</t>
    <phoneticPr fontId="28" type="noConversion"/>
  </si>
  <si>
    <t>김태홍</t>
    <phoneticPr fontId="28" type="noConversion"/>
  </si>
  <si>
    <t>한자</t>
    <phoneticPr fontId="28" type="noConversion"/>
  </si>
  <si>
    <t>문대룡</t>
    <phoneticPr fontId="28" type="noConversion"/>
  </si>
  <si>
    <t>한국사</t>
    <phoneticPr fontId="28" type="noConversion"/>
  </si>
  <si>
    <t>박명률</t>
    <phoneticPr fontId="28" type="noConversion"/>
  </si>
  <si>
    <t>경남 도심항공모빌리티(UAM) 육성</t>
    <phoneticPr fontId="28" type="noConversion"/>
  </si>
  <si>
    <t>특별사법경찰 수사실무 과정</t>
    <phoneticPr fontId="28" type="noConversion"/>
  </si>
  <si>
    <t>2.19.~2.21.</t>
    <phoneticPr fontId="28" type="noConversion"/>
  </si>
  <si>
    <t>지방의회 공무원 실무역량 개발 과정</t>
    <phoneticPr fontId="28" type="noConversion"/>
  </si>
  <si>
    <t>2.21.~2.23.</t>
    <phoneticPr fontId="28" type="noConversion"/>
  </si>
  <si>
    <t>6월2주차</t>
    <phoneticPr fontId="28" type="noConversion"/>
  </si>
  <si>
    <t>6월2주차</t>
    <phoneticPr fontId="28" type="noConversion"/>
  </si>
  <si>
    <t>6.12.~6.14.</t>
    <phoneticPr fontId="28" type="noConversion"/>
  </si>
  <si>
    <t>제2기 시·군 팀장 역량향상 과정</t>
    <phoneticPr fontId="28" type="noConversion"/>
  </si>
  <si>
    <t>정현서</t>
    <phoneticPr fontId="28" type="noConversion"/>
  </si>
  <si>
    <t>역량교육을 위한 마음열기</t>
    <phoneticPr fontId="28" type="noConversion"/>
  </si>
  <si>
    <t>손태성</t>
    <phoneticPr fontId="28" type="noConversion"/>
  </si>
  <si>
    <t>역량에 대한 이해</t>
    <phoneticPr fontId="28" type="noConversion"/>
  </si>
  <si>
    <t>박봉서</t>
    <phoneticPr fontId="28" type="noConversion"/>
  </si>
  <si>
    <t>프리젠테이션과 보고 브리핑</t>
    <phoneticPr fontId="28" type="noConversion"/>
  </si>
  <si>
    <t>[모의과제 실습] 구두발표</t>
    <phoneticPr fontId="28" type="noConversion"/>
  </si>
  <si>
    <t>역할수행 및 토론</t>
    <phoneticPr fontId="28" type="noConversion"/>
  </si>
  <si>
    <t>우명희</t>
    <phoneticPr fontId="28" type="noConversion"/>
  </si>
  <si>
    <t>[모의과제 실습] 집단토론</t>
    <phoneticPr fontId="28" type="noConversion"/>
  </si>
  <si>
    <t>자기개발계획서 작성 및 팀장의 비전</t>
    <phoneticPr fontId="28" type="noConversion"/>
  </si>
  <si>
    <t>제2기 기획능력 향상 과정</t>
    <phoneticPr fontId="28" type="noConversion"/>
  </si>
  <si>
    <t>김민서</t>
    <phoneticPr fontId="28" type="noConversion"/>
  </si>
  <si>
    <t>보도자료 작성법</t>
    <phoneticPr fontId="28" type="noConversion"/>
  </si>
  <si>
    <t>김형묵</t>
    <phoneticPr fontId="28" type="noConversion"/>
  </si>
  <si>
    <t>보고서 작성 기법 및 실습</t>
    <phoneticPr fontId="28" type="noConversion"/>
  </si>
  <si>
    <t>이창학</t>
    <phoneticPr fontId="28" type="noConversion"/>
  </si>
  <si>
    <t>전략적 기획 마인드의 이해</t>
    <phoneticPr fontId="28" type="noConversion"/>
  </si>
  <si>
    <t>기획방법론 및 문제해결</t>
    <phoneticPr fontId="28" type="noConversion"/>
  </si>
  <si>
    <t>정책기획서 및 보고서 작성 실습</t>
    <phoneticPr fontId="28" type="noConversion"/>
  </si>
  <si>
    <t>이민석</t>
    <phoneticPr fontId="28" type="noConversion"/>
  </si>
  <si>
    <t>기획의 이론과 실제1 -논리적&amp;분석적 사고-</t>
    <phoneticPr fontId="28" type="noConversion"/>
  </si>
  <si>
    <t>기획의 이론과 실제1 -창의적 사고-</t>
    <phoneticPr fontId="28" type="noConversion"/>
  </si>
  <si>
    <t>제2기 미래설계 과정</t>
    <phoneticPr fontId="28" type="noConversion"/>
  </si>
  <si>
    <t>김효남</t>
    <phoneticPr fontId="28" type="noConversion"/>
  </si>
  <si>
    <t>건강한 삶을 위한 기 에너지 충전</t>
    <phoneticPr fontId="28" type="noConversion"/>
  </si>
  <si>
    <t>이은영</t>
    <phoneticPr fontId="28" type="noConversion"/>
  </si>
  <si>
    <t>연금제도의 이해</t>
    <phoneticPr fontId="28" type="noConversion"/>
  </si>
  <si>
    <t>민기식</t>
    <phoneticPr fontId="28" type="noConversion"/>
  </si>
  <si>
    <t>취업심사 및 행위제한제도 안내</t>
    <phoneticPr fontId="28" type="noConversion"/>
  </si>
  <si>
    <t>유등정</t>
    <phoneticPr fontId="28" type="noConversion"/>
  </si>
  <si>
    <t>시간관리 생애설계</t>
    <phoneticPr fontId="28" type="noConversion"/>
  </si>
  <si>
    <t>이희수</t>
    <phoneticPr fontId="28" type="noConversion"/>
  </si>
  <si>
    <t>인문학으로 보는 와인</t>
    <phoneticPr fontId="28" type="noConversion"/>
  </si>
  <si>
    <t>장영일</t>
    <phoneticPr fontId="28" type="noConversion"/>
  </si>
  <si>
    <t>알기쉬운 세무상식 및 절세전략</t>
    <phoneticPr fontId="28" type="noConversion"/>
  </si>
  <si>
    <t>제5기 신규 임용(후보)자 과정</t>
    <phoneticPr fontId="28" type="noConversion"/>
  </si>
  <si>
    <t>김도현</t>
    <phoneticPr fontId="28" type="noConversion"/>
  </si>
  <si>
    <t>경남의 비전과 주요정책</t>
    <phoneticPr fontId="28" type="noConversion"/>
  </si>
  <si>
    <t>문홍열</t>
    <phoneticPr fontId="28" type="noConversion"/>
  </si>
  <si>
    <t>행정업무 운영실무</t>
    <phoneticPr fontId="28" type="noConversion"/>
  </si>
  <si>
    <t>김시영</t>
    <phoneticPr fontId="28" type="noConversion"/>
  </si>
  <si>
    <t>발표능력 기법 향상</t>
    <phoneticPr fontId="28" type="noConversion"/>
  </si>
  <si>
    <t>보고서 작성 및 기획역량 강화</t>
    <phoneticPr fontId="28" type="noConversion"/>
  </si>
  <si>
    <t>이옥형</t>
    <phoneticPr fontId="28" type="noConversion"/>
  </si>
  <si>
    <t>보고서 작성 실습</t>
    <phoneticPr fontId="28" type="noConversion"/>
  </si>
  <si>
    <t>직장 내 괴롭힘 방지</t>
    <phoneticPr fontId="28" type="noConversion"/>
  </si>
  <si>
    <t>보도자료 작성실무</t>
    <phoneticPr fontId="28" type="noConversion"/>
  </si>
  <si>
    <t>권진경</t>
    <phoneticPr fontId="28" type="noConversion"/>
  </si>
  <si>
    <t>온나라 시스템</t>
    <phoneticPr fontId="28" type="noConversion"/>
  </si>
  <si>
    <t>이승현</t>
    <phoneticPr fontId="28" type="noConversion"/>
  </si>
  <si>
    <t>현장학습(도정과제 연계)</t>
    <phoneticPr fontId="28" type="noConversion"/>
  </si>
  <si>
    <t>심성민</t>
    <phoneticPr fontId="28" type="noConversion"/>
  </si>
  <si>
    <t>제21기 중견리더 과정</t>
    <phoneticPr fontId="28" type="noConversion"/>
  </si>
  <si>
    <t>허순철</t>
    <phoneticPr fontId="28" type="noConversion"/>
  </si>
  <si>
    <t>헌법</t>
    <phoneticPr fontId="28" type="noConversion"/>
  </si>
  <si>
    <t>정한겸</t>
    <phoneticPr fontId="28" type="noConversion"/>
  </si>
  <si>
    <t>명품바디만들기</t>
    <phoneticPr fontId="28" type="noConversion"/>
  </si>
  <si>
    <t>김도형</t>
    <phoneticPr fontId="28" type="noConversion"/>
  </si>
  <si>
    <t>탁구</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</si>
  <si>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</si>
  <si>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</si>
  <si>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</si>
  <si>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</si>
  <si>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</si>
  <si>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</si>
  <si>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</si>
  <si>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</si>
  <si>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</si>
  <si>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</si>
  <si>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</si>
  <si>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</si>
  <si>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이태휘</t>
    <phoneticPr fontId="28" type="noConversion"/>
  </si>
  <si>
    <t>스마트해운물류</t>
    <phoneticPr fontId="28" type="noConversion"/>
  </si>
  <si>
    <t>권오철</t>
    <phoneticPr fontId="28" type="noConversion"/>
  </si>
  <si>
    <t>우주먼지이야기</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</si>
  <si>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</si>
  <si>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</si>
  <si>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</si>
  <si>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</si>
  <si>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</si>
  <si>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</si>
  <si>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</si>
  <si>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</si>
  <si>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</si>
  <si>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</si>
  <si>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6월3주차</t>
    <phoneticPr fontId="28" type="noConversion"/>
  </si>
  <si>
    <t>6월3주차</t>
    <phoneticPr fontId="28" type="noConversion"/>
  </si>
  <si>
    <t>6.19.~6.21.</t>
    <phoneticPr fontId="28" type="noConversion"/>
  </si>
  <si>
    <t>스마트기기 활용 과정</t>
    <phoneticPr fontId="28" type="noConversion"/>
  </si>
  <si>
    <t>6.19.~6.21.</t>
    <phoneticPr fontId="28" type="noConversion"/>
  </si>
  <si>
    <t>기후위기 적응 대응 과정</t>
    <phoneticPr fontId="28" type="noConversion"/>
  </si>
  <si>
    <t>6.20.~6.21.</t>
    <phoneticPr fontId="28" type="noConversion"/>
  </si>
  <si>
    <t>코칭 리더십 과정</t>
    <phoneticPr fontId="28" type="noConversion"/>
  </si>
  <si>
    <t>6.19.~6.20.</t>
    <phoneticPr fontId="28" type="noConversion"/>
  </si>
  <si>
    <t>6.10.~6.21.</t>
    <phoneticPr fontId="28" type="noConversion"/>
  </si>
  <si>
    <t>6.3.~6.21.</t>
    <phoneticPr fontId="28" type="noConversion"/>
  </si>
  <si>
    <t>MICE사업 유치 역량강화 과정</t>
    <phoneticPr fontId="28" type="noConversion"/>
  </si>
  <si>
    <t>제1기 MICE사업 유치 역량강화 과정</t>
    <phoneticPr fontId="28" type="noConversion"/>
  </si>
  <si>
    <t>박미정</t>
    <phoneticPr fontId="28" type="noConversion"/>
  </si>
  <si>
    <t>국제기구 및 유치효과의 이해</t>
    <phoneticPr fontId="28" type="noConversion"/>
  </si>
  <si>
    <t>윤은주</t>
    <phoneticPr fontId="28" type="noConversion"/>
  </si>
  <si>
    <t>마이스 행사 및 개최효과의 이해</t>
    <phoneticPr fontId="28" type="noConversion"/>
  </si>
  <si>
    <t>김희영</t>
    <phoneticPr fontId="28" type="noConversion"/>
  </si>
  <si>
    <t>국제회의 이해 및 사례(현장경험 중심)</t>
    <phoneticPr fontId="28" type="noConversion"/>
  </si>
  <si>
    <t>김기헌</t>
    <phoneticPr fontId="28" type="noConversion"/>
  </si>
  <si>
    <t>국제회의 유치 과정</t>
    <phoneticPr fontId="28" type="noConversion"/>
  </si>
  <si>
    <t>황희곤</t>
    <phoneticPr fontId="28" type="noConversion"/>
  </si>
  <si>
    <t>경남 마이스 산업 및 지원현황</t>
    <phoneticPr fontId="28" type="noConversion"/>
  </si>
  <si>
    <t>홍순범</t>
    <phoneticPr fontId="28" type="noConversion"/>
  </si>
  <si>
    <t>국제회의 발굴 및 유치 제안실무</t>
    <phoneticPr fontId="28" type="noConversion"/>
  </si>
  <si>
    <t>제2기 스마트기기 활용 과정</t>
    <phoneticPr fontId="28" type="noConversion"/>
  </si>
  <si>
    <t>유정수</t>
    <phoneticPr fontId="28" type="noConversion"/>
  </si>
  <si>
    <t>스마트폰 업무환경 최적화하기</t>
    <phoneticPr fontId="28" type="noConversion"/>
  </si>
  <si>
    <t>저작권 문제없는 콘텐츠 활용</t>
    <phoneticPr fontId="28" type="noConversion"/>
  </si>
  <si>
    <t>자료찾기 및 공유 앱 활용</t>
    <phoneticPr fontId="28" type="noConversion"/>
  </si>
  <si>
    <t>업무효율을 높이는 윈도우 활용 기능</t>
    <phoneticPr fontId="28" type="noConversion"/>
  </si>
  <si>
    <t>크롬을 이용한 인터넷 정보 수집</t>
    <phoneticPr fontId="28" type="noConversion"/>
  </si>
  <si>
    <t>클라우드 서비스를 활용한 데이터 관리</t>
    <phoneticPr fontId="28" type="noConversion"/>
  </si>
  <si>
    <t>동영상 편집 앱을 이용한 영상 편집</t>
    <phoneticPr fontId="28" type="noConversion"/>
  </si>
  <si>
    <t>업무 속도를 빠르게 도와주는 유틸리티 활용</t>
    <phoneticPr fontId="28" type="noConversion"/>
  </si>
  <si>
    <t>chat GPT 업무 활용</t>
    <phoneticPr fontId="28" type="noConversion"/>
  </si>
  <si>
    <t>제1기 기후위기 적응 대응 과정</t>
    <phoneticPr fontId="28" type="noConversion"/>
  </si>
  <si>
    <t>김효남</t>
    <phoneticPr fontId="28" type="noConversion"/>
  </si>
  <si>
    <t>김해형 탄소중립 사업방향</t>
    <phoneticPr fontId="28" type="noConversion"/>
  </si>
  <si>
    <t>박진호</t>
    <phoneticPr fontId="28" type="noConversion"/>
  </si>
  <si>
    <t>기후위기 적응 및 대응을 위한 경남도의 역할</t>
    <phoneticPr fontId="28" type="noConversion"/>
  </si>
  <si>
    <t>홍석표</t>
    <phoneticPr fontId="28" type="noConversion"/>
  </si>
  <si>
    <t>기후위기 적응 및 대응을 위한 실천방안</t>
    <phoneticPr fontId="28" type="noConversion"/>
  </si>
  <si>
    <t>이동근</t>
    <phoneticPr fontId="28" type="noConversion"/>
  </si>
  <si>
    <t>기후 위기와 탄소중립의 이해</t>
    <phoneticPr fontId="28" type="noConversion"/>
  </si>
  <si>
    <t>제1기 코칭 리더십 과정</t>
    <phoneticPr fontId="28" type="noConversion"/>
  </si>
  <si>
    <t>허윤정</t>
    <phoneticPr fontId="28" type="noConversion"/>
  </si>
  <si>
    <t>코칭의 이해 및 효과</t>
    <phoneticPr fontId="28" type="noConversion"/>
  </si>
  <si>
    <t>나의 강점 찾기 및 성장 마인드셋</t>
    <phoneticPr fontId="28" type="noConversion"/>
  </si>
  <si>
    <t>마음을 여는 경청과 생각을 여는 질문, 피드백 스킬</t>
    <phoneticPr fontId="28" type="noConversion"/>
  </si>
  <si>
    <t>촉진 스킬 이해와 성과면담 실습</t>
    <phoneticPr fontId="28" type="noConversion"/>
  </si>
  <si>
    <t>코칭 대화하기(GROW 코칭)</t>
    <phoneticPr fontId="28" type="noConversion"/>
  </si>
  <si>
    <t>코칭 대화하기(상황별 코칭, 1:1 코칭)</t>
    <phoneticPr fontId="28" type="noConversion"/>
  </si>
  <si>
    <t>실행계획과 소감 공유</t>
    <phoneticPr fontId="28" type="noConversion"/>
  </si>
  <si>
    <t>제2기 미래 설계 과정</t>
    <phoneticPr fontId="28" type="noConversion"/>
  </si>
  <si>
    <t>윤효식</t>
    <phoneticPr fontId="28" type="noConversion"/>
  </si>
  <si>
    <t>스마트폰 제대로 찍기</t>
    <phoneticPr fontId="28" type="noConversion"/>
  </si>
  <si>
    <t>최충환</t>
    <phoneticPr fontId="28" type="noConversion"/>
  </si>
  <si>
    <t>2024년 지역 부동산 전망</t>
    <phoneticPr fontId="28" type="noConversion"/>
  </si>
  <si>
    <t>퇴직전후 맞춤 재테크</t>
    <phoneticPr fontId="28" type="noConversion"/>
  </si>
  <si>
    <t>윤현민</t>
    <phoneticPr fontId="28" type="noConversion"/>
  </si>
  <si>
    <t>동의보감에 나타난 성인병 예방</t>
    <phoneticPr fontId="28" type="noConversion"/>
  </si>
  <si>
    <t xml:space="preserve">이진석 </t>
    <phoneticPr fontId="28" type="noConversion"/>
  </si>
  <si>
    <t>인문학 콘서트</t>
    <phoneticPr fontId="28" type="noConversion"/>
  </si>
  <si>
    <t>제5기 신규 임용(후보)자 과정</t>
    <phoneticPr fontId="28" type="noConversion"/>
  </si>
  <si>
    <t>박소정</t>
    <phoneticPr fontId="28" type="noConversion"/>
  </si>
  <si>
    <t>쉽게 활용하는 한글 팁</t>
    <phoneticPr fontId="28" type="noConversion"/>
  </si>
  <si>
    <t>핵심 엑셀 활용 팁</t>
    <phoneticPr fontId="28" type="noConversion"/>
  </si>
  <si>
    <t>이승환</t>
    <phoneticPr fontId="28" type="noConversion"/>
  </si>
  <si>
    <t>차세대지방재정관리시스템</t>
    <phoneticPr fontId="28" type="noConversion"/>
  </si>
  <si>
    <t>김영수</t>
    <phoneticPr fontId="28" type="noConversion"/>
  </si>
  <si>
    <t>예산실무</t>
    <phoneticPr fontId="28" type="noConversion"/>
  </si>
  <si>
    <t>양치호</t>
    <phoneticPr fontId="28" type="noConversion"/>
  </si>
  <si>
    <t>일반서무 업무 알아보기</t>
    <phoneticPr fontId="28" type="noConversion"/>
  </si>
  <si>
    <t>이광옥</t>
    <phoneticPr fontId="28" type="noConversion"/>
  </si>
  <si>
    <t>법령체계와 법령해석 방법론</t>
    <phoneticPr fontId="28" type="noConversion"/>
  </si>
  <si>
    <t>김소희</t>
    <phoneticPr fontId="28" type="noConversion"/>
  </si>
  <si>
    <t>공무원 연금제도의 이해</t>
    <phoneticPr fontId="28" type="noConversion"/>
  </si>
  <si>
    <t>손혜정</t>
    <phoneticPr fontId="28" type="noConversion"/>
  </si>
  <si>
    <t>공무원 노사관계의 이해</t>
    <phoneticPr fontId="28" type="noConversion"/>
  </si>
  <si>
    <t>김삼권</t>
    <phoneticPr fontId="28" type="noConversion"/>
  </si>
  <si>
    <t>독도를 통한 올바른 역사인식</t>
    <phoneticPr fontId="28" type="noConversion"/>
  </si>
  <si>
    <t>정수효</t>
    <phoneticPr fontId="28" type="noConversion"/>
  </si>
  <si>
    <t>청탁금지법의 이해</t>
    <phoneticPr fontId="28" type="noConversion"/>
  </si>
  <si>
    <t>정현서</t>
    <phoneticPr fontId="28" type="noConversion"/>
  </si>
  <si>
    <t>성찰 및 비전 수립</t>
    <phoneticPr fontId="28" type="noConversion"/>
  </si>
  <si>
    <t>제21기 중견리더 과정</t>
    <phoneticPr fontId="28" type="noConversion"/>
  </si>
  <si>
    <t>허순철</t>
    <phoneticPr fontId="28" type="noConversion"/>
  </si>
  <si>
    <t>헌법</t>
    <phoneticPr fontId="28" type="noConversion"/>
  </si>
  <si>
    <t>조재욱</t>
    <phoneticPr fontId="28" type="noConversion"/>
  </si>
  <si>
    <t>일본문화 및 사회의 이해</t>
    <phoneticPr fontId="28" type="noConversion"/>
  </si>
  <si>
    <t>정한겸</t>
    <phoneticPr fontId="28" type="noConversion"/>
  </si>
  <si>
    <t>명품바디만들기</t>
    <phoneticPr fontId="28" type="noConversion"/>
  </si>
  <si>
    <t>김도형</t>
    <phoneticPr fontId="28" type="noConversion"/>
  </si>
  <si>
    <t>탁구</t>
    <phoneticPr fontId="28" type="noConversion"/>
  </si>
  <si>
    <t>박무늬</t>
    <phoneticPr fontId="28" type="noConversion"/>
  </si>
  <si>
    <t>영어A</t>
    <phoneticPr fontId="28" type="noConversion"/>
  </si>
  <si>
    <t>송혜영</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</si>
  <si>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</si>
  <si>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</si>
  <si>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</si>
  <si>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</si>
  <si>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</si>
  <si>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</si>
  <si>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</si>
  <si>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</si>
  <si>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중국어</t>
    <phoneticPr fontId="28" type="noConversion"/>
  </si>
  <si>
    <t>이정환</t>
    <phoneticPr fontId="28" type="noConversion"/>
  </si>
  <si>
    <t>대한민국의 미래는 적극행정 실천으로</t>
    <phoneticPr fontId="28" type="noConversion"/>
  </si>
  <si>
    <t>송종문</t>
    <phoneticPr fontId="28" type="noConversion"/>
  </si>
  <si>
    <t>타로와 인문학</t>
    <phoneticPr fontId="28" type="noConversion"/>
  </si>
  <si>
    <t>김종근</t>
    <phoneticPr fontId="28" type="noConversion"/>
  </si>
  <si>
    <t>사진</t>
    <phoneticPr fontId="28" type="noConversion"/>
  </si>
  <si>
    <t>박소은</t>
    <phoneticPr fontId="28" type="noConversion"/>
  </si>
  <si>
    <t>댄스스포츠</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</si>
  <si>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</si>
  <si>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</si>
  <si>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</si>
  <si>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</si>
  <si>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</si>
  <si>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</si>
  <si>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김태홍</t>
    <phoneticPr fontId="28" type="noConversion"/>
  </si>
  <si>
    <t>한자</t>
    <phoneticPr fontId="28" type="noConversion"/>
  </si>
  <si>
    <t>문대룡</t>
    <phoneticPr fontId="28" type="noConversion"/>
  </si>
  <si>
    <t>정리수납</t>
    <phoneticPr fontId="28" type="noConversion"/>
  </si>
  <si>
    <t>김영애</t>
    <phoneticPr fontId="28" type="noConversion"/>
  </si>
  <si>
    <t>한국사</t>
    <phoneticPr fontId="28" type="noConversion"/>
  </si>
  <si>
    <t>안상헌</t>
    <phoneticPr fontId="28" type="noConversion"/>
  </si>
  <si>
    <t>인문학 공부법</t>
    <phoneticPr fontId="28" type="noConversion"/>
  </si>
  <si>
    <t>민병익</t>
    <phoneticPr fontId="28" type="noConversion"/>
  </si>
  <si>
    <t>행정학</t>
    <phoneticPr fontId="28" type="noConversion"/>
  </si>
  <si>
    <t>한형선</t>
    <phoneticPr fontId="28" type="noConversion"/>
  </si>
  <si>
    <t>질병의 마침표 음식속에 해답이 있다</t>
    <phoneticPr fontId="28" type="noConversion"/>
  </si>
  <si>
    <t>임용수</t>
    <phoneticPr fontId="28" type="noConversion"/>
  </si>
  <si>
    <t>야구를 통해 보는 조직관리</t>
    <phoneticPr fontId="28" type="noConversion"/>
  </si>
  <si>
    <t>유성환</t>
    <phoneticPr fontId="28" type="noConversion"/>
  </si>
  <si>
    <t>이집트 역사로 보는 인문학</t>
    <phoneticPr fontId="28" type="noConversion"/>
  </si>
  <si>
    <t>드론 이해 및 행정 활용 과정</t>
    <phoneticPr fontId="28" type="noConversion"/>
  </si>
  <si>
    <t>기획능력 향상 과정</t>
    <phoneticPr fontId="28" type="noConversion"/>
  </si>
  <si>
    <t>6월4주차</t>
    <phoneticPr fontId="28" type="noConversion"/>
  </si>
  <si>
    <t>6월4주차</t>
    <phoneticPr fontId="28" type="noConversion"/>
  </si>
  <si>
    <t>7·8급 승진자 역량향상 과정</t>
    <phoneticPr fontId="28" type="noConversion"/>
  </si>
  <si>
    <t>6.25.~6.28.</t>
    <phoneticPr fontId="28" type="noConversion"/>
  </si>
  <si>
    <t>6.25.</t>
    <phoneticPr fontId="28" type="noConversion"/>
  </si>
  <si>
    <t>재난안전 관리자 과정</t>
    <phoneticPr fontId="28" type="noConversion"/>
  </si>
  <si>
    <t>6.28.</t>
    <phoneticPr fontId="28" type="noConversion"/>
  </si>
  <si>
    <t>신규공무원 역량향상 심화 과정</t>
    <phoneticPr fontId="28" type="noConversion"/>
  </si>
  <si>
    <t>6.26.~6.28.</t>
    <phoneticPr fontId="28" type="noConversion"/>
  </si>
  <si>
    <t>가야사 바로알기 과정</t>
    <phoneticPr fontId="28" type="noConversion"/>
  </si>
  <si>
    <t>파워포인트 활용(초급) 과정</t>
    <phoneticPr fontId="28" type="noConversion"/>
  </si>
  <si>
    <t>가야사 바로알기 과정</t>
    <phoneticPr fontId="28" type="noConversion"/>
  </si>
  <si>
    <t>이승환</t>
    <phoneticPr fontId="28" type="noConversion"/>
  </si>
  <si>
    <t>계약실무</t>
    <phoneticPr fontId="28" type="noConversion"/>
  </si>
  <si>
    <t>보고서 실무</t>
    <phoneticPr fontId="28" type="noConversion"/>
  </si>
  <si>
    <t>원미애</t>
    <phoneticPr fontId="28" type="noConversion"/>
  </si>
  <si>
    <t>김정곤</t>
    <phoneticPr fontId="28" type="noConversion"/>
  </si>
  <si>
    <t>정인주</t>
    <phoneticPr fontId="28" type="noConversion"/>
  </si>
  <si>
    <t>이태식</t>
    <phoneticPr fontId="28" type="noConversion"/>
  </si>
  <si>
    <t>재난안전관리 리더십</t>
    <phoneticPr fontId="28" type="noConversion"/>
  </si>
  <si>
    <t>정혜년</t>
    <phoneticPr fontId="28" type="noConversion"/>
  </si>
  <si>
    <t>이현민</t>
    <phoneticPr fontId="28" type="noConversion"/>
  </si>
  <si>
    <t>한글실무</t>
    <phoneticPr fontId="28" type="noConversion"/>
  </si>
  <si>
    <t>제2기 가야사 바로알기 과정</t>
    <phoneticPr fontId="28" type="noConversion"/>
  </si>
  <si>
    <t>임득진</t>
    <phoneticPr fontId="28" type="noConversion"/>
  </si>
  <si>
    <t>세대공감 및 민원응대 역할연기</t>
    <phoneticPr fontId="28" type="noConversion"/>
  </si>
  <si>
    <t>바람직한 공직관 실천</t>
    <phoneticPr fontId="28" type="noConversion"/>
  </si>
  <si>
    <t>제21기 중견리더 과정</t>
    <phoneticPr fontId="28" type="noConversion"/>
  </si>
  <si>
    <t>K문화의 부상과 통일과제</t>
    <phoneticPr fontId="28" type="noConversion"/>
  </si>
  <si>
    <t>송혜영</t>
    <phoneticPr fontId="28" type="noConversion"/>
  </si>
  <si>
    <t>중국어</t>
    <phoneticPr fontId="28" type="noConversion"/>
  </si>
  <si>
    <t>김효남</t>
    <phoneticPr fontId="28" type="noConversion"/>
  </si>
  <si>
    <t>박소은</t>
    <phoneticPr fontId="28" type="noConversion"/>
  </si>
  <si>
    <t>댄스스포츠</t>
    <phoneticPr fontId="28" type="noConversion"/>
  </si>
  <si>
    <t>한규빈</t>
    <phoneticPr fontId="28" type="noConversion"/>
  </si>
  <si>
    <t>지방정부 국제교류협력</t>
    <phoneticPr fontId="28" type="noConversion"/>
  </si>
  <si>
    <t>민병익</t>
    <phoneticPr fontId="28" type="noConversion"/>
  </si>
  <si>
    <t>행정학</t>
    <phoneticPr fontId="28" type="noConversion"/>
  </si>
  <si>
    <t>소통과 세대 공감</t>
    <phoneticPr fontId="28" type="noConversion"/>
  </si>
  <si>
    <t>심선애</t>
    <phoneticPr fontId="28" type="noConversion"/>
  </si>
  <si>
    <t>생성형 AI의 직무적용</t>
    <phoneticPr fontId="28" type="noConversion"/>
  </si>
  <si>
    <t>조하림</t>
    <phoneticPr fontId="28" type="noConversion"/>
  </si>
  <si>
    <t>소통을 위한 대화의 기술과 공감 기법</t>
    <phoneticPr fontId="28" type="noConversion"/>
  </si>
  <si>
    <t>양정수</t>
    <phoneticPr fontId="28" type="noConversion"/>
  </si>
  <si>
    <t>계약실무</t>
    <phoneticPr fontId="28" type="noConversion"/>
  </si>
  <si>
    <t>김정란</t>
    <phoneticPr fontId="28" type="noConversion"/>
  </si>
  <si>
    <t>엑셀실무 스킬 UP</t>
    <phoneticPr fontId="28" type="noConversion"/>
  </si>
  <si>
    <t>정현순</t>
    <phoneticPr fontId="28" type="noConversion"/>
  </si>
  <si>
    <t>산업재해분야 법령 해석 및 사례 분석</t>
    <phoneticPr fontId="28" type="noConversion"/>
  </si>
  <si>
    <t>원미애</t>
    <phoneticPr fontId="28" type="noConversion"/>
  </si>
  <si>
    <t>산업재해분야 법적 의무사항 안내</t>
    <phoneticPr fontId="28" type="noConversion"/>
  </si>
  <si>
    <t>시민재해분야 법령 해석 및 사례 분석</t>
    <phoneticPr fontId="28" type="noConversion"/>
  </si>
  <si>
    <t>시민재해분야 법적 의무사항 안내</t>
    <phoneticPr fontId="28" type="noConversion"/>
  </si>
  <si>
    <t>제1기 재난안전 관리자 과정</t>
    <phoneticPr fontId="28" type="noConversion"/>
  </si>
  <si>
    <t>정인주</t>
    <phoneticPr fontId="28" type="noConversion"/>
  </si>
  <si>
    <t>국가재난관리 정책방향과 위기관리</t>
    <phoneticPr fontId="28" type="noConversion"/>
  </si>
  <si>
    <t>우수사례 발표 및 토론</t>
    <phoneticPr fontId="28" type="noConversion"/>
  </si>
  <si>
    <t>제4기 신규공무원 역량향상 심화 과정</t>
    <phoneticPr fontId="28" type="noConversion"/>
  </si>
  <si>
    <t>김영수</t>
    <phoneticPr fontId="28" type="noConversion"/>
  </si>
  <si>
    <t>예산실무</t>
    <phoneticPr fontId="28" type="noConversion"/>
  </si>
  <si>
    <t>배지훈</t>
    <phoneticPr fontId="28" type="noConversion"/>
  </si>
  <si>
    <t>e-호조 지출·회계실무</t>
    <phoneticPr fontId="28" type="noConversion"/>
  </si>
  <si>
    <t>김진화</t>
    <phoneticPr fontId="28" type="noConversion"/>
  </si>
  <si>
    <t>행사실무</t>
    <phoneticPr fontId="28" type="noConversion"/>
  </si>
  <si>
    <t>김경혜</t>
    <phoneticPr fontId="28" type="noConversion"/>
  </si>
  <si>
    <t>홍보템플릿 실무</t>
    <phoneticPr fontId="28" type="noConversion"/>
  </si>
  <si>
    <t>김민서</t>
    <phoneticPr fontId="28" type="noConversion"/>
  </si>
  <si>
    <t>보도자료 작성</t>
    <phoneticPr fontId="28" type="noConversion"/>
  </si>
  <si>
    <t>박대훈</t>
    <phoneticPr fontId="28" type="noConversion"/>
  </si>
  <si>
    <t>인사말 작성</t>
    <phoneticPr fontId="28" type="noConversion"/>
  </si>
  <si>
    <t>보고서 작성 실무</t>
    <phoneticPr fontId="28" type="noConversion"/>
  </si>
  <si>
    <t>최미연</t>
    <phoneticPr fontId="28" type="noConversion"/>
  </si>
  <si>
    <t>보조금 실무</t>
    <phoneticPr fontId="28" type="noConversion"/>
  </si>
  <si>
    <t>이광옥</t>
    <phoneticPr fontId="28" type="noConversion"/>
  </si>
  <si>
    <t>법률(규정)해석</t>
    <phoneticPr fontId="28" type="noConversion"/>
  </si>
  <si>
    <t>이현민</t>
    <phoneticPr fontId="28" type="noConversion"/>
  </si>
  <si>
    <t>엑셀실무</t>
    <phoneticPr fontId="28" type="noConversion"/>
  </si>
  <si>
    <t>하승철</t>
    <phoneticPr fontId="28" type="noConversion"/>
  </si>
  <si>
    <t>가야사에 대한 올바른 이해와 최신 연구성과 공유</t>
    <phoneticPr fontId="28" type="noConversion"/>
  </si>
  <si>
    <t>제1기 파워포인트 활용(초급) 과정</t>
    <phoneticPr fontId="28" type="noConversion"/>
  </si>
  <si>
    <t>박소정</t>
    <phoneticPr fontId="28" type="noConversion"/>
  </si>
  <si>
    <t>파워포인트 실습1</t>
    <phoneticPr fontId="28" type="noConversion"/>
  </si>
  <si>
    <t>박소정</t>
    <phoneticPr fontId="28" type="noConversion"/>
  </si>
  <si>
    <t>파워포인트 실습2</t>
    <phoneticPr fontId="28" type="noConversion"/>
  </si>
  <si>
    <t>제6기 신규 임용(후보)자 과정</t>
    <phoneticPr fontId="28" type="noConversion"/>
  </si>
  <si>
    <t>임득진</t>
    <phoneticPr fontId="28" type="noConversion"/>
  </si>
  <si>
    <t>Open mind/팀빌딩</t>
    <phoneticPr fontId="28" type="noConversion"/>
  </si>
  <si>
    <t>임득진</t>
    <phoneticPr fontId="28" type="noConversion"/>
  </si>
  <si>
    <t>경남의 도정과제 공유</t>
    <phoneticPr fontId="28" type="noConversion"/>
  </si>
  <si>
    <t>성과중심 공직가치 함양</t>
    <phoneticPr fontId="28" type="noConversion"/>
  </si>
  <si>
    <t>공직가치 액션러닝(골든타임 119)</t>
    <phoneticPr fontId="28" type="noConversion"/>
  </si>
  <si>
    <t>임득진</t>
    <phoneticPr fontId="28" type="noConversion"/>
  </si>
  <si>
    <t>김형묵</t>
    <phoneticPr fontId="28" type="noConversion"/>
  </si>
  <si>
    <t>보고서 작성 및 기획역량 강화</t>
    <phoneticPr fontId="28" type="noConversion"/>
  </si>
  <si>
    <t>손혜정</t>
    <phoneticPr fontId="28" type="noConversion"/>
  </si>
  <si>
    <t>공무원 노사관계의 이해</t>
    <phoneticPr fontId="28" type="noConversion"/>
  </si>
  <si>
    <t>하용구</t>
    <phoneticPr fontId="28" type="noConversion"/>
  </si>
  <si>
    <t>생동감up 현장이야기(민원응대)</t>
    <phoneticPr fontId="28" type="noConversion"/>
  </si>
  <si>
    <t>한상덕</t>
    <phoneticPr fontId="28" type="noConversion"/>
  </si>
  <si>
    <t>권진경</t>
    <phoneticPr fontId="28" type="noConversion"/>
  </si>
  <si>
    <t>온나라시스템</t>
    <phoneticPr fontId="28" type="noConversion"/>
  </si>
  <si>
    <t>허순철</t>
    <phoneticPr fontId="28" type="noConversion"/>
  </si>
  <si>
    <t>헌법</t>
    <phoneticPr fontId="28" type="noConversion"/>
  </si>
  <si>
    <t>김지영</t>
    <phoneticPr fontId="28" type="noConversion"/>
  </si>
  <si>
    <t>정한겸</t>
    <phoneticPr fontId="28" type="noConversion"/>
  </si>
  <si>
    <t>명품바디만들기</t>
    <phoneticPr fontId="28" type="noConversion"/>
  </si>
  <si>
    <t>김도형</t>
    <phoneticPr fontId="28" type="noConversion"/>
  </si>
  <si>
    <t>탁구</t>
    <phoneticPr fontId="28" type="noConversion"/>
  </si>
  <si>
    <t>박무늬</t>
    <phoneticPr fontId="28" type="noConversion"/>
  </si>
  <si>
    <t>영어A</t>
    <phoneticPr fontId="28" type="noConversion"/>
  </si>
  <si>
    <t>영어B</t>
    <phoneticPr fontId="28" type="noConversion"/>
  </si>
  <si>
    <t>허미경</t>
    <phoneticPr fontId="28" type="noConversion"/>
  </si>
  <si>
    <t>영어C</t>
    <phoneticPr fontId="28" type="noConversion"/>
  </si>
  <si>
    <t>고까이요우꼬</t>
    <phoneticPr fontId="28" type="noConversion"/>
  </si>
  <si>
    <t>일본어A</t>
    <phoneticPr fontId="28" type="noConversion"/>
  </si>
  <si>
    <t>박미경</t>
    <phoneticPr fontId="28" type="noConversion"/>
  </si>
  <si>
    <t>일본어B</t>
    <phoneticPr fontId="28" type="noConversion"/>
  </si>
  <si>
    <t>JIN HUA</t>
    <phoneticPr fontId="28" type="noConversion"/>
  </si>
  <si>
    <t>2050 탄소중립 실현을 위한 우리의 역할</t>
    <phoneticPr fontId="28" type="noConversion"/>
  </si>
  <si>
    <t>김종근</t>
    <phoneticPr fontId="28" type="noConversion"/>
  </si>
  <si>
    <t>사진</t>
    <phoneticPr fontId="28" type="noConversion"/>
  </si>
  <si>
    <t>공혜란</t>
    <phoneticPr fontId="28" type="noConversion"/>
  </si>
  <si>
    <t>라탄공예</t>
    <phoneticPr fontId="28" type="noConversion"/>
  </si>
  <si>
    <t>가죽공예</t>
    <phoneticPr fontId="28" type="noConversion"/>
  </si>
  <si>
    <t>이연옥</t>
    <phoneticPr fontId="28" type="noConversion"/>
  </si>
  <si>
    <t>기타</t>
    <phoneticPr fontId="28" type="noConversion"/>
  </si>
  <si>
    <t>김태홍</t>
    <phoneticPr fontId="28" type="noConversion"/>
  </si>
  <si>
    <t>한자</t>
    <phoneticPr fontId="28" type="noConversion"/>
  </si>
  <si>
    <t>문대룡</t>
    <phoneticPr fontId="28" type="noConversion"/>
  </si>
  <si>
    <t>정리수납</t>
    <phoneticPr fontId="28" type="noConversion"/>
  </si>
  <si>
    <t>김영애</t>
    <phoneticPr fontId="28" type="noConversion"/>
  </si>
  <si>
    <t>한국사</t>
    <phoneticPr fontId="28" type="noConversion"/>
  </si>
  <si>
    <t>하태역</t>
    <phoneticPr fontId="28" type="noConversion"/>
  </si>
  <si>
    <t>김석호</t>
    <phoneticPr fontId="28" type="noConversion"/>
  </si>
  <si>
    <t>도시재생과 사회혁신 실행모델</t>
    <phoneticPr fontId="28" type="noConversion"/>
  </si>
  <si>
    <t>염건령</t>
    <phoneticPr fontId="28" type="noConversion"/>
  </si>
  <si>
    <t>인권의 이해</t>
    <phoneticPr fontId="28" type="noConversion"/>
  </si>
  <si>
    <t>-</t>
    <phoneticPr fontId="28" type="noConversion"/>
  </si>
  <si>
    <t>-</t>
    <phoneticPr fontId="28" type="noConversion"/>
  </si>
  <si>
    <t>7월1주차</t>
    <phoneticPr fontId="28" type="noConversion"/>
  </si>
  <si>
    <t>면접관 양성 과정</t>
    <phoneticPr fontId="28" type="noConversion"/>
  </si>
  <si>
    <t>스트레스 치유 과정</t>
    <phoneticPr fontId="28" type="noConversion"/>
  </si>
  <si>
    <t>1인 방송과 영상제작 과정</t>
    <phoneticPr fontId="28" type="noConversion"/>
  </si>
  <si>
    <t>소통과 공감 과정</t>
    <phoneticPr fontId="28" type="noConversion"/>
  </si>
  <si>
    <t>7.4.~7.5.</t>
    <phoneticPr fontId="28" type="noConversion"/>
  </si>
  <si>
    <t>7.3.~7.5.</t>
    <phoneticPr fontId="28" type="noConversion"/>
  </si>
  <si>
    <t>7월1주차</t>
    <phoneticPr fontId="28" type="noConversion"/>
  </si>
  <si>
    <t>제3기 7·8급 승진자 역량향상 과정</t>
    <phoneticPr fontId="28" type="noConversion"/>
  </si>
  <si>
    <t>이승철</t>
    <phoneticPr fontId="28" type="noConversion"/>
  </si>
  <si>
    <t>제1기 면접관 양성 과정</t>
    <phoneticPr fontId="28" type="noConversion"/>
  </si>
  <si>
    <t>면접관의 역할 및 자세(이론)</t>
    <phoneticPr fontId="28" type="noConversion"/>
  </si>
  <si>
    <t>면접관의 역할 및 자세</t>
    <phoneticPr fontId="28" type="noConversion"/>
  </si>
  <si>
    <t>이승철</t>
    <phoneticPr fontId="28" type="noConversion"/>
  </si>
  <si>
    <t>평가자 오류</t>
    <phoneticPr fontId="28" type="noConversion"/>
  </si>
  <si>
    <t>김면식</t>
    <phoneticPr fontId="28" type="noConversion"/>
  </si>
  <si>
    <t>면접기법 및 스킬(이론)</t>
    <phoneticPr fontId="28" type="noConversion"/>
  </si>
  <si>
    <t>면접기법 및 스킬</t>
    <phoneticPr fontId="28" type="noConversion"/>
  </si>
  <si>
    <t>면접사례분석</t>
    <phoneticPr fontId="28" type="noConversion"/>
  </si>
  <si>
    <t>면접 질문 만들기</t>
    <phoneticPr fontId="28" type="noConversion"/>
  </si>
  <si>
    <t>모의 면접 실습</t>
    <phoneticPr fontId="28" type="noConversion"/>
  </si>
  <si>
    <t>-</t>
    <phoneticPr fontId="28" type="noConversion"/>
  </si>
  <si>
    <t>-</t>
    <phoneticPr fontId="28" type="noConversion"/>
  </si>
  <si>
    <t>-</t>
    <phoneticPr fontId="28" type="noConversion"/>
  </si>
  <si>
    <t>-</t>
    <phoneticPr fontId="28" type="noConversion"/>
  </si>
  <si>
    <t>-</t>
    <phoneticPr fontId="28" type="noConversion"/>
  </si>
  <si>
    <t>교육장소</t>
    <phoneticPr fontId="28" type="noConversion"/>
  </si>
  <si>
    <t>현장캠퍼스</t>
    <phoneticPr fontId="28" type="noConversion"/>
  </si>
  <si>
    <t>인재개발원</t>
    <phoneticPr fontId="28" type="noConversion"/>
  </si>
  <si>
    <t>인재개발원</t>
    <phoneticPr fontId="28" type="noConversion"/>
  </si>
  <si>
    <t>인재개발원</t>
    <phoneticPr fontId="28" type="noConversion"/>
  </si>
  <si>
    <t>인재개발원</t>
    <phoneticPr fontId="28" type="noConversion"/>
  </si>
  <si>
    <t>현장캠퍼스</t>
    <phoneticPr fontId="28" type="noConversion"/>
  </si>
  <si>
    <t>현장캠퍼스</t>
    <phoneticPr fontId="28" type="noConversion"/>
  </si>
  <si>
    <t>인재개발원</t>
    <phoneticPr fontId="28" type="noConversion"/>
  </si>
  <si>
    <t>-</t>
    <phoneticPr fontId="28" type="noConversion"/>
  </si>
  <si>
    <t>-</t>
    <phoneticPr fontId="28" type="noConversion"/>
  </si>
  <si>
    <t>온라인</t>
    <phoneticPr fontId="28" type="noConversion"/>
  </si>
  <si>
    <t>온라인</t>
    <phoneticPr fontId="28" type="noConversion"/>
  </si>
  <si>
    <t>현장캠퍼스</t>
    <phoneticPr fontId="28" type="noConversion"/>
  </si>
  <si>
    <t>교과편성</t>
    <phoneticPr fontId="28" type="noConversion"/>
  </si>
  <si>
    <t>-</t>
    <phoneticPr fontId="28" type="noConversion"/>
  </si>
  <si>
    <t>7월2주차</t>
    <phoneticPr fontId="28" type="noConversion"/>
  </si>
  <si>
    <t>7월2주차</t>
    <phoneticPr fontId="28" type="noConversion"/>
  </si>
  <si>
    <t>공공언어 바르게 쓰기 과정</t>
    <phoneticPr fontId="28" type="noConversion"/>
  </si>
  <si>
    <t>트라이포트와 물류산업 과정</t>
    <phoneticPr fontId="28" type="noConversion"/>
  </si>
  <si>
    <t>7.10.~7.12.</t>
    <phoneticPr fontId="28" type="noConversion"/>
  </si>
  <si>
    <t>7.10.~7.12.</t>
    <phoneticPr fontId="28" type="noConversion"/>
  </si>
  <si>
    <t>7.9.~7.12.</t>
    <phoneticPr fontId="28" type="noConversion"/>
  </si>
  <si>
    <t>경남 일자리 과정</t>
    <phoneticPr fontId="28" type="noConversion"/>
  </si>
  <si>
    <t>7.11.~7.12.</t>
    <phoneticPr fontId="28" type="noConversion"/>
  </si>
  <si>
    <t>인재개발원</t>
    <phoneticPr fontId="28" type="noConversion"/>
  </si>
  <si>
    <t>직무(공통)</t>
    <phoneticPr fontId="28" type="noConversion"/>
  </si>
  <si>
    <t>7월3주차</t>
    <phoneticPr fontId="28" type="noConversion"/>
  </si>
  <si>
    <t>7월3주차</t>
    <phoneticPr fontId="28" type="noConversion"/>
  </si>
  <si>
    <t>인생 2모작 준비 과정</t>
    <phoneticPr fontId="28" type="noConversion"/>
  </si>
  <si>
    <t>7.17.~7.19.</t>
    <phoneticPr fontId="28" type="noConversion"/>
  </si>
  <si>
    <t>예산회계 실무 과정</t>
    <phoneticPr fontId="28" type="noConversion"/>
  </si>
  <si>
    <t>산림정책 실무 과정</t>
    <phoneticPr fontId="28" type="noConversion"/>
  </si>
  <si>
    <t>7.17.~7.19.</t>
    <phoneticPr fontId="28" type="noConversion"/>
  </si>
  <si>
    <t>소통과 공감 과정</t>
    <phoneticPr fontId="28" type="noConversion"/>
  </si>
  <si>
    <t>7.18.~7.19.</t>
    <phoneticPr fontId="28" type="noConversion"/>
  </si>
  <si>
    <t>엑셀활용(중급) 과정</t>
    <phoneticPr fontId="28" type="noConversion"/>
  </si>
  <si>
    <t>7.19.</t>
    <phoneticPr fontId="28" type="noConversion"/>
  </si>
  <si>
    <t>인재개발원</t>
    <phoneticPr fontId="28" type="noConversion"/>
  </si>
  <si>
    <t>현장캠퍼스</t>
    <phoneticPr fontId="28" type="noConversion"/>
  </si>
  <si>
    <t>6.24.~7.12.</t>
    <phoneticPr fontId="28" type="noConversion"/>
  </si>
  <si>
    <t>신규 임용(후보)자 과정</t>
    <phoneticPr fontId="28" type="noConversion"/>
  </si>
  <si>
    <t>예산회계 실무 과정</t>
    <phoneticPr fontId="28" type="noConversion"/>
  </si>
  <si>
    <t>-</t>
    <phoneticPr fontId="28" type="noConversion"/>
  </si>
  <si>
    <t>재난관리 실무 과정</t>
    <phoneticPr fontId="28" type="noConversion"/>
  </si>
  <si>
    <t>-</t>
    <phoneticPr fontId="28" type="noConversion"/>
  </si>
  <si>
    <t>제3기 재난관리 실무 과정</t>
    <phoneticPr fontId="28" type="noConversion"/>
  </si>
  <si>
    <t>이태식</t>
    <phoneticPr fontId="28" type="noConversion"/>
  </si>
  <si>
    <t>재난관리체계의 이해</t>
    <phoneticPr fontId="28" type="noConversion"/>
  </si>
  <si>
    <t>이승환</t>
    <phoneticPr fontId="28" type="noConversion"/>
  </si>
  <si>
    <t>소통을 위한 대화기술 및 공감기법</t>
    <phoneticPr fontId="28" type="noConversion"/>
  </si>
  <si>
    <t>최문수</t>
    <phoneticPr fontId="28" type="noConversion"/>
  </si>
  <si>
    <t>사례중심의 안전관리 체계의 이해 및 교훈</t>
    <phoneticPr fontId="28" type="noConversion"/>
  </si>
  <si>
    <t>김정국</t>
    <phoneticPr fontId="28" type="noConversion"/>
  </si>
  <si>
    <t>재난위기관리 매뉴얼 및 재난관리 협업</t>
    <phoneticPr fontId="28" type="noConversion"/>
  </si>
  <si>
    <t>제1기 스트레스 치유 과정</t>
    <phoneticPr fontId="28" type="noConversion"/>
  </si>
  <si>
    <t>이진희</t>
    <phoneticPr fontId="28" type="noConversion"/>
  </si>
  <si>
    <t>MBTI 분석 및 MBTI 유형에 따른 스트레스 치유방법</t>
    <phoneticPr fontId="28" type="noConversion"/>
  </si>
  <si>
    <t>윤현민</t>
    <phoneticPr fontId="28" type="noConversion"/>
  </si>
  <si>
    <t>나를 위한 한의학적 건강관리</t>
    <phoneticPr fontId="28" type="noConversion"/>
  </si>
  <si>
    <t>박서연</t>
    <phoneticPr fontId="28" type="noConversion"/>
  </si>
  <si>
    <t>요가 및 스트레칭</t>
    <phoneticPr fontId="28" type="noConversion"/>
  </si>
  <si>
    <t>윤금순</t>
    <phoneticPr fontId="28" type="noConversion"/>
  </si>
  <si>
    <t>아로마 테라피</t>
    <phoneticPr fontId="28" type="noConversion"/>
  </si>
  <si>
    <t>박세원</t>
    <phoneticPr fontId="28" type="noConversion"/>
  </si>
  <si>
    <t>가장 소중한 자신을 사랑하는 체험</t>
    <phoneticPr fontId="28" type="noConversion"/>
  </si>
  <si>
    <t xml:space="preserve">이진석 </t>
    <phoneticPr fontId="28" type="noConversion"/>
  </si>
  <si>
    <t>인문학 힐링 콘서트</t>
    <phoneticPr fontId="28" type="noConversion"/>
  </si>
  <si>
    <t>제1기 1인 방송과 영상제작 과정</t>
    <phoneticPr fontId="28" type="noConversion"/>
  </si>
  <si>
    <t>유정수</t>
    <phoneticPr fontId="28" type="noConversion"/>
  </si>
  <si>
    <t>홍보플랫폼 특징 및 홍보영상 활용 우수사례</t>
    <phoneticPr fontId="28" type="noConversion"/>
  </si>
  <si>
    <t>유정수</t>
    <phoneticPr fontId="28" type="noConversion"/>
  </si>
  <si>
    <t>매체별 효과적인 홍보방법</t>
    <phoneticPr fontId="28" type="noConversion"/>
  </si>
  <si>
    <t>홍보 기획 및 스토리 보드 작성</t>
    <phoneticPr fontId="28" type="noConversion"/>
  </si>
  <si>
    <t>유정수</t>
    <phoneticPr fontId="28" type="noConversion"/>
  </si>
  <si>
    <t>홍보영상 제작의 준비</t>
    <phoneticPr fontId="28" type="noConversion"/>
  </si>
  <si>
    <t>홍보영상 제작 실행</t>
    <phoneticPr fontId="28" type="noConversion"/>
  </si>
  <si>
    <t>홍보영상 보정</t>
    <phoneticPr fontId="28" type="noConversion"/>
  </si>
  <si>
    <t>주요 홍보플랫폼의 활용</t>
    <phoneticPr fontId="28" type="noConversion"/>
  </si>
  <si>
    <t>저작권 유의 사항</t>
    <phoneticPr fontId="28" type="noConversion"/>
  </si>
  <si>
    <t>제3기 소통과 공감 과정</t>
    <phoneticPr fontId="28" type="noConversion"/>
  </si>
  <si>
    <t>추희정</t>
    <phoneticPr fontId="28" type="noConversion"/>
  </si>
  <si>
    <t>마음 열기</t>
    <phoneticPr fontId="28" type="noConversion"/>
  </si>
  <si>
    <t>추희정</t>
    <phoneticPr fontId="28" type="noConversion"/>
  </si>
  <si>
    <t>화합의 장(조직진단)</t>
    <phoneticPr fontId="28" type="noConversion"/>
  </si>
  <si>
    <t>추희정</t>
    <phoneticPr fontId="28" type="noConversion"/>
  </si>
  <si>
    <t>소통의 장(세대차이에 대한 인정과 소통)</t>
    <phoneticPr fontId="28" type="noConversion"/>
  </si>
  <si>
    <t>실천의 장(세대공감 및 실천방안 만들기)</t>
    <phoneticPr fontId="28" type="noConversion"/>
  </si>
  <si>
    <t>제6기 신규 임용(후보)자 과정</t>
    <phoneticPr fontId="28" type="noConversion"/>
  </si>
  <si>
    <t>허순철</t>
    <phoneticPr fontId="28" type="noConversion"/>
  </si>
  <si>
    <t>헌법</t>
    <phoneticPr fontId="28" type="noConversion"/>
  </si>
  <si>
    <t>정한겸</t>
    <phoneticPr fontId="28" type="noConversion"/>
  </si>
  <si>
    <t>명품바디만들기</t>
    <phoneticPr fontId="28" type="noConversion"/>
  </si>
  <si>
    <t>김도형</t>
    <phoneticPr fontId="28" type="noConversion"/>
  </si>
  <si>
    <t>탁구</t>
    <phoneticPr fontId="28" type="noConversion"/>
  </si>
  <si>
    <t>중국어</t>
    <phoneticPr fontId="28" type="noConversion"/>
  </si>
  <si>
    <t>고까이요우꼬</t>
    <phoneticPr fontId="28" type="noConversion"/>
  </si>
  <si>
    <t>일본어A</t>
    <phoneticPr fontId="28" type="noConversion"/>
  </si>
  <si>
    <t>허미경</t>
    <phoneticPr fontId="28" type="noConversion"/>
  </si>
  <si>
    <t>영어C</t>
    <phoneticPr fontId="28" type="noConversion"/>
  </si>
  <si>
    <t>송혜영</t>
    <phoneticPr fontId="28" type="noConversion"/>
  </si>
  <si>
    <t>영어B</t>
    <phoneticPr fontId="28" type="noConversion"/>
  </si>
  <si>
    <t>박미경</t>
    <phoneticPr fontId="28" type="noConversion"/>
  </si>
  <si>
    <t>일본어B</t>
    <phoneticPr fontId="28" type="noConversion"/>
  </si>
  <si>
    <t>박무늬</t>
    <phoneticPr fontId="28" type="noConversion"/>
  </si>
  <si>
    <t>영어A</t>
    <phoneticPr fontId="28" type="noConversion"/>
  </si>
  <si>
    <t>한상덕</t>
    <phoneticPr fontId="28" type="noConversion"/>
  </si>
  <si>
    <t>바람직한 공직관 실천</t>
    <phoneticPr fontId="28" type="noConversion"/>
  </si>
  <si>
    <t>이규홍</t>
    <phoneticPr fontId="28" type="noConversion"/>
  </si>
  <si>
    <t>한국의 세계유산, 가야고분군</t>
    <phoneticPr fontId="28" type="noConversion"/>
  </si>
  <si>
    <t>박소은</t>
    <phoneticPr fontId="28" type="noConversion"/>
  </si>
  <si>
    <t>댄스스포츠</t>
    <phoneticPr fontId="28" type="noConversion"/>
  </si>
  <si>
    <t>김종근</t>
    <phoneticPr fontId="28" type="noConversion"/>
  </si>
  <si>
    <t>사진</t>
    <phoneticPr fontId="28" type="noConversion"/>
  </si>
  <si>
    <t>공혜란</t>
    <phoneticPr fontId="28" type="noConversion"/>
  </si>
  <si>
    <t>라탄공예</t>
    <phoneticPr fontId="28" type="noConversion"/>
  </si>
  <si>
    <t>한규빈</t>
    <phoneticPr fontId="28" type="noConversion"/>
  </si>
  <si>
    <t>가죽공예</t>
    <phoneticPr fontId="28" type="noConversion"/>
  </si>
  <si>
    <t>이연옥</t>
    <phoneticPr fontId="28" type="noConversion"/>
  </si>
  <si>
    <t>기타</t>
    <phoneticPr fontId="28" type="noConversion"/>
  </si>
  <si>
    <t>김태홍</t>
    <phoneticPr fontId="28" type="noConversion"/>
  </si>
  <si>
    <t>한자</t>
    <phoneticPr fontId="28" type="noConversion"/>
  </si>
  <si>
    <t>김영애</t>
    <phoneticPr fontId="28" type="noConversion"/>
  </si>
  <si>
    <t>한국사</t>
    <phoneticPr fontId="28" type="noConversion"/>
  </si>
  <si>
    <t>문대룡</t>
    <phoneticPr fontId="28" type="noConversion"/>
  </si>
  <si>
    <t>정리수납</t>
    <phoneticPr fontId="28" type="noConversion"/>
  </si>
  <si>
    <t>차경미</t>
    <phoneticPr fontId="28" type="noConversion"/>
  </si>
  <si>
    <t>라틴아메리카 도시와 문화</t>
    <phoneticPr fontId="28" type="noConversion"/>
  </si>
  <si>
    <t>3;85</t>
    <phoneticPr fontId="28" type="noConversion"/>
  </si>
  <si>
    <t>민병익</t>
    <phoneticPr fontId="28" type="noConversion"/>
  </si>
  <si>
    <t>행정학</t>
    <phoneticPr fontId="28" type="noConversion"/>
  </si>
  <si>
    <t>박신윤</t>
    <phoneticPr fontId="28" type="noConversion"/>
  </si>
  <si>
    <t>이용각</t>
    <phoneticPr fontId="28" type="noConversion"/>
  </si>
  <si>
    <t>생각의 정리기술</t>
    <phoneticPr fontId="28" type="noConversion"/>
  </si>
  <si>
    <t>양치호</t>
    <phoneticPr fontId="28" type="noConversion"/>
  </si>
  <si>
    <t>일반서무 업무 알아보기</t>
    <phoneticPr fontId="28" type="noConversion"/>
  </si>
  <si>
    <t>문홍열</t>
    <phoneticPr fontId="28" type="noConversion"/>
  </si>
  <si>
    <t>행정업무 운영실무</t>
    <phoneticPr fontId="28" type="noConversion"/>
  </si>
  <si>
    <t>김영수</t>
    <phoneticPr fontId="28" type="noConversion"/>
  </si>
  <si>
    <t>예산실무</t>
    <phoneticPr fontId="28" type="noConversion"/>
  </si>
  <si>
    <t>장재혁</t>
    <phoneticPr fontId="28" type="noConversion"/>
  </si>
  <si>
    <t>경남의 비전과 주요정책</t>
    <phoneticPr fontId="28" type="noConversion"/>
  </si>
  <si>
    <t>국정원</t>
    <phoneticPr fontId="28" type="noConversion"/>
  </si>
  <si>
    <t>행정정보보호 및 사이버 위협 예방</t>
    <phoneticPr fontId="28" type="noConversion"/>
  </si>
  <si>
    <t>이승현</t>
    <phoneticPr fontId="28" type="noConversion"/>
  </si>
  <si>
    <t>박소정</t>
    <phoneticPr fontId="28" type="noConversion"/>
  </si>
  <si>
    <t>쉽게 활용하는 한글 팁</t>
    <phoneticPr fontId="28" type="noConversion"/>
  </si>
  <si>
    <t>김시영</t>
    <phoneticPr fontId="28" type="noConversion"/>
  </si>
  <si>
    <t>정서영</t>
    <phoneticPr fontId="28" type="noConversion"/>
  </si>
  <si>
    <t>회계실무</t>
    <phoneticPr fontId="28" type="noConversion"/>
  </si>
  <si>
    <t>제1기 공공언어 바르게 쓰기 과정</t>
    <phoneticPr fontId="28" type="noConversion"/>
  </si>
  <si>
    <t>강민정</t>
    <phoneticPr fontId="28" type="noConversion"/>
  </si>
  <si>
    <t>공공언어 개념과 특성 이해</t>
    <phoneticPr fontId="28" type="noConversion"/>
  </si>
  <si>
    <t>최지현</t>
    <phoneticPr fontId="28" type="noConversion"/>
  </si>
  <si>
    <t>외래어, 외국어, 한자어 우리말 다듬기</t>
    <phoneticPr fontId="28" type="noConversion"/>
  </si>
  <si>
    <t>최지현</t>
    <phoneticPr fontId="28" type="noConversion"/>
  </si>
  <si>
    <t>호칭어, 지칭어, 경어, 인사말 등 바른 언어 예절</t>
    <phoneticPr fontId="28" type="noConversion"/>
  </si>
  <si>
    <t>박성희</t>
    <phoneticPr fontId="28" type="noConversion"/>
  </si>
  <si>
    <t>기안문, 공고문, 보도자료 작성 실습</t>
    <phoneticPr fontId="28" type="noConversion"/>
  </si>
  <si>
    <t>박성희</t>
    <phoneticPr fontId="28" type="noConversion"/>
  </si>
  <si>
    <t>문장 바로 쓰기</t>
    <phoneticPr fontId="28" type="noConversion"/>
  </si>
  <si>
    <t>조하림</t>
    <phoneticPr fontId="28" type="noConversion"/>
  </si>
  <si>
    <t>소통과 세대 공감</t>
    <phoneticPr fontId="28" type="noConversion"/>
  </si>
  <si>
    <t>강민정</t>
    <phoneticPr fontId="28" type="noConversion"/>
  </si>
  <si>
    <t>공문서 쓰기 이해</t>
    <phoneticPr fontId="28" type="noConversion"/>
  </si>
  <si>
    <t>박시은</t>
    <phoneticPr fontId="28" type="noConversion"/>
  </si>
  <si>
    <t>한글 어문규정 맞춤법 및 바른 어휘 쓰기</t>
    <phoneticPr fontId="28" type="noConversion"/>
  </si>
  <si>
    <t>제1기 트라이포트와 물류산업 과정</t>
    <phoneticPr fontId="28" type="noConversion"/>
  </si>
  <si>
    <t>이지훈</t>
    <phoneticPr fontId="28" type="noConversion"/>
  </si>
  <si>
    <t>물류의 기본 설명 및 경남의 트라이포트 구축방향</t>
    <phoneticPr fontId="28" type="noConversion"/>
  </si>
  <si>
    <t>양항진</t>
    <phoneticPr fontId="28" type="noConversion"/>
  </si>
  <si>
    <t>트라이포트 연계 물류산업 사례</t>
    <phoneticPr fontId="28" type="noConversion"/>
  </si>
  <si>
    <t>박숙희</t>
    <phoneticPr fontId="28" type="noConversion"/>
  </si>
  <si>
    <t>소통을 위한 대화의 기술과 공감 기법</t>
    <phoneticPr fontId="28" type="noConversion"/>
  </si>
  <si>
    <t>박병주</t>
    <phoneticPr fontId="28" type="noConversion"/>
  </si>
  <si>
    <t>트라이포트 연계 물류지역 조성을 위한 방안</t>
    <phoneticPr fontId="28" type="noConversion"/>
  </si>
  <si>
    <t>제2기 과장급 필수 역량향상 과정</t>
    <phoneticPr fontId="28" type="noConversion"/>
  </si>
  <si>
    <t>김대식</t>
    <phoneticPr fontId="28" type="noConversion"/>
  </si>
  <si>
    <t>리더들의 공감대 형성</t>
    <phoneticPr fontId="28" type="noConversion"/>
  </si>
  <si>
    <t>김대식</t>
    <phoneticPr fontId="28" type="noConversion"/>
  </si>
  <si>
    <t>조직성과 창출을 위한 리더십</t>
    <phoneticPr fontId="28" type="noConversion"/>
  </si>
  <si>
    <t>김대식</t>
    <phoneticPr fontId="28" type="noConversion"/>
  </si>
  <si>
    <t>애자일 조직에서 부서장의 역할</t>
    <phoneticPr fontId="28" type="noConversion"/>
  </si>
  <si>
    <t>이승환</t>
    <phoneticPr fontId="28" type="noConversion"/>
  </si>
  <si>
    <t>소통을 위한 대화의 기술과 공감 기법</t>
    <phoneticPr fontId="28" type="noConversion"/>
  </si>
  <si>
    <t>박영란</t>
    <phoneticPr fontId="28" type="noConversion"/>
  </si>
  <si>
    <t>권재경</t>
    <phoneticPr fontId="28" type="noConversion"/>
  </si>
  <si>
    <t>역량교육의 이해</t>
    <phoneticPr fontId="28" type="noConversion"/>
  </si>
  <si>
    <t>권재경</t>
    <phoneticPr fontId="28" type="noConversion"/>
  </si>
  <si>
    <t>배귀선</t>
    <phoneticPr fontId="28" type="noConversion"/>
  </si>
  <si>
    <t>오피스 스트레칭</t>
    <phoneticPr fontId="28" type="noConversion"/>
  </si>
  <si>
    <t>김경식</t>
    <phoneticPr fontId="28" type="noConversion"/>
  </si>
  <si>
    <t>이해충돌방지법 이해</t>
    <phoneticPr fontId="28" type="noConversion"/>
  </si>
  <si>
    <t>허윤정</t>
    <phoneticPr fontId="28" type="noConversion"/>
  </si>
  <si>
    <t>의사소통 및 조직관리 코칭</t>
    <phoneticPr fontId="28" type="noConversion"/>
  </si>
  <si>
    <t>허윤정</t>
    <phoneticPr fontId="28" type="noConversion"/>
  </si>
  <si>
    <t>비전만들기</t>
    <phoneticPr fontId="28" type="noConversion"/>
  </si>
  <si>
    <t>제1기 경남 일자리 과정</t>
    <phoneticPr fontId="28" type="noConversion"/>
  </si>
  <si>
    <t>윤혜린</t>
    <phoneticPr fontId="28" type="noConversion"/>
  </si>
  <si>
    <t>경남의 일자리 현황과 변화</t>
    <phoneticPr fontId="28" type="noConversion"/>
  </si>
  <si>
    <t>곽소희</t>
    <phoneticPr fontId="28" type="noConversion"/>
  </si>
  <si>
    <t>경남 일자리 발굴 및 실천 방안</t>
    <phoneticPr fontId="28" type="noConversion"/>
  </si>
  <si>
    <t>조민희</t>
    <phoneticPr fontId="28" type="noConversion"/>
  </si>
  <si>
    <t>우수 일자리 정책 비교</t>
    <phoneticPr fontId="28" type="noConversion"/>
  </si>
  <si>
    <t>반옥숙</t>
    <phoneticPr fontId="28" type="noConversion"/>
  </si>
  <si>
    <t>문화콘텐츠 산업 고용현황과 전망</t>
    <phoneticPr fontId="28" type="noConversion"/>
  </si>
  <si>
    <t>박숙희</t>
    <phoneticPr fontId="28" type="noConversion"/>
  </si>
  <si>
    <t>최충환</t>
    <phoneticPr fontId="28" type="noConversion"/>
  </si>
  <si>
    <t>인플레이션시대의 자산관리</t>
    <phoneticPr fontId="28" type="noConversion"/>
  </si>
  <si>
    <t>김종도</t>
    <phoneticPr fontId="28" type="noConversion"/>
  </si>
  <si>
    <t>위기상황에서 배우는 리더십</t>
    <phoneticPr fontId="28" type="noConversion"/>
  </si>
  <si>
    <t>하정수</t>
    <phoneticPr fontId="28" type="noConversion"/>
  </si>
  <si>
    <t>경남의 교육발전 특구 및 대학지원 체계(RISE 추진방향)</t>
    <phoneticPr fontId="28" type="noConversion"/>
  </si>
  <si>
    <t>헬스케어의 미래</t>
    <phoneticPr fontId="28" type="noConversion"/>
  </si>
  <si>
    <t>김승환</t>
    <phoneticPr fontId="28" type="noConversion"/>
  </si>
  <si>
    <t>김지민</t>
    <phoneticPr fontId="28" type="noConversion"/>
  </si>
  <si>
    <t>트렌트 코리아 2024</t>
    <phoneticPr fontId="28" type="noConversion"/>
  </si>
  <si>
    <t>지속가능 행정을 위한 ESG</t>
    <phoneticPr fontId="28" type="noConversion"/>
  </si>
  <si>
    <t>김규민</t>
    <phoneticPr fontId="28" type="noConversion"/>
  </si>
  <si>
    <t>뉴미디어시대 정책 홍보전략</t>
    <phoneticPr fontId="28" type="noConversion"/>
  </si>
  <si>
    <t>남재덕</t>
    <phoneticPr fontId="28" type="noConversion"/>
  </si>
  <si>
    <t>4차 산업혁명과 이순신 리더십</t>
    <phoneticPr fontId="28" type="noConversion"/>
  </si>
  <si>
    <t>이옥형</t>
    <phoneticPr fontId="28" type="noConversion"/>
  </si>
  <si>
    <t>보고서 작성 실습</t>
    <phoneticPr fontId="28" type="noConversion"/>
  </si>
  <si>
    <t>김은심</t>
    <phoneticPr fontId="28" type="noConversion"/>
  </si>
  <si>
    <t>차세대 지방재정관리 시스템</t>
    <phoneticPr fontId="28" type="noConversion"/>
  </si>
  <si>
    <t>김진철</t>
    <phoneticPr fontId="28" type="noConversion"/>
  </si>
  <si>
    <t>생동감up 현장이야기(조직이야기)</t>
    <phoneticPr fontId="28" type="noConversion"/>
  </si>
  <si>
    <t>김용성</t>
    <phoneticPr fontId="28" type="noConversion"/>
  </si>
  <si>
    <t>최예지</t>
    <phoneticPr fontId="28" type="noConversion"/>
  </si>
  <si>
    <t>직장 내 괴롭힘 예방</t>
    <phoneticPr fontId="28" type="noConversion"/>
  </si>
  <si>
    <t>김삼권</t>
    <phoneticPr fontId="28" type="noConversion"/>
  </si>
  <si>
    <t>독도를 통한 올바른 역사인식</t>
    <phoneticPr fontId="28" type="noConversion"/>
  </si>
  <si>
    <t>김소희</t>
    <phoneticPr fontId="28" type="noConversion"/>
  </si>
  <si>
    <t>공무원 연금제도의 이해</t>
    <phoneticPr fontId="28" type="noConversion"/>
  </si>
  <si>
    <t>김민서</t>
    <phoneticPr fontId="28" type="noConversion"/>
  </si>
  <si>
    <t>보도자료 작성실무</t>
    <phoneticPr fontId="28" type="noConversion"/>
  </si>
  <si>
    <t>이광옥</t>
    <phoneticPr fontId="28" type="noConversion"/>
  </si>
  <si>
    <t>정수효</t>
    <phoneticPr fontId="28" type="noConversion"/>
  </si>
  <si>
    <t>김시영</t>
    <phoneticPr fontId="28" type="noConversion"/>
  </si>
  <si>
    <t>제1기 인생 2모작 준비 과정</t>
    <phoneticPr fontId="28" type="noConversion"/>
  </si>
  <si>
    <t>김소희</t>
    <phoneticPr fontId="28" type="noConversion"/>
  </si>
  <si>
    <t>연금제도 이해 및 퇴직 후 자산 관리</t>
    <phoneticPr fontId="28" type="noConversion"/>
  </si>
  <si>
    <t>장영일</t>
    <phoneticPr fontId="28" type="noConversion"/>
  </si>
  <si>
    <t>유등정</t>
    <phoneticPr fontId="28" type="noConversion"/>
  </si>
  <si>
    <t>생애설계와 실천전략</t>
    <phoneticPr fontId="28" type="noConversion"/>
  </si>
  <si>
    <t>김종환</t>
    <phoneticPr fontId="28" type="noConversion"/>
  </si>
  <si>
    <t>귀농귀촌 정보</t>
    <phoneticPr fontId="28" type="noConversion"/>
  </si>
  <si>
    <t>여가생활 관리</t>
    <phoneticPr fontId="28" type="noConversion"/>
  </si>
  <si>
    <t>윤현민</t>
    <phoneticPr fontId="28" type="noConversion"/>
  </si>
  <si>
    <t>건강관리 노하우</t>
    <phoneticPr fontId="28" type="noConversion"/>
  </si>
  <si>
    <t>제1기 산림정책 실무 과정</t>
    <phoneticPr fontId="28" type="noConversion"/>
  </si>
  <si>
    <t>윤경식</t>
    <phoneticPr fontId="28" type="noConversion"/>
  </si>
  <si>
    <t>경남 산림정책 방향과 미래</t>
    <phoneticPr fontId="28" type="noConversion"/>
  </si>
  <si>
    <t>하태경</t>
    <phoneticPr fontId="28" type="noConversion"/>
  </si>
  <si>
    <t>산림조성사업의 필요성</t>
    <phoneticPr fontId="28" type="noConversion"/>
  </si>
  <si>
    <t>최명석</t>
    <phoneticPr fontId="28" type="noConversion"/>
  </si>
  <si>
    <t>탄소중립과 기후변화</t>
    <phoneticPr fontId="28" type="noConversion"/>
  </si>
  <si>
    <t>오점곤</t>
    <phoneticPr fontId="28" type="noConversion"/>
  </si>
  <si>
    <t>임도 및 사방사업 실무</t>
    <phoneticPr fontId="28" type="noConversion"/>
  </si>
  <si>
    <t>정영덕</t>
    <phoneticPr fontId="28" type="noConversion"/>
  </si>
  <si>
    <t>산림휴양문화시설 조성 및 운영</t>
    <phoneticPr fontId="28" type="noConversion"/>
  </si>
  <si>
    <t>제5기 신규공무원 역량향상 심화 과정</t>
    <phoneticPr fontId="28" type="noConversion"/>
  </si>
  <si>
    <t>배지훈</t>
    <phoneticPr fontId="28" type="noConversion"/>
  </si>
  <si>
    <t>e-호조 지출·회계실무</t>
    <phoneticPr fontId="28" type="noConversion"/>
  </si>
  <si>
    <t>김진화</t>
    <phoneticPr fontId="28" type="noConversion"/>
  </si>
  <si>
    <t>행사실무</t>
    <phoneticPr fontId="28" type="noConversion"/>
  </si>
  <si>
    <t>김경혜</t>
    <phoneticPr fontId="28" type="noConversion"/>
  </si>
  <si>
    <t>홍보템플릿 실무</t>
    <phoneticPr fontId="28" type="noConversion"/>
  </si>
  <si>
    <t>김민서</t>
    <phoneticPr fontId="28" type="noConversion"/>
  </si>
  <si>
    <t>보도자료 작성</t>
    <phoneticPr fontId="28" type="noConversion"/>
  </si>
  <si>
    <t>박대훈</t>
    <phoneticPr fontId="28" type="noConversion"/>
  </si>
  <si>
    <t>인사말 작성</t>
    <phoneticPr fontId="28" type="noConversion"/>
  </si>
  <si>
    <t>정혜년</t>
    <phoneticPr fontId="28" type="noConversion"/>
  </si>
  <si>
    <t>보고서 작성 실무</t>
    <phoneticPr fontId="28" type="noConversion"/>
  </si>
  <si>
    <t>홍창완</t>
    <phoneticPr fontId="28" type="noConversion"/>
  </si>
  <si>
    <t>보조금 실무</t>
    <phoneticPr fontId="28" type="noConversion"/>
  </si>
  <si>
    <t>양정수</t>
    <phoneticPr fontId="28" type="noConversion"/>
  </si>
  <si>
    <t>계약실무</t>
    <phoneticPr fontId="28" type="noConversion"/>
  </si>
  <si>
    <t>이광옥</t>
    <phoneticPr fontId="28" type="noConversion"/>
  </si>
  <si>
    <t>법률(규정)해석</t>
    <phoneticPr fontId="28" type="noConversion"/>
  </si>
  <si>
    <t>심선애</t>
    <phoneticPr fontId="28" type="noConversion"/>
  </si>
  <si>
    <t>한글 실무</t>
    <phoneticPr fontId="28" type="noConversion"/>
  </si>
  <si>
    <t>엑셀 실무</t>
    <phoneticPr fontId="28" type="noConversion"/>
  </si>
  <si>
    <t>제2기 예산회계 실무 과정</t>
    <phoneticPr fontId="28" type="noConversion"/>
  </si>
  <si>
    <t>강수권</t>
    <phoneticPr fontId="28" type="noConversion"/>
  </si>
  <si>
    <t>회계 감사 지적사례</t>
    <phoneticPr fontId="28" type="noConversion"/>
  </si>
  <si>
    <t>강영란</t>
    <phoneticPr fontId="28" type="noConversion"/>
  </si>
  <si>
    <t>최미연</t>
    <phoneticPr fontId="28" type="noConversion"/>
  </si>
  <si>
    <t>지방보조금 실무</t>
    <phoneticPr fontId="28" type="noConversion"/>
  </si>
  <si>
    <t>정이솝</t>
    <phoneticPr fontId="28" type="noConversion"/>
  </si>
  <si>
    <t>지방보조금 관리시스템 사용실무</t>
    <phoneticPr fontId="28" type="noConversion"/>
  </si>
  <si>
    <t>차세대 지방재정관리 시스템 사용실무</t>
    <phoneticPr fontId="28" type="noConversion"/>
  </si>
  <si>
    <t>정종필</t>
    <phoneticPr fontId="28" type="noConversion"/>
  </si>
  <si>
    <t>지방자치단체 재정관리 및 예산의 이해</t>
    <phoneticPr fontId="28" type="noConversion"/>
  </si>
  <si>
    <t>제4기 소통과 공감 과정</t>
    <phoneticPr fontId="28" type="noConversion"/>
  </si>
  <si>
    <t>마음열기</t>
    <phoneticPr fontId="28" type="noConversion"/>
  </si>
  <si>
    <t>우리조직은? 전사적 참견 시점</t>
    <phoneticPr fontId="28" type="noConversion"/>
  </si>
  <si>
    <t>조직 내 세대차이 인정과 극복</t>
    <phoneticPr fontId="28" type="noConversion"/>
  </si>
  <si>
    <t>우리 함께 어울림</t>
    <phoneticPr fontId="28" type="noConversion"/>
  </si>
  <si>
    <t>추희정</t>
    <phoneticPr fontId="28" type="noConversion"/>
  </si>
  <si>
    <t>제2기 엑셀활용(중급) 과정</t>
    <phoneticPr fontId="28" type="noConversion"/>
  </si>
  <si>
    <t>이현민</t>
    <phoneticPr fontId="28" type="noConversion"/>
  </si>
  <si>
    <t>수식 실무</t>
    <phoneticPr fontId="28" type="noConversion"/>
  </si>
  <si>
    <t>중복 데이터 처리 및 텍스트 마스킹</t>
    <phoneticPr fontId="28" type="noConversion"/>
  </si>
  <si>
    <t>엑셀 파워 쿼리 이용한 자동화 작업</t>
    <phoneticPr fontId="28" type="noConversion"/>
  </si>
  <si>
    <t>지방자치의 현재와 미래</t>
    <phoneticPr fontId="28" type="noConversion"/>
  </si>
  <si>
    <t>송광태</t>
    <phoneticPr fontId="28" type="noConversion"/>
  </si>
  <si>
    <t>송광태</t>
    <phoneticPr fontId="28" type="noConversion"/>
  </si>
  <si>
    <t>지방의회의 기능과 권한</t>
    <phoneticPr fontId="28" type="noConversion"/>
  </si>
  <si>
    <t>민병익</t>
    <phoneticPr fontId="28" type="noConversion"/>
  </si>
  <si>
    <t>행정학</t>
    <phoneticPr fontId="28" type="noConversion"/>
  </si>
  <si>
    <t>박서연</t>
    <phoneticPr fontId="28" type="noConversion"/>
  </si>
  <si>
    <t>골프는 매너운동/스트레스 치유</t>
    <phoneticPr fontId="28" type="noConversion"/>
  </si>
  <si>
    <t>허순철</t>
    <phoneticPr fontId="28" type="noConversion"/>
  </si>
  <si>
    <t>성희롱과 성폭력 사례로 보는 인권의 이해</t>
    <phoneticPr fontId="28" type="noConversion"/>
  </si>
  <si>
    <t>최재원</t>
    <phoneticPr fontId="28" type="noConversion"/>
  </si>
  <si>
    <t>자살예방교육(생명사랑지킴이)</t>
    <phoneticPr fontId="28" type="noConversion"/>
  </si>
  <si>
    <t>비즈니스 매너 &amp; 글로벌 매너</t>
    <phoneticPr fontId="28" type="noConversion"/>
  </si>
  <si>
    <t>가슴 뭉클한 삶을 살자</t>
    <phoneticPr fontId="28" type="noConversion"/>
  </si>
  <si>
    <t>제7기 신규 임용(후보)자 과정</t>
    <phoneticPr fontId="28" type="noConversion"/>
  </si>
  <si>
    <t>임득진</t>
    <phoneticPr fontId="28" type="noConversion"/>
  </si>
  <si>
    <t>Open mind/팀빌딩</t>
    <phoneticPr fontId="28" type="noConversion"/>
  </si>
  <si>
    <t>임득진</t>
    <phoneticPr fontId="28" type="noConversion"/>
  </si>
  <si>
    <t>임득진</t>
    <phoneticPr fontId="28" type="noConversion"/>
  </si>
  <si>
    <t>세대공감 및 민원응대 역할연기</t>
    <phoneticPr fontId="28" type="noConversion"/>
  </si>
  <si>
    <t>역할연기 평가 및 공유</t>
    <phoneticPr fontId="28" type="noConversion"/>
  </si>
  <si>
    <t>한상덕</t>
    <phoneticPr fontId="28" type="noConversion"/>
  </si>
  <si>
    <t>하용구</t>
    <phoneticPr fontId="28" type="noConversion"/>
  </si>
  <si>
    <t>생동감up 현장이야기(민원응대)</t>
    <phoneticPr fontId="28" type="noConversion"/>
  </si>
  <si>
    <t>장동익</t>
    <phoneticPr fontId="28" type="noConversion"/>
  </si>
  <si>
    <t>김형묵</t>
    <phoneticPr fontId="28" type="noConversion"/>
  </si>
  <si>
    <t>손혜정</t>
    <phoneticPr fontId="28" type="noConversion"/>
  </si>
  <si>
    <t>7월4주차</t>
    <phoneticPr fontId="28" type="noConversion"/>
  </si>
  <si>
    <t>7월4주차</t>
    <phoneticPr fontId="28" type="noConversion"/>
  </si>
  <si>
    <t>7월4주차</t>
    <phoneticPr fontId="28" type="noConversion"/>
  </si>
  <si>
    <t>기본(기본)</t>
    <phoneticPr fontId="28" type="noConversion"/>
  </si>
  <si>
    <t>빅데이터 분석과 행정활용 과정</t>
    <phoneticPr fontId="28" type="noConversion"/>
  </si>
  <si>
    <t>7.24.~7.26.</t>
    <phoneticPr fontId="28" type="noConversion"/>
  </si>
  <si>
    <t>8월1주차</t>
    <phoneticPr fontId="28" type="noConversion"/>
  </si>
  <si>
    <t>기본(기본)</t>
    <phoneticPr fontId="28" type="noConversion"/>
  </si>
  <si>
    <t>7.15.~8.2.</t>
    <phoneticPr fontId="28" type="noConversion"/>
  </si>
  <si>
    <t>-</t>
    <phoneticPr fontId="28" type="noConversion"/>
  </si>
  <si>
    <t>현장캠퍼스</t>
    <phoneticPr fontId="28" type="noConversion"/>
  </si>
  <si>
    <t>인재개발원</t>
    <phoneticPr fontId="28" type="noConversion"/>
  </si>
  <si>
    <t>제5기 시·군 팀장 리더십 과정</t>
    <phoneticPr fontId="28" type="noConversion"/>
  </si>
  <si>
    <t>손정민</t>
    <phoneticPr fontId="28" type="noConversion"/>
  </si>
  <si>
    <t>팀장의 역할 공감</t>
    <phoneticPr fontId="28" type="noConversion"/>
  </si>
  <si>
    <t>손정민</t>
    <phoneticPr fontId="28" type="noConversion"/>
  </si>
  <si>
    <t>김태영</t>
    <phoneticPr fontId="28" type="noConversion"/>
  </si>
  <si>
    <t xml:space="preserve">경남 관광산업 현황 및 발전방안 </t>
    <phoneticPr fontId="28" type="noConversion"/>
  </si>
  <si>
    <t>전자연</t>
    <phoneticPr fontId="28" type="noConversion"/>
  </si>
  <si>
    <t>손태성</t>
    <phoneticPr fontId="28" type="noConversion"/>
  </si>
  <si>
    <t>역량교육의 이해</t>
    <phoneticPr fontId="28" type="noConversion"/>
  </si>
  <si>
    <t>[모의과제 실습] 구두발표</t>
    <phoneticPr fontId="28" type="noConversion"/>
  </si>
  <si>
    <t>박봉서</t>
    <phoneticPr fontId="28" type="noConversion"/>
  </si>
  <si>
    <t>팀장의 보고 및 발표스킬</t>
    <phoneticPr fontId="28" type="noConversion"/>
  </si>
  <si>
    <t>신임팀장 비전 만들기</t>
    <phoneticPr fontId="28" type="noConversion"/>
  </si>
  <si>
    <t>빅데이터 분석과 행정 활용 과정</t>
    <phoneticPr fontId="28" type="noConversion"/>
  </si>
  <si>
    <t>이현기</t>
    <phoneticPr fontId="28" type="noConversion"/>
  </si>
  <si>
    <t>빅데이터 이해 및 행정활용 사례</t>
    <phoneticPr fontId="28" type="noConversion"/>
  </si>
  <si>
    <t>이현기</t>
    <phoneticPr fontId="28" type="noConversion"/>
  </si>
  <si>
    <t>경남빅데이터허브플랫폼 사용법</t>
    <phoneticPr fontId="28" type="noConversion"/>
  </si>
  <si>
    <t>빅데이터와 AI를 활용한 기획 스킬</t>
    <phoneticPr fontId="28" type="noConversion"/>
  </si>
  <si>
    <t>빅데이터 자료관리 및 분석과 시각화1</t>
    <phoneticPr fontId="28" type="noConversion"/>
  </si>
  <si>
    <t>빅데이터 자료관리 및 분석과 시각화2</t>
    <phoneticPr fontId="28" type="noConversion"/>
  </si>
  <si>
    <t>빅데이터 자료관리 및 분석과 시각화3</t>
    <phoneticPr fontId="28" type="noConversion"/>
  </si>
  <si>
    <t>빅데이터 자료관리 및 분석과 시각화4</t>
    <phoneticPr fontId="28" type="noConversion"/>
  </si>
  <si>
    <t>소통과 공감 과정</t>
    <phoneticPr fontId="28" type="noConversion"/>
  </si>
  <si>
    <t>8.1.~8.2.</t>
    <phoneticPr fontId="28" type="noConversion"/>
  </si>
  <si>
    <t>현장캠퍼스</t>
    <phoneticPr fontId="28" type="noConversion"/>
  </si>
  <si>
    <t>이옥형</t>
    <phoneticPr fontId="28" type="noConversion"/>
  </si>
  <si>
    <t>보고서 작성 실습</t>
    <phoneticPr fontId="28" type="noConversion"/>
  </si>
  <si>
    <t>박민혜</t>
    <phoneticPr fontId="28" type="noConversion"/>
  </si>
  <si>
    <t>차세대 지방재정관리 시스템</t>
    <phoneticPr fontId="28" type="noConversion"/>
  </si>
  <si>
    <t>김진철</t>
    <phoneticPr fontId="28" type="noConversion"/>
  </si>
  <si>
    <t>생동감up 현장이야기(조직이야기)</t>
    <phoneticPr fontId="28" type="noConversion"/>
  </si>
  <si>
    <t>김용성</t>
    <phoneticPr fontId="28" type="noConversion"/>
  </si>
  <si>
    <t>디지털·미래대응 교육 이해 및 실습</t>
    <phoneticPr fontId="28" type="noConversion"/>
  </si>
  <si>
    <t>이재율</t>
    <phoneticPr fontId="28" type="noConversion"/>
  </si>
  <si>
    <t>이광옥</t>
    <phoneticPr fontId="28" type="noConversion"/>
  </si>
  <si>
    <t>법령체계와 법령해석 방법론</t>
    <phoneticPr fontId="28" type="noConversion"/>
  </si>
  <si>
    <t>김소희</t>
    <phoneticPr fontId="28" type="noConversion"/>
  </si>
  <si>
    <t>김민서</t>
    <phoneticPr fontId="28" type="noConversion"/>
  </si>
  <si>
    <t>보도자료 작성실무</t>
    <phoneticPr fontId="28" type="noConversion"/>
  </si>
  <si>
    <t>김삼권</t>
    <phoneticPr fontId="28" type="noConversion"/>
  </si>
  <si>
    <t>독도를 통한 올바른 역사인식</t>
    <phoneticPr fontId="28" type="noConversion"/>
  </si>
  <si>
    <t>정수효</t>
    <phoneticPr fontId="28" type="noConversion"/>
  </si>
  <si>
    <t>청탁금지법의 이해</t>
    <phoneticPr fontId="28" type="noConversion"/>
  </si>
  <si>
    <t>김시영</t>
    <phoneticPr fontId="28" type="noConversion"/>
  </si>
  <si>
    <t>성찰 및 비전 수립</t>
    <phoneticPr fontId="28" type="noConversion"/>
  </si>
  <si>
    <t>추희정</t>
    <phoneticPr fontId="28" type="noConversion"/>
  </si>
  <si>
    <t>화합의 장(조직진단)</t>
    <phoneticPr fontId="28" type="noConversion"/>
  </si>
  <si>
    <t>마음열기</t>
    <phoneticPr fontId="28" type="noConversion"/>
  </si>
  <si>
    <t>추희정</t>
    <phoneticPr fontId="28" type="noConversion"/>
  </si>
  <si>
    <t>소통의 장(세대차이에 대한 인정과 소통)</t>
    <phoneticPr fontId="28" type="noConversion"/>
  </si>
  <si>
    <t>디지털 리터러시</t>
    <phoneticPr fontId="28" type="noConversion"/>
  </si>
  <si>
    <t>조직 내·외 갈등해결 및 효율적 관리</t>
    <phoneticPr fontId="28" type="noConversion"/>
  </si>
  <si>
    <t>언론과의 효과적 소통 및 대응</t>
    <phoneticPr fontId="28" type="noConversion"/>
  </si>
  <si>
    <t>제5기 소통과 공감 과정</t>
    <phoneticPr fontId="28" type="noConversion"/>
  </si>
  <si>
    <t>-</t>
    <phoneticPr fontId="28" type="noConversion"/>
  </si>
  <si>
    <t>-</t>
    <phoneticPr fontId="28" type="noConversion"/>
  </si>
  <si>
    <t>2월4주차</t>
  </si>
  <si>
    <t>제1기 특별사법경찰 실무 과정</t>
    <phoneticPr fontId="28" type="noConversion"/>
  </si>
  <si>
    <t>제1기 지방의회 공무원 실무역량 개발 과정</t>
    <phoneticPr fontId="28" type="noConversion"/>
  </si>
  <si>
    <t>2월5주차</t>
  </si>
  <si>
    <t>3월4주차</t>
  </si>
  <si>
    <t>4월1주차</t>
  </si>
  <si>
    <t>4월2주차</t>
  </si>
  <si>
    <t>4월3주차</t>
  </si>
  <si>
    <t>4월4주차</t>
  </si>
  <si>
    <t>5월1주차</t>
  </si>
  <si>
    <t>5월2주차</t>
  </si>
  <si>
    <t>5월3주차</t>
  </si>
  <si>
    <t>5월4주차</t>
  </si>
  <si>
    <t>5월5주차</t>
  </si>
  <si>
    <t>제2기 경남의 섬 과정</t>
    <phoneticPr fontId="28" type="noConversion"/>
  </si>
  <si>
    <t>제1기 지속가능발전 목표 이행 과정</t>
    <phoneticPr fontId="28" type="noConversion"/>
  </si>
  <si>
    <t>8월1주차</t>
  </si>
  <si>
    <t>제7기 신규 임용(후보)자 과정</t>
    <phoneticPr fontId="28" type="noConversion"/>
  </si>
  <si>
    <t>허윤정</t>
    <phoneticPr fontId="28" type="noConversion"/>
  </si>
  <si>
    <t>김정란</t>
    <phoneticPr fontId="28" type="noConversion"/>
  </si>
  <si>
    <t>유정수</t>
    <phoneticPr fontId="28" type="noConversion"/>
  </si>
  <si>
    <t>JIN HUA</t>
    <phoneticPr fontId="28" type="noConversion"/>
  </si>
  <si>
    <t>공혜란</t>
    <phoneticPr fontId="28" type="noConversion"/>
  </si>
  <si>
    <t>박소정</t>
    <phoneticPr fontId="28" type="noConversion"/>
  </si>
  <si>
    <t>윤현민</t>
    <phoneticPr fontId="28" type="noConversion"/>
  </si>
  <si>
    <t>심선애</t>
    <phoneticPr fontId="28" type="noConversion"/>
  </si>
  <si>
    <t>민병익</t>
    <phoneticPr fontId="28" type="noConversion"/>
  </si>
  <si>
    <t>한상덕</t>
    <phoneticPr fontId="28" type="noConversion"/>
  </si>
  <si>
    <t>이희수</t>
    <phoneticPr fontId="28" type="noConversion"/>
  </si>
  <si>
    <t>염건령</t>
    <phoneticPr fontId="28" type="noConversion"/>
  </si>
  <si>
    <t>문대룡</t>
    <phoneticPr fontId="28" type="noConversion"/>
  </si>
  <si>
    <t>이승환</t>
    <phoneticPr fontId="28" type="noConversion"/>
  </si>
  <si>
    <t>김종근</t>
    <phoneticPr fontId="28" type="noConversion"/>
  </si>
  <si>
    <t>정현순</t>
    <phoneticPr fontId="28" type="noConversion"/>
  </si>
  <si>
    <t>박미경</t>
    <phoneticPr fontId="28" type="noConversion"/>
  </si>
  <si>
    <t>송혜영</t>
    <phoneticPr fontId="28" type="noConversion"/>
  </si>
  <si>
    <t>김태홍</t>
    <phoneticPr fontId="28" type="noConversion"/>
  </si>
  <si>
    <t>김영수</t>
    <phoneticPr fontId="28" type="noConversion"/>
  </si>
  <si>
    <t>김민서</t>
    <phoneticPr fontId="28" type="noConversion"/>
  </si>
  <si>
    <t>고까이요우꼬</t>
    <phoneticPr fontId="28" type="noConversion"/>
  </si>
  <si>
    <t>최예지</t>
    <phoneticPr fontId="28" type="noConversion"/>
  </si>
  <si>
    <t>손태성</t>
    <phoneticPr fontId="28" type="noConversion"/>
  </si>
  <si>
    <t>임득진</t>
    <phoneticPr fontId="28" type="noConversion"/>
  </si>
  <si>
    <t>정한겸</t>
    <phoneticPr fontId="28" type="noConversion"/>
  </si>
  <si>
    <t>한형선</t>
    <phoneticPr fontId="28" type="noConversion"/>
  </si>
  <si>
    <t>조한철</t>
    <phoneticPr fontId="28" type="noConversion"/>
  </si>
  <si>
    <t>허순철</t>
    <phoneticPr fontId="28" type="noConversion"/>
  </si>
  <si>
    <t>한규빈</t>
    <phoneticPr fontId="28" type="noConversion"/>
  </si>
  <si>
    <t>김도형</t>
    <phoneticPr fontId="28" type="noConversion"/>
  </si>
  <si>
    <t>허미경</t>
    <phoneticPr fontId="28" type="noConversion"/>
  </si>
  <si>
    <t>양치호</t>
    <phoneticPr fontId="28" type="noConversion"/>
  </si>
  <si>
    <t>박무늬</t>
    <phoneticPr fontId="28" type="noConversion"/>
  </si>
  <si>
    <t>이민석</t>
    <phoneticPr fontId="28" type="noConversion"/>
  </si>
  <si>
    <t>하승철</t>
    <phoneticPr fontId="28" type="noConversion"/>
  </si>
  <si>
    <t>이현민</t>
    <phoneticPr fontId="28" type="noConversion"/>
  </si>
  <si>
    <t>박대훈</t>
    <phoneticPr fontId="28" type="noConversion"/>
  </si>
  <si>
    <t>양정수</t>
    <phoneticPr fontId="28" type="noConversion"/>
  </si>
  <si>
    <t>박미정</t>
    <phoneticPr fontId="28" type="noConversion"/>
  </si>
  <si>
    <t>정현서</t>
    <phoneticPr fontId="28" type="noConversion"/>
  </si>
  <si>
    <t>김형묵</t>
    <phoneticPr fontId="28" type="noConversion"/>
  </si>
  <si>
    <t>이광옥</t>
    <phoneticPr fontId="28" type="noConversion"/>
  </si>
  <si>
    <t>김효남</t>
    <phoneticPr fontId="28" type="noConversion"/>
  </si>
  <si>
    <t>김기헌</t>
    <phoneticPr fontId="28" type="noConversion"/>
  </si>
  <si>
    <t>안상헌</t>
    <phoneticPr fontId="28" type="noConversion"/>
  </si>
  <si>
    <t>문홍열</t>
    <phoneticPr fontId="28" type="noConversion"/>
  </si>
  <si>
    <t>손혜정</t>
    <phoneticPr fontId="28" type="noConversion"/>
  </si>
  <si>
    <t>김소희</t>
    <phoneticPr fontId="28" type="noConversion"/>
  </si>
  <si>
    <t>이승현</t>
    <phoneticPr fontId="28" type="noConversion"/>
  </si>
  <si>
    <t>박진호</t>
    <phoneticPr fontId="28" type="noConversion"/>
  </si>
  <si>
    <t>이연옥</t>
    <phoneticPr fontId="28" type="noConversion"/>
  </si>
  <si>
    <t>송종문</t>
    <phoneticPr fontId="28" type="noConversion"/>
  </si>
  <si>
    <t>이태식</t>
    <phoneticPr fontId="28" type="noConversion"/>
  </si>
  <si>
    <t>김정곤</t>
    <phoneticPr fontId="28" type="noConversion"/>
  </si>
  <si>
    <t>권진경</t>
    <phoneticPr fontId="28" type="noConversion"/>
  </si>
  <si>
    <t>조재욱</t>
    <phoneticPr fontId="28" type="noConversion"/>
  </si>
  <si>
    <t>이동근</t>
    <phoneticPr fontId="28" type="noConversion"/>
  </si>
  <si>
    <t>정인주</t>
    <phoneticPr fontId="28" type="noConversion"/>
  </si>
  <si>
    <t>이정환</t>
    <phoneticPr fontId="28" type="noConversion"/>
  </si>
  <si>
    <t>김석호</t>
    <phoneticPr fontId="28" type="noConversion"/>
  </si>
  <si>
    <t>유성환</t>
    <phoneticPr fontId="28" type="noConversion"/>
  </si>
  <si>
    <t>김영애</t>
    <phoneticPr fontId="28" type="noConversion"/>
  </si>
  <si>
    <t>홍석표</t>
    <phoneticPr fontId="28" type="noConversion"/>
  </si>
  <si>
    <t>이창학</t>
    <phoneticPr fontId="28" type="noConversion"/>
  </si>
  <si>
    <t>제21기 중견리더 과정</t>
  </si>
  <si>
    <t>제5기 신규 임용(후보)자 과정</t>
  </si>
  <si>
    <t>6월3주차</t>
    <phoneticPr fontId="28" type="noConversion"/>
  </si>
  <si>
    <t>제2기 스마트기기 활용 과정</t>
    <phoneticPr fontId="28" type="noConversion"/>
  </si>
  <si>
    <t>6월3주차</t>
    <phoneticPr fontId="28" type="noConversion"/>
  </si>
  <si>
    <t>제1기 코칭 리더십 과정</t>
    <phoneticPr fontId="28" type="noConversion"/>
  </si>
  <si>
    <t>6월3주차</t>
    <phoneticPr fontId="28" type="noConversion"/>
  </si>
  <si>
    <t>제1기 코칭 리더십 과정</t>
    <phoneticPr fontId="28" type="noConversion"/>
  </si>
  <si>
    <t>6월3주차</t>
    <phoneticPr fontId="28" type="noConversion"/>
  </si>
  <si>
    <t>제1기 코칭 리더십 과정</t>
    <phoneticPr fontId="28" type="noConversion"/>
  </si>
  <si>
    <t>6월3주차</t>
    <phoneticPr fontId="28" type="noConversion"/>
  </si>
  <si>
    <t>제1기 코칭 리더십 과정</t>
    <phoneticPr fontId="28" type="noConversion"/>
  </si>
  <si>
    <t>6월3주차</t>
    <phoneticPr fontId="28" type="noConversion"/>
  </si>
  <si>
    <t>제2기 스마트기기 활용 과정</t>
    <phoneticPr fontId="28" type="noConversion"/>
  </si>
  <si>
    <t>6월3주차</t>
    <phoneticPr fontId="28" type="noConversion"/>
  </si>
  <si>
    <t>제2기 스마트기기 활용 과정</t>
    <phoneticPr fontId="28" type="noConversion"/>
  </si>
  <si>
    <t>6월4주차</t>
    <phoneticPr fontId="28" type="noConversion"/>
  </si>
  <si>
    <t>제3기 7·8급 승진자 역량향상 과정</t>
    <phoneticPr fontId="28" type="noConversion"/>
  </si>
  <si>
    <t>제2기 스마트기기 활용 과정</t>
    <phoneticPr fontId="28" type="noConversion"/>
  </si>
  <si>
    <t>6월3주차</t>
    <phoneticPr fontId="28" type="noConversion"/>
  </si>
  <si>
    <t>제2기 스마트기기 활용 과정</t>
    <phoneticPr fontId="28" type="noConversion"/>
  </si>
  <si>
    <t>6월3주차</t>
    <phoneticPr fontId="28" type="noConversion"/>
  </si>
  <si>
    <t>제2기 스마트기기 활용 과정</t>
    <phoneticPr fontId="28" type="noConversion"/>
  </si>
  <si>
    <t>제2기 스마트기기 활용 과정</t>
    <phoneticPr fontId="28" type="noConversion"/>
  </si>
  <si>
    <t>제21기 중견리더 과정</t>
    <phoneticPr fontId="28" type="noConversion"/>
  </si>
  <si>
    <t>6월2주차</t>
    <phoneticPr fontId="28" type="noConversion"/>
  </si>
  <si>
    <t>제2기 미래설계 과정</t>
    <phoneticPr fontId="28" type="noConversion"/>
  </si>
  <si>
    <t>제21기 중견리더 과정</t>
    <phoneticPr fontId="28" type="noConversion"/>
  </si>
  <si>
    <t>제21기 중견리더 과정</t>
    <phoneticPr fontId="28" type="noConversion"/>
  </si>
  <si>
    <t>6월4주차</t>
    <phoneticPr fontId="28" type="noConversion"/>
  </si>
  <si>
    <t>제3기 7·8급 승진자 역량향상 과정</t>
    <phoneticPr fontId="28" type="noConversion"/>
  </si>
  <si>
    <t>6월1주차</t>
    <phoneticPr fontId="28" type="noConversion"/>
  </si>
  <si>
    <t>6월4주차</t>
    <phoneticPr fontId="28" type="noConversion"/>
  </si>
  <si>
    <t>제1기 파워포인트 활용(초급) 과정</t>
    <phoneticPr fontId="28" type="noConversion"/>
  </si>
  <si>
    <t>제2기 미래 설계 과정</t>
    <phoneticPr fontId="28" type="noConversion"/>
  </si>
  <si>
    <t>제2기 미래 설계 과정</t>
    <phoneticPr fontId="28" type="noConversion"/>
  </si>
  <si>
    <t>제1기 파워포인트 활용(초급) 과정</t>
    <phoneticPr fontId="28" type="noConversion"/>
  </si>
  <si>
    <t>제3기 7·8급 승진자 역량향상 과정</t>
    <phoneticPr fontId="28" type="noConversion"/>
  </si>
  <si>
    <t>6월2주차</t>
    <phoneticPr fontId="28" type="noConversion"/>
  </si>
  <si>
    <t>제2기 미래설계 과정</t>
    <phoneticPr fontId="28" type="noConversion"/>
  </si>
  <si>
    <t>제2기 미래설계 과정</t>
    <phoneticPr fontId="28" type="noConversion"/>
  </si>
  <si>
    <t>제21기 중견리더 과정</t>
    <phoneticPr fontId="28" type="noConversion"/>
  </si>
  <si>
    <t>6월1주차</t>
    <phoneticPr fontId="28" type="noConversion"/>
  </si>
  <si>
    <t>제1기 기후위기 적응 대응 과정</t>
    <phoneticPr fontId="28" type="noConversion"/>
  </si>
  <si>
    <t>6월2주차</t>
    <phoneticPr fontId="28" type="noConversion"/>
  </si>
  <si>
    <t>제21기 중견리더 과정</t>
    <phoneticPr fontId="28" type="noConversion"/>
  </si>
  <si>
    <t>제21기 중견리더 과정</t>
    <phoneticPr fontId="28" type="noConversion"/>
  </si>
  <si>
    <t>제21기 중견리더 과정</t>
    <phoneticPr fontId="28" type="noConversion"/>
  </si>
  <si>
    <t>제3기 7·8급 승진자 역량향상 과정</t>
    <phoneticPr fontId="28" type="noConversion"/>
  </si>
  <si>
    <t>제2기 미래설계 과정</t>
    <phoneticPr fontId="28" type="noConversion"/>
  </si>
  <si>
    <t>제21기 중견리더 과정</t>
    <phoneticPr fontId="28" type="noConversion"/>
  </si>
  <si>
    <t>6월4주차</t>
    <phoneticPr fontId="28" type="noConversion"/>
  </si>
  <si>
    <t>제4기 신규공무원 역량향상 심화 과정</t>
    <phoneticPr fontId="28" type="noConversion"/>
  </si>
  <si>
    <t>제3기 7·8급 승진자 역량향상 과정</t>
    <phoneticPr fontId="28" type="noConversion"/>
  </si>
  <si>
    <t>6월4주차</t>
    <phoneticPr fontId="28" type="noConversion"/>
  </si>
  <si>
    <t>6월4주차</t>
    <phoneticPr fontId="28" type="noConversion"/>
  </si>
  <si>
    <t>6월1주차</t>
    <phoneticPr fontId="28" type="noConversion"/>
  </si>
  <si>
    <t>제4기 신규공무원 역량향상 심화 과정</t>
    <phoneticPr fontId="28" type="noConversion"/>
  </si>
  <si>
    <t>6월1주차</t>
    <phoneticPr fontId="28" type="noConversion"/>
  </si>
  <si>
    <t>6월2주차</t>
    <phoneticPr fontId="28" type="noConversion"/>
  </si>
  <si>
    <t>제2기 시·군 팀장 역량향상 과정</t>
    <phoneticPr fontId="28" type="noConversion"/>
  </si>
  <si>
    <t>6월2주차</t>
    <phoneticPr fontId="28" type="noConversion"/>
  </si>
  <si>
    <t>제2기 시·군 팀장 역량향상 과정</t>
    <phoneticPr fontId="28" type="noConversion"/>
  </si>
  <si>
    <t>제4기 신규공무원 역량향상 심화 과정</t>
    <phoneticPr fontId="28" type="noConversion"/>
  </si>
  <si>
    <t>제21기 중견리더 과정</t>
    <phoneticPr fontId="28" type="noConversion"/>
  </si>
  <si>
    <t>6월4주차</t>
    <phoneticPr fontId="28" type="noConversion"/>
  </si>
  <si>
    <t>제2기 시·군 팀장 역량향상 과정</t>
    <phoneticPr fontId="28" type="noConversion"/>
  </si>
  <si>
    <t>제21기 중견리더 과정</t>
    <phoneticPr fontId="28" type="noConversion"/>
  </si>
  <si>
    <t>6월2주차</t>
    <phoneticPr fontId="28" type="noConversion"/>
  </si>
  <si>
    <t>제2기 미래설계 과정</t>
    <phoneticPr fontId="28" type="noConversion"/>
  </si>
  <si>
    <t>제5기 신규 임용(후보)자 과정</t>
    <phoneticPr fontId="28" type="noConversion"/>
  </si>
  <si>
    <t>제1기 MICE사업 유치 역량강화 과정</t>
    <phoneticPr fontId="28" type="noConversion"/>
  </si>
  <si>
    <t>제4기 신규공무원 역량향상 심화 과정</t>
    <phoneticPr fontId="28" type="noConversion"/>
  </si>
  <si>
    <t>제2기 시·군 팀장 역량향상 과정</t>
    <phoneticPr fontId="28" type="noConversion"/>
  </si>
  <si>
    <t>6월1주차</t>
    <phoneticPr fontId="28" type="noConversion"/>
  </si>
  <si>
    <t>제2기 시·군 팀장 역량향상 과정</t>
    <phoneticPr fontId="28" type="noConversion"/>
  </si>
  <si>
    <t>6월1주차</t>
    <phoneticPr fontId="28" type="noConversion"/>
  </si>
  <si>
    <t>6월2주차</t>
    <phoneticPr fontId="28" type="noConversion"/>
  </si>
  <si>
    <t>6월2주차</t>
    <phoneticPr fontId="28" type="noConversion"/>
  </si>
  <si>
    <t>제5기 신규 임용(후보)자 과정</t>
    <phoneticPr fontId="28" type="noConversion"/>
  </si>
  <si>
    <t>제2기 기획능력 향상 과정</t>
    <phoneticPr fontId="28" type="noConversion"/>
  </si>
  <si>
    <t>제5기 신규 임용(후보)자 과정</t>
    <phoneticPr fontId="28" type="noConversion"/>
  </si>
  <si>
    <t>제2기 기획능력 향상 과정</t>
    <phoneticPr fontId="28" type="noConversion"/>
  </si>
  <si>
    <t>6월1주차</t>
    <phoneticPr fontId="28" type="noConversion"/>
  </si>
  <si>
    <t>보조금 단체 회계실무 과정</t>
    <phoneticPr fontId="28" type="noConversion"/>
  </si>
  <si>
    <t>제4기 신규공무원 역량향상 심화 과정</t>
    <phoneticPr fontId="28" type="noConversion"/>
  </si>
  <si>
    <t>제5기 신규 임용(후보)자 과정</t>
    <phoneticPr fontId="28" type="noConversion"/>
  </si>
  <si>
    <t>6월1주차</t>
    <phoneticPr fontId="28" type="noConversion"/>
  </si>
  <si>
    <t>6월2주차</t>
    <phoneticPr fontId="28" type="noConversion"/>
  </si>
  <si>
    <t>제2기 기획능력 향상 과정</t>
    <phoneticPr fontId="28" type="noConversion"/>
  </si>
  <si>
    <t>제2기 가야사 바로알기 과정</t>
    <phoneticPr fontId="28" type="noConversion"/>
  </si>
  <si>
    <t>제4기 신규공무원 역량향상 심화 과정</t>
    <phoneticPr fontId="28" type="noConversion"/>
  </si>
  <si>
    <t>제6기 신규 임용(후보)자 과정</t>
    <phoneticPr fontId="28" type="noConversion"/>
  </si>
  <si>
    <t>제6기 신규 임용(후보)자 과정</t>
    <phoneticPr fontId="28" type="noConversion"/>
  </si>
  <si>
    <t>제4기 신규공무원 역량향상 심화 과정</t>
    <phoneticPr fontId="28" type="noConversion"/>
  </si>
  <si>
    <t>6월4주차</t>
    <phoneticPr fontId="28" type="noConversion"/>
  </si>
  <si>
    <t>제1기 MICE사업 유치 역량강화 과정</t>
    <phoneticPr fontId="28" type="noConversion"/>
  </si>
  <si>
    <t>제1기 MICE사업 유치 역량강화 과정</t>
    <phoneticPr fontId="28" type="noConversion"/>
  </si>
  <si>
    <t>제5기 신규 임용(후보)자 과정</t>
    <phoneticPr fontId="28" type="noConversion"/>
  </si>
  <si>
    <t>제5기 신규 임용(후보)자 과정</t>
    <phoneticPr fontId="28" type="noConversion"/>
  </si>
  <si>
    <t>6월2주차</t>
    <phoneticPr fontId="28" type="noConversion"/>
  </si>
  <si>
    <t>제5기 신규 임용(후보)자 과정</t>
    <phoneticPr fontId="28" type="noConversion"/>
  </si>
  <si>
    <t>제1기 기후위기 적응 대응 과정</t>
    <phoneticPr fontId="28" type="noConversion"/>
  </si>
  <si>
    <t>제2기 기획능력 향상 과정</t>
    <phoneticPr fontId="28" type="noConversion"/>
  </si>
  <si>
    <t>제1기 재난안전 관리자 과정</t>
    <phoneticPr fontId="28" type="noConversion"/>
  </si>
  <si>
    <t>제1기 중대재해예방 실무 과정</t>
    <phoneticPr fontId="28" type="noConversion"/>
  </si>
  <si>
    <t>제5기 신규 임용(후보)자 과정</t>
    <phoneticPr fontId="28" type="noConversion"/>
  </si>
  <si>
    <t>제1기 중대재해예방 실무 과정</t>
    <phoneticPr fontId="28" type="noConversion"/>
  </si>
  <si>
    <t>제6기 신규 임용(후보)자 과정</t>
    <phoneticPr fontId="28" type="noConversion"/>
  </si>
  <si>
    <t>제1기 기후위기 적응 대응 과정</t>
    <phoneticPr fontId="28" type="noConversion"/>
  </si>
  <si>
    <t>6월4주차</t>
    <phoneticPr fontId="28" type="noConversion"/>
  </si>
  <si>
    <t>제1기 재난안전 관리자 과정</t>
    <phoneticPr fontId="28" type="noConversion"/>
  </si>
  <si>
    <t>제1기 중대재해예방 실무 과정</t>
    <phoneticPr fontId="28" type="noConversion"/>
  </si>
  <si>
    <t>보조금 단체 회계실무 과정</t>
    <phoneticPr fontId="28" type="noConversion"/>
  </si>
  <si>
    <t>제1기 기후위기 적응 대응 과정</t>
    <phoneticPr fontId="28" type="noConversion"/>
  </si>
  <si>
    <t>제2기 기획능력 향상 과정</t>
    <phoneticPr fontId="28" type="noConversion"/>
  </si>
  <si>
    <t>스마트폰 업무환경 최적화하기</t>
    <phoneticPr fontId="28" type="noConversion"/>
  </si>
  <si>
    <t>실행계획과 소감 공유</t>
    <phoneticPr fontId="28" type="noConversion"/>
  </si>
  <si>
    <t>코칭 대화하기(GROW 코칭)</t>
    <phoneticPr fontId="28" type="noConversion"/>
  </si>
  <si>
    <t>코칭 대화하기(상황별 코칭, 1:1 코칭)</t>
    <phoneticPr fontId="28" type="noConversion"/>
  </si>
  <si>
    <t>코칭의 이해 및 효과</t>
    <phoneticPr fontId="28" type="noConversion"/>
  </si>
  <si>
    <t>엑셀실무 스킬 UP</t>
    <phoneticPr fontId="28" type="noConversion"/>
  </si>
  <si>
    <t>자료찾기 및 공유 앱 활용</t>
    <phoneticPr fontId="28" type="noConversion"/>
  </si>
  <si>
    <t>클라우드 서비스를 활용한 데이터 관리</t>
    <phoneticPr fontId="28" type="noConversion"/>
  </si>
  <si>
    <t>업무효율을 높이는 윈도우 활용 기능</t>
    <phoneticPr fontId="28" type="noConversion"/>
  </si>
  <si>
    <t>업무 속도를 빠르게 도와주는 유틸리티 활용</t>
    <phoneticPr fontId="28" type="noConversion"/>
  </si>
  <si>
    <t>라탄공예</t>
    <phoneticPr fontId="28" type="noConversion"/>
  </si>
  <si>
    <t>소통을 위한 대화의 기술과 공감 기법</t>
    <phoneticPr fontId="28" type="noConversion"/>
  </si>
  <si>
    <t>라탄공예</t>
    <phoneticPr fontId="28" type="noConversion"/>
  </si>
  <si>
    <t>파워포인트 실습1</t>
    <phoneticPr fontId="28" type="noConversion"/>
  </si>
  <si>
    <t>인문학 콘서트</t>
    <phoneticPr fontId="28" type="noConversion"/>
  </si>
  <si>
    <t>파워포인트 실습2</t>
    <phoneticPr fontId="28" type="noConversion"/>
  </si>
  <si>
    <t>건강한 삶을 위한 기 에너지 충전</t>
    <phoneticPr fontId="28" type="noConversion"/>
  </si>
  <si>
    <t>스마트폰 제대로 찍기</t>
    <phoneticPr fontId="28" type="noConversion"/>
  </si>
  <si>
    <t>바람직한 공직관 실천</t>
    <phoneticPr fontId="28" type="noConversion"/>
  </si>
  <si>
    <t>퇴직전후 맞춤 재테크</t>
    <phoneticPr fontId="28" type="noConversion"/>
  </si>
  <si>
    <t>김해형 탄소중립 사업방향</t>
    <phoneticPr fontId="28" type="noConversion"/>
  </si>
  <si>
    <t>중국어</t>
    <phoneticPr fontId="28" type="noConversion"/>
  </si>
  <si>
    <t>인문학으로 보는 와인</t>
    <phoneticPr fontId="28" type="noConversion"/>
  </si>
  <si>
    <t>인권의 이해</t>
    <phoneticPr fontId="28" type="noConversion"/>
  </si>
  <si>
    <t>소통과 세대 공감</t>
    <phoneticPr fontId="28" type="noConversion"/>
  </si>
  <si>
    <t>댄스스포츠</t>
    <phoneticPr fontId="28" type="noConversion"/>
  </si>
  <si>
    <t>보고서 실무</t>
    <phoneticPr fontId="28" type="noConversion"/>
  </si>
  <si>
    <t>계약실무</t>
    <phoneticPr fontId="28" type="noConversion"/>
  </si>
  <si>
    <t>영어B</t>
    <phoneticPr fontId="28" type="noConversion"/>
  </si>
  <si>
    <t>프리젠테이션과 보고 브리핑</t>
    <phoneticPr fontId="28" type="noConversion"/>
  </si>
  <si>
    <t>자기개발계획서 작성 및 팀장의 비전</t>
    <phoneticPr fontId="28" type="noConversion"/>
  </si>
  <si>
    <t>보도자료 작성</t>
    <phoneticPr fontId="28" type="noConversion"/>
  </si>
  <si>
    <t>한자</t>
    <phoneticPr fontId="28" type="noConversion"/>
  </si>
  <si>
    <t>정리수납</t>
    <phoneticPr fontId="28" type="noConversion"/>
  </si>
  <si>
    <t>일본어A</t>
    <phoneticPr fontId="28" type="noConversion"/>
  </si>
  <si>
    <t>역량에 대한 이해</t>
    <phoneticPr fontId="28" type="noConversion"/>
  </si>
  <si>
    <t>가죽공예</t>
    <phoneticPr fontId="28" type="noConversion"/>
  </si>
  <si>
    <t>취업심사 및 행위제한제도 안내</t>
    <phoneticPr fontId="28" type="noConversion"/>
  </si>
  <si>
    <t>보고서 작성 실무</t>
    <phoneticPr fontId="28" type="noConversion"/>
  </si>
  <si>
    <t>엑셀실무</t>
    <phoneticPr fontId="28" type="noConversion"/>
  </si>
  <si>
    <t>역량교육을 위한 마음열기</t>
    <phoneticPr fontId="28" type="noConversion"/>
  </si>
  <si>
    <t>보고서 작성 및 기획역량 강화</t>
    <phoneticPr fontId="28" type="noConversion"/>
  </si>
  <si>
    <t>[모의과제 실습] 구두발표</t>
    <phoneticPr fontId="28" type="noConversion"/>
  </si>
  <si>
    <t>명품바디만들기</t>
    <phoneticPr fontId="28" type="noConversion"/>
  </si>
  <si>
    <t>역할수행 및 토론</t>
    <phoneticPr fontId="28" type="noConversion"/>
  </si>
  <si>
    <t>경남의 도정과제 공유</t>
    <phoneticPr fontId="28" type="noConversion"/>
  </si>
  <si>
    <t>e-호조 지출·회계실무</t>
    <phoneticPr fontId="28" type="noConversion"/>
  </si>
  <si>
    <t>영어B</t>
    <phoneticPr fontId="28" type="noConversion"/>
  </si>
  <si>
    <t>보도자료 작성법</t>
    <phoneticPr fontId="28" type="noConversion"/>
  </si>
  <si>
    <t>의전 행사 실무</t>
    <phoneticPr fontId="28" type="noConversion"/>
  </si>
  <si>
    <t>의전행사기획</t>
    <phoneticPr fontId="28" type="noConversion"/>
  </si>
  <si>
    <t>국제회의 이해 및 사례(현장경험 중심)</t>
    <phoneticPr fontId="28" type="noConversion"/>
  </si>
  <si>
    <t>주차</t>
    <phoneticPr fontId="28" type="noConversion"/>
  </si>
  <si>
    <t>2월</t>
    <phoneticPr fontId="28" type="noConversion"/>
  </si>
  <si>
    <t>3월</t>
    <phoneticPr fontId="28" type="noConversion"/>
  </si>
  <si>
    <t>4월</t>
    <phoneticPr fontId="28" type="noConversion"/>
  </si>
  <si>
    <t>5월</t>
    <phoneticPr fontId="28" type="noConversion"/>
  </si>
  <si>
    <t>6월</t>
    <phoneticPr fontId="28" type="noConversion"/>
  </si>
  <si>
    <t>7월</t>
    <phoneticPr fontId="28" type="noConversion"/>
  </si>
  <si>
    <t>8월</t>
    <phoneticPr fontId="28" type="noConversion"/>
  </si>
  <si>
    <t>행정법</t>
    <phoneticPr fontId="28" type="noConversion"/>
  </si>
  <si>
    <t>김명용</t>
    <phoneticPr fontId="28" type="noConversion"/>
  </si>
  <si>
    <t>차현지</t>
    <phoneticPr fontId="28" type="noConversion"/>
  </si>
  <si>
    <t>주민자치 우수사례</t>
    <phoneticPr fontId="28" type="noConversion"/>
  </si>
  <si>
    <t>강선옥</t>
    <phoneticPr fontId="28" type="noConversion"/>
  </si>
  <si>
    <t>김진숙</t>
    <phoneticPr fontId="28" type="noConversion"/>
  </si>
  <si>
    <t>리더의 언어</t>
    <phoneticPr fontId="28" type="noConversion"/>
  </si>
  <si>
    <t>정리수납</t>
    <phoneticPr fontId="28" type="noConversion"/>
  </si>
  <si>
    <t>한국사</t>
    <phoneticPr fontId="28" type="noConversion"/>
  </si>
  <si>
    <t>이찬양</t>
    <phoneticPr fontId="28" type="noConversion"/>
  </si>
  <si>
    <t>민법</t>
    <phoneticPr fontId="28" type="noConversion"/>
  </si>
  <si>
    <t>8월3주차</t>
    <phoneticPr fontId="28" type="noConversion"/>
  </si>
  <si>
    <t>제21기 중견리더 과정</t>
    <phoneticPr fontId="28" type="noConversion"/>
  </si>
  <si>
    <t>제21기 중견리더 과정</t>
    <phoneticPr fontId="28" type="noConversion"/>
  </si>
  <si>
    <t>제21기 중견리더 과정</t>
    <phoneticPr fontId="28" type="noConversion"/>
  </si>
  <si>
    <t>제21기 중견리더 과정</t>
    <phoneticPr fontId="28" type="noConversion"/>
  </si>
  <si>
    <t>제21기 중견리더 과정</t>
    <phoneticPr fontId="28" type="noConversion"/>
  </si>
  <si>
    <t>한자</t>
    <phoneticPr fontId="28" type="noConversion"/>
  </si>
  <si>
    <t>문대룡</t>
    <phoneticPr fontId="28" type="noConversion"/>
  </si>
  <si>
    <t>박경진</t>
    <phoneticPr fontId="28" type="noConversion"/>
  </si>
  <si>
    <t>생성형인공지능업무활용방법</t>
    <phoneticPr fontId="28" type="noConversion"/>
  </si>
  <si>
    <t>한자</t>
    <phoneticPr fontId="28" type="noConversion"/>
  </si>
  <si>
    <t>최충환</t>
    <phoneticPr fontId="28" type="noConversion"/>
  </si>
  <si>
    <t>뉴노멀시대의 재무설계</t>
    <phoneticPr fontId="28" type="noConversion"/>
  </si>
  <si>
    <t>금융기관 사용설명서</t>
    <phoneticPr fontId="28" type="noConversion"/>
  </si>
  <si>
    <t>오종민</t>
    <phoneticPr fontId="28" type="noConversion"/>
  </si>
  <si>
    <t>사례로 보는 사이버범죄 대처요령</t>
    <phoneticPr fontId="28" type="noConversion"/>
  </si>
  <si>
    <t>손은일</t>
    <phoneticPr fontId="28" type="noConversion"/>
  </si>
  <si>
    <t>국가균형발전 정책의 이해</t>
    <phoneticPr fontId="28" type="noConversion"/>
  </si>
  <si>
    <t>8월</t>
    <phoneticPr fontId="28" type="noConversion"/>
  </si>
  <si>
    <t>8월5주차</t>
    <phoneticPr fontId="28" type="noConversion"/>
  </si>
  <si>
    <t>식품 위생감시원 직무교육 과정</t>
    <phoneticPr fontId="28" type="noConversion"/>
  </si>
  <si>
    <t>8.26.</t>
    <phoneticPr fontId="28" type="noConversion"/>
  </si>
  <si>
    <t>인재개발원</t>
    <phoneticPr fontId="28" type="noConversion"/>
  </si>
  <si>
    <t>행사실무 과정</t>
    <phoneticPr fontId="28" type="noConversion"/>
  </si>
  <si>
    <t>소통과 공감 과정</t>
    <phoneticPr fontId="28" type="noConversion"/>
  </si>
  <si>
    <t>지방의회 공무원 실무역량 향상 과정</t>
    <phoneticPr fontId="28" type="noConversion"/>
  </si>
  <si>
    <t>8.26.~8.28.</t>
    <phoneticPr fontId="28" type="noConversion"/>
  </si>
  <si>
    <t>직무(전문)</t>
    <phoneticPr fontId="28" type="noConversion"/>
  </si>
  <si>
    <t>8.29.~8.30.</t>
    <phoneticPr fontId="28" type="noConversion"/>
  </si>
  <si>
    <t>직무(공통)</t>
    <phoneticPr fontId="28" type="noConversion"/>
  </si>
  <si>
    <t>기본(기본)</t>
    <phoneticPr fontId="28" type="noConversion"/>
  </si>
  <si>
    <t>기본(리더십)</t>
    <phoneticPr fontId="28" type="noConversion"/>
  </si>
  <si>
    <t>8.28.~8.30.</t>
    <phoneticPr fontId="28" type="noConversion"/>
  </si>
  <si>
    <t>인재개발원</t>
    <phoneticPr fontId="28" type="noConversion"/>
  </si>
  <si>
    <t>-</t>
    <phoneticPr fontId="28" type="noConversion"/>
  </si>
  <si>
    <t>-</t>
    <phoneticPr fontId="28" type="noConversion"/>
  </si>
  <si>
    <t>-</t>
    <phoneticPr fontId="28" type="noConversion"/>
  </si>
  <si>
    <t>박인원</t>
    <phoneticPr fontId="28" type="noConversion"/>
  </si>
  <si>
    <t>강용모</t>
    <phoneticPr fontId="28" type="noConversion"/>
  </si>
  <si>
    <t>식품위생 지도점검 및 수거검사 실무</t>
    <phoneticPr fontId="28" type="noConversion"/>
  </si>
  <si>
    <t>강용모</t>
    <phoneticPr fontId="28" type="noConversion"/>
  </si>
  <si>
    <t>이물관리 및 위해식품 회수관리</t>
    <phoneticPr fontId="28" type="noConversion"/>
  </si>
  <si>
    <t>제2기 식품 위생감시원 직무교육 과정</t>
    <phoneticPr fontId="28" type="noConversion"/>
  </si>
  <si>
    <t>제2기 지방의회 공무원 실무역량 향상 과정</t>
    <phoneticPr fontId="28" type="noConversion"/>
  </si>
  <si>
    <t>정창수</t>
    <phoneticPr fontId="28" type="noConversion"/>
  </si>
  <si>
    <t>행정사무감사 및 조사</t>
    <phoneticPr fontId="28" type="noConversion"/>
  </si>
  <si>
    <t>안권욱</t>
    <phoneticPr fontId="28" type="noConversion"/>
  </si>
  <si>
    <t>지방자치제도 및 지방의회 역할</t>
    <phoneticPr fontId="28" type="noConversion"/>
  </si>
  <si>
    <t>김영수</t>
    <phoneticPr fontId="28" type="noConversion"/>
  </si>
  <si>
    <t>지방예산운영실무</t>
    <phoneticPr fontId="28" type="noConversion"/>
  </si>
  <si>
    <t>조하림</t>
    <phoneticPr fontId="28" type="noConversion"/>
  </si>
  <si>
    <t>소통을 위한 대화의 기술 공감기법</t>
    <phoneticPr fontId="28" type="noConversion"/>
  </si>
  <si>
    <t>차현숙</t>
    <phoneticPr fontId="28" type="noConversion"/>
  </si>
  <si>
    <t>자치법규 입안 실무</t>
    <phoneticPr fontId="28" type="noConversion"/>
  </si>
  <si>
    <t>김규민</t>
    <phoneticPr fontId="28" type="noConversion"/>
  </si>
  <si>
    <t>의정활동 홍보전략 및 주민소통</t>
    <phoneticPr fontId="28" type="noConversion"/>
  </si>
  <si>
    <t>제2기 5급 관리자 리더십 과정</t>
    <phoneticPr fontId="28" type="noConversion"/>
  </si>
  <si>
    <t>유혜리</t>
    <phoneticPr fontId="28" type="noConversion"/>
  </si>
  <si>
    <t>조직문화 개선 및 역할변화 강점 찾기</t>
    <phoneticPr fontId="28" type="noConversion"/>
  </si>
  <si>
    <t>유혜리</t>
    <phoneticPr fontId="28" type="noConversion"/>
  </si>
  <si>
    <t>팀장역할에 대한 기대/바람 vs 걱정/염려나누기</t>
    <phoneticPr fontId="28" type="noConversion"/>
  </si>
  <si>
    <t>유혜리</t>
    <phoneticPr fontId="28" type="noConversion"/>
  </si>
  <si>
    <t>DVDM활동</t>
    <phoneticPr fontId="28" type="noConversion"/>
  </si>
  <si>
    <t>이승환</t>
    <phoneticPr fontId="28" type="noConversion"/>
  </si>
  <si>
    <t>조직 갈등 해결을 위한 의견나누기</t>
    <phoneticPr fontId="28" type="noConversion"/>
  </si>
  <si>
    <t>이승환</t>
    <phoneticPr fontId="28" type="noConversion"/>
  </si>
  <si>
    <t>조직의 갈등해결 상황극</t>
    <phoneticPr fontId="28" type="noConversion"/>
  </si>
  <si>
    <t>김경식</t>
    <phoneticPr fontId="28" type="noConversion"/>
  </si>
  <si>
    <t>ERRC기업 활동</t>
    <phoneticPr fontId="28" type="noConversion"/>
  </si>
  <si>
    <t>제2기 행사실무 과정</t>
    <phoneticPr fontId="28" type="noConversion"/>
  </si>
  <si>
    <t>도형훈</t>
    <phoneticPr fontId="28" type="noConversion"/>
  </si>
  <si>
    <t>행사 목적 선정 및 기획</t>
    <phoneticPr fontId="28" type="noConversion"/>
  </si>
  <si>
    <t>도형훈</t>
    <phoneticPr fontId="28" type="noConversion"/>
  </si>
  <si>
    <t>행사준비</t>
    <phoneticPr fontId="28" type="noConversion"/>
  </si>
  <si>
    <t>김유경</t>
    <phoneticPr fontId="28" type="noConversion"/>
  </si>
  <si>
    <t>인사말 쓰기</t>
    <phoneticPr fontId="28" type="noConversion"/>
  </si>
  <si>
    <t>남재철</t>
    <phoneticPr fontId="28" type="noConversion"/>
  </si>
  <si>
    <t>행사진행·행사 사례 및 의전</t>
    <phoneticPr fontId="28" type="noConversion"/>
  </si>
  <si>
    <t>노유진</t>
    <phoneticPr fontId="28" type="noConversion"/>
  </si>
  <si>
    <t>제6기 소통과 공감 과정</t>
    <phoneticPr fontId="28" type="noConversion"/>
  </si>
  <si>
    <t>추희정</t>
    <phoneticPr fontId="28" type="noConversion"/>
  </si>
  <si>
    <t>추희정</t>
    <phoneticPr fontId="28" type="noConversion"/>
  </si>
  <si>
    <t>화합의 장(조직진단)</t>
    <phoneticPr fontId="28" type="noConversion"/>
  </si>
  <si>
    <t>실천의 장(세대공감 및 실천방안 만들기)</t>
    <phoneticPr fontId="28" type="noConversion"/>
  </si>
  <si>
    <t>김시영</t>
    <phoneticPr fontId="28" type="noConversion"/>
  </si>
  <si>
    <t>PT고급스킬</t>
    <phoneticPr fontId="28" type="noConversion"/>
  </si>
  <si>
    <t>행사진행기법</t>
    <phoneticPr fontId="28" type="noConversion"/>
  </si>
  <si>
    <t>신은희</t>
    <phoneticPr fontId="28" type="noConversion"/>
  </si>
  <si>
    <t>리더의 피드백 스킬</t>
    <phoneticPr fontId="28" type="noConversion"/>
  </si>
  <si>
    <t>신은희</t>
    <phoneticPr fontId="28" type="noConversion"/>
  </si>
  <si>
    <t>조직시너지와 경쟁력 강화</t>
    <phoneticPr fontId="28" type="noConversion"/>
  </si>
  <si>
    <t>우석자</t>
    <phoneticPr fontId="28" type="noConversion"/>
  </si>
  <si>
    <t>세계문화기행</t>
    <phoneticPr fontId="28" type="noConversion"/>
  </si>
  <si>
    <t>김용범</t>
    <phoneticPr fontId="28" type="noConversion"/>
  </si>
  <si>
    <t>건강100세시대 맞춤 힐링푸드</t>
    <phoneticPr fontId="28" type="noConversion"/>
  </si>
  <si>
    <t>제2기 식품 위생감시원 직무교육 과정</t>
    <phoneticPr fontId="28" type="noConversion"/>
  </si>
  <si>
    <t>제2기 지방의회 공무원 실무역량 향상 과정</t>
    <phoneticPr fontId="28" type="noConversion"/>
  </si>
  <si>
    <t>제2기 5급 관리자 리더십 과정</t>
    <phoneticPr fontId="28" type="noConversion"/>
  </si>
  <si>
    <t>제21기 중견리더 과정</t>
    <phoneticPr fontId="28" type="noConversion"/>
  </si>
  <si>
    <t>8월</t>
    <phoneticPr fontId="28" type="noConversion"/>
  </si>
  <si>
    <t>신규 임용(후보)자 과정</t>
    <phoneticPr fontId="28" type="noConversion"/>
  </si>
  <si>
    <t>우주항공산업과 UAM 과정</t>
    <phoneticPr fontId="28" type="noConversion"/>
  </si>
  <si>
    <t>드론 이해 및 행정 활용 과정</t>
    <phoneticPr fontId="28" type="noConversion"/>
  </si>
  <si>
    <t>9월1주차</t>
    <phoneticPr fontId="28" type="noConversion"/>
  </si>
  <si>
    <t>9월1주차</t>
    <phoneticPr fontId="28" type="noConversion"/>
  </si>
  <si>
    <t>9.3.~9.6.</t>
    <phoneticPr fontId="28" type="noConversion"/>
  </si>
  <si>
    <t>9.4.~9.6.</t>
    <phoneticPr fontId="28" type="noConversion"/>
  </si>
  <si>
    <t>9.4.~9.6.</t>
    <phoneticPr fontId="28" type="noConversion"/>
  </si>
  <si>
    <t>-</t>
    <phoneticPr fontId="28" type="noConversion"/>
  </si>
  <si>
    <t>제3기 미래설계 과정</t>
    <phoneticPr fontId="28" type="noConversion"/>
  </si>
  <si>
    <t>조하림</t>
    <phoneticPr fontId="28" type="noConversion"/>
  </si>
  <si>
    <t>소통을 위한 대화의 기술과 공감 기법</t>
    <phoneticPr fontId="28" type="noConversion"/>
  </si>
  <si>
    <t>김지현</t>
    <phoneticPr fontId="28" type="noConversion"/>
  </si>
  <si>
    <t>캔들만들기</t>
    <phoneticPr fontId="28" type="noConversion"/>
  </si>
  <si>
    <t>민기식</t>
    <phoneticPr fontId="28" type="noConversion"/>
  </si>
  <si>
    <t>취업심사 및 행위제한제도 안내</t>
    <phoneticPr fontId="28" type="noConversion"/>
  </si>
  <si>
    <t>김소희</t>
    <phoneticPr fontId="28" type="noConversion"/>
  </si>
  <si>
    <t>공무원연금제도의 이해</t>
    <phoneticPr fontId="28" type="noConversion"/>
  </si>
  <si>
    <t>유등정</t>
    <phoneticPr fontId="28" type="noConversion"/>
  </si>
  <si>
    <t>시간관리 생애설계</t>
    <phoneticPr fontId="28" type="noConversion"/>
  </si>
  <si>
    <t>최충환</t>
    <phoneticPr fontId="28" type="noConversion"/>
  </si>
  <si>
    <t>주식투자의 이해</t>
    <phoneticPr fontId="28" type="noConversion"/>
  </si>
  <si>
    <t>김한솔</t>
    <phoneticPr fontId="28" type="noConversion"/>
  </si>
  <si>
    <t>심폐소생술 및 응급처치</t>
    <phoneticPr fontId="28" type="noConversion"/>
  </si>
  <si>
    <t>임도혜</t>
    <phoneticPr fontId="28" type="noConversion"/>
  </si>
  <si>
    <t>재취업 및 창업 관련</t>
    <phoneticPr fontId="28" type="noConversion"/>
  </si>
  <si>
    <t>제3기 6급 승진자 역량향상 과정</t>
    <phoneticPr fontId="28" type="noConversion"/>
  </si>
  <si>
    <t>허형범</t>
    <phoneticPr fontId="28" type="noConversion"/>
  </si>
  <si>
    <t>언론 대응 및 보고 능력 향상</t>
    <phoneticPr fontId="28" type="noConversion"/>
  </si>
  <si>
    <t>김형묵</t>
    <phoneticPr fontId="28" type="noConversion"/>
  </si>
  <si>
    <t>기획보고서 작성실무</t>
    <phoneticPr fontId="28" type="noConversion"/>
  </si>
  <si>
    <t>이승환</t>
    <phoneticPr fontId="28" type="noConversion"/>
  </si>
  <si>
    <t>소통과 갈등관리</t>
    <phoneticPr fontId="28" type="noConversion"/>
  </si>
  <si>
    <t>김용성</t>
    <phoneticPr fontId="28" type="noConversion"/>
  </si>
  <si>
    <t>생성형 AI의 직무적용</t>
    <phoneticPr fontId="28" type="noConversion"/>
  </si>
  <si>
    <t>우명희</t>
    <phoneticPr fontId="28" type="noConversion"/>
  </si>
  <si>
    <t>역량개발 이해 및 과제 실습</t>
    <phoneticPr fontId="28" type="noConversion"/>
  </si>
  <si>
    <t>역량개발 이해 및 실습(집단토론)</t>
    <phoneticPr fontId="28" type="noConversion"/>
  </si>
  <si>
    <t>배귀선</t>
    <phoneticPr fontId="28" type="noConversion"/>
  </si>
  <si>
    <t>스트레칭과 싱잉볼 명상</t>
    <phoneticPr fontId="28" type="noConversion"/>
  </si>
  <si>
    <t>제3기 드론 이해 및 행정 활용 과정</t>
    <phoneticPr fontId="28" type="noConversion"/>
  </si>
  <si>
    <t>박명률</t>
    <phoneticPr fontId="28" type="noConversion"/>
  </si>
  <si>
    <t>UAM 시장과 경남 도심항공모빌리티</t>
    <phoneticPr fontId="28" type="noConversion"/>
  </si>
  <si>
    <t>김상현</t>
    <phoneticPr fontId="28" type="noConversion"/>
  </si>
  <si>
    <t>드론 행정접목 사례</t>
    <phoneticPr fontId="28" type="noConversion"/>
  </si>
  <si>
    <t>차재경</t>
    <phoneticPr fontId="28" type="noConversion"/>
  </si>
  <si>
    <t>드론 기본 조작 및 원리 이해</t>
    <phoneticPr fontId="28" type="noConversion"/>
  </si>
  <si>
    <t>차재경</t>
    <phoneticPr fontId="28" type="noConversion"/>
  </si>
  <si>
    <t>드론을 활용한 촬영</t>
    <phoneticPr fontId="28" type="noConversion"/>
  </si>
  <si>
    <t>조종 실습</t>
    <phoneticPr fontId="28" type="noConversion"/>
  </si>
  <si>
    <t>김시영</t>
    <phoneticPr fontId="28" type="noConversion"/>
  </si>
  <si>
    <t>소통을 위한 대화의 기술과 공감 기법</t>
    <phoneticPr fontId="28" type="noConversion"/>
  </si>
  <si>
    <t>이창한</t>
    <phoneticPr fontId="28" type="noConversion"/>
  </si>
  <si>
    <t>우주항공산업의 역사와 미래</t>
    <phoneticPr fontId="28" type="noConversion"/>
  </si>
  <si>
    <t>김해동</t>
    <phoneticPr fontId="28" type="noConversion"/>
  </si>
  <si>
    <t>국내외 우주산업 동향과 전망</t>
    <phoneticPr fontId="28" type="noConversion"/>
  </si>
  <si>
    <t>UAM 시장과 경남의 환경</t>
    <phoneticPr fontId="28" type="noConversion"/>
  </si>
  <si>
    <t>정우철</t>
    <phoneticPr fontId="28" type="noConversion"/>
  </si>
  <si>
    <t>산업용드론 활용교육</t>
    <phoneticPr fontId="28" type="noConversion"/>
  </si>
  <si>
    <t>제1기 우주항공산업과 UAM 과정</t>
    <phoneticPr fontId="28" type="noConversion"/>
  </si>
  <si>
    <t>이승도</t>
    <phoneticPr fontId="28" type="noConversion"/>
  </si>
  <si>
    <t>정부예산의 이해 및 국비확보 대응방안</t>
    <phoneticPr fontId="28" type="noConversion"/>
  </si>
  <si>
    <t>최윤희</t>
    <phoneticPr fontId="28" type="noConversion"/>
  </si>
  <si>
    <t>해설이 있는 영화속 클래식</t>
    <phoneticPr fontId="28" type="noConversion"/>
  </si>
  <si>
    <t>염재상</t>
    <phoneticPr fontId="28" type="noConversion"/>
  </si>
  <si>
    <t>인문학 삶을 더 높게 더 깊게</t>
    <phoneticPr fontId="28" type="noConversion"/>
  </si>
  <si>
    <t>염재상</t>
    <phoneticPr fontId="28" type="noConversion"/>
  </si>
  <si>
    <t>프랑스 노르망디 인문학 여행</t>
    <phoneticPr fontId="28" type="noConversion"/>
  </si>
  <si>
    <t>김주완</t>
    <phoneticPr fontId="28" type="noConversion"/>
  </si>
  <si>
    <t>김장하 선생에게 배우는 실천과 나눔의 미학</t>
    <phoneticPr fontId="28" type="noConversion"/>
  </si>
  <si>
    <t>스마트폰 사진 촬영기법</t>
    <phoneticPr fontId="28" type="noConversion"/>
  </si>
  <si>
    <t>박성철</t>
    <phoneticPr fontId="28" type="noConversion"/>
  </si>
  <si>
    <t>생명을 지키는 교통안전</t>
    <phoneticPr fontId="28" type="noConversion"/>
  </si>
  <si>
    <t xml:space="preserve">이진석 </t>
    <phoneticPr fontId="28" type="noConversion"/>
  </si>
  <si>
    <t>9월2주차</t>
    <phoneticPr fontId="28" type="noConversion"/>
  </si>
  <si>
    <t>9월2주차</t>
    <phoneticPr fontId="28" type="noConversion"/>
  </si>
  <si>
    <t>9.2.~9.13.</t>
    <phoneticPr fontId="28" type="noConversion"/>
  </si>
  <si>
    <t>9.10.~9.13.</t>
    <phoneticPr fontId="28" type="noConversion"/>
  </si>
  <si>
    <t>9.11.~9.13.</t>
    <phoneticPr fontId="28" type="noConversion"/>
  </si>
  <si>
    <t>인재개발원</t>
    <phoneticPr fontId="28" type="noConversion"/>
  </si>
  <si>
    <t>윤호식</t>
    <phoneticPr fontId="28" type="noConversion"/>
  </si>
  <si>
    <t>스마트폰 촬영법</t>
    <phoneticPr fontId="28" type="noConversion"/>
  </si>
  <si>
    <t>최충환</t>
    <phoneticPr fontId="28" type="noConversion"/>
  </si>
  <si>
    <t>2024년 지역 부동산 전망</t>
    <phoneticPr fontId="28" type="noConversion"/>
  </si>
  <si>
    <t>퇴직전후 맞춤 재테크</t>
    <phoneticPr fontId="28" type="noConversion"/>
  </si>
  <si>
    <t>장영일</t>
    <phoneticPr fontId="28" type="noConversion"/>
  </si>
  <si>
    <t>알기쉬운 세무상식 및 절세전략</t>
    <phoneticPr fontId="28" type="noConversion"/>
  </si>
  <si>
    <t>인문학 콘서트</t>
    <phoneticPr fontId="28" type="noConversion"/>
  </si>
  <si>
    <t>제3기 과장급 필수 역량향상 과정</t>
    <phoneticPr fontId="28" type="noConversion"/>
  </si>
  <si>
    <t>소통을 위한 대화의 기술과 공감 기법</t>
    <phoneticPr fontId="28" type="noConversion"/>
  </si>
  <si>
    <t>배귀선</t>
    <phoneticPr fontId="28" type="noConversion"/>
  </si>
  <si>
    <t>구은화</t>
    <phoneticPr fontId="28" type="noConversion"/>
  </si>
  <si>
    <t>조직 내외 갈등해결 및 효율적 관리</t>
    <phoneticPr fontId="28" type="noConversion"/>
  </si>
  <si>
    <t>김대식</t>
    <phoneticPr fontId="28" type="noConversion"/>
  </si>
  <si>
    <t>리더들의 공감대 형성</t>
    <phoneticPr fontId="28" type="noConversion"/>
  </si>
  <si>
    <t>김대식</t>
    <phoneticPr fontId="28" type="noConversion"/>
  </si>
  <si>
    <t>조직성과 창출을 위한 리더십</t>
    <phoneticPr fontId="28" type="noConversion"/>
  </si>
  <si>
    <t>권재경</t>
    <phoneticPr fontId="28" type="noConversion"/>
  </si>
  <si>
    <t>역량교육의 이해</t>
    <phoneticPr fontId="28" type="noConversion"/>
  </si>
  <si>
    <t>모의과제(서류함기법)</t>
    <phoneticPr fontId="28" type="noConversion"/>
  </si>
  <si>
    <t>박영란</t>
    <phoneticPr fontId="28" type="noConversion"/>
  </si>
  <si>
    <t>언론과의 효과적 소통 및 대응</t>
    <phoneticPr fontId="28" type="noConversion"/>
  </si>
  <si>
    <t>김경식</t>
    <phoneticPr fontId="28" type="noConversion"/>
  </si>
  <si>
    <t>이해충돌방지법 이해</t>
    <phoneticPr fontId="28" type="noConversion"/>
  </si>
  <si>
    <t>허윤정</t>
    <phoneticPr fontId="28" type="noConversion"/>
  </si>
  <si>
    <t>비전만들기</t>
    <phoneticPr fontId="28" type="noConversion"/>
  </si>
  <si>
    <t>제3기 업무용 오피스 활용 과정</t>
    <phoneticPr fontId="28" type="noConversion"/>
  </si>
  <si>
    <t>유정수</t>
    <phoneticPr fontId="28" type="noConversion"/>
  </si>
  <si>
    <t>한글 활용능력 2배 활용</t>
    <phoneticPr fontId="28" type="noConversion"/>
  </si>
  <si>
    <t>유정수</t>
    <phoneticPr fontId="28" type="noConversion"/>
  </si>
  <si>
    <t>업무능력 향상되는 스마트폰 활용</t>
    <phoneticPr fontId="28" type="noConversion"/>
  </si>
  <si>
    <t>엑셀 기본 활용능력 향상</t>
    <phoneticPr fontId="28" type="noConversion"/>
  </si>
  <si>
    <t>엑셀 고급 활용능력 향상</t>
    <phoneticPr fontId="28" type="noConversion"/>
  </si>
  <si>
    <t>홍보 업무 능력 2배 향상시키기</t>
    <phoneticPr fontId="28" type="noConversion"/>
  </si>
  <si>
    <t>PPT 활용능력 향상</t>
    <phoneticPr fontId="28" type="noConversion"/>
  </si>
  <si>
    <t>최근 한반도 정세와 북한</t>
    <phoneticPr fontId="28" type="noConversion"/>
  </si>
  <si>
    <t>김순철</t>
    <phoneticPr fontId="28" type="noConversion"/>
  </si>
  <si>
    <t>문학의 거장 박경리</t>
    <phoneticPr fontId="28" type="noConversion"/>
  </si>
  <si>
    <t>허은희</t>
    <phoneticPr fontId="28" type="noConversion"/>
  </si>
  <si>
    <t>성별영향평가 우수사례를 통한 제도 이해</t>
    <phoneticPr fontId="28" type="noConversion"/>
  </si>
  <si>
    <t>박진호</t>
    <phoneticPr fontId="28" type="noConversion"/>
  </si>
  <si>
    <t>온실가스감축인지 예산제도</t>
    <phoneticPr fontId="28" type="noConversion"/>
  </si>
  <si>
    <t>남광우</t>
    <phoneticPr fontId="28" type="noConversion"/>
  </si>
  <si>
    <t>스마트시티의 이해</t>
    <phoneticPr fontId="28" type="noConversion"/>
  </si>
  <si>
    <t>서용태</t>
    <phoneticPr fontId="28" type="noConversion"/>
  </si>
  <si>
    <t>경남의 유래와 변천사</t>
    <phoneticPr fontId="28" type="noConversion"/>
  </si>
  <si>
    <t>정리수납</t>
    <phoneticPr fontId="28" type="noConversion"/>
  </si>
  <si>
    <t>김태홍</t>
    <phoneticPr fontId="28" type="noConversion"/>
  </si>
  <si>
    <t>한자</t>
    <phoneticPr fontId="28" type="noConversion"/>
  </si>
  <si>
    <t>9월3주차</t>
    <phoneticPr fontId="28" type="noConversion"/>
  </si>
  <si>
    <t>제1기 전입공무원 역량향상 과정</t>
    <phoneticPr fontId="28" type="noConversion"/>
  </si>
  <si>
    <t>9.19.~9.20.</t>
    <phoneticPr fontId="28" type="noConversion"/>
  </si>
  <si>
    <t>9.20.</t>
    <phoneticPr fontId="28" type="noConversion"/>
  </si>
  <si>
    <t>이재율</t>
    <phoneticPr fontId="28" type="noConversion"/>
  </si>
  <si>
    <t>서무업무 실무</t>
    <phoneticPr fontId="28" type="noConversion"/>
  </si>
  <si>
    <t>김형숙</t>
    <phoneticPr fontId="28" type="noConversion"/>
  </si>
  <si>
    <t>후생복지 제도</t>
    <phoneticPr fontId="28" type="noConversion"/>
  </si>
  <si>
    <t>이승환</t>
    <phoneticPr fontId="28" type="noConversion"/>
  </si>
  <si>
    <t>조직적응을 위한 소통과 대화의 기술</t>
    <phoneticPr fontId="28" type="noConversion"/>
  </si>
  <si>
    <t>류승희</t>
    <phoneticPr fontId="28" type="noConversion"/>
  </si>
  <si>
    <t>정책보고서 작성 실습</t>
    <phoneticPr fontId="28" type="noConversion"/>
  </si>
  <si>
    <t>배귀선</t>
    <phoneticPr fontId="28" type="noConversion"/>
  </si>
  <si>
    <t>오피스 스트레칭</t>
    <phoneticPr fontId="28" type="noConversion"/>
  </si>
  <si>
    <t>장재혁</t>
    <phoneticPr fontId="28" type="noConversion"/>
  </si>
  <si>
    <t>경남의 비전과 주요정책</t>
    <phoneticPr fontId="28" type="noConversion"/>
  </si>
  <si>
    <t>제1기 감사업무 향상 과정</t>
    <phoneticPr fontId="28" type="noConversion"/>
  </si>
  <si>
    <t>김영수</t>
    <phoneticPr fontId="28" type="noConversion"/>
  </si>
  <si>
    <t>자체감사의 방향과 감사사례</t>
    <phoneticPr fontId="28" type="noConversion"/>
  </si>
  <si>
    <t>김영수</t>
    <phoneticPr fontId="28" type="noConversion"/>
  </si>
  <si>
    <t>감사공무원의 역할 및 마인드</t>
    <phoneticPr fontId="28" type="noConversion"/>
  </si>
  <si>
    <t>박소정</t>
    <phoneticPr fontId="28" type="noConversion"/>
  </si>
  <si>
    <t>한글 중급1</t>
    <phoneticPr fontId="28" type="noConversion"/>
  </si>
  <si>
    <t>박소정</t>
    <phoneticPr fontId="28" type="noConversion"/>
  </si>
  <si>
    <t>한글 중급2</t>
    <phoneticPr fontId="28" type="noConversion"/>
  </si>
  <si>
    <t>잉카문명 페루</t>
    <phoneticPr fontId="28" type="noConversion"/>
  </si>
  <si>
    <t>이주희</t>
    <phoneticPr fontId="28" type="noConversion"/>
  </si>
  <si>
    <t>이탈리아 기행</t>
    <phoneticPr fontId="28" type="noConversion"/>
  </si>
  <si>
    <t>이광호</t>
    <phoneticPr fontId="28" type="noConversion"/>
  </si>
  <si>
    <t>미국현대 사회와 문화의 이해</t>
    <phoneticPr fontId="28" type="noConversion"/>
  </si>
  <si>
    <t>제3기 미래설계 과정</t>
    <phoneticPr fontId="28" type="noConversion"/>
  </si>
  <si>
    <t>제3기 6급 승진자 역량향상 과정</t>
    <phoneticPr fontId="28" type="noConversion"/>
  </si>
  <si>
    <t>제1기 우주항공산업과 UAM 과정</t>
    <phoneticPr fontId="28" type="noConversion"/>
  </si>
  <si>
    <t>제21기 중견리더 과정</t>
    <phoneticPr fontId="28" type="noConversion"/>
  </si>
  <si>
    <t>제3기 미래설계 과정</t>
    <phoneticPr fontId="28" type="noConversion"/>
  </si>
  <si>
    <t>제3기 과장급 필수 역량향상 과정</t>
    <phoneticPr fontId="28" type="noConversion"/>
  </si>
  <si>
    <t>9월</t>
    <phoneticPr fontId="28" type="noConversion"/>
  </si>
  <si>
    <t>제2기 한글 활용(중급) 과정</t>
    <phoneticPr fontId="28" type="noConversion"/>
  </si>
  <si>
    <t>제2기 한글 활용(중급) 과정</t>
    <phoneticPr fontId="28" type="noConversion"/>
  </si>
  <si>
    <t>9월3주차</t>
    <phoneticPr fontId="28" type="noConversion"/>
  </si>
  <si>
    <t>9월4주차</t>
    <phoneticPr fontId="28" type="noConversion"/>
  </si>
  <si>
    <t>전입공무원 역량향상 과정</t>
    <phoneticPr fontId="28" type="noConversion"/>
  </si>
  <si>
    <t>감사업무 향상 과정</t>
    <phoneticPr fontId="28" type="noConversion"/>
  </si>
  <si>
    <t>한글 활용 과정</t>
    <phoneticPr fontId="28" type="noConversion"/>
  </si>
  <si>
    <t>승강기 업무담당자 안전관리 과정</t>
    <phoneticPr fontId="28" type="noConversion"/>
  </si>
  <si>
    <t>9.25.~9.27.</t>
    <phoneticPr fontId="28" type="noConversion"/>
  </si>
  <si>
    <t>인재개발원</t>
    <phoneticPr fontId="28" type="noConversion"/>
  </si>
  <si>
    <t>9.24.~9.27.</t>
    <phoneticPr fontId="28" type="noConversion"/>
  </si>
  <si>
    <t>승마 과정</t>
    <phoneticPr fontId="28" type="noConversion"/>
  </si>
  <si>
    <t>9.25.~9.27.</t>
    <phoneticPr fontId="28" type="noConversion"/>
  </si>
  <si>
    <t>신규공무원 역량향상 심화 과정</t>
    <phoneticPr fontId="28" type="noConversion"/>
  </si>
  <si>
    <t>재난관리 실무 과정</t>
    <phoneticPr fontId="28" type="noConversion"/>
  </si>
  <si>
    <t>인재개발원</t>
    <phoneticPr fontId="28" type="noConversion"/>
  </si>
  <si>
    <t>-</t>
    <phoneticPr fontId="28" type="noConversion"/>
  </si>
  <si>
    <t>-</t>
    <phoneticPr fontId="28" type="noConversion"/>
  </si>
  <si>
    <t>제1기 승강기 업무담당자 안전관리 과정</t>
    <phoneticPr fontId="28" type="noConversion"/>
  </si>
  <si>
    <t>최귀만</t>
    <phoneticPr fontId="28" type="noConversion"/>
  </si>
  <si>
    <t>재난 및 안전관리 기본법의 이해</t>
    <phoneticPr fontId="28" type="noConversion"/>
  </si>
  <si>
    <t>김은수</t>
    <phoneticPr fontId="28" type="noConversion"/>
  </si>
  <si>
    <t>승강기 부품 및 승강기 안전인증의 이해 실습</t>
    <phoneticPr fontId="28" type="noConversion"/>
  </si>
  <si>
    <t>유종철</t>
    <phoneticPr fontId="28" type="noConversion"/>
  </si>
  <si>
    <t>승강기 안전사고유형 및 사고원인</t>
    <phoneticPr fontId="28" type="noConversion"/>
  </si>
  <si>
    <t>김재우</t>
    <phoneticPr fontId="28" type="noConversion"/>
  </si>
  <si>
    <t>승강기 검사지적 사례를 통한 자체점검의 이해</t>
    <phoneticPr fontId="28" type="noConversion"/>
  </si>
  <si>
    <t>민원응대요령</t>
    <phoneticPr fontId="28" type="noConversion"/>
  </si>
  <si>
    <t>QR코드를 이용한 이용자 구조</t>
    <phoneticPr fontId="28" type="noConversion"/>
  </si>
  <si>
    <t>박승태</t>
    <phoneticPr fontId="28" type="noConversion"/>
  </si>
  <si>
    <t>실태조사 사전준비 및 현장조사 방법</t>
    <phoneticPr fontId="28" type="noConversion"/>
  </si>
  <si>
    <t>임형택</t>
    <phoneticPr fontId="28" type="noConversion"/>
  </si>
  <si>
    <t>승강기 설비의 이해 실습</t>
    <phoneticPr fontId="28" type="noConversion"/>
  </si>
  <si>
    <t>이종배</t>
    <phoneticPr fontId="28" type="noConversion"/>
  </si>
  <si>
    <t>엘리베이터 갇힘 이용자 구조절차 실습</t>
    <phoneticPr fontId="28" type="noConversion"/>
  </si>
  <si>
    <t>제4기 7·8급 승진자 역량향상 과정</t>
    <phoneticPr fontId="28" type="noConversion"/>
  </si>
  <si>
    <t>조하림</t>
    <phoneticPr fontId="28" type="noConversion"/>
  </si>
  <si>
    <t>소통을 위한 대화의 기술과 공감 기법</t>
    <phoneticPr fontId="28" type="noConversion"/>
  </si>
  <si>
    <t>김정란</t>
    <phoneticPr fontId="28" type="noConversion"/>
  </si>
  <si>
    <t>엑셀실무 스킬 UP</t>
    <phoneticPr fontId="28" type="noConversion"/>
  </si>
  <si>
    <t>정현순</t>
    <phoneticPr fontId="28" type="noConversion"/>
  </si>
  <si>
    <t>보고서 실무</t>
    <phoneticPr fontId="28" type="noConversion"/>
  </si>
  <si>
    <t>류성미</t>
    <phoneticPr fontId="28" type="noConversion"/>
  </si>
  <si>
    <t>계약실무</t>
    <phoneticPr fontId="28" type="noConversion"/>
  </si>
  <si>
    <t>강현주</t>
    <phoneticPr fontId="28" type="noConversion"/>
  </si>
  <si>
    <t>지방소멸 실태와 정책기조</t>
    <phoneticPr fontId="28" type="noConversion"/>
  </si>
  <si>
    <t>김용성</t>
    <phoneticPr fontId="28" type="noConversion"/>
  </si>
  <si>
    <t>생성형 AI의 직무적용</t>
    <phoneticPr fontId="28" type="noConversion"/>
  </si>
  <si>
    <t>제1기 승마 과정</t>
    <phoneticPr fontId="28" type="noConversion"/>
  </si>
  <si>
    <t>김정주</t>
    <phoneticPr fontId="28" type="noConversion"/>
  </si>
  <si>
    <t>시설소개 및 승마 안전수칙</t>
    <phoneticPr fontId="28" type="noConversion"/>
  </si>
  <si>
    <t>승마기초 이론</t>
    <phoneticPr fontId="28" type="noConversion"/>
  </si>
  <si>
    <t>승하마 및 평보</t>
    <phoneticPr fontId="28" type="noConversion"/>
  </si>
  <si>
    <t>승마강습(평보)</t>
    <phoneticPr fontId="28" type="noConversion"/>
  </si>
  <si>
    <t>승마강습(평보 및 속보)</t>
    <phoneticPr fontId="28" type="noConversion"/>
  </si>
  <si>
    <t>승마강습(속보)</t>
    <phoneticPr fontId="28" type="noConversion"/>
  </si>
  <si>
    <t>외승로 체험</t>
    <phoneticPr fontId="28" type="noConversion"/>
  </si>
  <si>
    <t>김정주</t>
    <phoneticPr fontId="28" type="noConversion"/>
  </si>
  <si>
    <t>제2기 4차 산업혁명과 AI 활용 과정</t>
    <phoneticPr fontId="28" type="noConversion"/>
  </si>
  <si>
    <t>김용성</t>
    <phoneticPr fontId="28" type="noConversion"/>
  </si>
  <si>
    <t>AI/디지털 시대 트렌드의 변화</t>
    <phoneticPr fontId="28" type="noConversion"/>
  </si>
  <si>
    <t>김용성</t>
    <phoneticPr fontId="28" type="noConversion"/>
  </si>
  <si>
    <t>챗GPT와 AI 기초 이해</t>
    <phoneticPr fontId="28" type="noConversion"/>
  </si>
  <si>
    <t>챗GPT 활용 역량 향상</t>
    <phoneticPr fontId="28" type="noConversion"/>
  </si>
  <si>
    <t>김용성</t>
    <phoneticPr fontId="28" type="noConversion"/>
  </si>
  <si>
    <t>AI/디지털 도구의 이해</t>
    <phoneticPr fontId="28" type="noConversion"/>
  </si>
  <si>
    <t>김용성</t>
    <phoneticPr fontId="28" type="noConversion"/>
  </si>
  <si>
    <t>AI/디지털 도구 활용 역량 향상</t>
    <phoneticPr fontId="28" type="noConversion"/>
  </si>
  <si>
    <t>박배영</t>
    <phoneticPr fontId="28" type="noConversion"/>
  </si>
  <si>
    <t>5G 이동통신 기술의 이해와 사례분석</t>
    <phoneticPr fontId="28" type="noConversion"/>
  </si>
  <si>
    <t>박배영</t>
    <phoneticPr fontId="28" type="noConversion"/>
  </si>
  <si>
    <t>블록체인 기술의 이해와 사례분석</t>
    <phoneticPr fontId="28" type="noConversion"/>
  </si>
  <si>
    <t>제6기 신규공무원 역량향상 심화 과정</t>
    <phoneticPr fontId="28" type="noConversion"/>
  </si>
  <si>
    <t>김경혜</t>
    <phoneticPr fontId="28" type="noConversion"/>
  </si>
  <si>
    <t>예산실무</t>
    <phoneticPr fontId="28" type="noConversion"/>
  </si>
  <si>
    <t>배지훈</t>
    <phoneticPr fontId="28" type="noConversion"/>
  </si>
  <si>
    <t>김진화</t>
    <phoneticPr fontId="28" type="noConversion"/>
  </si>
  <si>
    <t>행사실무</t>
    <phoneticPr fontId="28" type="noConversion"/>
  </si>
  <si>
    <t>박소정</t>
    <phoneticPr fontId="28" type="noConversion"/>
  </si>
  <si>
    <t>엑셀실무</t>
    <phoneticPr fontId="28" type="noConversion"/>
  </si>
  <si>
    <t>박기남</t>
    <phoneticPr fontId="28" type="noConversion"/>
  </si>
  <si>
    <t>홍보템플릿 실무</t>
    <phoneticPr fontId="28" type="noConversion"/>
  </si>
  <si>
    <t>박영란</t>
    <phoneticPr fontId="28" type="noConversion"/>
  </si>
  <si>
    <t>인사말 작성</t>
    <phoneticPr fontId="28" type="noConversion"/>
  </si>
  <si>
    <t>이병화</t>
    <phoneticPr fontId="28" type="noConversion"/>
  </si>
  <si>
    <t>공사감독 및 현장점검 요령</t>
    <phoneticPr fontId="28" type="noConversion"/>
  </si>
  <si>
    <t>제4기 재난관리 실무 과정</t>
    <phoneticPr fontId="28" type="noConversion"/>
  </si>
  <si>
    <t>조하림</t>
    <phoneticPr fontId="28" type="noConversion"/>
  </si>
  <si>
    <t>정인주</t>
    <phoneticPr fontId="28" type="noConversion"/>
  </si>
  <si>
    <t>국가재난시스템과 선진재난 관리기법 및 실무토론</t>
    <phoneticPr fontId="28" type="noConversion"/>
  </si>
  <si>
    <t>유재용</t>
    <phoneticPr fontId="28" type="noConversion"/>
  </si>
  <si>
    <t>사례중심의 안전관리 체계의 이해 및 교훈</t>
    <phoneticPr fontId="28" type="noConversion"/>
  </si>
  <si>
    <t>김정국</t>
    <phoneticPr fontId="28" type="noConversion"/>
  </si>
  <si>
    <t>재난위기관리 매뉴얼 및 재난관리 협업</t>
    <phoneticPr fontId="28" type="noConversion"/>
  </si>
  <si>
    <t>이태식</t>
    <phoneticPr fontId="28" type="noConversion"/>
  </si>
  <si>
    <t>국가 재난관리 체계의 이해</t>
    <phoneticPr fontId="28" type="noConversion"/>
  </si>
  <si>
    <t>7·8급 승진자 역량향상 과정</t>
    <phoneticPr fontId="28" type="noConversion"/>
  </si>
  <si>
    <t>9월</t>
    <phoneticPr fontId="28" type="noConversion"/>
  </si>
  <si>
    <t>9월4주차</t>
    <phoneticPr fontId="28" type="noConversion"/>
  </si>
  <si>
    <t>제4기 7·8급 승진자 역량향상 과정</t>
    <phoneticPr fontId="28" type="noConversion"/>
  </si>
  <si>
    <t>조하림</t>
    <phoneticPr fontId="28" type="noConversion"/>
  </si>
  <si>
    <t>소통을 위한 대화의 기술과 공감 기법</t>
    <phoneticPr fontId="28" type="noConversion"/>
  </si>
  <si>
    <t>김정란</t>
    <phoneticPr fontId="28" type="noConversion"/>
  </si>
  <si>
    <t>엑셀실무 스킬 UP</t>
    <phoneticPr fontId="28" type="noConversion"/>
  </si>
  <si>
    <t>정현순</t>
    <phoneticPr fontId="28" type="noConversion"/>
  </si>
  <si>
    <t>보고서 실무</t>
    <phoneticPr fontId="28" type="noConversion"/>
  </si>
  <si>
    <t>류성미</t>
    <phoneticPr fontId="28" type="noConversion"/>
  </si>
  <si>
    <t>계약실무</t>
    <phoneticPr fontId="28" type="noConversion"/>
  </si>
  <si>
    <t>강현주</t>
    <phoneticPr fontId="28" type="noConversion"/>
  </si>
  <si>
    <t>지방소멸 실태와 정책기조</t>
    <phoneticPr fontId="28" type="noConversion"/>
  </si>
  <si>
    <t>김용성</t>
    <phoneticPr fontId="28" type="noConversion"/>
  </si>
  <si>
    <t>생성형 AI의 직무적용</t>
    <phoneticPr fontId="28" type="noConversion"/>
  </si>
  <si>
    <t>제1기 승마 과정</t>
    <phoneticPr fontId="28" type="noConversion"/>
  </si>
  <si>
    <t>김정주</t>
    <phoneticPr fontId="28" type="noConversion"/>
  </si>
  <si>
    <t>시설소개 및 승마 안전수칙</t>
    <phoneticPr fontId="28" type="noConversion"/>
  </si>
  <si>
    <t>승마기초 이론</t>
    <phoneticPr fontId="28" type="noConversion"/>
  </si>
  <si>
    <t>승하마 및 평보</t>
    <phoneticPr fontId="28" type="noConversion"/>
  </si>
  <si>
    <t>승마강습(평보)</t>
    <phoneticPr fontId="28" type="noConversion"/>
  </si>
  <si>
    <t>승마강습(평보 및 속보)</t>
    <phoneticPr fontId="28" type="noConversion"/>
  </si>
  <si>
    <t>승마강습(속보)</t>
    <phoneticPr fontId="28" type="noConversion"/>
  </si>
  <si>
    <t>외승로 체험</t>
    <phoneticPr fontId="28" type="noConversion"/>
  </si>
  <si>
    <t>제2기 4차 산업혁명과 AI 활용 과정</t>
    <phoneticPr fontId="28" type="noConversion"/>
  </si>
  <si>
    <t>AI/디지털 시대 트렌드의 변화</t>
    <phoneticPr fontId="28" type="noConversion"/>
  </si>
  <si>
    <t>챗GPT와 AI 기초 이해</t>
    <phoneticPr fontId="28" type="noConversion"/>
  </si>
  <si>
    <t>챗GPT 활용 역량 향상</t>
    <phoneticPr fontId="28" type="noConversion"/>
  </si>
  <si>
    <t>AI/디지털 도구의 이해</t>
    <phoneticPr fontId="28" type="noConversion"/>
  </si>
  <si>
    <t>AI/디지털 도구 활용 역량 향상</t>
    <phoneticPr fontId="28" type="noConversion"/>
  </si>
  <si>
    <t>박배영</t>
    <phoneticPr fontId="28" type="noConversion"/>
  </si>
  <si>
    <t>5G 이동통신 기술의 이해와 사례분석</t>
    <phoneticPr fontId="28" type="noConversion"/>
  </si>
  <si>
    <t>블록체인 기술의 이해와 사례분석</t>
    <phoneticPr fontId="28" type="noConversion"/>
  </si>
  <si>
    <t>제6기 신규공무원 역량향상 심화 과정</t>
    <phoneticPr fontId="28" type="noConversion"/>
  </si>
  <si>
    <t>김경혜</t>
    <phoneticPr fontId="28" type="noConversion"/>
  </si>
  <si>
    <t>예산실무</t>
    <phoneticPr fontId="28" type="noConversion"/>
  </si>
  <si>
    <t>배지훈</t>
    <phoneticPr fontId="28" type="noConversion"/>
  </si>
  <si>
    <t>e-호조 지출·회계실무</t>
    <phoneticPr fontId="28" type="noConversion"/>
  </si>
  <si>
    <t>김진화</t>
    <phoneticPr fontId="28" type="noConversion"/>
  </si>
  <si>
    <t>행사실무</t>
    <phoneticPr fontId="28" type="noConversion"/>
  </si>
  <si>
    <t>박소정</t>
    <phoneticPr fontId="28" type="noConversion"/>
  </si>
  <si>
    <t>엑셀실무</t>
    <phoneticPr fontId="28" type="noConversion"/>
  </si>
  <si>
    <t>박기남</t>
    <phoneticPr fontId="28" type="noConversion"/>
  </si>
  <si>
    <t>홍보템플릿 실무</t>
    <phoneticPr fontId="28" type="noConversion"/>
  </si>
  <si>
    <t>박영란</t>
    <phoneticPr fontId="28" type="noConversion"/>
  </si>
  <si>
    <t>인사말 작성</t>
    <phoneticPr fontId="28" type="noConversion"/>
  </si>
  <si>
    <t>이병화</t>
    <phoneticPr fontId="28" type="noConversion"/>
  </si>
  <si>
    <t>공사감독 및 현장점검 요령</t>
    <phoneticPr fontId="28" type="noConversion"/>
  </si>
  <si>
    <t>한글 실무</t>
    <phoneticPr fontId="28" type="noConversion"/>
  </si>
  <si>
    <t>제4기 재난관리 실무 과정</t>
    <phoneticPr fontId="28" type="noConversion"/>
  </si>
  <si>
    <t>정인주</t>
    <phoneticPr fontId="28" type="noConversion"/>
  </si>
  <si>
    <t>국가재난시스템과 선진재난 관리기법 및 실무토론</t>
    <phoneticPr fontId="28" type="noConversion"/>
  </si>
  <si>
    <t>유재용</t>
    <phoneticPr fontId="28" type="noConversion"/>
  </si>
  <si>
    <t>사례중심의 안전관리 체계의 이해 및 교훈</t>
    <phoneticPr fontId="28" type="noConversion"/>
  </si>
  <si>
    <t>김정국</t>
    <phoneticPr fontId="28" type="noConversion"/>
  </si>
  <si>
    <t>재난위기관리 매뉴얼 및 재난관리 협업</t>
    <phoneticPr fontId="28" type="noConversion"/>
  </si>
  <si>
    <t>이태식</t>
    <phoneticPr fontId="28" type="noConversion"/>
  </si>
  <si>
    <t>국가 재난관리 체계의 이해</t>
    <phoneticPr fontId="28" type="noConversion"/>
  </si>
  <si>
    <t>최귀만</t>
    <phoneticPr fontId="28" type="noConversion"/>
  </si>
  <si>
    <t>재난 및 안전관리 기본법의 이해</t>
    <phoneticPr fontId="28" type="noConversion"/>
  </si>
  <si>
    <t>김은수</t>
    <phoneticPr fontId="28" type="noConversion"/>
  </si>
  <si>
    <t>승강기 부품 및 승강기 안전인증의 이해 실습</t>
    <phoneticPr fontId="28" type="noConversion"/>
  </si>
  <si>
    <t>유종철</t>
    <phoneticPr fontId="28" type="noConversion"/>
  </si>
  <si>
    <t>승강기 안전사고유형 및 사고원인</t>
    <phoneticPr fontId="28" type="noConversion"/>
  </si>
  <si>
    <t>김재우</t>
    <phoneticPr fontId="28" type="noConversion"/>
  </si>
  <si>
    <t>승강기 검사지적 사례를 통한 자체점검의 이해</t>
    <phoneticPr fontId="28" type="noConversion"/>
  </si>
  <si>
    <t>민원응대요령</t>
    <phoneticPr fontId="28" type="noConversion"/>
  </si>
  <si>
    <t>QR코드를 이용한 이용자 구조</t>
    <phoneticPr fontId="28" type="noConversion"/>
  </si>
  <si>
    <t>박승태</t>
    <phoneticPr fontId="28" type="noConversion"/>
  </si>
  <si>
    <t>실태조사 사전준비 및 현장조사 방법</t>
    <phoneticPr fontId="28" type="noConversion"/>
  </si>
  <si>
    <t>임형택</t>
    <phoneticPr fontId="28" type="noConversion"/>
  </si>
  <si>
    <t>승강기 설비의 이해 실습</t>
    <phoneticPr fontId="28" type="noConversion"/>
  </si>
  <si>
    <t>이종배</t>
    <phoneticPr fontId="28" type="noConversion"/>
  </si>
  <si>
    <t>엘리베이터 갇힘 이용자 구조절차 실습</t>
    <phoneticPr fontId="28" type="noConversion"/>
  </si>
  <si>
    <t>제8기 신규임용(후보)자 과정</t>
    <phoneticPr fontId="28" type="noConversion"/>
  </si>
  <si>
    <t>이승현</t>
    <phoneticPr fontId="28" type="noConversion"/>
  </si>
  <si>
    <t>Open Mind/팀빌딩</t>
    <phoneticPr fontId="28" type="noConversion"/>
  </si>
  <si>
    <t>임득진</t>
    <phoneticPr fontId="28" type="noConversion"/>
  </si>
  <si>
    <t>경남의 도정과제공유(시군정책 이해를 통한 공감경남 만들기)</t>
    <phoneticPr fontId="28" type="noConversion"/>
  </si>
  <si>
    <t>성과중심 공직가치 함양</t>
    <phoneticPr fontId="28" type="noConversion"/>
  </si>
  <si>
    <t>임득진</t>
    <phoneticPr fontId="28" type="noConversion"/>
  </si>
  <si>
    <t>세대공감 및 민원응대 역할연기</t>
    <phoneticPr fontId="28" type="noConversion"/>
  </si>
  <si>
    <t>한상덕</t>
    <phoneticPr fontId="28" type="noConversion"/>
  </si>
  <si>
    <t>바람직한 공직관 실천</t>
    <phoneticPr fontId="28" type="noConversion"/>
  </si>
  <si>
    <t>김형묵</t>
    <phoneticPr fontId="28" type="noConversion"/>
  </si>
  <si>
    <t>보고서 작성 및 기획역량 강화</t>
    <phoneticPr fontId="28" type="noConversion"/>
  </si>
  <si>
    <t>김시영</t>
    <phoneticPr fontId="28" type="noConversion"/>
  </si>
  <si>
    <t>발표능력 기법 향상</t>
    <phoneticPr fontId="28" type="noConversion"/>
  </si>
  <si>
    <t>김진철</t>
    <phoneticPr fontId="28" type="noConversion"/>
  </si>
  <si>
    <t>9월</t>
    <phoneticPr fontId="28" type="noConversion"/>
  </si>
  <si>
    <t>이승현</t>
    <phoneticPr fontId="28" type="noConversion"/>
  </si>
  <si>
    <t>공직가치 액션러닝(골든타임 119)</t>
    <phoneticPr fontId="28" type="noConversion"/>
  </si>
  <si>
    <t>세대공감 및 민원응대 역할연기</t>
    <phoneticPr fontId="28" type="noConversion"/>
  </si>
  <si>
    <t>바람직한 공직관 실천</t>
    <phoneticPr fontId="28" type="noConversion"/>
  </si>
  <si>
    <t>보고서 작성 및 기획역량 강화</t>
    <phoneticPr fontId="28" type="noConversion"/>
  </si>
  <si>
    <t>발표능력 기법 향상</t>
    <phoneticPr fontId="28" type="noConversion"/>
  </si>
  <si>
    <t>김진철</t>
    <phoneticPr fontId="28" type="noConversion"/>
  </si>
  <si>
    <t>생동감up 현장이야기(조직이야기)</t>
    <phoneticPr fontId="28" type="noConversion"/>
  </si>
  <si>
    <t>4차 산업혁명과 AI 활용 과정</t>
    <phoneticPr fontId="28" type="noConversion"/>
  </si>
  <si>
    <t>10월1주차</t>
    <phoneticPr fontId="28" type="noConversion"/>
  </si>
  <si>
    <t>재난안전 관리자 과정</t>
    <phoneticPr fontId="28" type="noConversion"/>
  </si>
  <si>
    <t>10.4.</t>
    <phoneticPr fontId="28" type="noConversion"/>
  </si>
  <si>
    <t>-</t>
    <phoneticPr fontId="28" type="noConversion"/>
  </si>
  <si>
    <t>-</t>
    <phoneticPr fontId="28" type="noConversion"/>
  </si>
  <si>
    <t>10월1주차</t>
    <phoneticPr fontId="28" type="noConversion"/>
  </si>
  <si>
    <t>제2기 재난안전 관리자 과정</t>
    <phoneticPr fontId="28" type="noConversion"/>
  </si>
  <si>
    <t>정인주</t>
    <phoneticPr fontId="28" type="noConversion"/>
  </si>
  <si>
    <t>국가재난관리 정책방향과 위기관리</t>
    <phoneticPr fontId="28" type="noConversion"/>
  </si>
  <si>
    <t>정인주</t>
    <phoneticPr fontId="28" type="noConversion"/>
  </si>
  <si>
    <t>국가 재난시스템 및 선진재난 관리기법</t>
    <phoneticPr fontId="28" type="noConversion"/>
  </si>
  <si>
    <t>기후변화와 대응방향</t>
    <phoneticPr fontId="28" type="noConversion"/>
  </si>
  <si>
    <t>김상민</t>
    <phoneticPr fontId="28" type="noConversion"/>
  </si>
  <si>
    <t>직장 내 괴롭힘 예방</t>
    <phoneticPr fontId="28" type="noConversion"/>
  </si>
  <si>
    <t>하용구</t>
    <phoneticPr fontId="28" type="noConversion"/>
  </si>
  <si>
    <t>생동감up 현장이야기(민원응대)</t>
    <phoneticPr fontId="28" type="noConversion"/>
  </si>
  <si>
    <t>문홍열</t>
    <phoneticPr fontId="28" type="noConversion"/>
  </si>
  <si>
    <t>행정업무 운영실무</t>
    <phoneticPr fontId="28" type="noConversion"/>
  </si>
  <si>
    <t>예산실무</t>
    <phoneticPr fontId="28" type="noConversion"/>
  </si>
  <si>
    <t>김영수</t>
    <phoneticPr fontId="28" type="noConversion"/>
  </si>
  <si>
    <t>김삼권</t>
    <phoneticPr fontId="28" type="noConversion"/>
  </si>
  <si>
    <t>임득진</t>
    <phoneticPr fontId="28" type="noConversion"/>
  </si>
  <si>
    <t>10월2주차</t>
    <phoneticPr fontId="28" type="noConversion"/>
  </si>
  <si>
    <t>10월2주차</t>
    <phoneticPr fontId="28" type="noConversion"/>
  </si>
  <si>
    <t>9.23.~10.11.</t>
    <phoneticPr fontId="28" type="noConversion"/>
  </si>
  <si>
    <t>인재개발원</t>
  </si>
  <si>
    <t>경남 일자리 과정</t>
    <phoneticPr fontId="28" type="noConversion"/>
  </si>
  <si>
    <t>10.7.~10.8.</t>
    <phoneticPr fontId="28" type="noConversion"/>
  </si>
  <si>
    <t>인재개발원</t>
    <phoneticPr fontId="28" type="noConversion"/>
  </si>
  <si>
    <t>10.8.</t>
    <phoneticPr fontId="28" type="noConversion"/>
  </si>
  <si>
    <t>온라인</t>
    <phoneticPr fontId="28" type="noConversion"/>
  </si>
  <si>
    <t>정수장 관리 실무 과정</t>
    <phoneticPr fontId="28" type="noConversion"/>
  </si>
  <si>
    <t>10.10.~10.11.</t>
    <phoneticPr fontId="28" type="noConversion"/>
  </si>
  <si>
    <t>인재개발원</t>
    <phoneticPr fontId="28" type="noConversion"/>
  </si>
  <si>
    <t>소통과 공감 과정</t>
    <phoneticPr fontId="28" type="noConversion"/>
  </si>
  <si>
    <t>인구소멸 대응과 지역균형 발전 과정</t>
    <phoneticPr fontId="28" type="noConversion"/>
  </si>
  <si>
    <t>현장캠퍼스</t>
    <phoneticPr fontId="28" type="noConversion"/>
  </si>
  <si>
    <t>10.11.</t>
    <phoneticPr fontId="28" type="noConversion"/>
  </si>
  <si>
    <t>10월2주차</t>
    <phoneticPr fontId="28" type="noConversion"/>
  </si>
  <si>
    <t>제8기 신규임용(후보)자 과정</t>
    <phoneticPr fontId="28" type="noConversion"/>
  </si>
  <si>
    <t>이광옥</t>
    <phoneticPr fontId="28" type="noConversion"/>
  </si>
  <si>
    <t>법령체계와 법령해석 방법론</t>
    <phoneticPr fontId="28" type="noConversion"/>
  </si>
  <si>
    <t>이옥형</t>
    <phoneticPr fontId="28" type="noConversion"/>
  </si>
  <si>
    <t>보고서 작성 실습</t>
    <phoneticPr fontId="28" type="noConversion"/>
  </si>
  <si>
    <t>김민서</t>
    <phoneticPr fontId="28" type="noConversion"/>
  </si>
  <si>
    <t>보도자료 작성실무</t>
    <phoneticPr fontId="28" type="noConversion"/>
  </si>
  <si>
    <t>김은심</t>
    <phoneticPr fontId="28" type="noConversion"/>
  </si>
  <si>
    <t>차세대 지방재정관리 시스템</t>
    <phoneticPr fontId="28" type="noConversion"/>
  </si>
  <si>
    <t>정수효</t>
    <phoneticPr fontId="28" type="noConversion"/>
  </si>
  <si>
    <t>청탁금지법의 이해</t>
    <phoneticPr fontId="28" type="noConversion"/>
  </si>
  <si>
    <t>손혜정</t>
    <phoneticPr fontId="28" type="noConversion"/>
  </si>
  <si>
    <t>공무원 노사관계의 이해</t>
    <phoneticPr fontId="28" type="noConversion"/>
  </si>
  <si>
    <t>장재혁</t>
    <phoneticPr fontId="28" type="noConversion"/>
  </si>
  <si>
    <t>경남의 비전과 주요정책</t>
    <phoneticPr fontId="28" type="noConversion"/>
  </si>
  <si>
    <t>장경배</t>
    <phoneticPr fontId="28" type="noConversion"/>
  </si>
  <si>
    <t>공무원 연금제도의 이해</t>
    <phoneticPr fontId="28" type="noConversion"/>
  </si>
  <si>
    <t>제2기 경남 일자리 과정</t>
    <phoneticPr fontId="28" type="noConversion"/>
  </si>
  <si>
    <t>남종석</t>
    <phoneticPr fontId="28" type="noConversion"/>
  </si>
  <si>
    <t>경남 일자리 현황과 변화</t>
    <phoneticPr fontId="28" type="noConversion"/>
  </si>
  <si>
    <t>조민희</t>
    <phoneticPr fontId="28" type="noConversion"/>
  </si>
  <si>
    <t>우수 일자리 정책 비교</t>
    <phoneticPr fontId="28" type="noConversion"/>
  </si>
  <si>
    <t>최충환</t>
    <phoneticPr fontId="28" type="noConversion"/>
  </si>
  <si>
    <t>인플레이션시대의 자산관리</t>
    <phoneticPr fontId="28" type="noConversion"/>
  </si>
  <si>
    <t>곽소희</t>
    <phoneticPr fontId="28" type="noConversion"/>
  </si>
  <si>
    <t>경남 일자리 발굴 및 실천 방안</t>
    <phoneticPr fontId="28" type="noConversion"/>
  </si>
  <si>
    <t>조하림</t>
    <phoneticPr fontId="28" type="noConversion"/>
  </si>
  <si>
    <t>소통을 위한 대화기술 및 공감기법</t>
    <phoneticPr fontId="28" type="noConversion"/>
  </si>
  <si>
    <t>제2기 공직자 이해충돌 방지 과정</t>
    <phoneticPr fontId="28" type="noConversion"/>
  </si>
  <si>
    <t>문양근</t>
    <phoneticPr fontId="28" type="noConversion"/>
  </si>
  <si>
    <t>이해충돌방지법 제정 의의 및 사례</t>
    <phoneticPr fontId="28" type="noConversion"/>
  </si>
  <si>
    <t>공직자 10대 행위기준 알아보기</t>
    <phoneticPr fontId="28" type="noConversion"/>
  </si>
  <si>
    <t>문양근</t>
    <phoneticPr fontId="28" type="noConversion"/>
  </si>
  <si>
    <t>제1기 정수장 관리 실무 과정</t>
    <phoneticPr fontId="28" type="noConversion"/>
  </si>
  <si>
    <t>임영성</t>
    <phoneticPr fontId="28" type="noConversion"/>
  </si>
  <si>
    <t>정수처리 과정의 이해</t>
    <phoneticPr fontId="28" type="noConversion"/>
  </si>
  <si>
    <t>김동관</t>
    <phoneticPr fontId="28" type="noConversion"/>
  </si>
  <si>
    <t>정수장 시설관리 최적 운영 방안</t>
    <phoneticPr fontId="28" type="noConversion"/>
  </si>
  <si>
    <t>박현식</t>
    <phoneticPr fontId="28" type="noConversion"/>
  </si>
  <si>
    <t>정수장 유충사고 대응방안</t>
    <phoneticPr fontId="28" type="noConversion"/>
  </si>
  <si>
    <t>하준수</t>
    <phoneticPr fontId="28" type="noConversion"/>
  </si>
  <si>
    <t>녹조등 정수장 수질사고 대응 방안</t>
    <phoneticPr fontId="28" type="noConversion"/>
  </si>
  <si>
    <t>-</t>
    <phoneticPr fontId="28" type="noConversion"/>
  </si>
  <si>
    <t>우리 함께 어울림1</t>
    <phoneticPr fontId="28" type="noConversion"/>
  </si>
  <si>
    <t>우리 함께 어울림2</t>
    <phoneticPr fontId="28" type="noConversion"/>
  </si>
  <si>
    <t>우리조직은? 전사적 참견 시점</t>
    <phoneticPr fontId="28" type="noConversion"/>
  </si>
  <si>
    <t>조직 내 세대차이 인정과 극복</t>
    <phoneticPr fontId="28" type="noConversion"/>
  </si>
  <si>
    <t>제1기 인구소멸 대응과 지역균형 발전 과정</t>
    <phoneticPr fontId="28" type="noConversion"/>
  </si>
  <si>
    <t>권지숙</t>
    <phoneticPr fontId="28" type="noConversion"/>
  </si>
  <si>
    <t>경남인구 및 정책 변화</t>
    <phoneticPr fontId="28" type="noConversion"/>
  </si>
  <si>
    <t>구본진</t>
    <phoneticPr fontId="28" type="noConversion"/>
  </si>
  <si>
    <t>저출생 대응 정책 및 사례</t>
    <phoneticPr fontId="28" type="noConversion"/>
  </si>
  <si>
    <t>김애진</t>
    <phoneticPr fontId="28" type="noConversion"/>
  </si>
  <si>
    <t>국가균형발전 우수사례 및 균형발전 사례</t>
    <phoneticPr fontId="28" type="noConversion"/>
  </si>
  <si>
    <t>전주현</t>
    <phoneticPr fontId="28" type="noConversion"/>
  </si>
  <si>
    <t>개인정보보호 안정성 확보조치</t>
    <phoneticPr fontId="28" type="noConversion"/>
  </si>
  <si>
    <t>김길수</t>
    <phoneticPr fontId="28" type="noConversion"/>
  </si>
  <si>
    <t>그리스·로마 신화 이야기</t>
    <phoneticPr fontId="28" type="noConversion"/>
  </si>
  <si>
    <t>최윤규</t>
    <phoneticPr fontId="28" type="noConversion"/>
  </si>
  <si>
    <t>관점 다르게 보는 힘</t>
    <phoneticPr fontId="28" type="noConversion"/>
  </si>
  <si>
    <t>조재영</t>
    <phoneticPr fontId="28" type="noConversion"/>
  </si>
  <si>
    <t>경남의 문화재</t>
    <phoneticPr fontId="28" type="noConversion"/>
  </si>
  <si>
    <t>주차</t>
    <phoneticPr fontId="52" type="noConversion"/>
  </si>
  <si>
    <t>기수</t>
    <phoneticPr fontId="52" type="noConversion"/>
  </si>
  <si>
    <t>건수</t>
    <phoneticPr fontId="52" type="noConversion"/>
  </si>
  <si>
    <t>유형</t>
    <phoneticPr fontId="52" type="noConversion"/>
  </si>
  <si>
    <t>소관부서</t>
    <phoneticPr fontId="50" type="noConversion"/>
  </si>
  <si>
    <t>2월3주차</t>
    <phoneticPr fontId="52" type="noConversion"/>
  </si>
  <si>
    <t>교육담당자 역량향상 과정</t>
    <phoneticPr fontId="52" type="noConversion"/>
  </si>
  <si>
    <t>시·군 담당자를 위한 시스템 교육 요청</t>
    <phoneticPr fontId="52" type="noConversion"/>
  </si>
  <si>
    <t>인재양성과</t>
  </si>
  <si>
    <t>기 반영</t>
  </si>
  <si>
    <t>차년도 교육계획 수립시 반영</t>
  </si>
  <si>
    <t>유익한 수업이었음(이선경 강사님 추천)</t>
    <phoneticPr fontId="52" type="noConversion"/>
  </si>
  <si>
    <t>2월4주차</t>
    <phoneticPr fontId="52" type="noConversion"/>
  </si>
  <si>
    <t>특별사법경찰 수사실무 과정</t>
    <phoneticPr fontId="52" type="noConversion"/>
  </si>
  <si>
    <t>담당업무별로 교육과정을 편성하면 더 도움이 될 것 같음</t>
    <phoneticPr fontId="52" type="noConversion"/>
  </si>
  <si>
    <t xml:space="preserve">교육생 의견을 협업부서(사회재난과)로 전달 </t>
  </si>
  <si>
    <t>직무교육 및 실무 위주의 운영 요청</t>
    <phoneticPr fontId="52" type="noConversion"/>
  </si>
  <si>
    <t>기타</t>
    <phoneticPr fontId="52" type="noConversion"/>
  </si>
  <si>
    <t>지방의회 공무원 
실무역량 개발 과정</t>
    <phoneticPr fontId="52" type="noConversion"/>
  </si>
  <si>
    <t xml:space="preserve">교육생 의견을 협업부서(의회사무처)로 전달 </t>
  </si>
  <si>
    <t>교육기간 및 교육시간 연장 요청</t>
    <phoneticPr fontId="52" type="noConversion"/>
  </si>
  <si>
    <t>신규 임용(후보)자 과정</t>
    <phoneticPr fontId="52" type="noConversion"/>
  </si>
  <si>
    <t>신규의 눈높이에 맞는 차별화된 교육 구성 요청</t>
    <phoneticPr fontId="52" type="noConversion"/>
  </si>
  <si>
    <t>즉시조치</t>
  </si>
  <si>
    <t>수업에 참여한 공무원의 직렬을 고려한 강의가 있었으면 좋겠음</t>
    <phoneticPr fontId="52" type="noConversion"/>
  </si>
  <si>
    <t>장기검토</t>
  </si>
  <si>
    <t>강의 내용이 좋아 듣기 좋았음</t>
    <phoneticPr fontId="52" type="noConversion"/>
  </si>
  <si>
    <t>지속추진</t>
  </si>
  <si>
    <t>중견리더 과정</t>
    <phoneticPr fontId="52" type="noConversion"/>
  </si>
  <si>
    <t>자기 개발 교육시간 확대로 다양한 자격증 취득 기회가 제공됐으면 좋겠음</t>
    <phoneticPr fontId="52" type="noConversion"/>
  </si>
  <si>
    <t>교육과목 편성 요청(철학 인문학 등)</t>
    <phoneticPr fontId="52" type="noConversion"/>
  </si>
  <si>
    <t>좋은 강의를 들을 수 있어서 만족스러웠음</t>
    <phoneticPr fontId="52" type="noConversion"/>
  </si>
  <si>
    <t>지속추진</t>
    <phoneticPr fontId="52" type="noConversion"/>
  </si>
  <si>
    <t>2월5주차</t>
    <phoneticPr fontId="52" type="noConversion"/>
  </si>
  <si>
    <t>식품 위생감시원 직무교육 과정</t>
    <phoneticPr fontId="52" type="noConversion"/>
  </si>
  <si>
    <t>사례를 더 많이 들어 실무에서 도움이 되었으면 좋겠음</t>
    <phoneticPr fontId="52" type="noConversion"/>
  </si>
  <si>
    <t xml:space="preserve">교육생 의견을 협업부서(식품의약과)로 전달 </t>
  </si>
  <si>
    <t>매년 동일한 내용의 수업인 것 같아 교육내용 수정 요청</t>
    <phoneticPr fontId="52" type="noConversion"/>
  </si>
  <si>
    <t>지방세 실무 과정</t>
    <phoneticPr fontId="52" type="noConversion"/>
  </si>
  <si>
    <t>실무용 강의 보완 요청</t>
    <phoneticPr fontId="52" type="noConversion"/>
  </si>
  <si>
    <t>이론과 실무를 골고루 알 수 있어 좋았음</t>
    <phoneticPr fontId="52" type="noConversion"/>
  </si>
  <si>
    <t>인재양성과</t>
    <phoneticPr fontId="52" type="noConversion"/>
  </si>
  <si>
    <t>지방세 관련 과목 편성 요청</t>
    <phoneticPr fontId="52" type="noConversion"/>
  </si>
  <si>
    <t>신규 임용(후보)자 과정</t>
    <phoneticPr fontId="52" type="noConversion"/>
  </si>
  <si>
    <t>인재양성과</t>
    <phoneticPr fontId="52" type="noConversion"/>
  </si>
  <si>
    <t>교육환경</t>
    <phoneticPr fontId="52" type="noConversion"/>
  </si>
  <si>
    <t>전산1실은 끊김이 심해 강사님 목소리가 제대로 들리지 않아 수업에 집중할 수 없어서 아쉬웠음</t>
    <phoneticPr fontId="52" type="noConversion"/>
  </si>
  <si>
    <t>엑셀, 한글을 다루는 실무위주의 수업이 늘었으면 좋겠음</t>
    <phoneticPr fontId="52" type="noConversion"/>
  </si>
  <si>
    <t>중견리더 과정</t>
    <phoneticPr fontId="52" type="noConversion"/>
  </si>
  <si>
    <t>전자 칠판이 있으면 글자가 잘 보여 수강생들에게 도움이 될 것 같음</t>
    <phoneticPr fontId="52" type="noConversion"/>
  </si>
  <si>
    <t>3월1주차</t>
    <phoneticPr fontId="52" type="noConversion"/>
  </si>
  <si>
    <t>시·군 팀장 리더십 과정</t>
    <phoneticPr fontId="52" type="noConversion"/>
  </si>
  <si>
    <t>창포원과 연관된 프로그램 신설 요청</t>
    <phoneticPr fontId="52" type="noConversion"/>
  </si>
  <si>
    <t>업무에 도움이 될 것 같고 전반적으로 유익한 강의였음</t>
    <phoneticPr fontId="52" type="noConversion"/>
  </si>
  <si>
    <t>기간제 근로자 관리자 과정</t>
    <phoneticPr fontId="52" type="noConversion"/>
  </si>
  <si>
    <t>중복되는 교육 내용 제외 요청</t>
    <phoneticPr fontId="52" type="noConversion"/>
  </si>
  <si>
    <t>1-2일 교육과정도 있었으면 좋겠음.</t>
    <phoneticPr fontId="52" type="noConversion"/>
  </si>
  <si>
    <t>장기적인 검토하겠음</t>
    <phoneticPr fontId="52" type="noConversion"/>
  </si>
  <si>
    <t>경남 바로알기 과정</t>
    <phoneticPr fontId="52" type="noConversion"/>
  </si>
  <si>
    <t>현장학습 및 야외활동 교육시간 연장 요청</t>
    <phoneticPr fontId="52" type="noConversion"/>
  </si>
  <si>
    <t>경남 지역을 세세하게 알 수 있는 과목이 있으면 좋겠음.</t>
    <phoneticPr fontId="52" type="noConversion"/>
  </si>
  <si>
    <t>모든 교육과정이 유익하였음.</t>
    <phoneticPr fontId="52" type="noConversion"/>
  </si>
  <si>
    <t>4차 산업혁명과 AI 활용 과정</t>
    <phoneticPr fontId="52" type="noConversion"/>
  </si>
  <si>
    <t>실제로 어플을 만들어보니 흥미있는 수업이었음.</t>
    <phoneticPr fontId="52" type="noConversion"/>
  </si>
  <si>
    <t>신규 임용(후보)자 과정</t>
    <phoneticPr fontId="52" type="noConversion"/>
  </si>
  <si>
    <t>참여 및 실습별 수업이 많았으면 좋겠음.</t>
    <phoneticPr fontId="52" type="noConversion"/>
  </si>
  <si>
    <t>교재가 좀 더 정확했으면 좋겠음.</t>
    <phoneticPr fontId="52" type="noConversion"/>
  </si>
  <si>
    <t>거제도 교육이 강의 후 마지막에 가면 좋을 것 같음.</t>
    <phoneticPr fontId="52" type="noConversion"/>
  </si>
  <si>
    <t>실습실 음향상태 개선 요청</t>
    <phoneticPr fontId="52" type="noConversion"/>
  </si>
  <si>
    <t>3월2주차</t>
    <phoneticPr fontId="52" type="noConversion"/>
  </si>
  <si>
    <t>신규공무원 역량향상 심화 과정</t>
    <phoneticPr fontId="52" type="noConversion"/>
  </si>
  <si>
    <t>7·8급 승진자 역량향상 과정</t>
    <phoneticPr fontId="52" type="noConversion"/>
  </si>
  <si>
    <t>제2기 7,8급 승진자과정 운영계획에 반영완료</t>
    <phoneticPr fontId="52" type="noConversion"/>
  </si>
  <si>
    <t>교육과목 편성 요청(회계실무, 행사개최, 보조금 교육 등)</t>
    <phoneticPr fontId="52" type="noConversion"/>
  </si>
  <si>
    <t>계약실무 과정</t>
    <phoneticPr fontId="52" type="noConversion"/>
  </si>
  <si>
    <t>교육기간 연장 요청(3일→4일)</t>
    <phoneticPr fontId="52" type="noConversion"/>
  </si>
  <si>
    <t>좋은 수업을 들을 수 있어서 만족함.</t>
    <phoneticPr fontId="52" type="noConversion"/>
  </si>
  <si>
    <t>업무용 오피스 활용 과정</t>
    <phoneticPr fontId="52" type="noConversion"/>
  </si>
  <si>
    <t>교육기간 연장 요청</t>
    <phoneticPr fontId="52" type="noConversion"/>
  </si>
  <si>
    <t>업무 팁도 많이 배우고 유익한 수업이라 만족스러움.</t>
    <phoneticPr fontId="52" type="noConversion"/>
  </si>
  <si>
    <t>미래설계 과정</t>
    <phoneticPr fontId="52" type="noConversion"/>
  </si>
  <si>
    <t>전반적으로 퇴직 준비에 도움이 될 것 같아 잘 편성된 것 같음.</t>
    <phoneticPr fontId="52" type="noConversion"/>
  </si>
  <si>
    <t>교육과정 편성 요청(건강생활, 교통교육 등)</t>
    <phoneticPr fontId="52" type="noConversion"/>
  </si>
  <si>
    <t>현장학습이 매주 있었으면 좋겠음.</t>
    <phoneticPr fontId="52" type="noConversion"/>
  </si>
  <si>
    <t>3월3주차</t>
    <phoneticPr fontId="52" type="noConversion"/>
  </si>
  <si>
    <t>미래설계 과정</t>
    <phoneticPr fontId="52" type="noConversion"/>
  </si>
  <si>
    <t>전반적으로 유익한 강의로 많은 도움이 되었음.</t>
    <phoneticPr fontId="52" type="noConversion"/>
  </si>
  <si>
    <t>다음 기수 반영</t>
  </si>
  <si>
    <t>예산회계실무 과정</t>
    <phoneticPr fontId="52" type="noConversion"/>
  </si>
  <si>
    <t>세분화된 과목 편성 요청(계약, 지출,예산 등)</t>
    <phoneticPr fontId="52" type="noConversion"/>
  </si>
  <si>
    <t>헷갈리는 부분에 대해 명확한 답을 얻을 수 있어서 유익한 교육이었음</t>
    <phoneticPr fontId="52" type="noConversion"/>
  </si>
  <si>
    <t>소통과 공감 과정</t>
    <phoneticPr fontId="52" type="noConversion"/>
  </si>
  <si>
    <t>기타</t>
  </si>
  <si>
    <t>본 과정은 시군 수요조사를 받아 편성되었음. 내년 교육과정 편성 시 참고하겠음</t>
    <phoneticPr fontId="52" type="noConversion"/>
  </si>
  <si>
    <t>엑셀 활용(초급) 과정</t>
    <phoneticPr fontId="52" type="noConversion"/>
  </si>
  <si>
    <t>주기적인 엑셀 강좌 개설 요청</t>
    <phoneticPr fontId="52" type="noConversion"/>
  </si>
  <si>
    <t>강의내용이 만족스러워서 업무 시 많은 도움이 될 것 같음.</t>
    <phoneticPr fontId="52" type="noConversion"/>
  </si>
  <si>
    <t>활동적인 수업이 많으면 좋을 것 같음.</t>
    <phoneticPr fontId="52" type="noConversion"/>
  </si>
  <si>
    <t>좋은 강의를 들을 수 있어서 만족함.</t>
    <phoneticPr fontId="52" type="noConversion"/>
  </si>
  <si>
    <t>교재에 강의자료 글씨가 흐려 잘 보이지 않아 불편함.</t>
    <phoneticPr fontId="52" type="noConversion"/>
  </si>
  <si>
    <t>매 달 마지막주는 명사특강이나 체험학습이 있었으면 좋겠음.</t>
    <phoneticPr fontId="52" type="noConversion"/>
  </si>
  <si>
    <t>3월4주차</t>
    <phoneticPr fontId="52" type="noConversion"/>
  </si>
  <si>
    <t>6급 승진자 역량향상 과정</t>
    <phoneticPr fontId="52" type="noConversion"/>
  </si>
  <si>
    <t>운동 관련 교육 편성 요청(스트레칭, 요가 등)</t>
    <phoneticPr fontId="52" type="noConversion"/>
  </si>
  <si>
    <t>유익한 교육과정이었음.</t>
    <phoneticPr fontId="52" type="noConversion"/>
  </si>
  <si>
    <t>기획능력향상 과정</t>
    <phoneticPr fontId="52" type="noConversion"/>
  </si>
  <si>
    <t>교육환경</t>
    <phoneticPr fontId="52" type="noConversion"/>
  </si>
  <si>
    <t>네트워크 개선이 필요한것 같음.</t>
    <phoneticPr fontId="52" type="noConversion"/>
  </si>
  <si>
    <t>실습시간 연장 요청</t>
    <phoneticPr fontId="52" type="noConversion"/>
  </si>
  <si>
    <t>중복되는 교육 내용 지양 요청</t>
    <phoneticPr fontId="52" type="noConversion"/>
  </si>
  <si>
    <t>재난관리 실무 과정</t>
    <phoneticPr fontId="52" type="noConversion"/>
  </si>
  <si>
    <t>체험 위주의 교육 확대 요청</t>
    <phoneticPr fontId="52" type="noConversion"/>
  </si>
  <si>
    <t>중대재해예방 관련 교육이 있었으면 좋겠음.</t>
    <phoneticPr fontId="52" type="noConversion"/>
  </si>
  <si>
    <t>매뉴얼 작성을 실제로 해봤으면 실무에 더 도움이 됐을것 같음.</t>
    <phoneticPr fontId="52" type="noConversion"/>
  </si>
  <si>
    <t>드론 이해 및 행정활용 과정</t>
    <phoneticPr fontId="52" type="noConversion"/>
  </si>
  <si>
    <t>교육 기회가 더 자주 있었으면 좋겠음.</t>
    <phoneticPr fontId="52" type="noConversion"/>
  </si>
  <si>
    <t>전문 자격증 과정 개설 요청</t>
    <phoneticPr fontId="52" type="noConversion"/>
  </si>
  <si>
    <t>문화유산 이해 과정</t>
    <phoneticPr fontId="52" type="noConversion"/>
  </si>
  <si>
    <t>박물관이나 고분군 견학 위주가 아닌 좀 더 짜임새 있는 프로그램이 됐으면 좋겠음.</t>
    <phoneticPr fontId="52" type="noConversion"/>
  </si>
  <si>
    <t>버스임차 계약 시 친절한 운전기사 섭외가 필요한 것 같음.</t>
    <phoneticPr fontId="52" type="noConversion"/>
  </si>
  <si>
    <t>추상적인 이론보다는 실무에서 바로 쓸 수 있는 내용으로 수업을 들었으면 좋겠음.</t>
    <phoneticPr fontId="52" type="noConversion"/>
  </si>
  <si>
    <t>하반기에 다양한 경험을 할 수 있도록 동아리가 변경됐으면 좋겠음.</t>
    <phoneticPr fontId="52" type="noConversion"/>
  </si>
  <si>
    <t>4월1주차</t>
    <phoneticPr fontId="52" type="noConversion"/>
  </si>
  <si>
    <t>보조금 단체 회계실무 과정</t>
    <phoneticPr fontId="52" type="noConversion"/>
  </si>
  <si>
    <t>실습 수업이 있었으면 좋겠음.</t>
    <phoneticPr fontId="52" type="noConversion"/>
  </si>
  <si>
    <t>과장급 필수 역량향상 과정</t>
    <phoneticPr fontId="52" type="noConversion"/>
  </si>
  <si>
    <t>교육과목 편성 요청(문화 체험활동 및 신체활동)</t>
    <phoneticPr fontId="52" type="noConversion"/>
  </si>
  <si>
    <t>교육기간 연장 요청(4일→5일)</t>
    <phoneticPr fontId="52" type="noConversion"/>
  </si>
  <si>
    <t>교육의 목적에 따른 강사별 주제의 구체화 및 다양화가 필요한 것 같음.</t>
    <phoneticPr fontId="52" type="noConversion"/>
  </si>
  <si>
    <t>교육생 의견을 반영하여 교과목 편성을 검토하겠음.</t>
    <phoneticPr fontId="52" type="noConversion"/>
  </si>
  <si>
    <t>시·군 팀장 리더십 과정</t>
    <phoneticPr fontId="52" type="noConversion"/>
  </si>
  <si>
    <t>차년도 교육과정 편성 시 검토 요청하겠음.</t>
    <phoneticPr fontId="52" type="noConversion"/>
  </si>
  <si>
    <t>가야사 바로알기 과정</t>
    <phoneticPr fontId="52" type="noConversion"/>
  </si>
  <si>
    <t>역사 배경 강의 강화 및 고분의 특징, 차이점 등에 대해 상세히 알려줬으면 좋겠음.</t>
    <phoneticPr fontId="52" type="noConversion"/>
  </si>
  <si>
    <t>다음기수 반영</t>
    <phoneticPr fontId="52" type="noConversion"/>
  </si>
  <si>
    <t>가야사 강의가 지속적으로 유지됐으면 좋겠음.</t>
    <phoneticPr fontId="52" type="noConversion"/>
  </si>
  <si>
    <t>교육과정 교재 요청</t>
    <phoneticPr fontId="52" type="noConversion"/>
  </si>
  <si>
    <t>행사실무 과정</t>
    <phoneticPr fontId="52" type="noConversion"/>
  </si>
  <si>
    <t>행사 목적 선정 및 기획, 행사준비 과목(도형훈 강사)강의 시간 연장 요청</t>
    <phoneticPr fontId="52" type="noConversion"/>
  </si>
  <si>
    <t>강사 변경 시 기존 내용을 진행할 수 있는 강사로 변경이 필요한 것 같음.</t>
    <phoneticPr fontId="52" type="noConversion"/>
  </si>
  <si>
    <t>행사실무 기획서 작성방법 및 기술 전수교육이 있었으면 좋겠음.</t>
    <phoneticPr fontId="52" type="noConversion"/>
  </si>
  <si>
    <t>자치경찰제도 이해 과정</t>
    <phoneticPr fontId="52" type="noConversion"/>
  </si>
  <si>
    <t>교육과목 편성 요청(인사랑 사용법, 보탬e 교육 등)</t>
    <phoneticPr fontId="52" type="noConversion"/>
  </si>
  <si>
    <t>교육대상 특성을 고려하여 검토하겠음</t>
    <phoneticPr fontId="52" type="noConversion"/>
  </si>
  <si>
    <t>차년도 교육훈련계획 수립시 검토 요청하겠음.</t>
    <phoneticPr fontId="52" type="noConversion"/>
  </si>
  <si>
    <t>인재개발지원과</t>
    <phoneticPr fontId="52" type="noConversion"/>
  </si>
  <si>
    <t>하반기에도 강원석, 한성덕 강사 강의가 편성됐으면 좋겠음.</t>
    <phoneticPr fontId="52" type="noConversion"/>
  </si>
  <si>
    <t>영어 시간에 수업내용이 좀 더 체계적으로 진행됐으면 좋겠음.</t>
    <phoneticPr fontId="52" type="noConversion"/>
  </si>
  <si>
    <t>구체적 내용을 조사해 보겠음</t>
  </si>
  <si>
    <t>4월2주차</t>
    <phoneticPr fontId="52" type="noConversion"/>
  </si>
  <si>
    <t>셩별영향평가 과정</t>
    <phoneticPr fontId="52" type="noConversion"/>
  </si>
  <si>
    <t>중복된 강의 내용 지양 요청</t>
    <phoneticPr fontId="52" type="noConversion"/>
  </si>
  <si>
    <t>강사별 교재안 상호 점검으로 중복 내용 지양 요청</t>
    <phoneticPr fontId="52" type="noConversion"/>
  </si>
  <si>
    <t>한글 활용 과정</t>
    <phoneticPr fontId="52" type="noConversion"/>
  </si>
  <si>
    <t>교육과정이 더 많았으면 좋겠음.</t>
    <phoneticPr fontId="52" type="noConversion"/>
  </si>
  <si>
    <t>헌법, 행정법 같은 정규과목이 더 있었으면 좋겠음.</t>
    <phoneticPr fontId="52" type="noConversion"/>
  </si>
  <si>
    <t>4월3주차</t>
    <phoneticPr fontId="52" type="noConversion"/>
  </si>
  <si>
    <t>7·8급 승진자 역량향상 과정</t>
    <phoneticPr fontId="52" type="noConversion"/>
  </si>
  <si>
    <t>전반적으로 업무에 필요한 내용으로 구성되어 있어 유익했음.</t>
    <phoneticPr fontId="52" type="noConversion"/>
  </si>
  <si>
    <t>유익한 교육이 될 수 있도록 지속추진</t>
    <phoneticPr fontId="52" type="noConversion"/>
  </si>
  <si>
    <t>chat gpt나 통계 관련 실습을 못하는 부분이 아쉬웠음.</t>
    <phoneticPr fontId="52" type="noConversion"/>
  </si>
  <si>
    <t>교육기간이 짧은 것 같음.</t>
    <phoneticPr fontId="52" type="noConversion"/>
  </si>
  <si>
    <t>차년도 교육계획 수립 시 건의 예정</t>
    <phoneticPr fontId="52" type="noConversion"/>
  </si>
  <si>
    <t>스마트기기 활용 과정</t>
    <phoneticPr fontId="52" type="noConversion"/>
  </si>
  <si>
    <t>교육시간 연장 요청</t>
    <phoneticPr fontId="52" type="noConversion"/>
  </si>
  <si>
    <t>재미있고 유익한 강의였음.</t>
    <phoneticPr fontId="52" type="noConversion"/>
  </si>
  <si>
    <t>신규공무원 역량향상 심화 과정</t>
    <phoneticPr fontId="52" type="noConversion"/>
  </si>
  <si>
    <t>이론보다는 실무 위주의 강의였으면 좋겠음.</t>
    <phoneticPr fontId="52" type="noConversion"/>
  </si>
  <si>
    <t>시·군 팀장 역량향상 과정</t>
    <phoneticPr fontId="52" type="noConversion"/>
  </si>
  <si>
    <t>유익한 교육으로 교육과정 전체가 만족스러웠음.</t>
    <phoneticPr fontId="52" type="noConversion"/>
  </si>
  <si>
    <t>타 시·군 교육생들과 합동으로 교육했으면 좋겠음.</t>
    <phoneticPr fontId="52" type="noConversion"/>
  </si>
  <si>
    <t>경남의 섬 과정</t>
    <phoneticPr fontId="52" type="noConversion"/>
  </si>
  <si>
    <t>일정별 시간배분 조정이 필요한 것 같음.</t>
    <phoneticPr fontId="52" type="noConversion"/>
  </si>
  <si>
    <t>다양한 섬을 갈 수 있도록 코스의 다양화 요청(낚시체험, 숙박 등)</t>
    <phoneticPr fontId="52" type="noConversion"/>
  </si>
  <si>
    <t>하반기 교육운영시 반영</t>
    <phoneticPr fontId="52" type="noConversion"/>
  </si>
  <si>
    <t>전문가나 관계자 등을 통한 현지 설명 및 가이드 추가 요청</t>
    <phoneticPr fontId="52" type="noConversion"/>
  </si>
  <si>
    <t>타 시·도 공무원들이 많이 참여할 수 있도록 홍보가 되면 좋겠음.</t>
    <phoneticPr fontId="52" type="noConversion"/>
  </si>
  <si>
    <t>사전 준비사항에 대해 충분히 고지해줬으면 좋겠음.</t>
    <phoneticPr fontId="52" type="noConversion"/>
  </si>
  <si>
    <t>합숙기간 동안 교육일정이 너무 타이트한 것 같음.</t>
    <phoneticPr fontId="52" type="noConversion"/>
  </si>
  <si>
    <t>기본교육의 특성을 고려하여 진행</t>
    <phoneticPr fontId="52" type="noConversion"/>
  </si>
  <si>
    <t>차세대 세외수입 관련 실습이 있으면 좋겠음.</t>
    <phoneticPr fontId="52" type="noConversion"/>
  </si>
  <si>
    <t>교육프로그램 제공 여부 및 출강 강사 등을 검토</t>
    <phoneticPr fontId="52" type="noConversion"/>
  </si>
  <si>
    <t>다양한 경험을 위한 교육과정 편성에 만족스러움.</t>
    <phoneticPr fontId="52" type="noConversion"/>
  </si>
  <si>
    <t xml:space="preserve">계속적으로 추진하겠음 </t>
    <phoneticPr fontId="52" type="noConversion"/>
  </si>
  <si>
    <t>4월4주차</t>
    <phoneticPr fontId="52" type="noConversion"/>
  </si>
  <si>
    <t>현장체험 교육도 있었으면 좋겠음.</t>
    <phoneticPr fontId="52" type="noConversion"/>
  </si>
  <si>
    <t>교육과목 편성 요청(역사과목, 스피치, ppt 등)</t>
    <phoneticPr fontId="52" type="noConversion"/>
  </si>
  <si>
    <t>교육생 의견을 반영하여 소양과목 편성을 검토하겠음.</t>
    <phoneticPr fontId="52" type="noConversion"/>
  </si>
  <si>
    <t>강사양성 과정</t>
    <phoneticPr fontId="52" type="noConversion"/>
  </si>
  <si>
    <t>강의안 만들기 과목 실습이 있었으면 좋겠음.</t>
    <phoneticPr fontId="52" type="noConversion"/>
  </si>
  <si>
    <t>교육이 조금 더 길었으면 좋겠음.</t>
    <phoneticPr fontId="52" type="noConversion"/>
  </si>
  <si>
    <t>연간계획 수립시 검토 예정</t>
    <phoneticPr fontId="52" type="noConversion"/>
  </si>
  <si>
    <t>저수지·댐 안전관리 과정</t>
    <phoneticPr fontId="52" type="noConversion"/>
  </si>
  <si>
    <t>이론보다는 실제 적용 가능한 과목 편성이 필요한 것 같음.</t>
    <phoneticPr fontId="52" type="noConversion"/>
  </si>
  <si>
    <t>장기검토하겠음</t>
    <phoneticPr fontId="52" type="noConversion"/>
  </si>
  <si>
    <t>현장학습이 단순 방문이 아닌 실습으로 이어졌으면 좋겠음.</t>
    <phoneticPr fontId="52" type="noConversion"/>
  </si>
  <si>
    <t>지역특화 관광 콘텐츠 개발 과정</t>
    <phoneticPr fontId="52" type="noConversion"/>
  </si>
  <si>
    <t>관련부서(관광개발과)와 협업 후 조치</t>
    <phoneticPr fontId="52" type="noConversion"/>
  </si>
  <si>
    <t>문화유산이해 과정</t>
    <phoneticPr fontId="52" type="noConversion"/>
  </si>
  <si>
    <t>교육일정에 여유가 있으면 좋겠음.</t>
    <phoneticPr fontId="52" type="noConversion"/>
  </si>
  <si>
    <t>가야문화 및 경남의 문화를 보고 느끼며 힐링이 되는 시간이었음.</t>
    <phoneticPr fontId="52" type="noConversion"/>
  </si>
  <si>
    <t>모든 과목이 유익했으며 교육이 자주 있었으면 좋겠음.</t>
    <phoneticPr fontId="52" type="noConversion"/>
  </si>
  <si>
    <t>유익하고 효과적인 교육과정 운영에 최선을 다하겠음</t>
    <phoneticPr fontId="52" type="noConversion"/>
  </si>
  <si>
    <t>인재양성과</t>
    <phoneticPr fontId="52" type="noConversion"/>
  </si>
  <si>
    <t>교육환경이 개선될 수 있도록 노력하겠음</t>
    <phoneticPr fontId="52" type="noConversion"/>
  </si>
  <si>
    <t>교육일정 등을 고려하여 교육생 주도적인 시간 편성을 위해 노력</t>
    <phoneticPr fontId="52" type="noConversion"/>
  </si>
  <si>
    <t>유익한 강의였음.</t>
    <phoneticPr fontId="52" type="noConversion"/>
  </si>
  <si>
    <t>컴퓨터실에서 강의를 들을 때 소리가 자주 끊겨 수업을 잘 듣지 못해 아쉬웠음.</t>
    <phoneticPr fontId="52" type="noConversion"/>
  </si>
  <si>
    <t>행정학 과목이 유익하여 하반기에 수업이 더 편성됐으면 좋겠음.</t>
    <phoneticPr fontId="52" type="noConversion"/>
  </si>
  <si>
    <t>교육컬리큘럼상 민법, 행정법 하반기에 할 예정임</t>
    <phoneticPr fontId="52" type="noConversion"/>
  </si>
  <si>
    <t>5월1주차</t>
    <phoneticPr fontId="52" type="noConversion"/>
  </si>
  <si>
    <t>5급 관리자 리더십 과정</t>
    <phoneticPr fontId="52" type="noConversion"/>
  </si>
  <si>
    <t>과목 및 교육 기법(참여형 및 토론 등)의 다양화가 필요한 것 같음.</t>
    <phoneticPr fontId="52" type="noConversion"/>
  </si>
  <si>
    <t>현장학습 및 체육활동이 있었으면 좋겠음.</t>
    <phoneticPr fontId="52" type="noConversion"/>
  </si>
  <si>
    <t>명품 스피치 과정</t>
    <phoneticPr fontId="52" type="noConversion"/>
  </si>
  <si>
    <t>발표 및 실습 위주의 교육이라면 더 좋을 것 같음.</t>
    <phoneticPr fontId="52" type="noConversion"/>
  </si>
  <si>
    <t>강사진에게 실습시간 추가 편성 요청 등 다음기수 반영</t>
    <phoneticPr fontId="52" type="noConversion"/>
  </si>
  <si>
    <t>2025년 교육계획 수립시 검토 예정</t>
    <phoneticPr fontId="52" type="noConversion"/>
  </si>
  <si>
    <t>필요한 교육을 들을 수 있어서 만족스러웠음.</t>
    <phoneticPr fontId="52" type="noConversion"/>
  </si>
  <si>
    <t>투자유치 활성화 과정</t>
    <phoneticPr fontId="52" type="noConversion"/>
  </si>
  <si>
    <t>현실적으로 투자유치에 힘든 여건에 있는 시·군 지차제에 대한 투자유치 전략 강의내용이 추가되면 좋을 것 같음.</t>
    <phoneticPr fontId="52" type="noConversion"/>
  </si>
  <si>
    <t>현장학습을 늘렸으면 좋겠음.</t>
    <phoneticPr fontId="52" type="noConversion"/>
  </si>
  <si>
    <t>업무용 오피스 활용 과정</t>
    <phoneticPr fontId="52" type="noConversion"/>
  </si>
  <si>
    <t>교육기간 연장 요청(3일→5일)</t>
    <phoneticPr fontId="52" type="noConversion"/>
  </si>
  <si>
    <t>교육 여건상 3일이 적정함</t>
    <phoneticPr fontId="52" type="noConversion"/>
  </si>
  <si>
    <t>엑셀 및 한글 수업이 유익하여 만족스러운 강의였음.</t>
    <phoneticPr fontId="52" type="noConversion"/>
  </si>
  <si>
    <t>동서화합 문화관광 탐방 과정</t>
    <phoneticPr fontId="52" type="noConversion"/>
  </si>
  <si>
    <t>한 지역에 편중된 프로그램이 아쉬웠음.</t>
    <phoneticPr fontId="52" type="noConversion"/>
  </si>
  <si>
    <t>전남과 경남 공무원들이 같이 교육 참여했으면 좋겠음.</t>
    <phoneticPr fontId="52" type="noConversion"/>
  </si>
  <si>
    <t>세부적인 교육과정에 대해 사전안내가 필요한 것 같음.</t>
    <phoneticPr fontId="52" type="noConversion"/>
  </si>
  <si>
    <t>교육기간 연장 요청(3주→4주)</t>
    <phoneticPr fontId="52" type="noConversion"/>
  </si>
  <si>
    <t>2025년 교육훈련계획 수립시 검토</t>
    <phoneticPr fontId="28" type="noConversion"/>
  </si>
  <si>
    <t>합숙교육은 마지막 주에 가는게 좋을 것 같음.</t>
    <phoneticPr fontId="52" type="noConversion"/>
  </si>
  <si>
    <t>필요한 과목을 들을 수 있어서 유익한 시간이었음.</t>
    <phoneticPr fontId="52" type="noConversion"/>
  </si>
  <si>
    <t>유익하고 많은 경험으로 알찬 시간이었음.</t>
    <phoneticPr fontId="52" type="noConversion"/>
  </si>
  <si>
    <t>지속적으로 추진하겠음</t>
    <phoneticPr fontId="52" type="noConversion"/>
  </si>
  <si>
    <t>헌법과 행정학 강의 수가 늘어났으면 좋겠음.</t>
    <phoneticPr fontId="52" type="noConversion"/>
  </si>
  <si>
    <t>내부 검토 거친후 반영하겠음</t>
    <phoneticPr fontId="52" type="noConversion"/>
  </si>
  <si>
    <t>5월2주차</t>
    <phoneticPr fontId="52" type="noConversion"/>
  </si>
  <si>
    <t>교육생 의견을 반영하여 교육기간을 검토하겠음.</t>
    <phoneticPr fontId="52" type="noConversion"/>
  </si>
  <si>
    <t>참여유도식 교과 편성 요청</t>
    <phoneticPr fontId="52" type="noConversion"/>
  </si>
  <si>
    <t>신규 공무원들에게 도움이 되는 교육이 더 자주 편성됐으면 좋겠음.</t>
    <phoneticPr fontId="52" type="noConversion"/>
  </si>
  <si>
    <t>지리산 천왕봉 힐링 과정</t>
    <phoneticPr fontId="52" type="noConversion"/>
  </si>
  <si>
    <t>숲속명상 프로그램 개선 요청</t>
    <phoneticPr fontId="52" type="noConversion"/>
  </si>
  <si>
    <t>교과편성 및 진행사항이 매우 만족스러운 과정이었음.</t>
    <phoneticPr fontId="52" type="noConversion"/>
  </si>
  <si>
    <t>토목실무 과정</t>
    <phoneticPr fontId="52" type="noConversion"/>
  </si>
  <si>
    <t>수준별 교육과정 편성 요청(초급,중급,고급과정)</t>
    <phoneticPr fontId="52" type="noConversion"/>
  </si>
  <si>
    <t>교육환경</t>
    <phoneticPr fontId="52" type="noConversion"/>
  </si>
  <si>
    <t>빔프로젝트 장비 개선 요청</t>
    <phoneticPr fontId="52" type="noConversion"/>
  </si>
  <si>
    <t>퇴직 공무원 섭외 시 신중한 강사 섭외가 됐으면 좋겠음.</t>
    <phoneticPr fontId="52" type="noConversion"/>
  </si>
  <si>
    <t>매 수업시간이 흥미롭고 유익함.</t>
    <phoneticPr fontId="52" type="noConversion"/>
  </si>
  <si>
    <t>한상덕 교수 특강이 만족스러워 교육이 재편성됐으면 좋겠음.</t>
    <phoneticPr fontId="52" type="noConversion"/>
  </si>
  <si>
    <t>5월3주차</t>
    <phoneticPr fontId="52" type="noConversion"/>
  </si>
  <si>
    <t>보조금 단체 회계실무 과정</t>
    <phoneticPr fontId="52" type="noConversion"/>
  </si>
  <si>
    <t>교재와 ppt가 일치하지 않아 수업 듣는 데 불편했음.</t>
    <phoneticPr fontId="52" type="noConversion"/>
  </si>
  <si>
    <t>시간이 부족하여 충분한 설명이 부족했던 것 같음.</t>
    <phoneticPr fontId="52" type="noConversion"/>
  </si>
  <si>
    <t>장기검토</t>
    <phoneticPr fontId="28" type="noConversion"/>
  </si>
  <si>
    <t>교재 글자 확대 요청</t>
    <phoneticPr fontId="52" type="noConversion"/>
  </si>
  <si>
    <t>교재수업이 아닌 실습 요청(보탬e교육)</t>
    <phoneticPr fontId="52" type="noConversion"/>
  </si>
  <si>
    <t>현재 실습 서버 구축 지속 요청 중</t>
    <phoneticPr fontId="28" type="noConversion"/>
  </si>
  <si>
    <t>공직자 이해충돌방지 과정</t>
    <phoneticPr fontId="52" type="noConversion"/>
  </si>
  <si>
    <t>알찬 내용을 들을 수 있어서 만족스러움.</t>
    <phoneticPr fontId="52" type="noConversion"/>
  </si>
  <si>
    <t>지속추진</t>
    <phoneticPr fontId="28" type="noConversion"/>
  </si>
  <si>
    <t>하루보다는 2-3일 전에 교육 안내가 됐으면 좋겠음.</t>
    <phoneticPr fontId="52" type="noConversion"/>
  </si>
  <si>
    <t>비대면 교육 확대 요청</t>
    <phoneticPr fontId="52" type="noConversion"/>
  </si>
  <si>
    <t>디자인 플랫폼 활용 과정</t>
    <phoneticPr fontId="52" type="noConversion"/>
  </si>
  <si>
    <t>교육과정 난이도별 세분화가 필요한 것 같음.</t>
    <phoneticPr fontId="52" type="noConversion"/>
  </si>
  <si>
    <t>차년도 교육계획 수립시 검토</t>
    <phoneticPr fontId="52" type="noConversion"/>
  </si>
  <si>
    <t>교육기간을 늘려 실제 업무에 적용가능하도록 구성됐으면 좋겠음.</t>
    <phoneticPr fontId="52" type="noConversion"/>
  </si>
  <si>
    <t>현장학습 시 체험시간을 충분히 줬으면 좋겠음.</t>
    <phoneticPr fontId="52" type="noConversion"/>
  </si>
  <si>
    <t>임용 후 궁금했던 부분에 대해 배울 수 있었던 유익한 시간이었음.</t>
    <phoneticPr fontId="52" type="noConversion"/>
  </si>
  <si>
    <t>실습시간이 길었으면 좋겠음.</t>
    <phoneticPr fontId="52" type="noConversion"/>
  </si>
  <si>
    <t>교육생 의견을 반영하여 시간편성 검토하겠음.</t>
    <phoneticPr fontId="52" type="noConversion"/>
  </si>
  <si>
    <t>실제 실무에서 활용될 수 있는 강의 위주로 편성됐으면 좋겠음.</t>
    <phoneticPr fontId="52" type="noConversion"/>
  </si>
  <si>
    <t>교육과정 편성 요청(명사특강 등)</t>
    <phoneticPr fontId="52" type="noConversion"/>
  </si>
  <si>
    <t>상식적으로나 실생활에서 많은 도움이 되는 부동산, 상속 등 세금 관련 강의가 만족스러웠음.</t>
    <phoneticPr fontId="52" type="noConversion"/>
  </si>
  <si>
    <t>스트레스 관련 강의는 앞서 들은 강의와 중복되는 부분이 많은 것 같음.</t>
    <phoneticPr fontId="52" type="noConversion"/>
  </si>
  <si>
    <t>5월4주차</t>
    <phoneticPr fontId="52" type="noConversion"/>
  </si>
  <si>
    <t>6급 승진자 역량향상 과정</t>
    <phoneticPr fontId="52" type="noConversion"/>
  </si>
  <si>
    <t>역량평가보다는 좀 더 실무적인 과목을 들으면 좋을 것 같음.</t>
    <phoneticPr fontId="52" type="noConversion"/>
  </si>
  <si>
    <t>교육생들과의 소통하는 시간이 충분했으면 좋겠음.</t>
    <phoneticPr fontId="52" type="noConversion"/>
  </si>
  <si>
    <t>전반적으로 만족스러운 과정이었음.</t>
    <phoneticPr fontId="52" type="noConversion"/>
  </si>
  <si>
    <t>시·군 팀장 리더십 과정</t>
    <phoneticPr fontId="52" type="noConversion"/>
  </si>
  <si>
    <t>교육 과정에 맞는 강사 선정이 필요한 것 같음.</t>
    <phoneticPr fontId="52" type="noConversion"/>
  </si>
  <si>
    <t>연간 교육훈련 계획 및 교과목 구성 계획에 따라 과목 및 강사를 편성함.</t>
    <phoneticPr fontId="52" type="noConversion"/>
  </si>
  <si>
    <t>교육과정 편성 요청(인문강의, 현장학습, 힐링 문화탐방 등)</t>
    <phoneticPr fontId="52" type="noConversion"/>
  </si>
  <si>
    <t>유익한 교육을 들을 수 있어 좋았음.</t>
    <phoneticPr fontId="52" type="noConversion"/>
  </si>
  <si>
    <t>유익하고 효과적인 교육과정 운영에 최선을 다하겠음.</t>
    <phoneticPr fontId="52" type="noConversion"/>
  </si>
  <si>
    <t>재난관리 실무 과정</t>
    <phoneticPr fontId="52" type="noConversion"/>
  </si>
  <si>
    <t>교과편성은 적절하나 강사별 교육내용에 중복되는 내용이 많음.</t>
    <phoneticPr fontId="52" type="noConversion"/>
  </si>
  <si>
    <t>관련법에 대한 중복된 설명이 있을 수 있음. 강사님들과 피드백을 통해 조치하도록하겠음</t>
    <phoneticPr fontId="52" type="noConversion"/>
  </si>
  <si>
    <t>어려웠던 부분을 전체적으로 개념을 잡아보는 좋은 교육이었음.</t>
    <phoneticPr fontId="52" type="noConversion"/>
  </si>
  <si>
    <t>현행유지</t>
    <phoneticPr fontId="52" type="noConversion"/>
  </si>
  <si>
    <t>업무에 적용가능한 실무적인 내용의 강의가 필요한 것 같음.</t>
    <phoneticPr fontId="52" type="noConversion"/>
  </si>
  <si>
    <t>항노화산업 탐방 과정</t>
    <phoneticPr fontId="52" type="noConversion"/>
  </si>
  <si>
    <t>교육기간 및 차수를 늘려 더 다양한 항노화 탐방을 할 수 있도록 기회가 많아졌으면 좋겠음.</t>
    <phoneticPr fontId="52" type="noConversion"/>
  </si>
  <si>
    <t>현장학습 위주 교육 요청</t>
    <phoneticPr fontId="52" type="noConversion"/>
  </si>
  <si>
    <t>첫날 스트레칭 수업에 대한 사전 안내를 해줬으면 좋겠음.</t>
    <phoneticPr fontId="52" type="noConversion"/>
  </si>
  <si>
    <t>다음기수반영하겠음</t>
    <phoneticPr fontId="52" type="noConversion"/>
  </si>
  <si>
    <t>홍보실무 과정</t>
    <phoneticPr fontId="52" type="noConversion"/>
  </si>
  <si>
    <t>최신 홍보실무 트렌드를 반영할 수 있는 내용이 더 필요함.</t>
    <phoneticPr fontId="52" type="noConversion"/>
  </si>
  <si>
    <t>빔 프로젝트 장비 개선 요청</t>
    <phoneticPr fontId="52" type="noConversion"/>
  </si>
  <si>
    <t>예산이 수반되는 사항. 2025년 예산 수립시 참고</t>
    <phoneticPr fontId="52" type="noConversion"/>
  </si>
  <si>
    <t>스토리텔링 강의는 홍보업무와 연관성이 없는 것 같음.</t>
    <phoneticPr fontId="52" type="noConversion"/>
  </si>
  <si>
    <t>현업 실무자가 현재보다 더 투입되어야 현실적인 수업이 될 것 같음.</t>
    <phoneticPr fontId="52" type="noConversion"/>
  </si>
  <si>
    <t>교육생 의견을 반영하여 강사선정을 검토하겠음.</t>
    <phoneticPr fontId="52" type="noConversion"/>
  </si>
  <si>
    <t>생소한 업무용어 및 절차에 대해 알 수 있는 유익한 수업이었음.</t>
    <phoneticPr fontId="52" type="noConversion"/>
  </si>
  <si>
    <t>한상덕 교수 강의가 인상 깊고 훌륭했음.</t>
    <phoneticPr fontId="52" type="noConversion"/>
  </si>
  <si>
    <t>유익하고 효과적인 교과목을 지속적으로 제공하겠음.</t>
    <phoneticPr fontId="52" type="noConversion"/>
  </si>
  <si>
    <t>현장학습 일정이 여유시간 없이 너무 타이트했음.</t>
    <phoneticPr fontId="52" type="noConversion"/>
  </si>
  <si>
    <t>즉각 반영토록 하겠음</t>
    <phoneticPr fontId="52" type="noConversion"/>
  </si>
  <si>
    <t>현장학습 차량 배정 시 안정성 및 편의성 부분이 고려됐으면 좋겠음.</t>
    <phoneticPr fontId="52" type="noConversion"/>
  </si>
  <si>
    <t>수시로 요구하겠음</t>
    <phoneticPr fontId="52" type="noConversion"/>
  </si>
  <si>
    <t>행정학, 헌법수업이 만족스러워 수업차시가 늘어났으면 좋겠음.</t>
    <phoneticPr fontId="52" type="noConversion"/>
  </si>
  <si>
    <t>5월5주차</t>
    <phoneticPr fontId="52" type="noConversion"/>
  </si>
  <si>
    <t>지역의 문화시설 탐방(식물원, 케이블카 탑승 등)보다는 보다 많은 여러 섬을 탐방했으면 좋겠음.</t>
    <phoneticPr fontId="52" type="noConversion"/>
  </si>
  <si>
    <t>협업부서와 다양한 섬에 대해 논의 후 반영</t>
    <phoneticPr fontId="52" type="noConversion"/>
  </si>
  <si>
    <t>현장답사 시 편성시간을 상황에 따라 여유있게 조정해줬으면 좋겠음.</t>
    <phoneticPr fontId="52" type="noConversion"/>
  </si>
  <si>
    <t>각 섬의 특징, 주민소득 증대 방안, 방문객이 많이 찾을 수 있는 방법들에 대한 강의가 추가됐으면 좋겠음.</t>
    <phoneticPr fontId="52" type="noConversion"/>
  </si>
  <si>
    <t>협업부서와 협의후 다음기수 반영 예정</t>
    <phoneticPr fontId="52" type="noConversion"/>
  </si>
  <si>
    <t>기수 당 인원 교육생(37명)이 많아 버스이동, 통솔력, 집중성 향상을 위해 기수를 늘리더라도 교육인원 축소 요청</t>
    <phoneticPr fontId="52" type="noConversion"/>
  </si>
  <si>
    <t>기수당 인원 조정 요청 중</t>
    <phoneticPr fontId="52" type="noConversion"/>
  </si>
  <si>
    <t>지속가능발전 목표 이행 과정</t>
    <phoneticPr fontId="52" type="noConversion"/>
  </si>
  <si>
    <t>개념에 대한 이해보다는 지속가능발전 업무에 대한 실무적인 교육이 있었으면 좋겠음.</t>
    <phoneticPr fontId="52" type="noConversion"/>
  </si>
  <si>
    <t>현장학습 시 시간이 부족해 조금 아쉬웠음.</t>
    <phoneticPr fontId="52" type="noConversion"/>
  </si>
  <si>
    <t>드론 이해 및 행정 활용 과정</t>
    <phoneticPr fontId="52" type="noConversion"/>
  </si>
  <si>
    <t>실습시간이 많았으면 좋겠음.</t>
    <phoneticPr fontId="52" type="noConversion"/>
  </si>
  <si>
    <t>좋은 교육을 들을 수 있어서 만족스러웠음.</t>
    <phoneticPr fontId="52" type="noConversion"/>
  </si>
  <si>
    <t>실습 중심의 교과목으로 지속 추진</t>
  </si>
  <si>
    <t>발령 전 신규들이 수업을 듣기에는 행정이 익숙지 않아 수업을 듣기에 조금 어려웠음.</t>
    <phoneticPr fontId="52" type="noConversion"/>
  </si>
  <si>
    <t>강사섭외시 수업의 난이도 및 이해도 향상 등을 위해 장기적으로 검토</t>
    <phoneticPr fontId="28" type="noConversion"/>
  </si>
  <si>
    <t>교육생 의견 수렴후 검토 하겠음</t>
    <phoneticPr fontId="52" type="noConversion"/>
  </si>
  <si>
    <t xml:space="preserve">월별 시간계획표 소개때 하고 있으나 수시로 공지하겠음 </t>
    <phoneticPr fontId="52" type="noConversion"/>
  </si>
  <si>
    <t>새로운 정보를 배울 수 있는 한 주여서 만족스러웠음.</t>
    <phoneticPr fontId="52" type="noConversion"/>
  </si>
  <si>
    <t>6월1주차</t>
    <phoneticPr fontId="52" type="noConversion"/>
  </si>
  <si>
    <t>교재 수정 요청(글자 확대, 강의 순서에 맞는 조정, ppt화면과 교재 일치)</t>
    <phoneticPr fontId="52" type="noConversion"/>
  </si>
  <si>
    <t>보조금 관련하여 한번 더 정리를 할 수 있었고 시스템 사용 시 생길 수 있는 오류에 관해 짚고 넘어 갈 수 있어서 좋았음.</t>
    <phoneticPr fontId="52" type="noConversion"/>
  </si>
  <si>
    <t>합숙교육 시 교육일정과 과제가 너무 많아 힘들었음.</t>
    <phoneticPr fontId="52" type="noConversion"/>
  </si>
  <si>
    <t>도정과제 및 각 시군별 주요현안을 공부하고 공유해볼 수 있는 시간이 있었으면 좋겠음.</t>
    <phoneticPr fontId="52" type="noConversion"/>
  </si>
  <si>
    <t>유익한 강의를 들을 수 있어서 만족스러웠음.</t>
    <phoneticPr fontId="52" type="noConversion"/>
  </si>
  <si>
    <t>유익한 강의가 될 수 있도록 지속 추진</t>
    <phoneticPr fontId="52" type="noConversion"/>
  </si>
  <si>
    <t>교육과정 편성 요청(미술치료 수업 등)</t>
    <phoneticPr fontId="52" type="noConversion"/>
  </si>
  <si>
    <t xml:space="preserve">과정 특성상 현재 강의실 좌석 배치로는 수업진행 어렵고 분반운영은 강의장 사정, 교과정 필요성등을 고려해 볼 필요가 있음 </t>
    <phoneticPr fontId="52" type="noConversion"/>
  </si>
  <si>
    <t>6월2주차</t>
    <phoneticPr fontId="52" type="noConversion"/>
  </si>
  <si>
    <t>2025년 교육훈련계획 수립시 검토</t>
    <phoneticPr fontId="52" type="noConversion"/>
  </si>
  <si>
    <t>야외활동이 있으면 좋겠음.</t>
    <phoneticPr fontId="52" type="noConversion"/>
  </si>
  <si>
    <t>기획능력 향상 과정</t>
    <phoneticPr fontId="52" type="noConversion"/>
  </si>
  <si>
    <t>교육내용이 중복되는게 많음.</t>
    <phoneticPr fontId="52" type="noConversion"/>
  </si>
  <si>
    <t>내용중복이 없도록 다음기수 편성시 유의하겠음</t>
    <phoneticPr fontId="52" type="noConversion"/>
  </si>
  <si>
    <t>다양한 분야의 강사 초빙 요청</t>
    <phoneticPr fontId="52" type="noConversion"/>
  </si>
  <si>
    <t>기획능력 향상에 도움이 되는 분야 및 강사 발굴 중</t>
    <phoneticPr fontId="52" type="noConversion"/>
  </si>
  <si>
    <t>퇴직준비를 위한 매우 유익한 교육과정이었음.</t>
    <phoneticPr fontId="52" type="noConversion"/>
  </si>
  <si>
    <t>날씨나 시간,환경을 고려한 현장학습 구성이 필요한 것 같음.</t>
    <phoneticPr fontId="52" type="noConversion"/>
  </si>
  <si>
    <t>온나라 교육 시 보기만 하는 교육보다는 실습으로 하는 것이 효과가 있을 것 같음.</t>
    <phoneticPr fontId="52" type="noConversion"/>
  </si>
  <si>
    <t>경남의 비전과 주요정책 과목 강의에서 전문용어에 대한 설명이 있으면 강의에 대한 이해도가 더 높아질 것 같음.</t>
    <phoneticPr fontId="52" type="noConversion"/>
  </si>
  <si>
    <t>교육과목 편성 요청(만성질환 관련 강의, 국어 교육 등)</t>
    <phoneticPr fontId="52" type="noConversion"/>
  </si>
  <si>
    <t>6월3주차</t>
    <phoneticPr fontId="52" type="noConversion"/>
  </si>
  <si>
    <t>MICE사업 유치 역량강화 과정</t>
    <phoneticPr fontId="52" type="noConversion"/>
  </si>
  <si>
    <t>교육내용이 기초개념부터 심화 사례까지 체계를 갖춘 순서로 진행됐으면 좋겠음.</t>
    <phoneticPr fontId="52" type="noConversion"/>
  </si>
  <si>
    <t>원하던 강의였으며 아주 만족스러웠음.</t>
    <phoneticPr fontId="52" type="noConversion"/>
  </si>
  <si>
    <t>강사 역량이 대단하였고 재밌고 유익한 교육이었음.</t>
    <phoneticPr fontId="52" type="noConversion"/>
  </si>
  <si>
    <t>수업시간 및 교육기수가 늘어났으면 좋겠음.</t>
    <phoneticPr fontId="52" type="noConversion"/>
  </si>
  <si>
    <t>연 4기 개설하여 적정 기수로 운영중임</t>
    <phoneticPr fontId="52" type="noConversion"/>
  </si>
  <si>
    <t>기후위기 적응 대응 과정</t>
    <phoneticPr fontId="52" type="noConversion"/>
  </si>
  <si>
    <t>참여식 수업 요청</t>
    <phoneticPr fontId="52" type="noConversion"/>
  </si>
  <si>
    <t>코칭 리더십 과정</t>
    <phoneticPr fontId="52" type="noConversion"/>
  </si>
  <si>
    <t>실습 강화 요청</t>
    <phoneticPr fontId="52" type="noConversion"/>
  </si>
  <si>
    <t>만족스러운 교육과정이었음.</t>
    <phoneticPr fontId="52" type="noConversion"/>
  </si>
  <si>
    <t>자원봉사 일수 축소 요청(3일→2일)</t>
    <phoneticPr fontId="52" type="noConversion"/>
  </si>
  <si>
    <t>합숙교육이 2주차나 3주차에 편성됐으며 좋겠음.</t>
    <phoneticPr fontId="52" type="noConversion"/>
  </si>
  <si>
    <t>실무에 필요한 공부시간이 늘어났으면 좋겠음.(온나라, 차세대이호조 등)</t>
    <phoneticPr fontId="52" type="noConversion"/>
  </si>
  <si>
    <t>교육일정이 타이트한 것 같음.</t>
    <phoneticPr fontId="52" type="noConversion"/>
  </si>
  <si>
    <t>유익한 교육이 특히 많았던 한 주였음.</t>
    <phoneticPr fontId="52" type="noConversion"/>
  </si>
  <si>
    <t>헌법, 행정학 수업 추가 편성 요청</t>
    <phoneticPr fontId="52" type="noConversion"/>
  </si>
  <si>
    <t>6월4주차</t>
    <phoneticPr fontId="52" type="noConversion"/>
  </si>
  <si>
    <t>엑셀수업 진도가 조금 빠른 것 같음.</t>
    <phoneticPr fontId="52" type="noConversion"/>
  </si>
  <si>
    <t>중대재해예방 실무 과정</t>
    <phoneticPr fontId="52" type="noConversion"/>
  </si>
  <si>
    <t>교육과목 편성 요청(산업안전보건법 해설 등)</t>
    <phoneticPr fontId="52" type="noConversion"/>
  </si>
  <si>
    <t>점심시간 조정 요청</t>
    <phoneticPr fontId="52" type="noConversion"/>
  </si>
  <si>
    <t>재난안전 관리자 과정</t>
    <phoneticPr fontId="52" type="noConversion"/>
  </si>
  <si>
    <t>수업내용이 이해도가 높아 유익한 교육이었음.</t>
    <phoneticPr fontId="52" type="noConversion"/>
  </si>
  <si>
    <t>신규공무원 역량향상 심화 과정</t>
    <phoneticPr fontId="52" type="noConversion"/>
  </si>
  <si>
    <t>강제성이 부여된 발표수업은 변경됐으면 좋겠음.</t>
    <phoneticPr fontId="52" type="noConversion"/>
  </si>
  <si>
    <t>계약실무 실습을 할 기회가 있으면 좋겠음.</t>
    <phoneticPr fontId="52" type="noConversion"/>
  </si>
  <si>
    <t>예산실무와 회계실무 수업 내용이 상충되는 부분이 있어 현행화가 필요한 것 같음.</t>
    <phoneticPr fontId="52" type="noConversion"/>
  </si>
  <si>
    <t>가야사 바로알기 과정</t>
    <phoneticPr fontId="52" type="noConversion"/>
  </si>
  <si>
    <t>중복 편성 지양 요청</t>
    <phoneticPr fontId="52" type="noConversion"/>
  </si>
  <si>
    <t>가야를 바로 알기에는 시간이 부족하므로 교육시간 및 과정이 확대됐으면 좋겠음.</t>
    <phoneticPr fontId="52" type="noConversion"/>
  </si>
  <si>
    <t>적절한 구성이 만족스러웠고 현장에서 직접 설명들은 점이 도움이 되었음.</t>
    <phoneticPr fontId="52" type="noConversion"/>
  </si>
  <si>
    <t>파워포인트 활용(초급) 과정</t>
    <phoneticPr fontId="52" type="noConversion"/>
  </si>
  <si>
    <t>만족스러운 교육과정이었으며 이런 유익한 과정이 더욱 더 개설됐으면 좋겠음.</t>
    <phoneticPr fontId="52" type="noConversion"/>
  </si>
  <si>
    <t>모든 과정이 알차고 도움이 되어서 만족스러웠음.</t>
    <phoneticPr fontId="52" type="noConversion"/>
  </si>
  <si>
    <t>교육과목 편성 요청(캘리그라피, k문화의 부상과 통일과제 과목 재편성 등)</t>
    <phoneticPr fontId="52" type="noConversion"/>
  </si>
  <si>
    <t>7월1주차</t>
    <phoneticPr fontId="52" type="noConversion"/>
  </si>
  <si>
    <t>면접관 양성 과정</t>
    <phoneticPr fontId="52" type="noConversion"/>
  </si>
  <si>
    <t>실습시간 확대 요청함.</t>
    <phoneticPr fontId="52" type="noConversion"/>
  </si>
  <si>
    <t>휴식시간이 짧음.</t>
    <phoneticPr fontId="52" type="noConversion"/>
  </si>
  <si>
    <t>소집기간은 기존과 동일하게 하되, 추가로 2일 정도 사전 온라인 교육이 있으면 좋겠음.</t>
    <phoneticPr fontId="52" type="noConversion"/>
  </si>
  <si>
    <t>시군 6급 인사담당 팀장·실무자 필수과정으로 개설 요청함.</t>
    <phoneticPr fontId="52" type="noConversion"/>
  </si>
  <si>
    <t>대체적으로 유익했으며, 소방 현장 체험 등 체험활동이 매우 좋았음.</t>
    <phoneticPr fontId="52" type="noConversion"/>
  </si>
  <si>
    <t>큰 스크린 사용 요청함.</t>
    <phoneticPr fontId="52" type="noConversion"/>
  </si>
  <si>
    <t>재난관리체계의 이해는 과목명과 강의 내용이 상이함.</t>
    <phoneticPr fontId="52" type="noConversion"/>
  </si>
  <si>
    <t>스트레스 치유 과정</t>
    <phoneticPr fontId="52" type="noConversion"/>
  </si>
  <si>
    <t>이론 수업 축소 희망함.(요가나 필라테스 교육시간 확대 희망)</t>
    <phoneticPr fontId="52" type="noConversion"/>
  </si>
  <si>
    <t>자존감 회복 강의는 본 과정에 적절하지 않아 보이며, 지루했음.</t>
    <phoneticPr fontId="52" type="noConversion"/>
  </si>
  <si>
    <t>하절기에는 실내 현장체험을 추천하며, 인문학 콘서트 때 더 넓은 공연장에서의 진행을 희망함.</t>
    <phoneticPr fontId="52" type="noConversion"/>
  </si>
  <si>
    <t>1인 방송과 영상제작 과정</t>
    <phoneticPr fontId="52" type="noConversion"/>
  </si>
  <si>
    <t>기간이 짧아 교육기간 확대 편성 요청함.(초급부터 심화과정까지 포함될 수 있도록 편성 요청)</t>
    <phoneticPr fontId="52" type="noConversion"/>
  </si>
  <si>
    <t>청렴교육은 평소에도 교육기회가 많아 불필요한 편성인 듯함.</t>
    <phoneticPr fontId="52" type="noConversion"/>
  </si>
  <si>
    <t>한글, 엑셀 강의는 실용적이었고 향후 많은 도움이 될 듯함</t>
    <phoneticPr fontId="52" type="noConversion"/>
  </si>
  <si>
    <t>7월2주차</t>
    <phoneticPr fontId="52" type="noConversion"/>
  </si>
  <si>
    <t>공공언어 바르게 쓰기 과정</t>
    <phoneticPr fontId="52" type="noConversion"/>
  </si>
  <si>
    <t>어문규정 강의 내용이 다소 중복적이며, 실제 기안문 작성을 위한 행안부 지침에 대한 내용은 없어 아쉬웠음.</t>
    <phoneticPr fontId="52" type="noConversion"/>
  </si>
  <si>
    <t>교재에 오탈자가 많아서 수정이 필요해 보임.</t>
    <phoneticPr fontId="52" type="noConversion"/>
  </si>
  <si>
    <t>트라이포트와 물류산업 과정</t>
    <phoneticPr fontId="52" type="noConversion"/>
  </si>
  <si>
    <t>빔 프로젝터 장비 개선이 필요해 보임.</t>
    <phoneticPr fontId="52" type="noConversion"/>
  </si>
  <si>
    <t>남자 숙소 샤워실 바닥이 미끄러워 낙상 부상 위험 있음.(바닥 수건 배치 요망)</t>
    <phoneticPr fontId="52" type="noConversion"/>
  </si>
  <si>
    <t>인재개발지원과</t>
    <phoneticPr fontId="52" type="noConversion"/>
  </si>
  <si>
    <t>경남 일자리 과정</t>
    <phoneticPr fontId="52" type="noConversion"/>
  </si>
  <si>
    <t>자산관리(실생활 도움되는 경제 관련 내용 등) 교육이 강화되었으면 좋겠음.</t>
    <phoneticPr fontId="52" type="noConversion"/>
  </si>
  <si>
    <t>실무 내용을 더 많이 다루되 현직에서 겪은 일화 등을 소개하면 더욱 유익할 것 같음.</t>
    <phoneticPr fontId="52" type="noConversion"/>
  </si>
  <si>
    <t>e호조 및 온나라 시스템 교육시간 확대 편성 요청함.</t>
    <phoneticPr fontId="52" type="noConversion"/>
  </si>
  <si>
    <t>AI 관련 강의는 중복 편성인 것 같음.</t>
    <phoneticPr fontId="52" type="noConversion"/>
  </si>
  <si>
    <t>7월3주차</t>
    <phoneticPr fontId="52" type="noConversion"/>
  </si>
  <si>
    <t>인생 2모작 준비 과정</t>
    <phoneticPr fontId="52" type="noConversion"/>
  </si>
  <si>
    <t>기간을 확대하여 다양한 과목을 강의했으면 좋겠음.(세금, 건강, 농업경영체 등록방법, 퇴직 후 보험료 변경, AI 등)</t>
    <phoneticPr fontId="52" type="noConversion"/>
  </si>
  <si>
    <t>강사 마이크 성능 개선 필요함.</t>
    <phoneticPr fontId="52" type="noConversion"/>
  </si>
  <si>
    <t>산림정책 실무 과정</t>
    <phoneticPr fontId="52" type="noConversion"/>
  </si>
  <si>
    <t>다과를 구비해주면 좋을 듯함.</t>
    <phoneticPr fontId="52" type="noConversion"/>
  </si>
  <si>
    <t>깊이 있는 내용으로 구성하면 좋을 듯함.(실제 전문가 초빙, 견학 체험 등)</t>
    <phoneticPr fontId="52" type="noConversion"/>
  </si>
  <si>
    <t>강의 도중 무단 이탈자들이 너무 많아 근태관리에 철저히 할 필요가 있음.</t>
    <phoneticPr fontId="52" type="noConversion"/>
  </si>
  <si>
    <t>교재와 PPT가 일치하지 않아 강의 듣는 데 불편했음.</t>
    <phoneticPr fontId="52" type="noConversion"/>
  </si>
  <si>
    <t>예산회계 실무 과정</t>
    <phoneticPr fontId="52" type="noConversion"/>
  </si>
  <si>
    <t>강의 사전안내와 교육장 세팅이 제대로 되지 않아 교육 받는 데 다소 불편하였음.</t>
    <phoneticPr fontId="52" type="noConversion"/>
  </si>
  <si>
    <t>보탬e 시스템도 e호조 시스템 교육처럼 전산실에서 교육하면 더 좋을 것 같음.</t>
    <phoneticPr fontId="52" type="noConversion"/>
  </si>
  <si>
    <t>엑셀활용(중급) 과정</t>
    <phoneticPr fontId="52" type="noConversion"/>
  </si>
  <si>
    <t>교육기간 확대 요청함.(1일은 다소 짧음)</t>
    <phoneticPr fontId="52" type="noConversion"/>
  </si>
  <si>
    <t>7월4주차</t>
    <phoneticPr fontId="52" type="noConversion"/>
  </si>
  <si>
    <t>시군을 찾아가는 교육을 많이 늘려주면 좋겠음.</t>
    <phoneticPr fontId="52" type="noConversion"/>
  </si>
  <si>
    <t>빅데이터 분석과 행정활용 과정</t>
    <phoneticPr fontId="52" type="noConversion"/>
  </si>
  <si>
    <t>AI 활용 및 챗GPT, 기타 교양 과목 추가 등 교육기간을 더 늘려주면 좋겠음.</t>
    <phoneticPr fontId="52" type="noConversion"/>
  </si>
  <si>
    <t>교육용 컴퓨터 사전 준비 요청함.(동시접속 등으로 교육 전 불필요한 시간이 소요되었었음)</t>
    <phoneticPr fontId="52" type="noConversion"/>
  </si>
  <si>
    <t>엑셀 및 한글 과정 수업시간을 늘리면 좋겠음.</t>
    <phoneticPr fontId="52" type="noConversion"/>
  </si>
  <si>
    <t>8월1주차</t>
    <phoneticPr fontId="52" type="noConversion"/>
  </si>
  <si>
    <t>엑셀 및 한글 수업이 유용했으나 시간이 다소 짧아 아쉬웠고, 실습 수업이 많았으면 좋겠음.</t>
    <phoneticPr fontId="52" type="noConversion"/>
  </si>
  <si>
    <t>소통과 공감 과정</t>
    <phoneticPr fontId="52" type="noConversion"/>
  </si>
  <si>
    <t>유익한 강의로, 더 많은 교육생이 수강할 수 있도록 널리 알리면 좋겠음.</t>
    <phoneticPr fontId="52" type="noConversion"/>
  </si>
  <si>
    <t>8월3주차</t>
    <phoneticPr fontId="52" type="noConversion"/>
  </si>
  <si>
    <t>601호 강의실 인터넷 안되는데 조치 바람.</t>
    <phoneticPr fontId="52" type="noConversion"/>
  </si>
  <si>
    <t>각 분임실 토너 교체 바람.</t>
    <phoneticPr fontId="52" type="noConversion"/>
  </si>
  <si>
    <t>8월4주차</t>
    <phoneticPr fontId="52" type="noConversion"/>
  </si>
  <si>
    <t>생성형 인공지능 수업은 매우 유익하였고, 교육기간을 확대해주면 좋겠음.</t>
    <phoneticPr fontId="52" type="noConversion"/>
  </si>
  <si>
    <t>8월5주차</t>
    <phoneticPr fontId="52" type="noConversion"/>
  </si>
  <si>
    <t>식품 위생감시원 직무교육 과정</t>
    <phoneticPr fontId="52" type="noConversion"/>
  </si>
  <si>
    <t>식품위생 지도점검은 대표적인 기피업무인데, 식품위생감시원으로서의 역할, 신념, 업무청체성 함양 등에 관한 내용도 직무소양 교육으로 다루면 좋겠음.</t>
    <phoneticPr fontId="52" type="noConversion"/>
  </si>
  <si>
    <t>위생민원 인허가 관련 교육 있으면 좋겠음.</t>
    <phoneticPr fontId="52" type="noConversion"/>
  </si>
  <si>
    <t>시군들 사례도 들어볼 수 있으면 조금 더 실질적인 도움이 될 것 같음.</t>
    <phoneticPr fontId="52" type="noConversion"/>
  </si>
  <si>
    <t>지방의회 공무원 실무역량 향상과정</t>
    <phoneticPr fontId="52" type="noConversion"/>
  </si>
  <si>
    <t>401호 강의실 마이크 등 음향기기 및 빔프로젝트 상태 확인 바람.</t>
    <phoneticPr fontId="52" type="noConversion"/>
  </si>
  <si>
    <t>입법과정 교육시간을 늘려 하루 정도 교육을 받을 수 있으면 좋겠음.</t>
    <phoneticPr fontId="52" type="noConversion"/>
  </si>
  <si>
    <t>행사실무에 안전 관련된 내용이 추가되면 좋을 것 같음.</t>
    <phoneticPr fontId="52" type="noConversion"/>
  </si>
  <si>
    <t>스피치 실습시간을 늘리면 좋겠음.</t>
    <phoneticPr fontId="52" type="noConversion"/>
  </si>
  <si>
    <t>차기수 편성 시 반영 예정</t>
    <phoneticPr fontId="52" type="noConversion"/>
  </si>
  <si>
    <t>너무 즐겁고 재밌었음(힐링의 시간이었음).</t>
    <phoneticPr fontId="52" type="noConversion"/>
  </si>
  <si>
    <t>지속적으로 만족할만한 교육될 수 있도록 노력하겠음</t>
    <phoneticPr fontId="52" type="noConversion"/>
  </si>
  <si>
    <t>과정을 더 많이 만들어 운영하면 좋을 듯함.</t>
    <phoneticPr fontId="52" type="noConversion"/>
  </si>
  <si>
    <t>2025년 계획 수립시 교육인원, 기수 확대 검토하겠음</t>
    <phoneticPr fontId="52" type="noConversion"/>
  </si>
  <si>
    <t>5급 관리자 리더십 과정</t>
    <phoneticPr fontId="52" type="noConversion"/>
  </si>
  <si>
    <t>교육기간을 늘려 좀 더 깊이 있는 강의가 이뤄지면 좋겠음.</t>
    <phoneticPr fontId="52" type="noConversion"/>
  </si>
  <si>
    <t>2025년 교육훈련계획 수립시 검토하겠음.</t>
    <phoneticPr fontId="52" type="noConversion"/>
  </si>
  <si>
    <t>문화공연 프로그램이 있으면 좋겠음.</t>
    <phoneticPr fontId="52" type="noConversion"/>
  </si>
  <si>
    <t>여러 조건(시기, 내용, 일정 등)을 고려하여 교육계획 수립시 검토하도록하겠음.</t>
    <phoneticPr fontId="52" type="noConversion"/>
  </si>
  <si>
    <t>민법 교재 통합본을 제본하여 배부해주면 좋겠음.</t>
    <phoneticPr fontId="52" type="noConversion"/>
  </si>
  <si>
    <t>9월1주차</t>
    <phoneticPr fontId="52" type="noConversion"/>
  </si>
  <si>
    <t>이진석 교수님의 힐링콘서트는 명강의였으며, 마음 속 응어리가 풀려 평안함을 얻는 시간이었음. 과정 마무리 즈음하여 강의를 다시 들을 수 있으면 좋겠음.</t>
    <phoneticPr fontId="52" type="noConversion"/>
  </si>
  <si>
    <t>(교육생 지속 건의 중) 민법 수업시간에 볼 수 있는 교재나 출력물이 배부되면 좋겠음.</t>
    <phoneticPr fontId="52" type="noConversion"/>
  </si>
  <si>
    <t>퇴직 후의 건강관리나 취미관리 등의 교과 편성을 요청하며, 이론 수업보다 현장 체험 위주의 교과(패러글라이딩, 승마, 서핑 등)를 늘려 주면 좋겠음.</t>
    <phoneticPr fontId="52" type="noConversion"/>
  </si>
  <si>
    <t>봉사시간이 충분하지 않은데, 더 많은 시간이 배분되어야 내실있게 운영 될 것이라고 봄.</t>
    <phoneticPr fontId="52" type="noConversion"/>
  </si>
  <si>
    <t>드론 이해 및 행정 활용 과정</t>
    <phoneticPr fontId="52" type="noConversion"/>
  </si>
  <si>
    <t>1~3종 드론자격증 모두 취득할 수 있는 교육과정이 개설되었으면 좋겠음(실습시간 7시간을 드론실습 6시간으로 대체하면 3종 자격증을 취득할 수 있음.).</t>
    <phoneticPr fontId="52" type="noConversion"/>
  </si>
  <si>
    <t>교육시간(실습시간)을 연장하였으면 좋겠음.</t>
    <phoneticPr fontId="52" type="noConversion"/>
  </si>
  <si>
    <t>보다 쾌적한 강의실을 섭외해주었으면 함(화장실이 너무 더러움).</t>
    <phoneticPr fontId="52" type="noConversion"/>
  </si>
  <si>
    <t>식사가 불편하였음.</t>
    <phoneticPr fontId="52" type="noConversion"/>
  </si>
  <si>
    <t>드론의 행정 활용에서 경찰, 소방, 토목 등에 한정된 사례들이 대부분으로 지방행정에서 활용되는 또는 활용가능한 구체적 사례들이 더 발굴되었으면 좋겠음.</t>
    <phoneticPr fontId="52" type="noConversion"/>
  </si>
  <si>
    <t>생성형 AI 수업이 유익하였고, 별도 심화과정으로 편성 건의함.</t>
    <phoneticPr fontId="52" type="noConversion"/>
  </si>
  <si>
    <t>재테크 및 세금 등 생활 전반에 밀접한 교과 편성 요청함.</t>
    <phoneticPr fontId="52" type="noConversion"/>
  </si>
  <si>
    <t>인문소양 관련 강의가 조금 포함되면 좋을 것 같음.</t>
    <phoneticPr fontId="52" type="noConversion"/>
  </si>
  <si>
    <t>요가수업 시 편한 복장으로 오라는 안내를 하면 수업이 더 원활했을 것 같음.</t>
    <phoneticPr fontId="52" type="noConversion"/>
  </si>
  <si>
    <t>첫 수업은 분임조 편성 및 분임조 구성원 서로를 알아가는 시간으로 구성하면 좋을 것 같음.</t>
    <phoneticPr fontId="52" type="noConversion"/>
  </si>
  <si>
    <t>현장체험 수업 시 맛집으로 단체 예약해서 먹으면 좋겠음.</t>
    <phoneticPr fontId="52" type="noConversion"/>
  </si>
  <si>
    <t>우주항공산업과 UAM 과정</t>
    <phoneticPr fontId="52" type="noConversion"/>
  </si>
  <si>
    <t>국내 우주항공산업과 국내현황을 강의한 김해동 강사님 수업이 유익했음.</t>
    <phoneticPr fontId="52" type="noConversion"/>
  </si>
  <si>
    <t>현장견학도 좋고 스트레칭, 필라테스, 음악공연 등 중간중간 릴랙스 할 수 있는 시간이 있으면 좋겠음.</t>
    <phoneticPr fontId="52" type="noConversion"/>
  </si>
  <si>
    <t>현장연수는 제주도 이외 울릉도도 고려해주면 좋겠고, 현장연수는 교육과정 초기에 떠나서 교육생들끼리 빨리 친해지도록 해주면 좋을 듯함.</t>
    <phoneticPr fontId="52" type="noConversion"/>
  </si>
  <si>
    <t>인원이 너무 많았음.</t>
    <phoneticPr fontId="52" type="noConversion"/>
  </si>
  <si>
    <t>미래설계 과정은 55~57세 사이에 수강할 수 있다면 퇴직 후 삶을 준비하는데 더욱 도움이 될 것 같음.</t>
    <phoneticPr fontId="52" type="noConversion"/>
  </si>
  <si>
    <t>자리배치를 자율에 맞기기 보다 강제적으로 타 시군과 섞이도록 하면 더 좋을 것 같음.</t>
    <phoneticPr fontId="52" type="noConversion"/>
  </si>
  <si>
    <t>Chat GPT, 스마트폰, 사진, 동영상 제작 등의 교과목을 추가해주면 좋겠음.</t>
    <phoneticPr fontId="52" type="noConversion"/>
  </si>
  <si>
    <t>복습을 위해서 강의영상을 제작해 배포해 주면 좋겠음.</t>
    <phoneticPr fontId="52" type="noConversion"/>
  </si>
  <si>
    <t>과장급 필수 역량향상 과정</t>
    <phoneticPr fontId="52" type="noConversion"/>
  </si>
  <si>
    <t>참여식 강의가 조금은 어색했으나 아주 재미있고 유익해서 앞으로 더 확대하면 좋겠음.</t>
    <phoneticPr fontId="52" type="noConversion"/>
  </si>
  <si>
    <t>현장학습이 필요함.</t>
    <phoneticPr fontId="52" type="noConversion"/>
  </si>
  <si>
    <t>코칭 과목 확대를 건의함.</t>
    <phoneticPr fontId="52" type="noConversion"/>
  </si>
  <si>
    <t>오피스 스트레칭 및 싱잉볼 명상 시간 확대를 통한 힐링시간을 더 많이 가졌으면 좋겠음.</t>
    <phoneticPr fontId="52" type="noConversion"/>
  </si>
  <si>
    <t>9월3주차</t>
    <phoneticPr fontId="52" type="noConversion"/>
  </si>
  <si>
    <t>세계 각국의 역사나 기행, 문화 소개 등 관련 강의는 상반기 국외여행 결정 전에 수강한다면 좀 더 유익할 듯함.</t>
    <phoneticPr fontId="52" type="noConversion"/>
  </si>
  <si>
    <t>전입공무원 역량향상 과정</t>
    <phoneticPr fontId="52" type="noConversion"/>
  </si>
  <si>
    <t>장재혁 강사의 경남의 비전과 주요정책 강의가 유익했음.</t>
    <phoneticPr fontId="52" type="noConversion"/>
  </si>
  <si>
    <t>예산, 회계실무 등의 교과 추가 필요함.</t>
    <phoneticPr fontId="52" type="noConversion"/>
  </si>
  <si>
    <t>도 전입 동기들과 친해질 수 있는 프로그램도 필요한 것 같음.</t>
    <phoneticPr fontId="52" type="noConversion"/>
  </si>
  <si>
    <t>오피스 스트레칭처럼 몸을 움직이는 활동이 확대되면 좋겠음.</t>
    <phoneticPr fontId="52" type="noConversion"/>
  </si>
  <si>
    <t>기간이 하루 더 길었으면 좋겠음.</t>
    <phoneticPr fontId="52" type="noConversion"/>
  </si>
  <si>
    <t>교육 시기가 너무 좋았으며, 힐링이 되었고, 좋은 교육이 있으면 다시 들으러 오고 싶음.</t>
    <phoneticPr fontId="52" type="noConversion"/>
  </si>
  <si>
    <t>강의 때 배부된 PPT 자료는 흑백인데, 컬러로 배부되면 강조점을 알 수 있을 것 같음.</t>
    <phoneticPr fontId="52" type="noConversion"/>
  </si>
  <si>
    <t>감사업무 향상 과정</t>
    <phoneticPr fontId="52" type="noConversion"/>
  </si>
  <si>
    <t>교육시간이 부족한 것 같아 2~3일간(최대 5일간) 교육을 했으면 좋겠음.</t>
    <phoneticPr fontId="52" type="noConversion"/>
  </si>
  <si>
    <t>최소한 인사이동이 있는 1월, 7월 이후에 감사교육이 있으면 감사업무에 큰 도움이 될 것 같음.</t>
    <phoneticPr fontId="52" type="noConversion"/>
  </si>
  <si>
    <t>감사지적 사례 및 감사기법 향상 위주의 교육 추가가 필요함.</t>
    <phoneticPr fontId="52" type="noConversion"/>
  </si>
  <si>
    <t>향후 초급반, 심화반으로 나눠 운영하면 좋을 듯함.</t>
    <phoneticPr fontId="52" type="noConversion"/>
  </si>
  <si>
    <t>감사업무 향상이지만, 일반 부서 직원들을 위해서 감사 방향에 대한 교육도 병행하면 좋겠음.</t>
    <phoneticPr fontId="52" type="noConversion"/>
  </si>
  <si>
    <t>한글 활용(중급) 과정</t>
    <phoneticPr fontId="52" type="noConversion"/>
  </si>
  <si>
    <t>강사의 자체 교안이 있으면 더 좋을 듯함.</t>
    <phoneticPr fontId="52" type="noConversion"/>
  </si>
  <si>
    <t>9월4주차</t>
    <phoneticPr fontId="52" type="noConversion"/>
  </si>
  <si>
    <t>승강기 업무담당자 안전관리 과정</t>
    <phoneticPr fontId="52" type="noConversion"/>
  </si>
  <si>
    <t>식당운영 관련하여 개선 요청하며, 중식뿐만 아니라 조식과 석식도 이용할 수 있었으면 함.</t>
    <phoneticPr fontId="52" type="noConversion"/>
  </si>
  <si>
    <t>현장실습 위주의 교육이 되었으면 함.</t>
    <phoneticPr fontId="52" type="noConversion"/>
  </si>
  <si>
    <t>조속한 공사 마무리 요청함.</t>
    <phoneticPr fontId="52" type="noConversion"/>
  </si>
  <si>
    <t>승강기 안전 교육 계속 확대 요청함.</t>
    <phoneticPr fontId="52" type="noConversion"/>
  </si>
  <si>
    <t>승마 과정</t>
    <phoneticPr fontId="52" type="noConversion"/>
  </si>
  <si>
    <t>교육 기간을 확대해 주었으면 함(3일→4~5일).</t>
    <phoneticPr fontId="52" type="noConversion"/>
  </si>
  <si>
    <t>실력 등급에 맞춰 초급·중급·고급으로 이어지는 교육 커리큘럼을 운영하였으면 함.</t>
    <phoneticPr fontId="52" type="noConversion"/>
  </si>
  <si>
    <t>화장실이 협소하여 이를 개선하면 좋을 듯함</t>
    <phoneticPr fontId="52" type="noConversion"/>
  </si>
  <si>
    <t>보호장구 등은 소독하여 청결상태 유지가 되었으면 좋겠음.</t>
    <phoneticPr fontId="52" type="noConversion"/>
  </si>
  <si>
    <t>인원이 많아 실습시간이 부족하였음.</t>
    <phoneticPr fontId="52" type="noConversion"/>
  </si>
  <si>
    <t>시설이 너무 쾌적하고 관리가 잘 되어 있었음.</t>
    <phoneticPr fontId="52" type="noConversion"/>
  </si>
  <si>
    <t>4차 산업혁명과 AI 활용 과정</t>
    <phoneticPr fontId="52" type="noConversion"/>
  </si>
  <si>
    <t>4차 산업혁명에 관한 직무연관성 있는 교과 편성을 요청하며, AI 교육의 경우 몇 가지만 심도 있게 다루는 것이 더 좋을 것 같음(블록체인은 빼도 될 것 같고 그 대신 미래교통과 로봇 등에 의한 사회 변화를 예상한 정책 활용 등은 추가).</t>
    <phoneticPr fontId="52" type="noConversion"/>
  </si>
  <si>
    <t>401호 빔포젝트 화면밝기 및 마이크 상태(소리 퍼짐 현상 있음) 점검 필요함.</t>
    <phoneticPr fontId="52" type="noConversion"/>
  </si>
  <si>
    <t>전산실이 덥고 답답한 느낌이었음.</t>
    <phoneticPr fontId="52" type="noConversion"/>
  </si>
  <si>
    <t>AI 활용이라는 게 업무시간 단축 및 자동화 관련 부분일 텐데, 사전 설문조사를 통해 실제로 결과물을 도출할 수 있는 실전용 업무파일이 있었으면 좋겠음.</t>
    <phoneticPr fontId="52" type="noConversion"/>
  </si>
  <si>
    <t>기간을 5일로 확대하여 실습이 많으면 좋겠음.</t>
    <phoneticPr fontId="52" type="noConversion"/>
  </si>
  <si>
    <t>생성형 AI 관련해 김용성 강사 수업이 유익했음.</t>
    <phoneticPr fontId="52" type="noConversion"/>
  </si>
  <si>
    <t>내부 직원 강사보다 전문강사로 강사진 구성 희망함.</t>
    <phoneticPr fontId="52" type="noConversion"/>
  </si>
  <si>
    <t>현장학습 일정과 숙소동 이용에 관해 일주일 전 미리 알려주면 좋겠음.</t>
    <phoneticPr fontId="52" type="noConversion"/>
  </si>
  <si>
    <t>보고서 실무 강의는 강의 준비가 미흡한데다 우수 보고서 사례는 강의 중 다뤄지지도 못함.</t>
    <phoneticPr fontId="52" type="noConversion"/>
  </si>
  <si>
    <t>PPT 만드는 법(외주업체 수준으로)을 다루면 좋겠음.</t>
    <phoneticPr fontId="52" type="noConversion"/>
  </si>
  <si>
    <t>강사가 실제 수업 때 사용하는 PPT 자료랑 교재 자료가 상이한데, 서로 통일해 주었으면 함.</t>
    <phoneticPr fontId="52" type="noConversion"/>
  </si>
  <si>
    <t>휴게실을 더욱 쾌적하게 해주었으면 좋겠음.</t>
    <phoneticPr fontId="52" type="noConversion"/>
  </si>
  <si>
    <t>현장 체험교육 증대 및 실습시간 연장을 요청함.</t>
    <phoneticPr fontId="52" type="noConversion"/>
  </si>
  <si>
    <t>재난관리 및 재난체계의 이해 교육 시간 확대를 요청함.</t>
    <phoneticPr fontId="52" type="noConversion"/>
  </si>
  <si>
    <t>토론식 참여 교육을 희망함.</t>
    <phoneticPr fontId="52" type="noConversion"/>
  </si>
  <si>
    <t>교육생 간 소통의 시간을 갖기를 바람.</t>
    <phoneticPr fontId="52" type="noConversion"/>
  </si>
  <si>
    <t>박소정 강사의 한글 및 엑셀 실무 교육이 유익하였음.</t>
    <phoneticPr fontId="52" type="noConversion"/>
  </si>
  <si>
    <t>엑셀 및 한글 등 실무에 바로 쓸 수 있는 교육을 더욱 확대해서 다루면 좋겠음.</t>
    <phoneticPr fontId="52" type="noConversion"/>
  </si>
  <si>
    <t>교육 기간을 확대하였으면 좋겠음.</t>
    <phoneticPr fontId="52" type="noConversion"/>
  </si>
  <si>
    <t>체력향상 및 멘탈 관리를 위한 교과도 필요함.</t>
    <phoneticPr fontId="52" type="noConversion"/>
  </si>
  <si>
    <t>공휴일이 3일 있으면 교육시간도 3일 연장되면 좋겠고(수업일정이 너무 빽빽함.), 소노캄에서 저녁시간까지 일정이 있었는데 차라리 낮 일정이 촘촘하더라도 저녁에는 쉴 수 있도록 했으면 좋겠음.</t>
    <phoneticPr fontId="52" type="noConversion"/>
  </si>
  <si>
    <t>세대공감 및 민원응대 역할연기는 근무기간이 이제 한 두달 정도인 신규임용 공무원 교육에 맞지 않다고 보며(차라리 7~8급 공무원 대상으로가 더욱 적절해 보임.), 차라리 강사를 초빙해 민원응대에 대한 교육을 하는 게 낫다고 봄.</t>
    <phoneticPr fontId="52" type="noConversion"/>
  </si>
  <si>
    <t>종이 절약 측면에서 불필요한 교재는 축소해 주기 바람.</t>
    <phoneticPr fontId="52" type="noConversion"/>
  </si>
  <si>
    <t>10월1주차</t>
    <phoneticPr fontId="52" type="noConversion"/>
  </si>
  <si>
    <t>인재양성과</t>
    <phoneticPr fontId="57" type="noConversion"/>
  </si>
  <si>
    <t>독도를 통한 올바른 역사인식' 강의는 애국심을 돋우는 명강의였음.</t>
    <phoneticPr fontId="52" type="noConversion"/>
  </si>
  <si>
    <t>10월2주차</t>
    <phoneticPr fontId="57" type="noConversion"/>
  </si>
  <si>
    <t>경남 일자리 과정</t>
    <phoneticPr fontId="57" type="noConversion"/>
  </si>
  <si>
    <t>공직자 이해충돌 방지 과정</t>
    <phoneticPr fontId="57" type="noConversion"/>
  </si>
  <si>
    <t>소통과 공감 과정</t>
    <phoneticPr fontId="57" type="noConversion"/>
  </si>
  <si>
    <t>인구소멸 대응과 지역균형 발전 과정</t>
    <phoneticPr fontId="57" type="noConversion"/>
  </si>
  <si>
    <t>정수장 관리 실무 과정</t>
    <phoneticPr fontId="57" type="noConversion"/>
  </si>
  <si>
    <t>신규 임용(후보)자 과정</t>
    <phoneticPr fontId="28" type="noConversion"/>
  </si>
  <si>
    <t>10월3주차</t>
    <phoneticPr fontId="57" type="noConversion"/>
  </si>
  <si>
    <t>산청 치유의 숲 힐링 체험이 가장 유익하였음.</t>
    <phoneticPr fontId="52" type="noConversion"/>
  </si>
  <si>
    <t>교육기간을 확대하여주면 좋겠음(3일→4~5일).</t>
    <phoneticPr fontId="52" type="noConversion"/>
  </si>
  <si>
    <t>1일차 이론수업(항노화 이해 및 건강관리 등)은 축소하고 스트레칭 위주로 진행하는 것으로 개선하였으면 함</t>
    <phoneticPr fontId="52" type="noConversion"/>
  </si>
  <si>
    <t>이현민 강사의 엑셀실무 및 한글실무 강의를 유익했다고 봄.</t>
    <phoneticPr fontId="52" type="noConversion"/>
  </si>
  <si>
    <t>구내식당 이용을 희망하지 않은데도 식권을 사야 하는 부분은 개선하면 좋겠음.</t>
    <phoneticPr fontId="52" type="noConversion"/>
  </si>
  <si>
    <t>공문작성법과 AI기술 업무적용 등을 가르치면 좋겠음.</t>
    <phoneticPr fontId="52" type="noConversion"/>
  </si>
  <si>
    <t>교육기간이 더 길었으면 좋겠고, 한글, 엑셀만 분리해서 2~3일 과정으로 진행하면 좋겠음.</t>
    <phoneticPr fontId="52" type="noConversion"/>
  </si>
  <si>
    <t>강사님께서 열정적으로 수업해주셨음은 물론, 업무적으로도 도움되는 부분들을 많이 알려주셨고, 특히 매우 친절하셨음.</t>
    <phoneticPr fontId="52" type="noConversion"/>
  </si>
  <si>
    <t>이런 과정이 더 자주 있었으면 좋겠음.</t>
    <phoneticPr fontId="52" type="noConversion"/>
  </si>
  <si>
    <t>강의실(정보화3실) 공기가 너무 탁함.</t>
    <phoneticPr fontId="52" type="noConversion"/>
  </si>
  <si>
    <t>주차가 불편함.</t>
    <phoneticPr fontId="52" type="noConversion"/>
  </si>
  <si>
    <t>김민서 강사의 보도자료 작성 및 언론인터뷰 강의가 가장 유익했음.</t>
    <phoneticPr fontId="52" type="noConversion"/>
  </si>
  <si>
    <t>교육기간을 3일로 하면 좋겠음.</t>
    <phoneticPr fontId="52" type="noConversion"/>
  </si>
  <si>
    <t>실무위주의 교육이 필요함.</t>
    <phoneticPr fontId="52" type="noConversion"/>
  </si>
  <si>
    <t>섬을 주제로 한 과정에 충실하기 위한 시간 절약면에서 동선을 효율적으로 고려할 필요가 있음.</t>
    <phoneticPr fontId="52" type="noConversion"/>
  </si>
  <si>
    <t>교육환경</t>
    <phoneticPr fontId="28" type="noConversion"/>
  </si>
  <si>
    <t>업무에 필요한 과정들을 편성했지만 해당 건의사항에 대한 수요가 어느정도 있을경우 검토하도록 하겠음</t>
  </si>
  <si>
    <t>장기 검토하겠음</t>
  </si>
  <si>
    <t>내년도 연간계획 수립 시 반영검토</t>
    <phoneticPr fontId="57" type="noConversion"/>
  </si>
  <si>
    <t>업무시간 단축 및 자동화에 한정 할 수는 없으며, 기관 및 부서가 각기 다른 교육생들의 다양한 요구사항에 대해 합의점 찾기 어려움</t>
    <phoneticPr fontId="52" type="noConversion"/>
  </si>
  <si>
    <t>시설 개선 방안 다각도로 검토 하겠음</t>
    <phoneticPr fontId="57" type="noConversion"/>
  </si>
  <si>
    <t>시간이 한정되어있어 확대편성에 대한 장기적인 검토 필요</t>
  </si>
  <si>
    <t>교육 기간은 수요 및 해당과정에 필요한 과목, 편성예산 등 검토 필요</t>
  </si>
  <si>
    <t>시간이 한정되어있어 체력향상 및 멘탈 관리 과목에 대한 장기적인 검토 필요</t>
  </si>
  <si>
    <t>교육훈련계획 수립시 교육일정 검토하고, 일과시간은 교육의 전체적인 흐름을 고려하고 있음</t>
    <phoneticPr fontId="57" type="noConversion"/>
  </si>
  <si>
    <t>9월2주차</t>
    <phoneticPr fontId="28" type="noConversion"/>
  </si>
  <si>
    <t>12월 교육 계획 수립시 검토해 보겠음</t>
    <phoneticPr fontId="57" type="noConversion"/>
  </si>
  <si>
    <t>추후 과정 운영시 봉사활동 시간 필요여부 및 시간에 대해 검토하여 운영예정</t>
    <phoneticPr fontId="57" type="noConversion"/>
  </si>
  <si>
    <t>창원시 시설관리공단 측에 시설 관리 요구하거나, 다른 교육장소 물색해보겠음</t>
    <phoneticPr fontId="52" type="noConversion"/>
  </si>
  <si>
    <t>다른 교육장소를 물색해보겠음</t>
    <phoneticPr fontId="52" type="noConversion"/>
  </si>
  <si>
    <t>현재 활용되는 부분이 한정되어 있으며, 점차 확대되는 추세임을 감안하여, 다음 교육 시 최신 사례 반영토록 하겠음</t>
    <phoneticPr fontId="52" type="noConversion"/>
  </si>
  <si>
    <t>해당 강사님 섭외에 대해 다음기수에 반영 검토하겠음</t>
    <phoneticPr fontId="57" type="noConversion"/>
  </si>
  <si>
    <t>2025년 교육운영 계획 수립시 참고하겠음</t>
    <phoneticPr fontId="57" type="noConversion"/>
  </si>
  <si>
    <t>내년도 교육일정 편성 시 참고하겠음</t>
    <phoneticPr fontId="57" type="noConversion"/>
  </si>
  <si>
    <t>강사와 협의 하여, 반영 검토</t>
    <phoneticPr fontId="52" type="noConversion"/>
  </si>
  <si>
    <t>차기수 운영시 반영 검토</t>
    <phoneticPr fontId="57" type="noConversion"/>
  </si>
  <si>
    <t>교육장(함안군 승마공원) 월, 화 휴무로 해당 건의사항은 반영이 어려울것으로 예상 됨. 추후 교육장 변경시 검토하도록 하겠음.</t>
    <phoneticPr fontId="57" type="noConversion"/>
  </si>
  <si>
    <t>교육장 변경시 화장실이 쾌적한 곳을 선정할수 있도록 검토하겠음</t>
    <phoneticPr fontId="57" type="noConversion"/>
  </si>
  <si>
    <t>교육운영 계획 수립시 검토하여 수립하겠음.</t>
    <phoneticPr fontId="57" type="noConversion"/>
  </si>
  <si>
    <t>인재양성과</t>
    <phoneticPr fontId="28" type="noConversion"/>
  </si>
  <si>
    <t>교육환경</t>
    <phoneticPr fontId="28" type="noConversion"/>
  </si>
  <si>
    <t>인재개발지원과</t>
    <phoneticPr fontId="28" type="noConversion"/>
  </si>
  <si>
    <t>인재개발원 숙소 공간을 확대하였으면 좋겠고, 당장 여의치 않으면 주변 다른 숙소라도 이용할 수 있으면 좋겠음.</t>
    <phoneticPr fontId="52" type="noConversion"/>
  </si>
  <si>
    <t>10월3주차</t>
    <phoneticPr fontId="28" type="noConversion"/>
  </si>
  <si>
    <t>항노화산업 탐방 과정</t>
    <phoneticPr fontId="28" type="noConversion"/>
  </si>
  <si>
    <t>10.15.~10.17.</t>
    <phoneticPr fontId="28" type="noConversion"/>
  </si>
  <si>
    <t>인재개발원</t>
    <phoneticPr fontId="28" type="noConversion"/>
  </si>
  <si>
    <t>경남의 섬 과정</t>
    <phoneticPr fontId="28" type="noConversion"/>
  </si>
  <si>
    <t>신규공무원 역량향상 심화 과정</t>
    <phoneticPr fontId="28" type="noConversion"/>
  </si>
  <si>
    <t>업무용 오피스 활용 과정</t>
    <phoneticPr fontId="28" type="noConversion"/>
  </si>
  <si>
    <t>홍보실무 과정</t>
    <phoneticPr fontId="28" type="noConversion"/>
  </si>
  <si>
    <t>10.15.~10.18.</t>
    <phoneticPr fontId="28" type="noConversion"/>
  </si>
  <si>
    <t>10.16.~10.18.</t>
    <phoneticPr fontId="28" type="noConversion"/>
  </si>
  <si>
    <t>10.16.~10.18.</t>
    <phoneticPr fontId="28" type="noConversion"/>
  </si>
  <si>
    <t>10.17.~10.18.</t>
    <phoneticPr fontId="28" type="noConversion"/>
  </si>
  <si>
    <t>10월3주차</t>
    <phoneticPr fontId="28" type="noConversion"/>
  </si>
  <si>
    <t>제2기 항노화산업 탐방 과정</t>
    <phoneticPr fontId="28" type="noConversion"/>
  </si>
  <si>
    <t>맹해영</t>
    <phoneticPr fontId="28" type="noConversion"/>
  </si>
  <si>
    <t>항노화의 이해</t>
    <phoneticPr fontId="28" type="noConversion"/>
  </si>
  <si>
    <t>맹해영</t>
    <phoneticPr fontId="28" type="noConversion"/>
  </si>
  <si>
    <t>항노화와 현대인의 건강관리</t>
    <phoneticPr fontId="28" type="noConversion"/>
  </si>
  <si>
    <t>정한겸</t>
    <phoneticPr fontId="28" type="noConversion"/>
  </si>
  <si>
    <t>스트레칭</t>
    <phoneticPr fontId="28" type="noConversion"/>
  </si>
  <si>
    <t>제3기 경남의 섬 과정</t>
    <phoneticPr fontId="28" type="noConversion"/>
  </si>
  <si>
    <t>조시영</t>
    <phoneticPr fontId="28" type="noConversion"/>
  </si>
  <si>
    <t>경남 섬 가치와 미래</t>
    <phoneticPr fontId="28" type="noConversion"/>
  </si>
  <si>
    <t>제7기 신규공무원 역량향상 심화 과정</t>
    <phoneticPr fontId="28" type="noConversion"/>
  </si>
  <si>
    <t>류성미</t>
    <phoneticPr fontId="28" type="noConversion"/>
  </si>
  <si>
    <t>계약실무</t>
    <phoneticPr fontId="28" type="noConversion"/>
  </si>
  <si>
    <t>김민서</t>
    <phoneticPr fontId="28" type="noConversion"/>
  </si>
  <si>
    <t>보도자료 작성</t>
    <phoneticPr fontId="28" type="noConversion"/>
  </si>
  <si>
    <t>배지훈</t>
    <phoneticPr fontId="28" type="noConversion"/>
  </si>
  <si>
    <t>e-호조 지출·회계실무</t>
    <phoneticPr fontId="28" type="noConversion"/>
  </si>
  <si>
    <t>김영수</t>
    <phoneticPr fontId="28" type="noConversion"/>
  </si>
  <si>
    <t>예산실무</t>
    <phoneticPr fontId="28" type="noConversion"/>
  </si>
  <si>
    <t>김형묵</t>
    <phoneticPr fontId="28" type="noConversion"/>
  </si>
  <si>
    <t>보고서 작성 실무</t>
    <phoneticPr fontId="28" type="noConversion"/>
  </si>
  <si>
    <t>남재철</t>
    <phoneticPr fontId="28" type="noConversion"/>
  </si>
  <si>
    <t>행사실무</t>
    <phoneticPr fontId="28" type="noConversion"/>
  </si>
  <si>
    <t>박기남</t>
    <phoneticPr fontId="28" type="noConversion"/>
  </si>
  <si>
    <t>홍보템플릿 실무</t>
    <phoneticPr fontId="28" type="noConversion"/>
  </si>
  <si>
    <t>이영호</t>
    <phoneticPr fontId="28" type="noConversion"/>
  </si>
  <si>
    <t>보조금 실무</t>
    <phoneticPr fontId="28" type="noConversion"/>
  </si>
  <si>
    <t>이현민</t>
    <phoneticPr fontId="28" type="noConversion"/>
  </si>
  <si>
    <t>한글 실무</t>
    <phoneticPr fontId="28" type="noConversion"/>
  </si>
  <si>
    <t>이현민</t>
    <phoneticPr fontId="28" type="noConversion"/>
  </si>
  <si>
    <t>엑셀실무</t>
    <phoneticPr fontId="28" type="noConversion"/>
  </si>
  <si>
    <t>제4기 업무용 오피스 활용 과정</t>
    <phoneticPr fontId="28" type="noConversion"/>
  </si>
  <si>
    <t>박소정</t>
    <phoneticPr fontId="28" type="noConversion"/>
  </si>
  <si>
    <t>한글 활용능력 2배 활용</t>
    <phoneticPr fontId="28" type="noConversion"/>
  </si>
  <si>
    <t>박소정</t>
    <phoneticPr fontId="28" type="noConversion"/>
  </si>
  <si>
    <t>업무능력 향상되는 스마트폰 활용</t>
    <phoneticPr fontId="28" type="noConversion"/>
  </si>
  <si>
    <t>엑셀 기본 활용능력 향상</t>
    <phoneticPr fontId="28" type="noConversion"/>
  </si>
  <si>
    <t>엑셀 고급 활용 TIP</t>
    <phoneticPr fontId="28" type="noConversion"/>
  </si>
  <si>
    <t>박소정</t>
    <phoneticPr fontId="28" type="noConversion"/>
  </si>
  <si>
    <t>제2기 홍보실무 과정</t>
    <phoneticPr fontId="28" type="noConversion"/>
  </si>
  <si>
    <t>노기태</t>
    <phoneticPr fontId="28" type="noConversion"/>
  </si>
  <si>
    <t>정책홍보에 대한 이해</t>
    <phoneticPr fontId="28" type="noConversion"/>
  </si>
  <si>
    <t>카드뉴스와 SNS 홍보전략</t>
    <phoneticPr fontId="28" type="noConversion"/>
  </si>
  <si>
    <t>윤효식</t>
    <phoneticPr fontId="28" type="noConversion"/>
  </si>
  <si>
    <t>스토리텔링 활용 홍보전략</t>
    <phoneticPr fontId="28" type="noConversion"/>
  </si>
  <si>
    <t>안차수</t>
    <phoneticPr fontId="28" type="noConversion"/>
  </si>
  <si>
    <t>언론 오보에 대한 대응</t>
    <phoneticPr fontId="28" type="noConversion"/>
  </si>
  <si>
    <t>김민서</t>
    <phoneticPr fontId="28" type="noConversion"/>
  </si>
  <si>
    <t>보도자료 작성 및 언론인터뷰</t>
    <phoneticPr fontId="28" type="noConversion"/>
  </si>
  <si>
    <t>제9기 신규임용(후보)자 과정</t>
    <phoneticPr fontId="28" type="noConversion"/>
  </si>
  <si>
    <t>임득진</t>
    <phoneticPr fontId="28" type="noConversion"/>
  </si>
  <si>
    <t>Open Mind/팀빌딩</t>
    <phoneticPr fontId="28" type="noConversion"/>
  </si>
  <si>
    <t>임득진</t>
    <phoneticPr fontId="28" type="noConversion"/>
  </si>
  <si>
    <t>경남의 도정과제공유(시군정책 이해를 통한 공감경남 만들기)</t>
    <phoneticPr fontId="28" type="noConversion"/>
  </si>
  <si>
    <t>임득진</t>
    <phoneticPr fontId="28" type="noConversion"/>
  </si>
  <si>
    <t>성과중심 공직가치 함양</t>
    <phoneticPr fontId="28" type="noConversion"/>
  </si>
  <si>
    <t>공직가치 액션러닝(골든타임 119)</t>
    <phoneticPr fontId="28" type="noConversion"/>
  </si>
  <si>
    <t>한상덕</t>
    <phoneticPr fontId="28" type="noConversion"/>
  </si>
  <si>
    <t>바람직한 공직관 실천</t>
    <phoneticPr fontId="28" type="noConversion"/>
  </si>
  <si>
    <t>손혜정</t>
    <phoneticPr fontId="28" type="noConversion"/>
  </si>
  <si>
    <t>공무원 노사관계의 이해</t>
    <phoneticPr fontId="28" type="noConversion"/>
  </si>
  <si>
    <t>김형묵</t>
    <phoneticPr fontId="28" type="noConversion"/>
  </si>
  <si>
    <t>보고서 작성 및 기획역량 강화</t>
    <phoneticPr fontId="28" type="noConversion"/>
  </si>
  <si>
    <t>김시영</t>
    <phoneticPr fontId="28" type="noConversion"/>
  </si>
  <si>
    <t>발표능력 기법 향상</t>
    <phoneticPr fontId="28" type="noConversion"/>
  </si>
  <si>
    <t>제갈호</t>
    <phoneticPr fontId="28" type="noConversion"/>
  </si>
  <si>
    <t>회계실무</t>
    <phoneticPr fontId="28" type="noConversion"/>
  </si>
  <si>
    <t>정명란</t>
    <phoneticPr fontId="28" type="noConversion"/>
  </si>
  <si>
    <t>긴급복지신고의무자 교육</t>
    <phoneticPr fontId="28" type="noConversion"/>
  </si>
  <si>
    <t>트라이포트 연계 문화관광지 조성</t>
    <phoneticPr fontId="28" type="noConversion"/>
  </si>
  <si>
    <t>임헌우</t>
    <phoneticPr fontId="28" type="noConversion"/>
  </si>
  <si>
    <t>인공지능시대 리더의 상상력과 창의성</t>
    <phoneticPr fontId="28" type="noConversion"/>
  </si>
  <si>
    <t>오수길</t>
    <phoneticPr fontId="28" type="noConversion"/>
  </si>
  <si>
    <t>유연선</t>
    <phoneticPr fontId="28" type="noConversion"/>
  </si>
  <si>
    <t>나만의 퍼스널 컬러 찾기</t>
    <phoneticPr fontId="28" type="noConversion"/>
  </si>
  <si>
    <t>유연선</t>
    <phoneticPr fontId="28" type="noConversion"/>
  </si>
  <si>
    <t>내게 맞는 이미지 메이킹</t>
    <phoneticPr fontId="28" type="noConversion"/>
  </si>
  <si>
    <t>기본(기본)</t>
    <phoneticPr fontId="28" type="noConversion"/>
  </si>
  <si>
    <t>핵심(디지털)</t>
    <phoneticPr fontId="28" type="noConversion"/>
  </si>
  <si>
    <t>직무(공통)</t>
    <phoneticPr fontId="28" type="noConversion"/>
  </si>
  <si>
    <t>제2기 재난안전 관리자 과정</t>
    <phoneticPr fontId="28" type="noConversion"/>
  </si>
  <si>
    <t>항노화산업 탐방 과정</t>
    <phoneticPr fontId="52" type="noConversion"/>
  </si>
  <si>
    <t>지속가능 발전목표(SDGs)와 지속가능발전 거버넌스</t>
    <phoneticPr fontId="28" type="noConversion"/>
  </si>
  <si>
    <t>교육기간</t>
  </si>
  <si>
    <t>동서화합 문화관광 탐방 과정</t>
    <phoneticPr fontId="28" type="noConversion"/>
  </si>
  <si>
    <t>10.23.~10.25.</t>
    <phoneticPr fontId="28" type="noConversion"/>
  </si>
  <si>
    <t>현장캠퍼스</t>
  </si>
  <si>
    <t>10월4주차</t>
    <phoneticPr fontId="57" type="noConversion"/>
  </si>
  <si>
    <t>교육환경</t>
    <phoneticPr fontId="28" type="noConversion"/>
  </si>
  <si>
    <t>시·군 팀장 리더십 과정</t>
    <phoneticPr fontId="28" type="noConversion"/>
  </si>
  <si>
    <t>10.23.~10.25.</t>
    <phoneticPr fontId="28" type="noConversion"/>
  </si>
  <si>
    <t>-</t>
    <phoneticPr fontId="28" type="noConversion"/>
  </si>
  <si>
    <t>제6기 시·군 팀장 리더십 과정</t>
    <phoneticPr fontId="28" type="noConversion"/>
  </si>
  <si>
    <t>시·군 팀장 리더십 과정</t>
    <phoneticPr fontId="28" type="noConversion"/>
  </si>
  <si>
    <t>교육환경</t>
    <phoneticPr fontId="28" type="noConversion"/>
  </si>
  <si>
    <t>손정민</t>
    <phoneticPr fontId="28" type="noConversion"/>
  </si>
  <si>
    <t>팀장의 역할 공감</t>
    <phoneticPr fontId="28" type="noConversion"/>
  </si>
  <si>
    <t>갈등해결 및 성과창출 리더십</t>
    <phoneticPr fontId="28" type="noConversion"/>
  </si>
  <si>
    <t>박봉서</t>
    <phoneticPr fontId="28" type="noConversion"/>
  </si>
  <si>
    <t>팀장의 보고 및 발표스킬</t>
    <phoneticPr fontId="28" type="noConversion"/>
  </si>
  <si>
    <t>박봉서</t>
    <phoneticPr fontId="28" type="noConversion"/>
  </si>
  <si>
    <t>손태성</t>
    <phoneticPr fontId="28" type="noConversion"/>
  </si>
  <si>
    <t>[모의과제 실습] 구두발표</t>
    <phoneticPr fontId="28" type="noConversion"/>
  </si>
  <si>
    <t>김태영</t>
    <phoneticPr fontId="28" type="noConversion"/>
  </si>
  <si>
    <t>손태성</t>
    <phoneticPr fontId="28" type="noConversion"/>
  </si>
  <si>
    <t>역량교육의 이해</t>
    <phoneticPr fontId="28" type="noConversion"/>
  </si>
  <si>
    <t>이승환</t>
    <phoneticPr fontId="28" type="noConversion"/>
  </si>
  <si>
    <t>김해동</t>
    <phoneticPr fontId="28" type="noConversion"/>
  </si>
  <si>
    <t>우주항공산업과 경남의 미래</t>
    <phoneticPr fontId="28" type="noConversion"/>
  </si>
  <si>
    <t>소통과 공감 과정</t>
    <phoneticPr fontId="28" type="noConversion"/>
  </si>
  <si>
    <t>10.24.~10.25.</t>
    <phoneticPr fontId="28" type="noConversion"/>
  </si>
  <si>
    <t>현장캠퍼스</t>
    <phoneticPr fontId="28" type="noConversion"/>
  </si>
  <si>
    <t>-</t>
    <phoneticPr fontId="28" type="noConversion"/>
  </si>
  <si>
    <t>제8기 소통과 공감 과정</t>
    <phoneticPr fontId="28" type="noConversion"/>
  </si>
  <si>
    <t>마음열기</t>
    <phoneticPr fontId="28" type="noConversion"/>
  </si>
  <si>
    <t>추희정</t>
    <phoneticPr fontId="28" type="noConversion"/>
  </si>
  <si>
    <t>우리 함께 어울림1</t>
    <phoneticPr fontId="28" type="noConversion"/>
  </si>
  <si>
    <t>우리 함께 어울림2</t>
    <phoneticPr fontId="28" type="noConversion"/>
  </si>
  <si>
    <t>우리조직은? 전사적 참견 시점</t>
    <phoneticPr fontId="28" type="noConversion"/>
  </si>
  <si>
    <t>조직 내 세대차이 인정과 극복</t>
    <phoneticPr fontId="28" type="noConversion"/>
  </si>
  <si>
    <t>추희정</t>
    <phoneticPr fontId="28" type="noConversion"/>
  </si>
  <si>
    <t>소통과 공감 과정</t>
    <phoneticPr fontId="28" type="noConversion"/>
  </si>
  <si>
    <t>기후위기 적응 대응 과정</t>
    <phoneticPr fontId="28" type="noConversion"/>
  </si>
  <si>
    <t>10.24.~10.25.</t>
    <phoneticPr fontId="28" type="noConversion"/>
  </si>
  <si>
    <t>인재개발원</t>
    <phoneticPr fontId="28" type="noConversion"/>
  </si>
  <si>
    <t>교육방법</t>
    <phoneticPr fontId="28" type="noConversion"/>
  </si>
  <si>
    <t>제2기 기후위기 적응·대응 과정</t>
    <phoneticPr fontId="28" type="noConversion"/>
  </si>
  <si>
    <t>정선희</t>
    <phoneticPr fontId="28" type="noConversion"/>
  </si>
  <si>
    <t>기후위기와 탄소중립의 이해</t>
    <phoneticPr fontId="28" type="noConversion"/>
  </si>
  <si>
    <t>김효남</t>
    <phoneticPr fontId="28" type="noConversion"/>
  </si>
  <si>
    <t>탄소중립 사업의 개괄</t>
    <phoneticPr fontId="28" type="noConversion"/>
  </si>
  <si>
    <t>탄소중립의 경제영향</t>
    <phoneticPr fontId="28" type="noConversion"/>
  </si>
  <si>
    <t>류제운</t>
    <phoneticPr fontId="28" type="noConversion"/>
  </si>
  <si>
    <t>기후위기 적응 및 대응을 위한 탄소 중립 사례</t>
    <phoneticPr fontId="28" type="noConversion"/>
  </si>
  <si>
    <t>파워포인트 활용 과정</t>
    <phoneticPr fontId="28" type="noConversion"/>
  </si>
  <si>
    <t>10.25.</t>
    <phoneticPr fontId="28" type="noConversion"/>
  </si>
  <si>
    <t>파워포인트 활용 과정</t>
    <phoneticPr fontId="28" type="noConversion"/>
  </si>
  <si>
    <t>제2기 파워포인트 활용 과정</t>
    <phoneticPr fontId="28" type="noConversion"/>
  </si>
  <si>
    <t>교육환경</t>
    <phoneticPr fontId="28" type="noConversion"/>
  </si>
  <si>
    <t>교육환경</t>
    <phoneticPr fontId="28" type="noConversion"/>
  </si>
  <si>
    <t>박소정</t>
    <phoneticPr fontId="28" type="noConversion"/>
  </si>
  <si>
    <t>박소정</t>
    <phoneticPr fontId="28" type="noConversion"/>
  </si>
  <si>
    <t>파워포인트 실습1</t>
    <phoneticPr fontId="28" type="noConversion"/>
  </si>
  <si>
    <t>파워포인트 실습2</t>
    <phoneticPr fontId="28" type="noConversion"/>
  </si>
  <si>
    <t>세대공감 및 민원응대에 대한 이해</t>
    <phoneticPr fontId="28" type="noConversion"/>
  </si>
  <si>
    <t>문홍열</t>
    <phoneticPr fontId="28" type="noConversion"/>
  </si>
  <si>
    <t>행정업무 운영실무</t>
    <phoneticPr fontId="28" type="noConversion"/>
  </si>
  <si>
    <t>김용성</t>
    <phoneticPr fontId="28" type="noConversion"/>
  </si>
  <si>
    <t>디지털·미래대응 교육 이해 및 실습</t>
    <phoneticPr fontId="28" type="noConversion"/>
  </si>
  <si>
    <t>김진철</t>
    <phoneticPr fontId="28" type="noConversion"/>
  </si>
  <si>
    <t>생동감up 현장이야기(조직이야기)</t>
    <phoneticPr fontId="28" type="noConversion"/>
  </si>
  <si>
    <t>김삼권</t>
    <phoneticPr fontId="28" type="noConversion"/>
  </si>
  <si>
    <t>독도를 통한 올바른 역사인식</t>
    <phoneticPr fontId="28" type="noConversion"/>
  </si>
  <si>
    <t>홍순태</t>
    <phoneticPr fontId="28" type="noConversion"/>
  </si>
  <si>
    <t>주민감사청구</t>
    <phoneticPr fontId="28" type="noConversion"/>
  </si>
  <si>
    <t>신원</t>
    <phoneticPr fontId="28" type="noConversion"/>
  </si>
  <si>
    <t>경남의 레저 스포츠 전망과 발전방안</t>
    <phoneticPr fontId="28" type="noConversion"/>
  </si>
  <si>
    <t>주우혁</t>
    <phoneticPr fontId="28" type="noConversion"/>
  </si>
  <si>
    <t>긍정적 소통을 위한 힐링매직</t>
    <phoneticPr fontId="28" type="noConversion"/>
  </si>
  <si>
    <t>김석봉</t>
    <phoneticPr fontId="28" type="noConversion"/>
  </si>
  <si>
    <t>인생을 바꾼 작은 습관</t>
    <phoneticPr fontId="28" type="noConversion"/>
  </si>
  <si>
    <t>이현기</t>
    <phoneticPr fontId="28" type="noConversion"/>
  </si>
  <si>
    <t>경남 빅데이터 분석사례 및 활용법</t>
    <phoneticPr fontId="28" type="noConversion"/>
  </si>
  <si>
    <t>박신윤</t>
    <phoneticPr fontId="28" type="noConversion"/>
  </si>
  <si>
    <t>갈등관리, 화합의 기술</t>
    <phoneticPr fontId="28" type="noConversion"/>
  </si>
  <si>
    <t>박신윤</t>
    <phoneticPr fontId="28" type="noConversion"/>
  </si>
  <si>
    <t>하이브리드 시대의 변화전략</t>
    <phoneticPr fontId="28" type="noConversion"/>
  </si>
  <si>
    <t>-</t>
    <phoneticPr fontId="28" type="noConversion"/>
  </si>
  <si>
    <t>제6기 시·군 팀장 리더십 과정</t>
    <phoneticPr fontId="28" type="noConversion"/>
  </si>
  <si>
    <t>제8기 소통과 공감 과정</t>
    <phoneticPr fontId="28" type="noConversion"/>
  </si>
  <si>
    <t>제2기 기후위기 적응·대응 과정</t>
    <phoneticPr fontId="28" type="noConversion"/>
  </si>
  <si>
    <t>제2기 파워포인트 활용 과정</t>
    <phoneticPr fontId="28" type="noConversion"/>
  </si>
  <si>
    <t>제9기 신규임용(후보)자 과정</t>
    <phoneticPr fontId="28" type="noConversion"/>
  </si>
  <si>
    <t>제21기 중견리더 과정</t>
    <phoneticPr fontId="28" type="noConversion"/>
  </si>
  <si>
    <t>10월4주차</t>
    <phoneticPr fontId="28" type="noConversion"/>
  </si>
  <si>
    <t>10월</t>
    <phoneticPr fontId="28" type="noConversion"/>
  </si>
  <si>
    <t>10월</t>
    <phoneticPr fontId="28" type="noConversion"/>
  </si>
  <si>
    <t>10월4주차</t>
    <phoneticPr fontId="28" type="noConversion"/>
  </si>
  <si>
    <t>10월</t>
    <phoneticPr fontId="28" type="noConversion"/>
  </si>
  <si>
    <t>10월4주차</t>
    <phoneticPr fontId="28" type="noConversion"/>
  </si>
  <si>
    <t>10.14.~11.1.</t>
    <phoneticPr fontId="28" type="noConversion"/>
  </si>
  <si>
    <t>인재개발원</t>
    <phoneticPr fontId="28" type="noConversion"/>
  </si>
  <si>
    <t>-</t>
    <phoneticPr fontId="28" type="noConversion"/>
  </si>
  <si>
    <t>시·군 팀장 역량향상 과정</t>
    <phoneticPr fontId="28" type="noConversion"/>
  </si>
  <si>
    <t>-</t>
    <phoneticPr fontId="28" type="noConversion"/>
  </si>
  <si>
    <t>10.28.~10.30.</t>
    <phoneticPr fontId="28" type="noConversion"/>
  </si>
  <si>
    <t>현장캠퍼스</t>
    <phoneticPr fontId="28" type="noConversion"/>
  </si>
  <si>
    <t>10.30.~11.1.</t>
    <phoneticPr fontId="28" type="noConversion"/>
  </si>
  <si>
    <t>인재개발원</t>
    <phoneticPr fontId="28" type="noConversion"/>
  </si>
  <si>
    <t>지리산 천왕봉 힐링 과정</t>
    <phoneticPr fontId="28" type="noConversion"/>
  </si>
  <si>
    <t>10.30.~11.1.</t>
    <phoneticPr fontId="28" type="noConversion"/>
  </si>
  <si>
    <t>현장캠퍼스</t>
    <phoneticPr fontId="28" type="noConversion"/>
  </si>
  <si>
    <t>-</t>
    <phoneticPr fontId="28" type="noConversion"/>
  </si>
  <si>
    <t>스마트기기 활용 과정</t>
    <phoneticPr fontId="28" type="noConversion"/>
  </si>
  <si>
    <t>10.30.~11.1</t>
    <phoneticPr fontId="28" type="noConversion"/>
  </si>
  <si>
    <t>인재개발원</t>
    <phoneticPr fontId="28" type="noConversion"/>
  </si>
  <si>
    <t>10월4주차</t>
    <phoneticPr fontId="28" type="noConversion"/>
  </si>
  <si>
    <t>10월4주차</t>
    <phoneticPr fontId="28" type="noConversion"/>
  </si>
  <si>
    <t>10월5주차</t>
    <phoneticPr fontId="28" type="noConversion"/>
  </si>
  <si>
    <t>10월5주차</t>
    <phoneticPr fontId="28" type="noConversion"/>
  </si>
  <si>
    <t>소통과 공감 과정</t>
    <phoneticPr fontId="28" type="noConversion"/>
  </si>
  <si>
    <t>10.31.~11.1.</t>
    <phoneticPr fontId="28" type="noConversion"/>
  </si>
  <si>
    <t>신규 임용(후보)자 과정</t>
    <phoneticPr fontId="28" type="noConversion"/>
  </si>
  <si>
    <t>정명란</t>
    <phoneticPr fontId="28" type="noConversion"/>
  </si>
  <si>
    <t>삶의 가치를 높이는 가족 소통</t>
    <phoneticPr fontId="28" type="noConversion"/>
  </si>
  <si>
    <t>별자리 리더십</t>
    <phoneticPr fontId="28" type="noConversion"/>
  </si>
  <si>
    <t>김태영</t>
    <phoneticPr fontId="28" type="noConversion"/>
  </si>
  <si>
    <t>농업의 지속가능한 발전방안</t>
    <phoneticPr fontId="28" type="noConversion"/>
  </si>
  <si>
    <t>안은진</t>
    <phoneticPr fontId="28" type="noConversion"/>
  </si>
  <si>
    <t>한국유네스코 세계유산 이야기</t>
    <phoneticPr fontId="28" type="noConversion"/>
  </si>
  <si>
    <t>제9기 신규 임용(후보)자 과정</t>
    <phoneticPr fontId="28" type="noConversion"/>
  </si>
  <si>
    <t>이광옥</t>
    <phoneticPr fontId="28" type="noConversion"/>
  </si>
  <si>
    <t>김민서</t>
    <phoneticPr fontId="28" type="noConversion"/>
  </si>
  <si>
    <t>보도자료 작성실무</t>
    <phoneticPr fontId="28" type="noConversion"/>
  </si>
  <si>
    <t>정수효</t>
    <phoneticPr fontId="28" type="noConversion"/>
  </si>
  <si>
    <t>청탁금지법의 이해</t>
    <phoneticPr fontId="28" type="noConversion"/>
  </si>
  <si>
    <t>김소희</t>
    <phoneticPr fontId="28" type="noConversion"/>
  </si>
  <si>
    <t>공무원 연금제도의 이해</t>
    <phoneticPr fontId="28" type="noConversion"/>
  </si>
  <si>
    <t>이재율</t>
    <phoneticPr fontId="28" type="noConversion"/>
  </si>
  <si>
    <t>일반서무 업무 알아보기</t>
    <phoneticPr fontId="28" type="noConversion"/>
  </si>
  <si>
    <t>심성민</t>
    <phoneticPr fontId="28" type="noConversion"/>
  </si>
  <si>
    <t>역할연기 평가 및 공유</t>
    <phoneticPr fontId="28" type="noConversion"/>
  </si>
  <si>
    <t>박민혜</t>
    <phoneticPr fontId="28" type="noConversion"/>
  </si>
  <si>
    <t>차세대 지방재정관리 시스템</t>
    <phoneticPr fontId="28" type="noConversion"/>
  </si>
  <si>
    <t>하용구</t>
    <phoneticPr fontId="28" type="noConversion"/>
  </si>
  <si>
    <t>생동감up 현장이야기(민원응대)</t>
    <phoneticPr fontId="28" type="noConversion"/>
  </si>
  <si>
    <t>장동익</t>
    <phoneticPr fontId="28" type="noConversion"/>
  </si>
  <si>
    <t>온나라시스템</t>
    <phoneticPr fontId="28" type="noConversion"/>
  </si>
  <si>
    <t>길혜주</t>
    <phoneticPr fontId="28" type="noConversion"/>
  </si>
  <si>
    <t>장재혁</t>
    <phoneticPr fontId="28" type="noConversion"/>
  </si>
  <si>
    <t>경남의 비전과 주요정책</t>
    <phoneticPr fontId="28" type="noConversion"/>
  </si>
  <si>
    <t>구동현</t>
    <phoneticPr fontId="28" type="noConversion"/>
  </si>
  <si>
    <t>현장 적응 실습(출장, 초과 등)</t>
    <phoneticPr fontId="28" type="noConversion"/>
  </si>
  <si>
    <t>제4기 시·군 팀장 역량향상 과정</t>
    <phoneticPr fontId="28" type="noConversion"/>
  </si>
  <si>
    <t>정현서</t>
    <phoneticPr fontId="28" type="noConversion"/>
  </si>
  <si>
    <t>역량교육을 위한 마음열기</t>
    <phoneticPr fontId="28" type="noConversion"/>
  </si>
  <si>
    <t>손태성</t>
    <phoneticPr fontId="28" type="noConversion"/>
  </si>
  <si>
    <t>역량에 대한 이해</t>
    <phoneticPr fontId="28" type="noConversion"/>
  </si>
  <si>
    <t>이혜림</t>
    <phoneticPr fontId="28" type="noConversion"/>
  </si>
  <si>
    <t>프리젠테이션과 보고 브리핑</t>
    <phoneticPr fontId="28" type="noConversion"/>
  </si>
  <si>
    <t>손태성</t>
    <phoneticPr fontId="28" type="noConversion"/>
  </si>
  <si>
    <t>역할수행 및 토론</t>
    <phoneticPr fontId="28" type="noConversion"/>
  </si>
  <si>
    <t>우명희</t>
    <phoneticPr fontId="28" type="noConversion"/>
  </si>
  <si>
    <t>[모의과제 실습] 집단토론</t>
    <phoneticPr fontId="28" type="noConversion"/>
  </si>
  <si>
    <t>우명희</t>
    <phoneticPr fontId="28" type="noConversion"/>
  </si>
  <si>
    <t>자기개발계획서 작성 및 팀장의 비전</t>
    <phoneticPr fontId="28" type="noConversion"/>
  </si>
  <si>
    <t>제3기 가야사 바로 알기 과정</t>
    <phoneticPr fontId="28" type="noConversion"/>
  </si>
  <si>
    <t>하승철</t>
    <phoneticPr fontId="28" type="noConversion"/>
  </si>
  <si>
    <t>제2기 지리산 천왕봉 힐링 과정</t>
    <phoneticPr fontId="28" type="noConversion"/>
  </si>
  <si>
    <t>박명환</t>
    <phoneticPr fontId="28" type="noConversion"/>
  </si>
  <si>
    <t>최승미</t>
    <phoneticPr fontId="28" type="noConversion"/>
  </si>
  <si>
    <t>숲속 자연 명상</t>
    <phoneticPr fontId="28" type="noConversion"/>
  </si>
  <si>
    <t>최근하</t>
    <phoneticPr fontId="28" type="noConversion"/>
  </si>
  <si>
    <t>지리산 천왕봉 등산</t>
    <phoneticPr fontId="28" type="noConversion"/>
  </si>
  <si>
    <t>박서연</t>
    <phoneticPr fontId="28" type="noConversion"/>
  </si>
  <si>
    <t>근육이완을 위한 스트레칭</t>
    <phoneticPr fontId="28" type="noConversion"/>
  </si>
  <si>
    <t>제3기 스마트기기 활용 과정</t>
    <phoneticPr fontId="28" type="noConversion"/>
  </si>
  <si>
    <t>박소정</t>
    <phoneticPr fontId="28" type="noConversion"/>
  </si>
  <si>
    <t>저작권 문제 없는 콘텐츠 활용</t>
    <phoneticPr fontId="28" type="noConversion"/>
  </si>
  <si>
    <t>자료 찾기 및 공유 앱 활용</t>
    <phoneticPr fontId="28" type="noConversion"/>
  </si>
  <si>
    <t>업무효율을 높이는 윈도우 활용 기능</t>
    <phoneticPr fontId="28" type="noConversion"/>
  </si>
  <si>
    <t>크롬을 이용한 인터넷 정보 수집</t>
    <phoneticPr fontId="28" type="noConversion"/>
  </si>
  <si>
    <t>클라우드 서비스를 활용한 데이터 관리</t>
    <phoneticPr fontId="28" type="noConversion"/>
  </si>
  <si>
    <t>동영상 편집 앱을 이용한 영상 편집</t>
    <phoneticPr fontId="28" type="noConversion"/>
  </si>
  <si>
    <t>업무 속도를 빠르게 도와주는 유틸리티 활용</t>
    <phoneticPr fontId="28" type="noConversion"/>
  </si>
  <si>
    <t>ChatGPT 업무 활용</t>
    <phoneticPr fontId="28" type="noConversion"/>
  </si>
  <si>
    <t>박소정</t>
    <phoneticPr fontId="28" type="noConversion"/>
  </si>
  <si>
    <t>제9기 소통과 공감 과정</t>
    <phoneticPr fontId="28" type="noConversion"/>
  </si>
  <si>
    <t>제21기 중견리더 과정</t>
    <phoneticPr fontId="28" type="noConversion"/>
  </si>
  <si>
    <t>제9기 신규 임용(후보)자 과정</t>
    <phoneticPr fontId="28" type="noConversion"/>
  </si>
  <si>
    <t>제4기 시·군 팀장 역량향상 과정</t>
    <phoneticPr fontId="28" type="noConversion"/>
  </si>
  <si>
    <t>제3기 가야사 바로 알기 과정</t>
    <phoneticPr fontId="28" type="noConversion"/>
  </si>
  <si>
    <t>제2기 지리산 천왕봉 힐링 과정</t>
    <phoneticPr fontId="28" type="noConversion"/>
  </si>
  <si>
    <t>제3기 스마트기기 활용 과정</t>
    <phoneticPr fontId="28" type="noConversion"/>
  </si>
  <si>
    <t>제9기 소통과 공감 과정</t>
    <phoneticPr fontId="28" type="noConversion"/>
  </si>
  <si>
    <t>10월5주차</t>
    <phoneticPr fontId="28" type="noConversion"/>
  </si>
  <si>
    <t>10월</t>
    <phoneticPr fontId="28" type="noConversion"/>
  </si>
  <si>
    <t>10월</t>
    <phoneticPr fontId="28" type="noConversion"/>
  </si>
  <si>
    <t>10월5주차</t>
    <phoneticPr fontId="57" type="noConversion"/>
  </si>
  <si>
    <t>교육환경</t>
    <phoneticPr fontId="28" type="noConversion"/>
  </si>
  <si>
    <t>교육환경</t>
    <phoneticPr fontId="28" type="noConversion"/>
  </si>
  <si>
    <t>가야사 바로 알기 과정</t>
    <phoneticPr fontId="28" type="noConversion"/>
  </si>
  <si>
    <t>지리산 천왕봉 힐링 과정</t>
    <phoneticPr fontId="52" type="noConversion"/>
  </si>
  <si>
    <t>스마트기기 활용 과정</t>
    <phoneticPr fontId="52" type="noConversion"/>
  </si>
  <si>
    <t>소통과 공감 과정</t>
    <phoneticPr fontId="52" type="noConversion"/>
  </si>
  <si>
    <t>인재개발지원과</t>
    <phoneticPr fontId="28" type="noConversion"/>
  </si>
  <si>
    <t>인재개발지원과·인재양성과</t>
  </si>
  <si>
    <t>교육환경</t>
    <phoneticPr fontId="28" type="noConversion"/>
  </si>
  <si>
    <t>교육환경</t>
    <phoneticPr fontId="28" type="noConversion"/>
  </si>
  <si>
    <t>인재양성과</t>
    <phoneticPr fontId="28" type="noConversion"/>
  </si>
  <si>
    <t>인재개발지원과</t>
    <phoneticPr fontId="28" type="noConversion"/>
  </si>
  <si>
    <t>인재개발지원과</t>
    <phoneticPr fontId="28" type="noConversion"/>
  </si>
  <si>
    <t>인재양성과</t>
    <phoneticPr fontId="28" type="noConversion"/>
  </si>
  <si>
    <t>인재양성과</t>
    <phoneticPr fontId="28" type="noConversion"/>
  </si>
  <si>
    <t>승마 과정</t>
    <phoneticPr fontId="28" type="noConversion"/>
  </si>
  <si>
    <t>재난관리 실무 과정</t>
    <phoneticPr fontId="28" type="noConversion"/>
  </si>
  <si>
    <t>공공언어 바르게 쓰기 과정</t>
    <phoneticPr fontId="52" type="noConversion"/>
  </si>
  <si>
    <t>시·군 팀장 역량향상 과정</t>
    <phoneticPr fontId="28" type="noConversion"/>
  </si>
  <si>
    <t>11월2주차</t>
    <phoneticPr fontId="57" type="noConversion"/>
  </si>
  <si>
    <t>11월2주차</t>
    <phoneticPr fontId="28" type="noConversion"/>
  </si>
  <si>
    <t>승마 과정</t>
    <phoneticPr fontId="28" type="noConversion"/>
  </si>
  <si>
    <t>공공언어 바르게 쓰기 과정</t>
    <phoneticPr fontId="28" type="noConversion"/>
  </si>
  <si>
    <t>기본(리더십)</t>
    <phoneticPr fontId="28" type="noConversion"/>
  </si>
  <si>
    <t>11.6.~11.8.</t>
    <phoneticPr fontId="28" type="noConversion"/>
  </si>
  <si>
    <t>11.6.~11.8.</t>
    <phoneticPr fontId="28" type="noConversion"/>
  </si>
  <si>
    <t>인재개발원</t>
    <phoneticPr fontId="28" type="noConversion"/>
  </si>
  <si>
    <t>최경희</t>
    <phoneticPr fontId="28" type="noConversion"/>
  </si>
  <si>
    <t>메타버스의 개념과 행정적용방안</t>
    <phoneticPr fontId="28" type="noConversion"/>
  </si>
  <si>
    <t>강봉희</t>
    <phoneticPr fontId="28" type="noConversion"/>
  </si>
  <si>
    <t>미술치료의 이해</t>
    <phoneticPr fontId="28" type="noConversion"/>
  </si>
  <si>
    <t>미술치료와 인문학</t>
    <phoneticPr fontId="28" type="noConversion"/>
  </si>
  <si>
    <t>김재준</t>
    <phoneticPr fontId="28" type="noConversion"/>
  </si>
  <si>
    <t>스토리텔링의 이해</t>
    <phoneticPr fontId="28" type="noConversion"/>
  </si>
  <si>
    <t>김재준</t>
    <phoneticPr fontId="28" type="noConversion"/>
  </si>
  <si>
    <t>스토리텔링의 기획</t>
    <phoneticPr fontId="28" type="noConversion"/>
  </si>
  <si>
    <t>아동권리 및 아동학대 예방</t>
    <phoneticPr fontId="28" type="noConversion"/>
  </si>
  <si>
    <t>박일동</t>
    <phoneticPr fontId="28" type="noConversion"/>
  </si>
  <si>
    <t>경남 응급의료 운영 현황</t>
    <phoneticPr fontId="28" type="noConversion"/>
  </si>
  <si>
    <t>제10기 신규 임용(후보)자 과정</t>
    <phoneticPr fontId="28" type="noConversion"/>
  </si>
  <si>
    <t>바람직한 공직관 실천</t>
    <phoneticPr fontId="28" type="noConversion"/>
  </si>
  <si>
    <t>생동감up 현장이야기(민원응대)</t>
    <phoneticPr fontId="28" type="noConversion"/>
  </si>
  <si>
    <t>임득진</t>
    <phoneticPr fontId="28" type="noConversion"/>
  </si>
  <si>
    <t>임득진</t>
    <phoneticPr fontId="28" type="noConversion"/>
  </si>
  <si>
    <t>성과중심 공직가치 함양</t>
    <phoneticPr fontId="28" type="noConversion"/>
  </si>
  <si>
    <t>김영수</t>
    <phoneticPr fontId="28" type="noConversion"/>
  </si>
  <si>
    <t>예산실무</t>
    <phoneticPr fontId="28" type="noConversion"/>
  </si>
  <si>
    <t>김용성</t>
    <phoneticPr fontId="28" type="noConversion"/>
  </si>
  <si>
    <t>디지털·미래대응 교육 이해 및 실습</t>
    <phoneticPr fontId="28" type="noConversion"/>
  </si>
  <si>
    <t>김시영</t>
    <phoneticPr fontId="28" type="noConversion"/>
  </si>
  <si>
    <t>제갈호</t>
    <phoneticPr fontId="28" type="noConversion"/>
  </si>
  <si>
    <t>회계실무</t>
    <phoneticPr fontId="28" type="noConversion"/>
  </si>
  <si>
    <t>제8기 신규공무원 역량향상 심화 과정</t>
    <phoneticPr fontId="28" type="noConversion"/>
  </si>
  <si>
    <t>류성미</t>
    <phoneticPr fontId="28" type="noConversion"/>
  </si>
  <si>
    <t>계약실무</t>
    <phoneticPr fontId="28" type="noConversion"/>
  </si>
  <si>
    <t>김민서</t>
    <phoneticPr fontId="28" type="noConversion"/>
  </si>
  <si>
    <t>보도자료 작성</t>
    <phoneticPr fontId="28" type="noConversion"/>
  </si>
  <si>
    <t>배지훈</t>
    <phoneticPr fontId="28" type="noConversion"/>
  </si>
  <si>
    <t>e-호조 지출·회계실무</t>
    <phoneticPr fontId="28" type="noConversion"/>
  </si>
  <si>
    <t>이광옥</t>
    <phoneticPr fontId="28" type="noConversion"/>
  </si>
  <si>
    <t>법률(규정) 해석</t>
    <phoneticPr fontId="28" type="noConversion"/>
  </si>
  <si>
    <t>박소정</t>
    <phoneticPr fontId="28" type="noConversion"/>
  </si>
  <si>
    <t>엑셀실무</t>
    <phoneticPr fontId="28" type="noConversion"/>
  </si>
  <si>
    <t>이옥형</t>
    <phoneticPr fontId="28" type="noConversion"/>
  </si>
  <si>
    <t>보고서 작성 실무</t>
    <phoneticPr fontId="28" type="noConversion"/>
  </si>
  <si>
    <t>김경혜</t>
    <phoneticPr fontId="28" type="noConversion"/>
  </si>
  <si>
    <t>예산실무</t>
    <phoneticPr fontId="28" type="noConversion"/>
  </si>
  <si>
    <t>여영호</t>
    <phoneticPr fontId="28" type="noConversion"/>
  </si>
  <si>
    <t>보조금 실무</t>
    <phoneticPr fontId="28" type="noConversion"/>
  </si>
  <si>
    <t>박영란</t>
    <phoneticPr fontId="28" type="noConversion"/>
  </si>
  <si>
    <t>박기남</t>
    <phoneticPr fontId="28" type="noConversion"/>
  </si>
  <si>
    <t>홍보템플릿 실무</t>
    <phoneticPr fontId="28" type="noConversion"/>
  </si>
  <si>
    <t>박소정</t>
    <phoneticPr fontId="28" type="noConversion"/>
  </si>
  <si>
    <t>한글 실무</t>
    <phoneticPr fontId="28" type="noConversion"/>
  </si>
  <si>
    <t>김정주</t>
    <phoneticPr fontId="28" type="noConversion"/>
  </si>
  <si>
    <t>김정주</t>
    <phoneticPr fontId="28" type="noConversion"/>
  </si>
  <si>
    <t>승마강습(평보 및 속보)</t>
    <phoneticPr fontId="28" type="noConversion"/>
  </si>
  <si>
    <t>정인주</t>
    <phoneticPr fontId="28" type="noConversion"/>
  </si>
  <si>
    <t>국가재난 시스템과 선진재나 관리매뉴얼</t>
    <phoneticPr fontId="28" type="noConversion"/>
  </si>
  <si>
    <t>제5기 재난관리 실무 과정</t>
    <phoneticPr fontId="28" type="noConversion"/>
  </si>
  <si>
    <t>재난관리 실무토론</t>
    <phoneticPr fontId="28" type="noConversion"/>
  </si>
  <si>
    <t>조하림</t>
    <phoneticPr fontId="28" type="noConversion"/>
  </si>
  <si>
    <t>소통을 위한 대화의 기술과 공감 기법</t>
    <phoneticPr fontId="28" type="noConversion"/>
  </si>
  <si>
    <t>최문수</t>
    <phoneticPr fontId="28" type="noConversion"/>
  </si>
  <si>
    <t>이태식</t>
    <phoneticPr fontId="28" type="noConversion"/>
  </si>
  <si>
    <t>국가 재난관리 체계의 이해</t>
    <phoneticPr fontId="28" type="noConversion"/>
  </si>
  <si>
    <t>김정국</t>
    <phoneticPr fontId="28" type="noConversion"/>
  </si>
  <si>
    <t>재난위기관리 매뉴얼 및 재난관리 협업</t>
    <phoneticPr fontId="28" type="noConversion"/>
  </si>
  <si>
    <t>제2기 공공언어 바르게 쓰기 과정</t>
    <phoneticPr fontId="28" type="noConversion"/>
  </si>
  <si>
    <t>이승환</t>
    <phoneticPr fontId="28" type="noConversion"/>
  </si>
  <si>
    <t>소통을 위한 대화의 기술 공감기법</t>
    <phoneticPr fontId="28" type="noConversion"/>
  </si>
  <si>
    <t>최지현</t>
    <phoneticPr fontId="28" type="noConversion"/>
  </si>
  <si>
    <t>외래어, 외국어, 한자어 우리말 다듬기</t>
    <phoneticPr fontId="28" type="noConversion"/>
  </si>
  <si>
    <t>호칭어, 지칭어, 경어, 인사말 등 바른 언어 예절</t>
    <phoneticPr fontId="28" type="noConversion"/>
  </si>
  <si>
    <t>강민정</t>
    <phoneticPr fontId="28" type="noConversion"/>
  </si>
  <si>
    <t>공공언어 개념과 특성 이해</t>
    <phoneticPr fontId="28" type="noConversion"/>
  </si>
  <si>
    <t>진정</t>
    <phoneticPr fontId="28" type="noConversion"/>
  </si>
  <si>
    <t>공문서 쓰기 이해</t>
    <phoneticPr fontId="28" type="noConversion"/>
  </si>
  <si>
    <t>박성희</t>
    <phoneticPr fontId="28" type="noConversion"/>
  </si>
  <si>
    <t>기안문, 공고문, 보도자료 작성 실습</t>
    <phoneticPr fontId="28" type="noConversion"/>
  </si>
  <si>
    <t>조하림</t>
    <phoneticPr fontId="28" type="noConversion"/>
  </si>
  <si>
    <t>DISC를 통한 커뮤니케이션</t>
    <phoneticPr fontId="28" type="noConversion"/>
  </si>
  <si>
    <t>박시은</t>
    <phoneticPr fontId="28" type="noConversion"/>
  </si>
  <si>
    <t>한글 어문규정 맞춤법 및 바른 어휘 쓰기</t>
    <phoneticPr fontId="28" type="noConversion"/>
  </si>
  <si>
    <t>제3기 시·군 팀장 역량향상 과정</t>
    <phoneticPr fontId="28" type="noConversion"/>
  </si>
  <si>
    <t>정현서</t>
    <phoneticPr fontId="28" type="noConversion"/>
  </si>
  <si>
    <t>역량교육을 위한 마음열기</t>
    <phoneticPr fontId="28" type="noConversion"/>
  </si>
  <si>
    <t>손태성</t>
    <phoneticPr fontId="28" type="noConversion"/>
  </si>
  <si>
    <t>역량에 대한 이해</t>
    <phoneticPr fontId="28" type="noConversion"/>
  </si>
  <si>
    <t>이혜림</t>
    <phoneticPr fontId="28" type="noConversion"/>
  </si>
  <si>
    <t>프리젠테이션과 보고 브리핑</t>
    <phoneticPr fontId="28" type="noConversion"/>
  </si>
  <si>
    <t>손태성</t>
    <phoneticPr fontId="28" type="noConversion"/>
  </si>
  <si>
    <t>역할수행 및 토론</t>
    <phoneticPr fontId="28" type="noConversion"/>
  </si>
  <si>
    <t>우명희</t>
    <phoneticPr fontId="28" type="noConversion"/>
  </si>
  <si>
    <t>[모의과제 실습] 집단토론</t>
    <phoneticPr fontId="28" type="noConversion"/>
  </si>
  <si>
    <t>우명희</t>
    <phoneticPr fontId="28" type="noConversion"/>
  </si>
  <si>
    <t>자기개발계획서 작성 및 팀장의 비전</t>
    <phoneticPr fontId="28" type="noConversion"/>
  </si>
  <si>
    <t>-</t>
    <phoneticPr fontId="28" type="noConversion"/>
  </si>
  <si>
    <t>제2기 승마 과정</t>
    <phoneticPr fontId="28" type="noConversion"/>
  </si>
  <si>
    <t>시설소개 및 승마 안전수칙</t>
    <phoneticPr fontId="28" type="noConversion"/>
  </si>
  <si>
    <t>승마기초 이론</t>
    <phoneticPr fontId="28" type="noConversion"/>
  </si>
  <si>
    <t>승하마 및 평보</t>
    <phoneticPr fontId="28" type="noConversion"/>
  </si>
  <si>
    <t>승마강습(평보)</t>
    <phoneticPr fontId="28" type="noConversion"/>
  </si>
  <si>
    <t>김정주</t>
    <phoneticPr fontId="28" type="noConversion"/>
  </si>
  <si>
    <t>외승로 체험</t>
    <phoneticPr fontId="28" type="noConversion"/>
  </si>
  <si>
    <t>승마강습(속보)</t>
    <phoneticPr fontId="28" type="noConversion"/>
  </si>
  <si>
    <t>11월2주차</t>
    <phoneticPr fontId="28" type="noConversion"/>
  </si>
  <si>
    <t>인재양성과</t>
    <phoneticPr fontId="28" type="noConversion"/>
  </si>
  <si>
    <t>제21기 중견리더 과정</t>
    <phoneticPr fontId="28" type="noConversion"/>
  </si>
  <si>
    <t>제10기 신규 임용(후보)자 과정</t>
    <phoneticPr fontId="28" type="noConversion"/>
  </si>
  <si>
    <t>제8기 신규공무원 역량향상 심화 과정</t>
    <phoneticPr fontId="28" type="noConversion"/>
  </si>
  <si>
    <t>제2기 승마 과정</t>
    <phoneticPr fontId="28" type="noConversion"/>
  </si>
  <si>
    <t>제5기 재난관리 실무 과정</t>
    <phoneticPr fontId="28" type="noConversion"/>
  </si>
  <si>
    <t>제2기 공공언어 바르게 쓰기 과정</t>
    <phoneticPr fontId="28" type="noConversion"/>
  </si>
  <si>
    <t>제3기 시·군 팀장 역량향상 과정</t>
    <phoneticPr fontId="28" type="noConversion"/>
  </si>
  <si>
    <t>11월</t>
    <phoneticPr fontId="28" type="noConversion"/>
  </si>
  <si>
    <t>비고</t>
    <phoneticPr fontId="28" type="noConversion"/>
  </si>
  <si>
    <t>2월 1위</t>
    <phoneticPr fontId="28" type="noConversion"/>
  </si>
  <si>
    <t>3월 1위</t>
    <phoneticPr fontId="28" type="noConversion"/>
  </si>
  <si>
    <t>4월 1위</t>
    <phoneticPr fontId="28" type="noConversion"/>
  </si>
  <si>
    <t>5월 1위</t>
    <phoneticPr fontId="28" type="noConversion"/>
  </si>
  <si>
    <t>6월 1위</t>
    <phoneticPr fontId="28" type="noConversion"/>
  </si>
  <si>
    <t>7월 1위</t>
    <phoneticPr fontId="28" type="noConversion"/>
  </si>
  <si>
    <t>8월 1위</t>
    <phoneticPr fontId="28" type="noConversion"/>
  </si>
  <si>
    <t>9월 1위</t>
    <phoneticPr fontId="28" type="noConversion"/>
  </si>
  <si>
    <t>10월 1위</t>
    <phoneticPr fontId="28" type="noConversion"/>
  </si>
  <si>
    <t>2월</t>
    <phoneticPr fontId="28" type="noConversion"/>
  </si>
  <si>
    <t>3월</t>
    <phoneticPr fontId="28" type="noConversion"/>
  </si>
  <si>
    <t>5월</t>
    <phoneticPr fontId="28" type="noConversion"/>
  </si>
  <si>
    <t>6월</t>
    <phoneticPr fontId="28" type="noConversion"/>
  </si>
  <si>
    <t>8월</t>
    <phoneticPr fontId="28" type="noConversion"/>
  </si>
  <si>
    <t>9월</t>
    <phoneticPr fontId="28" type="noConversion"/>
  </si>
  <si>
    <t>10월</t>
    <phoneticPr fontId="28" type="noConversion"/>
  </si>
  <si>
    <t>2월 최하위</t>
    <phoneticPr fontId="28" type="noConversion"/>
  </si>
  <si>
    <t>3월 최하위</t>
    <phoneticPr fontId="28" type="noConversion"/>
  </si>
  <si>
    <t>4월 최하위</t>
    <phoneticPr fontId="28" type="noConversion"/>
  </si>
  <si>
    <t>5월 최하위</t>
    <phoneticPr fontId="28" type="noConversion"/>
  </si>
  <si>
    <t>6월 최하위</t>
    <phoneticPr fontId="28" type="noConversion"/>
  </si>
  <si>
    <t>7월 최하위</t>
    <phoneticPr fontId="28" type="noConversion"/>
  </si>
  <si>
    <t>8월 최하위</t>
    <phoneticPr fontId="28" type="noConversion"/>
  </si>
  <si>
    <t>9월 최하위</t>
    <phoneticPr fontId="28" type="noConversion"/>
  </si>
  <si>
    <t>10월 최하위</t>
    <phoneticPr fontId="28" type="noConversion"/>
  </si>
  <si>
    <t>교육훈련계획 수립 시 장기검토</t>
    <phoneticPr fontId="28" type="noConversion"/>
  </si>
  <si>
    <t>발표를 위해 필요하다는 의견 등도 있어 장기적으로 검토 하겠음</t>
    <phoneticPr fontId="28" type="noConversion"/>
  </si>
  <si>
    <t>내년도 교육훈련 계획 수립시 해당 교수님에게 의견 반영해 검토 하겠음</t>
    <phoneticPr fontId="28" type="noConversion"/>
  </si>
  <si>
    <t>내년도 교육훈련계획 수립 시 장기검토</t>
    <phoneticPr fontId="28" type="noConversion"/>
  </si>
  <si>
    <t>교육운영 계획 수립시 참고하겠음.</t>
    <phoneticPr fontId="28" type="noConversion"/>
  </si>
  <si>
    <t>교육훈련계획 수립 시 기수별 인원 검토 요청하겠음</t>
    <phoneticPr fontId="28" type="noConversion"/>
  </si>
  <si>
    <t>교육시간 등을 고려하고, 강사섭외 시 요청하겠음</t>
    <phoneticPr fontId="28" type="noConversion"/>
  </si>
  <si>
    <t>내년도 현장학습지 선정에 참고하겠음.</t>
    <phoneticPr fontId="28" type="noConversion"/>
  </si>
  <si>
    <t>1시간으로 편성되었던 스트레칭 관련 수업을 2~4시간정도로 확대하는것을 다음기수때 반영가능할지 장기검토하겠음.</t>
    <phoneticPr fontId="28" type="noConversion"/>
  </si>
  <si>
    <t>해당강사 섭외에 대해 다음기수에 장기검토하겠음</t>
    <phoneticPr fontId="28" type="noConversion"/>
  </si>
  <si>
    <t>내년도 교육훈련 계획 수립시 반영 검토</t>
    <phoneticPr fontId="28" type="noConversion"/>
  </si>
  <si>
    <t xml:space="preserve">교육훈련 계획 수립시 장기적으로 검토 </t>
    <phoneticPr fontId="28" type="noConversion"/>
  </si>
  <si>
    <t>기 반영</t>
    <phoneticPr fontId="28" type="noConversion"/>
  </si>
  <si>
    <t>교육장소 선정시 지자체와 장기적으로 협의하겠음</t>
    <phoneticPr fontId="28" type="noConversion"/>
  </si>
  <si>
    <t>교육기자재 확보 부분은 장기적으로 검토 필요</t>
    <phoneticPr fontId="28" type="noConversion"/>
  </si>
  <si>
    <t>교육훈련계획 수립 시 검토하겠음</t>
    <phoneticPr fontId="28" type="noConversion"/>
  </si>
  <si>
    <t>가야사 이론수업 시간 확대에 대해  내년도 과목 편성 시 반영검토 하겠음.</t>
    <phoneticPr fontId="28" type="noConversion"/>
  </si>
  <si>
    <t>교육운영 계획 수립시 참고하겠으며, 인재개발원 숙소동 이용은 해당시기에 이용 가능할 시 적극 안내하겠음.</t>
    <phoneticPr fontId="28" type="noConversion"/>
  </si>
  <si>
    <t>대피소예약, 안전문제 등 으로 즉시검토는 어려움, 추후 검토하겠음</t>
    <phoneticPr fontId="28" type="noConversion"/>
  </si>
  <si>
    <t>내년도 현장학습지 선정에 참고하겠음</t>
    <phoneticPr fontId="28" type="noConversion"/>
  </si>
  <si>
    <t>해당강사가 강의 가능한 분야 교육과정에 대해 검토하여 해당과정 및 타과정 강사 섭외시 참고하겠음.</t>
    <phoneticPr fontId="28" type="noConversion"/>
  </si>
  <si>
    <t>다음기수 강의 편성시 해당과목 신설에 대해 반영검토하겠음.</t>
    <phoneticPr fontId="28" type="noConversion"/>
  </si>
  <si>
    <t>내년도 교과목 편성시 실무 위주 교육으로 편성하는것을 검토하겠음.</t>
    <phoneticPr fontId="28" type="noConversion"/>
  </si>
  <si>
    <t xml:space="preserve"> AI의 부작용 등의 내용이 담길 수 있도록 강사님께 요청하겠음</t>
    <phoneticPr fontId="28" type="noConversion"/>
  </si>
  <si>
    <t>내년도 계획수립시 반영검토</t>
    <phoneticPr fontId="28" type="noConversion"/>
  </si>
  <si>
    <t>기후위기 적응 과정에 의미있는 현장학습지 발굴을 위해 노력하겠음</t>
    <phoneticPr fontId="28" type="noConversion"/>
  </si>
  <si>
    <t>2025년 교육훈련계획 시 검토하겠음</t>
    <phoneticPr fontId="28" type="noConversion"/>
  </si>
  <si>
    <t>교육인원, 환경 등 장기적 검토하겠음</t>
    <phoneticPr fontId="28" type="noConversion"/>
  </si>
  <si>
    <t>3박 4일 교육할 내용이 충분한지 검토 필요함</t>
    <phoneticPr fontId="28" type="noConversion"/>
  </si>
  <si>
    <t>지속 추진하겠음</t>
    <phoneticPr fontId="28" type="noConversion"/>
  </si>
  <si>
    <t>전라남도 인재개발원과 해당과목 편성에 대해 장기검토 하겠음</t>
    <phoneticPr fontId="28" type="noConversion"/>
  </si>
  <si>
    <t>해당사항에 대해 전라남도 인재개발원과 협의 후 반영가능할지 장기검토 하겠음</t>
    <phoneticPr fontId="28" type="noConversion"/>
  </si>
  <si>
    <t>장기검토</t>
    <phoneticPr fontId="57" type="noConversion"/>
  </si>
  <si>
    <t>장기적으로 예산 여건 및 교육생 수요조사 등을 종합적으로 검토해 교육생 교육 편의를 극대화 할 수 있는 방안을 마련해 보겠음.</t>
    <phoneticPr fontId="57" type="noConversion"/>
  </si>
  <si>
    <t>신규 임용(후보)자 과정</t>
    <phoneticPr fontId="52" type="noConversion"/>
  </si>
  <si>
    <t>신규 임용(후보)자 과정</t>
    <phoneticPr fontId="28" type="noConversion"/>
  </si>
  <si>
    <t>신규 임용(후보)자 과정</t>
    <phoneticPr fontId="28" type="noConversion"/>
  </si>
  <si>
    <t>신규 임용(후보)자 과정</t>
    <phoneticPr fontId="28" type="noConversion"/>
  </si>
  <si>
    <t>주차</t>
    <phoneticPr fontId="28" type="noConversion"/>
  </si>
  <si>
    <t>중기검토</t>
  </si>
  <si>
    <t>검토 후 조치하겠음.</t>
    <phoneticPr fontId="28" type="noConversion"/>
  </si>
  <si>
    <t>11월3주차</t>
    <phoneticPr fontId="28" type="noConversion"/>
  </si>
  <si>
    <t>서해택</t>
    <phoneticPr fontId="28" type="noConversion"/>
  </si>
  <si>
    <t>유익한 법률상식</t>
    <phoneticPr fontId="28" type="noConversion"/>
  </si>
  <si>
    <t>서해택</t>
    <phoneticPr fontId="28" type="noConversion"/>
  </si>
  <si>
    <t>행정소송사례</t>
    <phoneticPr fontId="28" type="noConversion"/>
  </si>
  <si>
    <t>컨디션 회복 스트레칭</t>
    <phoneticPr fontId="28" type="noConversion"/>
  </si>
  <si>
    <t>송정문</t>
    <phoneticPr fontId="28" type="noConversion"/>
  </si>
  <si>
    <t>장애인 인식 개선(장애인도 시민입니다.)</t>
    <phoneticPr fontId="28" type="noConversion"/>
  </si>
  <si>
    <t>경남 제조업과 탈탄소 전환</t>
    <phoneticPr fontId="28" type="noConversion"/>
  </si>
  <si>
    <t>박서연</t>
    <phoneticPr fontId="28" type="noConversion"/>
  </si>
  <si>
    <t>근막이완 프로그램</t>
    <phoneticPr fontId="28" type="noConversion"/>
  </si>
  <si>
    <t>이현수</t>
    <phoneticPr fontId="28" type="noConversion"/>
  </si>
  <si>
    <t>차량관리 및 전기차에 대한 이해</t>
    <phoneticPr fontId="28" type="noConversion"/>
  </si>
  <si>
    <t>11월3주차</t>
    <phoneticPr fontId="28" type="noConversion"/>
  </si>
  <si>
    <t>중견리더 과정</t>
    <phoneticPr fontId="52" type="noConversion"/>
  </si>
  <si>
    <t>인재양성과</t>
    <phoneticPr fontId="28" type="noConversion"/>
  </si>
  <si>
    <t>11월3주차</t>
    <phoneticPr fontId="28" type="noConversion"/>
  </si>
  <si>
    <t>인재양성과</t>
    <phoneticPr fontId="28" type="noConversion"/>
  </si>
  <si>
    <t>인재양성과</t>
    <phoneticPr fontId="28" type="noConversion"/>
  </si>
  <si>
    <t>추희정</t>
    <phoneticPr fontId="28" type="noConversion"/>
  </si>
  <si>
    <t>세대공감 및 민원응대에 대한 이해</t>
    <phoneticPr fontId="28" type="noConversion"/>
  </si>
  <si>
    <t>세대공감 및 민원응대 역할연기</t>
    <phoneticPr fontId="28" type="noConversion"/>
  </si>
  <si>
    <t>이승현</t>
    <phoneticPr fontId="28" type="noConversion"/>
  </si>
  <si>
    <t>김민수</t>
    <phoneticPr fontId="28" type="noConversion"/>
  </si>
  <si>
    <t>보고서 작성 실습</t>
    <phoneticPr fontId="28" type="noConversion"/>
  </si>
  <si>
    <t>문홍열</t>
    <phoneticPr fontId="28" type="noConversion"/>
  </si>
  <si>
    <t>행정업무 운영실무</t>
    <phoneticPr fontId="28" type="noConversion"/>
  </si>
  <si>
    <t>김형묵</t>
    <phoneticPr fontId="28" type="noConversion"/>
  </si>
  <si>
    <t>보고서 작성 및 기획역량 강화</t>
    <phoneticPr fontId="28" type="noConversion"/>
  </si>
  <si>
    <t>김삼권</t>
    <phoneticPr fontId="28" type="noConversion"/>
  </si>
  <si>
    <t>독도를 통한 올바른 역사인식</t>
    <phoneticPr fontId="28" type="noConversion"/>
  </si>
  <si>
    <t>11월3주차</t>
    <phoneticPr fontId="28" type="noConversion"/>
  </si>
  <si>
    <t>미래설계 과정</t>
    <phoneticPr fontId="28" type="noConversion"/>
  </si>
  <si>
    <t>제4기 미래설계 과정</t>
    <phoneticPr fontId="28" type="noConversion"/>
  </si>
  <si>
    <t>박연경</t>
    <phoneticPr fontId="28" type="noConversion"/>
  </si>
  <si>
    <t>공무원연금제도의 이해</t>
    <phoneticPr fontId="28" type="noConversion"/>
  </si>
  <si>
    <t>김한솔</t>
    <phoneticPr fontId="28" type="noConversion"/>
  </si>
  <si>
    <t>조하림</t>
    <phoneticPr fontId="28" type="noConversion"/>
  </si>
  <si>
    <t>소통을 위한 대화의 기술 공감기법</t>
    <phoneticPr fontId="28" type="noConversion"/>
  </si>
  <si>
    <t>윤효식</t>
    <phoneticPr fontId="28" type="noConversion"/>
  </si>
  <si>
    <t>스마트폰 사진 촬영기법</t>
    <phoneticPr fontId="28" type="noConversion"/>
  </si>
  <si>
    <t>제2기 디자인 플랫폼 활용 과정</t>
    <phoneticPr fontId="28" type="noConversion"/>
  </si>
  <si>
    <t>박소정</t>
    <phoneticPr fontId="28" type="noConversion"/>
  </si>
  <si>
    <t>디자인 플랫폼의 이해</t>
    <phoneticPr fontId="28" type="noConversion"/>
  </si>
  <si>
    <t>상황에 맞는 플랫폼 활용 실습</t>
    <phoneticPr fontId="28" type="noConversion"/>
  </si>
  <si>
    <t>11월3주차</t>
    <phoneticPr fontId="28" type="noConversion"/>
  </si>
  <si>
    <t>디자인 플랫폼 활용 과정</t>
    <phoneticPr fontId="28" type="noConversion"/>
  </si>
  <si>
    <t>11.5.</t>
    <phoneticPr fontId="28" type="noConversion"/>
  </si>
  <si>
    <t>제2기 디자인 플랫폼 활용 과정</t>
    <phoneticPr fontId="28" type="noConversion"/>
  </si>
  <si>
    <t>11월3주차</t>
    <phoneticPr fontId="28" type="noConversion"/>
  </si>
  <si>
    <t>제21기 중견리더 과정</t>
    <phoneticPr fontId="28" type="noConversion"/>
  </si>
  <si>
    <t>제10기 신규 임용(후보)자 과정</t>
    <phoneticPr fontId="28" type="noConversion"/>
  </si>
  <si>
    <t>제4기 미래설계 과정</t>
    <phoneticPr fontId="28" type="noConversion"/>
  </si>
  <si>
    <t>차기수반영</t>
  </si>
  <si>
    <t>수용불가</t>
  </si>
  <si>
    <t>11월4주차</t>
    <phoneticPr fontId="28" type="noConversion"/>
  </si>
  <si>
    <t>인재양성과</t>
    <phoneticPr fontId="28" type="noConversion"/>
  </si>
  <si>
    <t>교육환경</t>
    <phoneticPr fontId="28" type="noConversion"/>
  </si>
  <si>
    <t>인재양성과</t>
    <phoneticPr fontId="28" type="noConversion"/>
  </si>
  <si>
    <t>1인 방송과 영상제작 과정</t>
    <phoneticPr fontId="52" type="noConversion"/>
  </si>
  <si>
    <t>과제구분</t>
    <phoneticPr fontId="28" type="noConversion"/>
  </si>
  <si>
    <t>단기과제</t>
    <phoneticPr fontId="28" type="noConversion"/>
  </si>
  <si>
    <t>장기과제</t>
    <phoneticPr fontId="28" type="noConversion"/>
  </si>
  <si>
    <t>중기과제</t>
    <phoneticPr fontId="28" type="noConversion"/>
  </si>
  <si>
    <t>실무 위주의 과목 편성 요청(현장 경험, 사례 분석 등)</t>
    <phoneticPr fontId="52" type="noConversion"/>
  </si>
  <si>
    <t>행정사무감사 및 조사 과목 시간 확대 요청</t>
    <phoneticPr fontId="52" type="noConversion"/>
  </si>
  <si>
    <t>토론위주의 교육 요청</t>
    <phoneticPr fontId="52" type="noConversion"/>
  </si>
  <si>
    <t>지속적인 교육 및 교육기간 연장 요청(1일→2일)</t>
    <phoneticPr fontId="52" type="noConversion"/>
  </si>
  <si>
    <t>노사관계의 이해 과목 시간 연장 요청</t>
    <phoneticPr fontId="52" type="noConversion"/>
  </si>
  <si>
    <t>현장학습 일정이 너무 타이트해 견학에 아쉬움이 있었음</t>
    <phoneticPr fontId="52" type="noConversion"/>
  </si>
  <si>
    <t>만족스러운 수업이었음</t>
    <phoneticPr fontId="52" type="noConversion"/>
  </si>
  <si>
    <t>교육내용 편성 요청(중대재해처벌법, 근로기준법, 기간제법 등을 포함한 과정, 노동활용 극대화에 관련된 강의 포함)</t>
    <phoneticPr fontId="52" type="noConversion"/>
  </si>
  <si>
    <t>교육 시간 연장 요청</t>
    <phoneticPr fontId="52" type="noConversion"/>
  </si>
  <si>
    <t>행정사 과목은 교육대상자들이 듣기엔 아쉬운 수업이었음.</t>
    <phoneticPr fontId="52" type="noConversion"/>
  </si>
  <si>
    <t>교육시간 및 교육기간 연장 요청</t>
    <phoneticPr fontId="52" type="noConversion"/>
  </si>
  <si>
    <t>교육 기회가 더 많았으면 좋겠음.</t>
    <phoneticPr fontId="52" type="noConversion"/>
  </si>
  <si>
    <t>강사님과 수강생 엑셀 버전이 달라 통일됐으면 좋겠음.</t>
    <phoneticPr fontId="52" type="noConversion"/>
  </si>
  <si>
    <t>모든 과목이 유익하며 만족스러웠음.</t>
    <phoneticPr fontId="52" type="noConversion"/>
  </si>
  <si>
    <t>문화교류지역 확대 요청</t>
    <phoneticPr fontId="52" type="noConversion"/>
  </si>
  <si>
    <t>강의 시간에 맞게 수업분량을 조절했으면 좋겠음.</t>
    <phoneticPr fontId="52" type="noConversion"/>
  </si>
  <si>
    <t>실습 위주의 교육을 병행했으면 좋겠음.</t>
    <phoneticPr fontId="52" type="noConversion"/>
  </si>
  <si>
    <t>참여형 교육이 많았으면 좋겠음.</t>
    <phoneticPr fontId="52" type="noConversion"/>
  </si>
  <si>
    <t>강의가 유익하고 많은 도움이 되었음.</t>
    <phoneticPr fontId="52" type="noConversion"/>
  </si>
  <si>
    <t>시험문제가 너무 어려운 것 같음.</t>
    <phoneticPr fontId="52" type="noConversion"/>
  </si>
  <si>
    <t>발표하고 말을 하는 데 큰 도움이 되어 유익했으며 많이 배우게 된 강의임</t>
    <phoneticPr fontId="52" type="noConversion"/>
  </si>
  <si>
    <t>사례 및 현장학습 위주의 교육과목 편성 요청</t>
    <phoneticPr fontId="52" type="noConversion"/>
  </si>
  <si>
    <t>교육생 수 대비 강의실이 좁은 것 같아 불편함.</t>
    <phoneticPr fontId="52" type="noConversion"/>
  </si>
  <si>
    <t>현장학습 시간이 빠듯해서 아쉬웠음.</t>
    <phoneticPr fontId="52" type="noConversion"/>
  </si>
  <si>
    <t>유익한 과목들을 들을 수 있어서 만족스러움.</t>
    <phoneticPr fontId="52" type="noConversion"/>
  </si>
  <si>
    <t>교육 시간 및 기간 연장 요청</t>
    <phoneticPr fontId="52" type="noConversion"/>
  </si>
  <si>
    <t>섬 전문가와 같이 동행해 설명을 들으면서 다양한 섬을 방문하여 체험활동을 했으면 좋겠음.</t>
    <phoneticPr fontId="52" type="noConversion"/>
  </si>
  <si>
    <t>지속가능발전 목표에 대한 전반적 이해에 많은 도움이 되었음.</t>
    <phoneticPr fontId="52" type="noConversion"/>
  </si>
  <si>
    <t>현장학습 시간이 짧아 아쉬웠음.</t>
    <phoneticPr fontId="52" type="noConversion"/>
  </si>
  <si>
    <t>컴퓨터 실습 수업이 많은 도움이 되었음.</t>
    <phoneticPr fontId="52" type="noConversion"/>
  </si>
  <si>
    <t>하반기에는 체력단련 과목을 교대로 경험할 수 있었으면 좋겠음.</t>
    <phoneticPr fontId="52" type="noConversion"/>
  </si>
  <si>
    <t>사전 안내가 명확했으면 좋겠음.(강의실 위치 안내 등)</t>
    <phoneticPr fontId="52" type="noConversion"/>
  </si>
  <si>
    <t>실무와 관련된 과정이 꽤 유익하였음.</t>
    <phoneticPr fontId="52" type="noConversion"/>
  </si>
  <si>
    <t>교육과정 연장 요청(2일→5일)</t>
    <phoneticPr fontId="52" type="noConversion"/>
  </si>
  <si>
    <t>전공과 경력을 갖춘 강사분이 선정됐으면 좋겠음.</t>
    <phoneticPr fontId="52" type="noConversion"/>
  </si>
  <si>
    <t>전문적인 강사 선정 요청</t>
    <phoneticPr fontId="52" type="noConversion"/>
  </si>
  <si>
    <t>사례위주의 교과편성 요청</t>
    <phoneticPr fontId="52" type="noConversion"/>
  </si>
  <si>
    <t>법령해석 수업은 현재 근무자나 전문가로 초빙했으면 좋겠음.</t>
    <phoneticPr fontId="52" type="noConversion"/>
  </si>
  <si>
    <t>교육기간 연장 및 심화과정 개설 요청</t>
    <phoneticPr fontId="52" type="noConversion"/>
  </si>
  <si>
    <t>소통을 위한 대화의 기술 및 공감 기법 강의는 본 과정과는 연관성이 부족해 보임.</t>
    <phoneticPr fontId="52" type="noConversion"/>
  </si>
  <si>
    <t>정보화 실습 등 교육시간 확대가 필요함.</t>
    <phoneticPr fontId="52" type="noConversion"/>
  </si>
  <si>
    <t>본 강의 교육횟수를 늘려 교육 참여인원이 더 많아졌으면 좋겠음.</t>
    <phoneticPr fontId="52" type="noConversion"/>
  </si>
  <si>
    <t>보고서작성 수업 시 뒷좌석은 스크린이 잘 보이지 않음.</t>
    <phoneticPr fontId="52" type="noConversion"/>
  </si>
  <si>
    <t>소노캄 일정이 다소 빽빽했는데 하루를 더 연장하더라도 여유있게 진행하였으면 좋겠음.</t>
    <phoneticPr fontId="52" type="noConversion"/>
  </si>
  <si>
    <t>회계실무는 좀 더 알아듣기 쉽게 설명해주면 좋겠음.</t>
    <phoneticPr fontId="52" type="noConversion"/>
  </si>
  <si>
    <t>나라살림연구소 교육시간을 늘리면 직무 수행에 도움이 될 것 같음.</t>
    <phoneticPr fontId="52" type="noConversion"/>
  </si>
  <si>
    <t>영화속 클래식 최윤희 강사님 수업을 다시 듣고 싶음.</t>
    <phoneticPr fontId="52" type="noConversion"/>
  </si>
  <si>
    <t>은퇴 준비 관련하여 현실적이고 구체적인 사례 위주의 실용적인 교육이 필요함(건강관리, 부동산·주식·연금·세무 등 재테크, 레저·취미, 농사 방법, 현장교육 기간 연장, 공직자 퇴직 성공사례 등).</t>
    <phoneticPr fontId="52" type="noConversion"/>
  </si>
  <si>
    <t>퇴직자는 청렴교육에 대해 상당 수준의 지식이 있기 때문에 불필요하다고 판단함.</t>
    <phoneticPr fontId="52" type="noConversion"/>
  </si>
  <si>
    <t>배울 것은 많은데 시간이 부족했으며, 교육시간을 더 확대해주면 좋겠음.</t>
    <phoneticPr fontId="52" type="noConversion"/>
  </si>
  <si>
    <t>시청각 자료가 제공되면 좋겠음.</t>
    <phoneticPr fontId="52" type="noConversion"/>
  </si>
  <si>
    <t>재난안전 정책 및 제도 분야 과목도 편성이 필요할 것 같음.</t>
    <phoneticPr fontId="52" type="noConversion"/>
  </si>
  <si>
    <t>교육일정 편성 시 일정을 조금만 더 여유롭게 짰으면 싶음.</t>
    <phoneticPr fontId="52" type="noConversion"/>
  </si>
  <si>
    <t>강사 강의 시 교육생에 대해 적절한 태도를 보여주면 좋겠음(반말 지양 등).</t>
    <phoneticPr fontId="52" type="noConversion"/>
  </si>
  <si>
    <t>실무 관련 강의 확대 편성 희망함(예산실무).</t>
    <phoneticPr fontId="52" type="noConversion"/>
  </si>
  <si>
    <t>악성민원 대처 및 인사랑 등 시스템 숙지 교육이 편성되면 좋겠음.</t>
    <phoneticPr fontId="52" type="noConversion"/>
  </si>
  <si>
    <t>발표능력기법향상' 강의는 불필요했다고 생각함.</t>
    <phoneticPr fontId="52" type="noConversion"/>
  </si>
  <si>
    <t>실무 관련 강의 확대 편성 희망함(보고서 작성, 회계실무 등).</t>
    <phoneticPr fontId="52" type="noConversion"/>
  </si>
  <si>
    <t>바람직한 공직관 실천' 한상덕 강사와 '보고서 작성' 김형묵 강사 강의가 유익함.</t>
    <phoneticPr fontId="52" type="noConversion"/>
  </si>
  <si>
    <t>조별 활동 시간을 좀 더 안배하여 주면 좋을 것 같음.</t>
    <phoneticPr fontId="52" type="noConversion"/>
  </si>
  <si>
    <t>강사 강의 PPT 내용과 배부한 교재 내용이 일치하였으면 좋겠음.</t>
    <phoneticPr fontId="52" type="noConversion"/>
  </si>
  <si>
    <t>경남연구원 및 투자경제진흥원 팀장님(남종석, 최충환 강사 등) 교육이 너무 알차고 직무에도 도움이 많이 되었음.</t>
    <phoneticPr fontId="52" type="noConversion"/>
  </si>
  <si>
    <t>직무와 소양 등에 적정한 교과 편성을 하여 감사함.</t>
    <phoneticPr fontId="52" type="noConversion"/>
  </si>
  <si>
    <t>수강생이 적을 때는 소회의실(더 작은 강의실)에서 하는 것도 괜찮을 것 같음.</t>
    <phoneticPr fontId="52" type="noConversion"/>
  </si>
  <si>
    <t>교육에 재미가 첨가 되면 더 좋을 것 같음.</t>
    <phoneticPr fontId="52" type="noConversion"/>
  </si>
  <si>
    <t>컬러 교재를 부탁하며, 문제뿐만 아니라 답도 기재되어 있으면 좋겠음.</t>
    <phoneticPr fontId="52" type="noConversion"/>
  </si>
  <si>
    <t>온라인 교육보다는 대면교육이 나을 것 같음.</t>
    <phoneticPr fontId="52" type="noConversion"/>
  </si>
  <si>
    <t>점심시간을 여유 있게 편성해주었으면 함.</t>
    <phoneticPr fontId="52" type="noConversion"/>
  </si>
  <si>
    <t>본 과정을 더 많은 직원들이 수강할 수 있도록 독려가 필요함(주기적 실시도 필요함).</t>
    <phoneticPr fontId="52" type="noConversion"/>
  </si>
  <si>
    <t>2박 3일 과정이라면 더 좋을 듯 함.</t>
    <phoneticPr fontId="52" type="noConversion"/>
  </si>
  <si>
    <t>권지숙 강사의 '경남인구 및 정책 변화' 강의가 유익하였고, 신설 강의에서도 강의를 하면 좋겠음.</t>
    <phoneticPr fontId="52" type="noConversion"/>
  </si>
  <si>
    <t>박현식 강사의 '정수장 유충사고 대응방안'이 유익하였음.</t>
    <phoneticPr fontId="52" type="noConversion"/>
  </si>
  <si>
    <t>기계설비 분야도 가르쳐주면 도움이 많이 될 것 같음.</t>
    <phoneticPr fontId="52" type="noConversion"/>
  </si>
  <si>
    <t>교육기간을 늘리면 좋겠음.</t>
    <phoneticPr fontId="52" type="noConversion"/>
  </si>
  <si>
    <t>임영성 강사의 '정수처리 과정의 이해'와 하준수 강사의 '녹조 등 정수장 수질사고 대응방안'이 유익하였음.</t>
    <phoneticPr fontId="52" type="noConversion"/>
  </si>
  <si>
    <t>견학을 늘리면 좋겠음.</t>
    <phoneticPr fontId="52" type="noConversion"/>
  </si>
  <si>
    <t>강의 시간에 교육생 공석이 많아 강사 보기 민망할 정도임.</t>
    <phoneticPr fontId="52" type="noConversion"/>
  </si>
  <si>
    <t>교재 내용과 강사 PPT 자료가 달라 일치시켜주면 좋겠음(뒷좌석은 PPT가 잘 보이지도 않는데 책내용이랑 달라 공부하기 힘들고, 전문지식 강의는 수업 따라가기가 벅찬데 책 내용이 서로 달라 따로 공부하기도 어려움).</t>
    <phoneticPr fontId="52" type="noConversion"/>
  </si>
  <si>
    <t>대강당 자리가 너무 좁아 화장실을 가려고 해도 움직이기가 너무 불편하고, 사람이 많아 강의장이 너무 덥고 환기가 주기적으로 필요해 보임(강의 중 너무 졸림).</t>
    <phoneticPr fontId="52" type="noConversion"/>
  </si>
  <si>
    <t>실무관련 교육이나 실습기회가 많으면 좋겠음(예산업무, 보고서작성, 각 지역 특징 등).</t>
    <phoneticPr fontId="52" type="noConversion"/>
  </si>
  <si>
    <t>예산실무 과정은 기초지식이 부족해 이해하기가 어려워서 좀 쉽게 설명해주면 좋겠고, 보고서 강의도 예시를 더 많이 들어주면 좋겠음.</t>
    <phoneticPr fontId="52" type="noConversion"/>
  </si>
  <si>
    <t>일방적 주입이 아닌 교육생들과 소통하며 상호작용하는 수업이 되었으면 좋겠음.</t>
    <phoneticPr fontId="52" type="noConversion"/>
  </si>
  <si>
    <t>어촌 체험실습 같은 프로그램이 있으면 좋겠고, 섬 체류 시간(기간)도 길었으면 함.</t>
    <phoneticPr fontId="52" type="noConversion"/>
  </si>
  <si>
    <t>강의시간을 현장체험 및 현장교육으로 대체하는 등 축소화 하고, 그 시간을 교육생 소개 시간으로 활용하면 좋겠음.</t>
    <phoneticPr fontId="52" type="noConversion"/>
  </si>
  <si>
    <t>좀 더 다양한 섬이 추가되면 좋겠음(전남권역으로까지 확대했으면 좋겠음).</t>
    <phoneticPr fontId="52" type="noConversion"/>
  </si>
  <si>
    <t>숙소는 다인실이라 불편했음.</t>
    <phoneticPr fontId="52" type="noConversion"/>
  </si>
  <si>
    <t>섬 주민의 생활방식, 역사나 인물에 대한 주제도 다루면 더 좋을 것 같음.</t>
    <phoneticPr fontId="52" type="noConversion"/>
  </si>
  <si>
    <t>분임조를 구성하여 각 지역의 특화사업이나 섬 프로그램에 대해 토론하고 의견을 나누고, 여행 경비 신청 시 간식이나 첫날 점심값 등이 포함되면 좋겠음.</t>
    <phoneticPr fontId="52" type="noConversion"/>
  </si>
  <si>
    <t>주민감사청구 강의는 감사기법이나 사례연구 사항보다 단체 설립취지 및 홍보에 관한 얘기로 일관하여 향후에는 강의일정에 굳이 반영하지 않아도 될 것으로 생각됨.</t>
    <phoneticPr fontId="52" type="noConversion"/>
  </si>
  <si>
    <t>중복되는 강사와 강의는 지양되는 게 좋을 것 같음[10.25.(금) 박신윤 강사 강의].</t>
    <phoneticPr fontId="52" type="noConversion"/>
  </si>
  <si>
    <t>강의시간에 상습 무단이석자들 단속 좀 했으면 함. 강사님께 앉아 있는 사람이 더 무안함.</t>
    <phoneticPr fontId="52" type="noConversion"/>
  </si>
  <si>
    <t>행정업무 운영실무 문홍열 강사님 강의내용이 전달이 잘 되지 않아 불편했음.</t>
    <phoneticPr fontId="52" type="noConversion"/>
  </si>
  <si>
    <t>3층 대강당에 250여명이 모여 있으니 덥고 좁고 답답하며, 환기가 수시로 필요함.</t>
    <phoneticPr fontId="52" type="noConversion"/>
  </si>
  <si>
    <t>김진철 강사의 생동감up 현장이야기 강의 더 길게 하면 좋겠음.</t>
    <phoneticPr fontId="52" type="noConversion"/>
  </si>
  <si>
    <t>대강당 마이크가 켜졌다 꺼졌다 하고, 하울링도 수시로 생겨 교육에 집중하기 어려웠음.</t>
    <phoneticPr fontId="52" type="noConversion"/>
  </si>
  <si>
    <t>김삼권 강사님 독도 강의 재미있었음.</t>
    <phoneticPr fontId="52" type="noConversion"/>
  </si>
  <si>
    <t>김용성 강사의 디지털 미래대응 교육 이해 및 실습에서 AI의 부작용에 대해 너무 가볍게 지나간 것 같아 아쉬우며, 공무원의 업무 방향성과 이어지는 내용이 담기면 더 좋을 것 같음.</t>
    <phoneticPr fontId="52" type="noConversion"/>
  </si>
  <si>
    <t>경남도 추진 우수사례 견학이 있으면 좋겠음.</t>
    <phoneticPr fontId="52" type="noConversion"/>
  </si>
  <si>
    <t>여행지 간 효율적인 동선을 계획하여 이동시간을 줄였으면 함.</t>
    <phoneticPr fontId="52" type="noConversion"/>
  </si>
  <si>
    <t>해인사 견학이 유익했음.</t>
    <phoneticPr fontId="52" type="noConversion"/>
  </si>
  <si>
    <t>이동 차량을 우등버스로 대절해주시면 감사하겠음.</t>
    <phoneticPr fontId="52" type="noConversion"/>
  </si>
  <si>
    <t>손태성 강사 역량교육의 이해 강의는 지루하고 실질적인 도움이 안된다고 느꼈음.</t>
    <phoneticPr fontId="52" type="noConversion"/>
  </si>
  <si>
    <t>손정민 강사의 갈등해결 및 성과창출 리더십 강의가 유익하였음.</t>
    <phoneticPr fontId="52" type="noConversion"/>
  </si>
  <si>
    <t>인간관계 관련 등 세대소통 방법, 낀 세대의 위아래 직원 대처법, MZ세대와의 소통 방법 강의 편성 부탁함.</t>
    <phoneticPr fontId="52" type="noConversion"/>
  </si>
  <si>
    <t>김해 중소기업 비즈니스센터까지 교통이 불편함</t>
    <phoneticPr fontId="52" type="noConversion"/>
  </si>
  <si>
    <t>일반직원에서 중간관리자로 역할이 바뀜에 따라 낀 세대로서 역할과 세대를 아우를 수 있는 대처법과 역량을 키울 수 있는 실질적인 교육이 필요함</t>
    <phoneticPr fontId="52" type="noConversion"/>
  </si>
  <si>
    <t>책상이 너무 좁았음. 5인이 한 테이블에 앉아 있는데 3인용이라 옆쪽에 두 명이 앉는데 상당히 불편했고, 필기도 제대로 할 수 없었음.</t>
    <phoneticPr fontId="52" type="noConversion"/>
  </si>
  <si>
    <t>중견리더 과정이라 발표식 수업이 있는데 은근히 부담스러움. 발표식이 아니라 자연스럽게 참여 유도를 하면 본인 의견을 간단히 이야기 할 수 있어 부담도 줄어 더 바람직할 것 같음.</t>
    <phoneticPr fontId="52" type="noConversion"/>
  </si>
  <si>
    <t>교육과정을 더욱 확대하여 운영하면 좋을 것 같음.</t>
    <phoneticPr fontId="52" type="noConversion"/>
  </si>
  <si>
    <t>추희정 강사님 강의가 최고였음.</t>
    <phoneticPr fontId="52" type="noConversion"/>
  </si>
  <si>
    <t>교육과정을 확대해서 공무원의 기후위기에 대한 경각심을 높였으면 하며, 사이버교육보다는 대면 교육을 의무화하면 좋겠음.</t>
    <phoneticPr fontId="52" type="noConversion"/>
  </si>
  <si>
    <t>현장실습 활동 시간은 동선 고려하여 적절한 조정이 필요함.</t>
    <phoneticPr fontId="52" type="noConversion"/>
  </si>
  <si>
    <t>Chat GPT랑 파워포인트 카드뉴스 만들기, SNS 게시 활용 등에 대한 강의를 보강해 2일로 늘려주면 좋겠음.</t>
    <phoneticPr fontId="52" type="noConversion"/>
  </si>
  <si>
    <t>점심이 맛 없는데, 식사 메뉴에 조금 더 신경 부탁함.</t>
    <phoneticPr fontId="52" type="noConversion"/>
  </si>
  <si>
    <t>교육과정을 2일로 확대하여 편성해주시면 좋겠음.</t>
    <phoneticPr fontId="52" type="noConversion"/>
  </si>
  <si>
    <t>주차공간이 너무 부족함.</t>
    <phoneticPr fontId="52" type="noConversion"/>
  </si>
  <si>
    <t>대강당이 다수의 교육생 교육에 적합하지 않은 것 같음(의자와 책상 크기가 작고 매우 불편함, 냉난방 및 환기가 잘 되지 않음, 중간 구역 스크린 및 모니터 사각지대 있음).</t>
    <phoneticPr fontId="52" type="noConversion"/>
  </si>
  <si>
    <t>대강당 등 강의실 음향설비가 제대로 작동하지 않아 교육에 불편하였고(마이크 및 스피커 하울링 등), 대강당 뒤에 앉은 사람은 강사 목소리가 안들렸음.</t>
    <phoneticPr fontId="52" type="noConversion"/>
  </si>
  <si>
    <t>온나라 및 이호조 등 시스템 관련 교과는 좌식 이론 수업으로만 듣는 것은 실질적인 교육효과가 없는 것 같아 실제로 전산 실습을 해 보는 게 좋을 것 같음.</t>
    <phoneticPr fontId="52" type="noConversion"/>
  </si>
  <si>
    <t>행정업무실무 강의는 강의 전달이 제대로 되지 않아 학습이 어려웠음.</t>
    <phoneticPr fontId="52" type="noConversion"/>
  </si>
  <si>
    <t>교육기간을 4주 정도로 잡아야 할 것 같음.</t>
    <phoneticPr fontId="52" type="noConversion"/>
  </si>
  <si>
    <t>안내나 지원 시 좀 더 친절하게 알려주면 좋겠음.</t>
    <phoneticPr fontId="52" type="noConversion"/>
  </si>
  <si>
    <t>인원수가 많은 만큼 상장 수의 비율도 확대 조정이 되면 좋겠음.</t>
    <phoneticPr fontId="52" type="noConversion"/>
  </si>
  <si>
    <t>인재개발원 위치가 터미널에서 멀리 떨어져 있는 만큼 터미널-인재개발원 간 셔틀버스를 운영해주면 좋겠음.</t>
    <phoneticPr fontId="52" type="noConversion"/>
  </si>
  <si>
    <t>과정 중 자기가 속한 지역 선배 공무원과의 면담 시간이 있으면 더 좋겠음.</t>
    <phoneticPr fontId="52" type="noConversion"/>
  </si>
  <si>
    <t>교육인원에 비해 강의실이 너무 넓었고, 토론을 나누기에는 원탁이 더 적절했을 것 같음.</t>
    <phoneticPr fontId="52" type="noConversion"/>
  </si>
  <si>
    <t>프리젠테이션 기법에 대한 강의가 유익하였음.</t>
    <phoneticPr fontId="52" type="noConversion"/>
  </si>
  <si>
    <t>필기에 의한 과제 수행이 불편하므로 컴퓨터로 진행 등으로 개선 필요함.</t>
    <phoneticPr fontId="52" type="noConversion"/>
  </si>
  <si>
    <t>강의 시작 시 서로에 대한 소개부터 시작해 자연스럽게 토론으로 연결되는 분위기 조성이 필요함.</t>
    <phoneticPr fontId="52" type="noConversion"/>
  </si>
  <si>
    <t>타시군의 시설을 이용하여 견문을 넓힐 수 있는 기회 제공 필요함.</t>
    <phoneticPr fontId="52" type="noConversion"/>
  </si>
  <si>
    <t>사례를 보여주는 것도 많은 도움이 될 것 같음.</t>
    <phoneticPr fontId="52" type="noConversion"/>
  </si>
  <si>
    <t>합천옥전고분 등 유네스코 등재된 7군데 다 갔으면 좋겠음.</t>
    <phoneticPr fontId="52" type="noConversion"/>
  </si>
  <si>
    <t>일정이 너무 빽빽한데 좀 여유롭게 운영이 되면 좋을 듯함.</t>
    <phoneticPr fontId="52" type="noConversion"/>
  </si>
  <si>
    <t>가야사의 이론적인 설명이 부족하다는 느낌임.</t>
    <phoneticPr fontId="52" type="noConversion"/>
  </si>
  <si>
    <t>비합숙 또는 숙소원을 이용할 수 있도록 운영되면 좋을 것 같음.</t>
    <phoneticPr fontId="52" type="noConversion"/>
  </si>
  <si>
    <t>심화 과정으로 지리산 종주 프로그램도 만들어 주기 바람.</t>
    <phoneticPr fontId="52" type="noConversion"/>
  </si>
  <si>
    <t>사전에 준비물품을 안내해 준다면 짐 꾸리는 데 도움이 될 듯함.</t>
    <phoneticPr fontId="52" type="noConversion"/>
  </si>
  <si>
    <t>산행 후 요가 좋았음.</t>
    <phoneticPr fontId="52" type="noConversion"/>
  </si>
  <si>
    <t>산행 후 다리 피로를 풀어줄 수 있는 과목이나 숲속 그림 그리기 과정 등 피로회복, 외부체험 활동이 있으면 좋을 것 같음.</t>
    <phoneticPr fontId="52" type="noConversion"/>
  </si>
  <si>
    <t>이동 차량인 버스가 낡아서 위험한 것 같은데 새차로 교체해주면 좋겠음.</t>
    <phoneticPr fontId="52" type="noConversion"/>
  </si>
  <si>
    <t>3박 과정도 괜찮을 것 같음.</t>
    <phoneticPr fontId="52" type="noConversion"/>
  </si>
  <si>
    <t>아이피 동시접속으로 실습이 안되는 점이 아쉬움.</t>
    <phoneticPr fontId="52" type="noConversion"/>
  </si>
  <si>
    <t>업무효율을 높이는 윈도우 활용 기능 강의가 유익하였음.</t>
    <phoneticPr fontId="52" type="noConversion"/>
  </si>
  <si>
    <t>강사가 전반적으로 소통도 많이하고 자기도 되돌아 볼 수 있는 시간이었음.</t>
    <phoneticPr fontId="52" type="noConversion"/>
  </si>
  <si>
    <t>교육환경이 불편함(대강당 책상과 의자, 오후시간 환기 잘 안됨).</t>
    <phoneticPr fontId="52" type="noConversion"/>
  </si>
  <si>
    <t>합숙훈련을 2박 3일 했으면 좋겠음.</t>
    <phoneticPr fontId="52" type="noConversion"/>
  </si>
  <si>
    <t>점심시간이 1시간 30분이었으면 좋겠음.</t>
    <phoneticPr fontId="52" type="noConversion"/>
  </si>
  <si>
    <t>오후 시간대에 조별 자율 활동 시간이 조금 배분 되면 좋겠음.</t>
    <phoneticPr fontId="52" type="noConversion"/>
  </si>
  <si>
    <t>3층 야외 테라스 공간 출입하게 해주면 좋겠음.</t>
    <phoneticPr fontId="52" type="noConversion"/>
  </si>
  <si>
    <t>기숙사 비울 시 청소가 되어 있으면 좋겠지만 불가능하다면 방이라도 치울 수 있는 도구(빗자루, 쓰레받기 등)를 제공하면 좋겠음.</t>
    <phoneticPr fontId="52" type="noConversion"/>
  </si>
  <si>
    <t>강사 마이크 볼륨 조절 필요함.</t>
    <phoneticPr fontId="52" type="noConversion"/>
  </si>
  <si>
    <t>김용성 강사의 AI 관련 디지털 미래대응 강의 시간이 더 길면 좋겠음.</t>
    <phoneticPr fontId="52" type="noConversion"/>
  </si>
  <si>
    <t>행사 실무라고 해서 행사를 준비하는 과정이나 의전에 대해 배울 줄 알았는데 스피치 위주 수업이라 아쉬웠음.</t>
    <phoneticPr fontId="52" type="noConversion"/>
  </si>
  <si>
    <t>한글 실무 수업을 못 들어서 아쉬웠는데, 엑셀 처럼 공통과목으로 편성해주면 좋겠음.</t>
    <phoneticPr fontId="52" type="noConversion"/>
  </si>
  <si>
    <t>한글, 엑셀 강의 시간 연장 바람.</t>
    <phoneticPr fontId="52" type="noConversion"/>
  </si>
  <si>
    <t>교육기간을 5일로 확대하는 것 건의함.</t>
    <phoneticPr fontId="52" type="noConversion"/>
  </si>
  <si>
    <t>수업 내용 중복으로 집중하기 어려웠음.</t>
    <phoneticPr fontId="52" type="noConversion"/>
  </si>
  <si>
    <t>과정 자체가 지루하고 어려운 교육이기에 중간마다 일반 교양 강좌나 특강을 배치하면 좋겠음.</t>
    <phoneticPr fontId="52" type="noConversion"/>
  </si>
  <si>
    <t>안전체험 시간을 확대해주면 좋겠음.</t>
    <phoneticPr fontId="52" type="noConversion"/>
  </si>
  <si>
    <t>옆 강의실 소리(501호로 추정함)가 매우 크게 들려 교육에 불편하였음.</t>
    <phoneticPr fontId="52" type="noConversion"/>
  </si>
  <si>
    <t>강의시간 40분 + 휴식 20분 제안함.</t>
    <phoneticPr fontId="52" type="noConversion"/>
  </si>
  <si>
    <t>의자가 불편했는데 강의실 의자가 조금 개선되었으면 함.</t>
    <phoneticPr fontId="52" type="noConversion"/>
  </si>
  <si>
    <t>교육장소는 전문 교육기관에서 진행하는 것이 좋을 것 같음.</t>
    <phoneticPr fontId="52" type="noConversion"/>
  </si>
  <si>
    <t>역량개발 모의과제 선정시, 교육시행 시군의 주요현안 이슈와 연계한 역량개발 및 역할 수행을 했다면, 현실적이고 효과적인 교육이 되었을 것 같음.</t>
    <phoneticPr fontId="52" type="noConversion"/>
  </si>
  <si>
    <t>경남 제조업과 탈탄소전환 강의를 맡은 남종석 강사의 전문지식 소지 여부 의문임(두산에서 풍력터빈을 10MW 개발진행중임에도 8MW 계획중으로 되어 있던지,가스터빈과 증기터빈은 구조와 작동원리가 다름에도 혼용하여 설명함.).</t>
    <phoneticPr fontId="52" type="noConversion"/>
  </si>
  <si>
    <t>김삼권 강사님의 독도를 통한 올바른 역사인식 수업은 애국심을 높이고 역사에 대해 더욱 관심을 가지는 시간이었음.</t>
    <phoneticPr fontId="52" type="noConversion"/>
  </si>
  <si>
    <t>행정업무 운영실무 문홍열 강사님은 교재를 그냥 읽는 방식이고 핵심을 파악하기도 어려워 다들 집중에 어려워함.</t>
    <phoneticPr fontId="52" type="noConversion"/>
  </si>
  <si>
    <t>보고서 작성 평가 연습시간이 너무 부족한데, 강의 후 연습시간 하루 이틀 정도 주면 좋겠음.</t>
    <phoneticPr fontId="52" type="noConversion"/>
  </si>
  <si>
    <t>대강당에서 8시간씩 있으니 너무 좁고 환기가 안돼서 감기도 돌고 허리도 많이 아픔.</t>
    <phoneticPr fontId="52" type="noConversion"/>
  </si>
  <si>
    <t>동일 건물에 도청이 있어 직원 분들의 불편 초래되는데, 별도의 인재개발원 건물이 필요한 것 같음.</t>
    <phoneticPr fontId="52" type="noConversion"/>
  </si>
  <si>
    <t>말로만 설명해주시니 정적인 느낌이 많이 들었는데, 중간중간 동영상이나 휴식 타임이 있으면 좋겠음.</t>
    <phoneticPr fontId="52" type="noConversion"/>
  </si>
  <si>
    <t>연금법 이해 교과목을 신규 공무원에게 필요한 내용으로 강의를 해주었는데 퇴직 후 연금 관련 내용으로 구성해 1시간 정도 교육하면 충분할 듯 함.</t>
    <phoneticPr fontId="52" type="noConversion"/>
  </si>
  <si>
    <t>스마트폰 교육은 실제 카메라 기능 및 설정 관련 내용으로 1시간 교육하고 교육생 실습을 통해 강의 내용을 실제로 습득할 수 있도록 운영하면 좋겠음(스마트폰 촬영에 대한 기본 지식이 전달되지 않았고, 창업과 블로그 운영 등에 필요한 스마트폰 활용 지식도 교육에 포함되면 더 좋을 것 같음).</t>
    <phoneticPr fontId="52" type="noConversion"/>
  </si>
  <si>
    <t>강의 집중과 교육 효과 극대화를 위해서는 강사당 강의시간을 2시간 이내로 조정 하는 게 좋아 보임.</t>
    <phoneticPr fontId="52" type="noConversion"/>
  </si>
  <si>
    <t>교육과정이 더 신설되면 좋겠고, 교육기간도 좀 더 길었으면 함.</t>
    <phoneticPr fontId="52" type="noConversion"/>
  </si>
  <si>
    <t>실용 위주의 내용으로 속도감 있게 진행하면 더 좋겠음.</t>
    <phoneticPr fontId="52" type="noConversion"/>
  </si>
  <si>
    <t>강사가 교육과정을 잘 구성하여 이론 및 실기 비중을 적절히 조정하였다고 보며, 업무에 많은 도움이 될 것 같음.</t>
    <phoneticPr fontId="52" type="noConversion"/>
  </si>
  <si>
    <t>그 어떤 강의보다 현업에서 부딪혀야 할 내용이라 짚어 볼 것 같음.</t>
    <phoneticPr fontId="52" type="noConversion"/>
  </si>
  <si>
    <t>분임조 또는 교육생 자체 체험을 대폭 늘리면 좋겠음(문화, 여행, 교양, 체험 위주의 국내 선진지 견학 프로그램 운영).</t>
    <phoneticPr fontId="52" type="noConversion"/>
  </si>
  <si>
    <t>대강당에서 긴시간 수업하는 것이 불편하였음(더위와 환기 문제, 불편한 책걸상 등)</t>
    <phoneticPr fontId="52" type="noConversion"/>
  </si>
  <si>
    <t>온나라시스템 및 e호조 교육에 실습시간을 여유있게 배치하면 좋겠음.
(교육용 e호조를 만들어서 각자 돌아가며 과장, 계장, 계원 등 역할을 수행하며 자기 업무 정확히 숙지할 수 있도록)</t>
    <phoneticPr fontId="52" type="noConversion"/>
  </si>
  <si>
    <t>교육동안 자리 이탈하여 멀리 놀러 간 팀도 있는 걸로 알고 있음. 번거롭겠지만, 출결에 조금 신경써주시면 좋을 것 같음. 교육의 목적은 모두의 이수이나 평가항목에 출결이 있기 때문이며, 또한 평가항목에 교육 외적인 시간에 불미스러운 일을 만든다면 제재 할 수 있는 항목도 포함되면 좋겠음.</t>
    <phoneticPr fontId="52" type="noConversion"/>
  </si>
  <si>
    <t>김민수 사무관님 수업 운영이 매우 좋았음.</t>
    <phoneticPr fontId="52" type="noConversion"/>
  </si>
  <si>
    <t>1주차부터 조원들끼리 모여 긴장감을 풀 수 있도록 과정을 편성하면 더욱 즐겁고 효율적으로 학습을 받을 수 있을 것 같음.</t>
    <phoneticPr fontId="52" type="noConversion"/>
  </si>
  <si>
    <t>민원 대응에 대한 내용을 좀 더 상세하게 가르쳐주었으면 함.</t>
    <phoneticPr fontId="52" type="noConversion"/>
  </si>
  <si>
    <t>3층 테라스 상시 개방 부탁함.</t>
    <phoneticPr fontId="52" type="noConversion"/>
  </si>
  <si>
    <t>힐링 교과 추가 건의함.</t>
    <phoneticPr fontId="52" type="noConversion"/>
  </si>
  <si>
    <t>직업 관련 성공사례 교육이 추가되어 질문과 답변 시간이 있었으면 함.</t>
    <phoneticPr fontId="52" type="noConversion"/>
  </si>
  <si>
    <t>강의실 현대화 및 숙소(숙박)시설 확충이 필요함.</t>
    <phoneticPr fontId="52" type="noConversion"/>
  </si>
  <si>
    <t>새로운 강의방법이 신선하였음.</t>
    <phoneticPr fontId="52" type="noConversion"/>
  </si>
  <si>
    <t>관련된 교육이 조금 더 많았으면 좋겠음.</t>
    <phoneticPr fontId="52" type="noConversion"/>
  </si>
  <si>
    <t>최근 영상제작이나 챗GPT가 중요해지는 추세인 만큼 수업일수를 확대하여 여유롭게 꼼꼼히 배울수 있으면 좋을 것 같음.</t>
    <phoneticPr fontId="52" type="noConversion"/>
  </si>
  <si>
    <t>컴퓨터로 수업을 진행하는데 속도가 너무 느려 수업을 따라하는데 어려움이 있는 경우가 있었음. 업데이트 상황이나 회선 상태를 수시로 체크하셔서 원활한 수업 진행이 될수 있도록 해주기를 바람.</t>
    <phoneticPr fontId="52" type="noConversion"/>
  </si>
  <si>
    <t>유정수 강사님께서 친절하고 잘 가르쳐주셨다 재미이었음.</t>
    <phoneticPr fontId="52" type="noConversion"/>
  </si>
  <si>
    <t>체험학습 및 힐링교육 요청</t>
    <phoneticPr fontId="52" type="noConversion"/>
  </si>
  <si>
    <t>교육 과정 편성 요청(명사특강, 건강, 풍수관련 강의 등)</t>
    <phoneticPr fontId="52" type="noConversion"/>
  </si>
  <si>
    <t>설명 및 교육자료 수업 전 제공 요청</t>
    <phoneticPr fontId="52" type="noConversion"/>
  </si>
  <si>
    <t>한글, 엑셀 교육시간 연장 요청</t>
    <phoneticPr fontId="52" type="noConversion"/>
  </si>
  <si>
    <t>체험이나 실습 위주의 수업이 더 많았으면 좋겠음.</t>
    <phoneticPr fontId="52" type="noConversion"/>
  </si>
  <si>
    <t>소통수업이 강의 첫 날에 있었으면 좋겠음.</t>
    <phoneticPr fontId="52" type="noConversion"/>
  </si>
  <si>
    <t>나라장터 실습을 할 수 있도록 전산실을 이용해 수업할 수 있으면 좋겠음.</t>
    <phoneticPr fontId="52" type="noConversion"/>
  </si>
  <si>
    <t>교육기간 연장 요청</t>
    <phoneticPr fontId="52" type="noConversion"/>
  </si>
  <si>
    <t>인문학 강의는 유익하였으며 교육시간을 늘려줬으면 좋겠음.</t>
    <phoneticPr fontId="52" type="noConversion"/>
  </si>
  <si>
    <t>교육이 알차고 유익했음.</t>
    <phoneticPr fontId="52" type="noConversion"/>
  </si>
  <si>
    <t>교육과정 개설 요청(여행 관련 정보 앱 사용 교육 등)</t>
    <phoneticPr fontId="52" type="noConversion"/>
  </si>
  <si>
    <t>과정명에 부합되는 강의내용이 더 많았으면 좋겠음.</t>
    <phoneticPr fontId="52" type="noConversion"/>
  </si>
  <si>
    <t>현장학습이나 외부활동 시 계획표나 행사일정을 미리 공지해줬으면 좋겠음.</t>
    <phoneticPr fontId="52" type="noConversion"/>
  </si>
  <si>
    <t>시·군 사업 사례 소개,  경남의 유니크베뉴 선정부터 회의계획 수립 등을 해볼 수 있는 시간도 있으면 좋겠음.</t>
    <phoneticPr fontId="52" type="noConversion"/>
  </si>
  <si>
    <t>이론 강의를 더 쉽게 구성하는게 집중이 잘 될 것 같음.</t>
    <phoneticPr fontId="52" type="noConversion"/>
  </si>
  <si>
    <t>교육과정에 식사가 포함되면 좋겠음.</t>
    <phoneticPr fontId="52" type="noConversion"/>
  </si>
  <si>
    <t>퇴직 10년 전쯤에 들어야 퇴직 후 설계를 준비할 시간이 있을 듯함.</t>
    <phoneticPr fontId="52" type="noConversion"/>
  </si>
  <si>
    <t>재난 현장 대응 및 실무 현장 실습 강의 추가를 희망함.</t>
    <phoneticPr fontId="52" type="noConversion"/>
  </si>
  <si>
    <t>역지사지 드라마와 세대차이 인정 및 극복 시간이 유익했음.</t>
    <phoneticPr fontId="52" type="noConversion"/>
  </si>
  <si>
    <t>교육일정 전반에 대한 설명이 있었으면 좋겠음.</t>
    <phoneticPr fontId="52" type="noConversion"/>
  </si>
  <si>
    <t>휴식공간 확충이 필요함.</t>
    <phoneticPr fontId="52" type="noConversion"/>
  </si>
  <si>
    <t>6급 리더 과정 교육이 일반 교육과는 달리 분명한 목표를 가지고 있다는 점, 그리고 강의과정도 적절하게 편성되어 있는 것 같아 좋았음.</t>
    <phoneticPr fontId="52" type="noConversion"/>
  </si>
  <si>
    <t>김효남 강사의 탄소중립의 경제 영향 강의가 유익하였음.</t>
    <phoneticPr fontId="52" type="noConversion"/>
  </si>
  <si>
    <t>실무 위주의 교육(엑셀, 파워포인트 등)이 더 많았으면 좋겠고, 가능하다면 직렬별 수업도 진행할 수 있다면 좋겠음.</t>
    <phoneticPr fontId="52" type="noConversion"/>
  </si>
  <si>
    <t>정수기 물 교체해주는 사람을 돌아가며 지정해주면 좋겠는데 오후에 물이 없어서 못 마셨음.</t>
    <phoneticPr fontId="52" type="noConversion"/>
  </si>
  <si>
    <t>식단의 양이 너무 적은데, 뒤 사람의 경우 항상 양이 적음.</t>
    <phoneticPr fontId="52" type="noConversion"/>
  </si>
  <si>
    <t>지역자율방재단의 운영방법 등 활성화 방안에 대해 자세한 사례가 있으면 좋겠음.</t>
    <phoneticPr fontId="52" type="noConversion"/>
  </si>
  <si>
    <t>타 시군 팀장들과 같이 교육 받으면 좋겠음.</t>
    <phoneticPr fontId="52" type="noConversion"/>
  </si>
  <si>
    <t>홍보자료 관련 강사님 내용은 충실하게 열심히 준비하시고 알찬데 너무 통제적인 말씀들을 하셔서 거부감이 들었음. 그 부분에 대한 피드백 꼭 전달되어서 보완해주시면 더 좋은 강의가 될 듯함.</t>
    <phoneticPr fontId="52" type="noConversion"/>
  </si>
  <si>
    <t>행정 강사님 다른분으로 바꾸면 좋겠음. 수업진행이 아쉬웠음.</t>
    <phoneticPr fontId="52" type="noConversion"/>
  </si>
  <si>
    <t>박성식</t>
    <phoneticPr fontId="28" type="noConversion"/>
  </si>
  <si>
    <t>국가재난 복구정책 및 지원사례</t>
    <phoneticPr fontId="28" type="noConversion"/>
  </si>
  <si>
    <t>이재율</t>
    <phoneticPr fontId="28" type="noConversion"/>
  </si>
  <si>
    <t>일반서무 업무 알아보기</t>
    <phoneticPr fontId="28" type="noConversion"/>
  </si>
  <si>
    <t>이승현</t>
    <phoneticPr fontId="28" type="noConversion"/>
  </si>
  <si>
    <t>역할연기 평가 및 공유</t>
    <phoneticPr fontId="28" type="noConversion"/>
  </si>
  <si>
    <t>김은심</t>
    <phoneticPr fontId="28" type="noConversion"/>
  </si>
  <si>
    <t>차세대 지방재정관리 시스템</t>
    <phoneticPr fontId="28" type="noConversion"/>
  </si>
  <si>
    <t>김진철</t>
    <phoneticPr fontId="28" type="noConversion"/>
  </si>
  <si>
    <t>생동감up 현장이야기(조직이야기)</t>
    <phoneticPr fontId="28" type="noConversion"/>
  </si>
  <si>
    <t>이광옥</t>
    <phoneticPr fontId="28" type="noConversion"/>
  </si>
  <si>
    <t>법령체계와 법령해석 방법론</t>
    <phoneticPr fontId="28" type="noConversion"/>
  </si>
  <si>
    <t>길혜주</t>
    <phoneticPr fontId="28" type="noConversion"/>
  </si>
  <si>
    <t>직장 내 괴롭힘 예방</t>
    <phoneticPr fontId="28" type="noConversion"/>
  </si>
  <si>
    <t>김소희</t>
    <phoneticPr fontId="28" type="noConversion"/>
  </si>
  <si>
    <t>공무원 연금제도의 이해</t>
    <phoneticPr fontId="28" type="noConversion"/>
  </si>
  <si>
    <t>구동현</t>
    <phoneticPr fontId="28" type="noConversion"/>
  </si>
  <si>
    <t>김민서</t>
    <phoneticPr fontId="28" type="noConversion"/>
  </si>
  <si>
    <t>보도자료 작성실무</t>
    <phoneticPr fontId="28" type="noConversion"/>
  </si>
  <si>
    <t>장동익</t>
    <phoneticPr fontId="28" type="noConversion"/>
  </si>
  <si>
    <t>정수효</t>
    <phoneticPr fontId="28" type="noConversion"/>
  </si>
  <si>
    <t>청탁금지법의 이해</t>
    <phoneticPr fontId="28" type="noConversion"/>
  </si>
  <si>
    <t>손혜정</t>
    <phoneticPr fontId="28" type="noConversion"/>
  </si>
  <si>
    <t>공무원 노사관계의 이해</t>
    <phoneticPr fontId="28" type="noConversion"/>
  </si>
  <si>
    <t>알기쉬운 세무상식 및 절세전략</t>
    <phoneticPr fontId="28" type="noConversion"/>
  </si>
  <si>
    <t>문양근</t>
    <phoneticPr fontId="28" type="noConversion"/>
  </si>
  <si>
    <t>취업심사 및 행위제한제도 안내</t>
    <phoneticPr fontId="28" type="noConversion"/>
  </si>
  <si>
    <t>강윤식</t>
    <phoneticPr fontId="28" type="noConversion"/>
  </si>
  <si>
    <t>만성질환 예방</t>
    <phoneticPr fontId="28" type="noConversion"/>
  </si>
  <si>
    <t>최충환</t>
    <phoneticPr fontId="28" type="noConversion"/>
  </si>
  <si>
    <t>주식투자의 이해</t>
    <phoneticPr fontId="28" type="noConversion"/>
  </si>
  <si>
    <t>2025년 지역 부동산 전망</t>
    <phoneticPr fontId="28" type="noConversion"/>
  </si>
  <si>
    <t>퇴직전후 맞춤 재테크</t>
    <phoneticPr fontId="28" type="noConversion"/>
  </si>
  <si>
    <t>임도혜</t>
    <phoneticPr fontId="28" type="noConversion"/>
  </si>
  <si>
    <t>재취업 분야 알아보기</t>
    <phoneticPr fontId="28" type="noConversion"/>
  </si>
  <si>
    <t>이진석</t>
    <phoneticPr fontId="28" type="noConversion"/>
  </si>
  <si>
    <t>인문학 콘서트</t>
    <phoneticPr fontId="28" type="noConversion"/>
  </si>
  <si>
    <t>제2기 1인 방송과 영상제작 과정</t>
    <phoneticPr fontId="28" type="noConversion"/>
  </si>
  <si>
    <t>유정수</t>
    <phoneticPr fontId="28" type="noConversion"/>
  </si>
  <si>
    <t>홍보플랫폼 안내 및 우수사례</t>
    <phoneticPr fontId="28" type="noConversion"/>
  </si>
  <si>
    <t>유정수</t>
    <phoneticPr fontId="28" type="noConversion"/>
  </si>
  <si>
    <t>홍보 기획 및 스토리 보드 작성</t>
    <phoneticPr fontId="28" type="noConversion"/>
  </si>
  <si>
    <t>홍보영상 제작1</t>
    <phoneticPr fontId="28" type="noConversion"/>
  </si>
  <si>
    <t>유정수</t>
    <phoneticPr fontId="28" type="noConversion"/>
  </si>
  <si>
    <t>홍보영상 제작2</t>
    <phoneticPr fontId="28" type="noConversion"/>
  </si>
  <si>
    <t>홍보영상 기초편집</t>
    <phoneticPr fontId="28" type="noConversion"/>
  </si>
  <si>
    <t>홍보영상 고급편집</t>
    <phoneticPr fontId="28" type="noConversion"/>
  </si>
  <si>
    <t>홍보 영상 게시 및 활용</t>
    <phoneticPr fontId="28" type="noConversion"/>
  </si>
  <si>
    <t>저작권 알기와 자료 받기</t>
    <phoneticPr fontId="28" type="noConversion"/>
  </si>
  <si>
    <t>제21기 중견리더 과정</t>
    <phoneticPr fontId="28" type="noConversion"/>
  </si>
  <si>
    <t>제10기 신규 임용(후보)자 과정</t>
    <phoneticPr fontId="28" type="noConversion"/>
  </si>
  <si>
    <t>제4기 미래설계 과정</t>
    <phoneticPr fontId="28" type="noConversion"/>
  </si>
  <si>
    <t>제2기 1인 방송과 영상제작 과정</t>
    <phoneticPr fontId="28" type="noConversion"/>
  </si>
  <si>
    <t>11월4주차</t>
    <phoneticPr fontId="28" type="noConversion"/>
  </si>
  <si>
    <t>11월4주차</t>
    <phoneticPr fontId="28" type="noConversion"/>
  </si>
  <si>
    <t>11.4.~11.22.</t>
    <phoneticPr fontId="28" type="noConversion"/>
  </si>
  <si>
    <t>11.20.~11.22.</t>
    <phoneticPr fontId="28" type="noConversion"/>
  </si>
  <si>
    <t>11.11.~11.22.</t>
    <phoneticPr fontId="28" type="noConversion"/>
  </si>
  <si>
    <t>인재개발원</t>
    <phoneticPr fontId="28" type="noConversion"/>
  </si>
  <si>
    <t>기본(기본)</t>
    <phoneticPr fontId="28" type="noConversion"/>
  </si>
  <si>
    <t>설문인원/교육인원</t>
    <phoneticPr fontId="28" type="noConversion"/>
  </si>
  <si>
    <t>전반만족도</t>
    <phoneticPr fontId="28" type="noConversion"/>
  </si>
  <si>
    <t>교육방법</t>
    <phoneticPr fontId="28" type="noConversion"/>
  </si>
  <si>
    <t>구내식당</t>
    <phoneticPr fontId="28" type="noConversion"/>
  </si>
  <si>
    <t>※ 5점 만점</t>
    <phoneticPr fontId="28" type="noConversion"/>
  </si>
  <si>
    <t>11월5주차</t>
    <phoneticPr fontId="28" type="noConversion"/>
  </si>
  <si>
    <t>패브릭 아트교육은 상반기로 잡으면 좋겠음(참여율 저조).</t>
    <phoneticPr fontId="52" type="noConversion"/>
  </si>
  <si>
    <t>조직갈등 해결을 위한 의견 나누기</t>
    <phoneticPr fontId="28" type="noConversion"/>
  </si>
  <si>
    <t>이승환</t>
    <phoneticPr fontId="28" type="noConversion"/>
  </si>
  <si>
    <t>소통과 세대공감</t>
    <phoneticPr fontId="28" type="noConversion"/>
  </si>
  <si>
    <t>조직의 갈등해결 상황극</t>
    <phoneticPr fontId="28" type="noConversion"/>
  </si>
  <si>
    <t>최기석</t>
    <phoneticPr fontId="28" type="noConversion"/>
  </si>
  <si>
    <t>예산집행 우수사례</t>
    <phoneticPr fontId="28" type="noConversion"/>
  </si>
  <si>
    <t>최기석</t>
    <phoneticPr fontId="28" type="noConversion"/>
  </si>
  <si>
    <t>협상의 7계명</t>
    <phoneticPr fontId="28" type="noConversion"/>
  </si>
  <si>
    <t>이혜은</t>
    <phoneticPr fontId="28" type="noConversion"/>
  </si>
  <si>
    <t>패브릭 아트의 이해</t>
    <phoneticPr fontId="28" type="noConversion"/>
  </si>
  <si>
    <t>강인태</t>
    <phoneticPr fontId="28" type="noConversion"/>
  </si>
  <si>
    <t>해외봉사로 보는 글로벌 사회</t>
    <phoneticPr fontId="28" type="noConversion"/>
  </si>
  <si>
    <t>패브릭 아트 실습</t>
    <phoneticPr fontId="28" type="noConversion"/>
  </si>
  <si>
    <t>이혜은</t>
    <phoneticPr fontId="28" type="noConversion"/>
  </si>
  <si>
    <t>패브릭아트 작품</t>
    <phoneticPr fontId="28" type="noConversion"/>
  </si>
  <si>
    <t>강성기</t>
    <phoneticPr fontId="28" type="noConversion"/>
  </si>
  <si>
    <t>나무와 꽃 이야기</t>
    <phoneticPr fontId="28" type="noConversion"/>
  </si>
  <si>
    <t>대규모 인원이 교육하기에 대강당이 너무 좁고 책걸상도 작고 불편하며, 스크린도 너무 작게 보임.</t>
    <phoneticPr fontId="28" type="noConversion"/>
  </si>
  <si>
    <t>온나라 시스템 교육이 너무 중구난방식인데다 실습교육이 아니라서 이해하기 어렵고 집중하기도 힘들었음.</t>
    <phoneticPr fontId="28" type="noConversion"/>
  </si>
  <si>
    <t>소노캄에서의 식사가 가격 대비 질적으로 적정한지 의문이 듦.</t>
    <phoneticPr fontId="28" type="noConversion"/>
  </si>
  <si>
    <t>조 활동에 대해 의논할 시간이 너무 부족함.</t>
    <phoneticPr fontId="28" type="noConversion"/>
  </si>
  <si>
    <t>예산실무(김영수 강사) 교육 때 마이크 볼륨이 너무 커서 귀가 아팠음.</t>
    <phoneticPr fontId="28" type="noConversion"/>
  </si>
  <si>
    <t>교육장소가 불편한 것은 이해하겠으나, 그런 만큼 중간 쉬는 시간 생략 없이 몰아서 강의를 진행하기보다는 휴식 시간 간격이 잘 지켜지면 좋겠음.</t>
    <phoneticPr fontId="28" type="noConversion"/>
  </si>
  <si>
    <t>학생들이 수업에 적극적으로 참여할 수 있는 이벤트나 상품 증정 퀴즈 시간 등이 있으면 좋을 것 같음.</t>
    <phoneticPr fontId="28" type="noConversion"/>
  </si>
  <si>
    <t>직접적으로 실무와 관련된 교육이 많으면 좋겠음.</t>
    <phoneticPr fontId="28" type="noConversion"/>
  </si>
  <si>
    <t>공무원 연금제도의 이해 장경배 강사님 사회복지직에서 필수적으로 외우고 있는 연금순서 문제를 퀴즈로 낼 때 약간 당황했는데 수강생에 대해 잘 모르고 온 것 같은 느낌이 들었고, 온나라시스템을 강의한 장동익 강사님은 강의 일정상 아직 많이 배우지 않아 이해가 어려울 수 있는데 마치 교육생이 수업에 집중하지 않아서 그런 것처럼 비춰지는 발언을 하셔서 조금 상처 받았음.</t>
    <phoneticPr fontId="28" type="noConversion"/>
  </si>
  <si>
    <t>예산실무(김영수 강사) 강의는 이호조 실습 교육을 추가해줬으면 좋겠고, 민원응대(하용구 강사) 교육은 실제 민원과 악성민원에 잘 대처할 수 있는 방법에 대한 내용이 풍부했으면 하며, 발표능력 기법 향상(김시영 강사) 교육은 발표 기법보다는 어떻게 하면 논리적으로 글을 쓰고 설득력 있게 전달할 수 있는지에 대한 내용을 다루면 좋겠음.</t>
    <phoneticPr fontId="28" type="noConversion"/>
  </si>
  <si>
    <t>11월5주차</t>
    <phoneticPr fontId="28" type="noConversion"/>
  </si>
  <si>
    <t>명품 스피치 과정</t>
    <phoneticPr fontId="52" type="noConversion"/>
  </si>
  <si>
    <t>김시영 강사 스피치 수업은 배운 스킬을 익힐 수 있도록 시간이 더 필요하다고 느꼈음.</t>
    <phoneticPr fontId="28" type="noConversion"/>
  </si>
  <si>
    <t>한 분의 강사가 계속 진행하면 더 체계적으로 피드백을 받을 수 있을 것 같음.</t>
    <phoneticPr fontId="28" type="noConversion"/>
  </si>
  <si>
    <t>소통과 공감 과정</t>
    <phoneticPr fontId="52" type="noConversion"/>
  </si>
  <si>
    <t>교육기간을 2박3일로 연장하면 좋겠음.</t>
    <phoneticPr fontId="28" type="noConversion"/>
  </si>
  <si>
    <t>중대재해 예방실무 과정</t>
    <phoneticPr fontId="52" type="noConversion"/>
  </si>
  <si>
    <t>동영상 교육이 추가 되면 좋겠음.</t>
    <phoneticPr fontId="28" type="noConversion"/>
  </si>
  <si>
    <t>좀 더 많은 인원이 참여할 수 있도록 강의 과정 기수를 더 늘려줬으면 좋겠음.</t>
    <phoneticPr fontId="28" type="noConversion"/>
  </si>
  <si>
    <t>교육 시작이 30분 정도 지연되고 있는데도 전반적인 상황에 대해 안내가 없었음.</t>
    <phoneticPr fontId="28" type="noConversion"/>
  </si>
  <si>
    <t>교육 시간표 공지 및 강사 소개 등에 대한 안내가 있으면 좋겠음.</t>
    <phoneticPr fontId="28" type="noConversion"/>
  </si>
  <si>
    <t>시스템 접속 장애 부분 개선 필요하고, 시스템 볼륨이 작았음.</t>
    <phoneticPr fontId="28" type="noConversion"/>
  </si>
  <si>
    <t>교육시기를 바쁜 연말을 피하면 좋겠음.</t>
    <phoneticPr fontId="28" type="noConversion"/>
  </si>
  <si>
    <t>화면에 강사 목소리만 나오니 좀 불편한 부분이 있는데, 온라인 강의이지만 강사와 상호작용할 수 있도록 개선되면 더 좋은 강의가 될 것 같음.</t>
    <phoneticPr fontId="28" type="noConversion"/>
  </si>
  <si>
    <t>제11기 신규 임용(후보)자 과정</t>
    <phoneticPr fontId="28" type="noConversion"/>
  </si>
  <si>
    <t>임득진</t>
    <phoneticPr fontId="28" type="noConversion"/>
  </si>
  <si>
    <t>Open Mind/팀빌딩</t>
    <phoneticPr fontId="28" type="noConversion"/>
  </si>
  <si>
    <t>임득진</t>
    <phoneticPr fontId="28" type="noConversion"/>
  </si>
  <si>
    <t>경남의 도정과제공유(시군정책 이해를 통한 공감경남 만들기)</t>
    <phoneticPr fontId="28" type="noConversion"/>
  </si>
  <si>
    <t>성과중심 공직가치 함양</t>
    <phoneticPr fontId="28" type="noConversion"/>
  </si>
  <si>
    <t>한상덕</t>
    <phoneticPr fontId="28" type="noConversion"/>
  </si>
  <si>
    <t>바람직한 공직관 실천</t>
    <phoneticPr fontId="28" type="noConversion"/>
  </si>
  <si>
    <t>김형묵</t>
    <phoneticPr fontId="28" type="noConversion"/>
  </si>
  <si>
    <t>보고서 작성 및 기획역량 강화</t>
    <phoneticPr fontId="28" type="noConversion"/>
  </si>
  <si>
    <t>김영수</t>
    <phoneticPr fontId="28" type="noConversion"/>
  </si>
  <si>
    <t>예산실무</t>
    <phoneticPr fontId="28" type="noConversion"/>
  </si>
  <si>
    <t>하용구</t>
    <phoneticPr fontId="28" type="noConversion"/>
  </si>
  <si>
    <t>생동감up 현장이야기(민원응대)</t>
    <phoneticPr fontId="28" type="noConversion"/>
  </si>
  <si>
    <t>장경배</t>
    <phoneticPr fontId="28" type="noConversion"/>
  </si>
  <si>
    <t>김시영</t>
    <phoneticPr fontId="28" type="noConversion"/>
  </si>
  <si>
    <t>발표능력 기법 향상</t>
    <phoneticPr fontId="28" type="noConversion"/>
  </si>
  <si>
    <t>장동익</t>
    <phoneticPr fontId="28" type="noConversion"/>
  </si>
  <si>
    <t>온나라시스템</t>
    <phoneticPr fontId="28" type="noConversion"/>
  </si>
  <si>
    <t>명품 스피치 과정</t>
    <phoneticPr fontId="28" type="noConversion"/>
  </si>
  <si>
    <t>11.27.~11.29.</t>
    <phoneticPr fontId="28" type="noConversion"/>
  </si>
  <si>
    <t>제2기 명품 스피치 과정</t>
    <phoneticPr fontId="28" type="noConversion"/>
  </si>
  <si>
    <t>기본 보이스 트레이닝</t>
    <phoneticPr fontId="28" type="noConversion"/>
  </si>
  <si>
    <t>김시영</t>
    <phoneticPr fontId="28" type="noConversion"/>
  </si>
  <si>
    <t>목소리 진단 실습</t>
    <phoneticPr fontId="28" type="noConversion"/>
  </si>
  <si>
    <t>간단한 인사말, 자기소개법</t>
    <phoneticPr fontId="28" type="noConversion"/>
  </si>
  <si>
    <t>신뢰감을 주는 스피치 기법</t>
    <phoneticPr fontId="28" type="noConversion"/>
  </si>
  <si>
    <t>김시영</t>
    <phoneticPr fontId="28" type="noConversion"/>
  </si>
  <si>
    <t>언론매체 인터뷰 실습</t>
    <phoneticPr fontId="28" type="noConversion"/>
  </si>
  <si>
    <t>박서연</t>
    <phoneticPr fontId="28" type="noConversion"/>
  </si>
  <si>
    <t>직장인을 위한 스트레칭</t>
    <phoneticPr fontId="28" type="noConversion"/>
  </si>
  <si>
    <t>박영란</t>
    <phoneticPr fontId="28" type="noConversion"/>
  </si>
  <si>
    <t>사회, 의전행사진행 실습 및 피드백</t>
    <phoneticPr fontId="28" type="noConversion"/>
  </si>
  <si>
    <t>박영란</t>
    <phoneticPr fontId="28" type="noConversion"/>
  </si>
  <si>
    <t>PPT 발표 능력 점검</t>
    <phoneticPr fontId="28" type="noConversion"/>
  </si>
  <si>
    <t>소통과 공감 과정</t>
    <phoneticPr fontId="28" type="noConversion"/>
  </si>
  <si>
    <t>기본(기본)</t>
    <phoneticPr fontId="28" type="noConversion"/>
  </si>
  <si>
    <t>11.28.~11.29.</t>
    <phoneticPr fontId="28" type="noConversion"/>
  </si>
  <si>
    <t>현장캠퍼스</t>
    <phoneticPr fontId="28" type="noConversion"/>
  </si>
  <si>
    <t>-</t>
    <phoneticPr fontId="28" type="noConversion"/>
  </si>
  <si>
    <t>제10기 소통과 공감 과정</t>
    <phoneticPr fontId="28" type="noConversion"/>
  </si>
  <si>
    <t>추희정</t>
    <phoneticPr fontId="28" type="noConversion"/>
  </si>
  <si>
    <t>마음열기</t>
    <phoneticPr fontId="28" type="noConversion"/>
  </si>
  <si>
    <t>추희정</t>
    <phoneticPr fontId="28" type="noConversion"/>
  </si>
  <si>
    <t>화합의 장(조직진단)</t>
    <phoneticPr fontId="28" type="noConversion"/>
  </si>
  <si>
    <t>협업의 장(조직 내 공동목표 선정)</t>
    <phoneticPr fontId="28" type="noConversion"/>
  </si>
  <si>
    <t>실천의 장(세대공감 및 실천방안 만들기)</t>
    <phoneticPr fontId="28" type="noConversion"/>
  </si>
  <si>
    <t>중대재해 예방 실무 과정</t>
    <phoneticPr fontId="28" type="noConversion"/>
  </si>
  <si>
    <t>중대재해 예방 실무 과정</t>
    <phoneticPr fontId="28" type="noConversion"/>
  </si>
  <si>
    <t>11.29.</t>
    <phoneticPr fontId="28" type="noConversion"/>
  </si>
  <si>
    <t>온라인</t>
    <phoneticPr fontId="28" type="noConversion"/>
  </si>
  <si>
    <t>제1기 중대재해 예방 실무 과정</t>
    <phoneticPr fontId="28" type="noConversion"/>
  </si>
  <si>
    <t>제2기 중대재해 예방 실무 과정</t>
    <phoneticPr fontId="28" type="noConversion"/>
  </si>
  <si>
    <t>김정곤</t>
    <phoneticPr fontId="28" type="noConversion"/>
  </si>
  <si>
    <t>산업재해분야 법령 해석 및 사례 분석</t>
    <phoneticPr fontId="28" type="noConversion"/>
  </si>
  <si>
    <t>김정곤</t>
    <phoneticPr fontId="28" type="noConversion"/>
  </si>
  <si>
    <t>김정곤</t>
    <phoneticPr fontId="28" type="noConversion"/>
  </si>
  <si>
    <t>산업재해분야 법적 의무사항 안내</t>
    <phoneticPr fontId="28" type="noConversion"/>
  </si>
  <si>
    <t>시민재해분야 법령 해석 및 사례 분석</t>
    <phoneticPr fontId="28" type="noConversion"/>
  </si>
  <si>
    <t>시민재해분야 법적 의무사항 안내</t>
    <phoneticPr fontId="28" type="noConversion"/>
  </si>
  <si>
    <t>제21기 중견리더 과정</t>
    <phoneticPr fontId="28" type="noConversion"/>
  </si>
  <si>
    <t>제11기 신규 임용(후보)자 과정</t>
    <phoneticPr fontId="28" type="noConversion"/>
  </si>
  <si>
    <t>제2기 명품 스피치 과정</t>
    <phoneticPr fontId="28" type="noConversion"/>
  </si>
  <si>
    <t>제10기 소통과 공감 과정</t>
    <phoneticPr fontId="28" type="noConversion"/>
  </si>
  <si>
    <t>제2기 중대재해 예방 실무 과정</t>
    <phoneticPr fontId="28" type="noConversion"/>
  </si>
  <si>
    <t>11월5주차</t>
    <phoneticPr fontId="28" type="noConversion"/>
  </si>
  <si>
    <t>11월 1위</t>
    <phoneticPr fontId="28" type="noConversion"/>
  </si>
  <si>
    <t>11월 최하위</t>
    <phoneticPr fontId="28" type="noConversion"/>
  </si>
  <si>
    <t>처리유무</t>
    <phoneticPr fontId="28" type="noConversion"/>
  </si>
  <si>
    <t>미처리</t>
  </si>
  <si>
    <t>처리완료</t>
  </si>
  <si>
    <t>12월1주차</t>
    <phoneticPr fontId="28" type="noConversion"/>
  </si>
  <si>
    <t>박해연</t>
    <phoneticPr fontId="28" type="noConversion"/>
  </si>
  <si>
    <t>근골격계 질환의 이해</t>
    <phoneticPr fontId="28" type="noConversion"/>
  </si>
  <si>
    <t>중국어</t>
    <phoneticPr fontId="28" type="noConversion"/>
  </si>
  <si>
    <t>허미경</t>
    <phoneticPr fontId="28" type="noConversion"/>
  </si>
  <si>
    <t>영어C</t>
    <phoneticPr fontId="28" type="noConversion"/>
  </si>
  <si>
    <t>영어B</t>
    <phoneticPr fontId="28" type="noConversion"/>
  </si>
  <si>
    <t>최명국</t>
    <phoneticPr fontId="28" type="noConversion"/>
  </si>
  <si>
    <t>인권의 이해와 행정속의 인권</t>
    <phoneticPr fontId="28" type="noConversion"/>
  </si>
  <si>
    <t>김명용</t>
    <phoneticPr fontId="28" type="noConversion"/>
  </si>
  <si>
    <t>박소은</t>
    <phoneticPr fontId="28" type="noConversion"/>
  </si>
  <si>
    <t>댄스스포츠-수료준비활동(전시, 발표 및 기획)</t>
    <phoneticPr fontId="28" type="noConversion"/>
  </si>
  <si>
    <t>박소은</t>
    <phoneticPr fontId="28" type="noConversion"/>
  </si>
  <si>
    <t>댄스스포츠-전시회 및 발표회 준비(동아리교과)</t>
    <phoneticPr fontId="28" type="noConversion"/>
  </si>
  <si>
    <t>김종근</t>
    <phoneticPr fontId="28" type="noConversion"/>
  </si>
  <si>
    <t>사진-수료준비활동(전시, 발표 및 기획)</t>
    <phoneticPr fontId="28" type="noConversion"/>
  </si>
  <si>
    <t>김종근</t>
    <phoneticPr fontId="28" type="noConversion"/>
  </si>
  <si>
    <t>사진-전시회 및 발표회 준비(동아리교과)</t>
    <phoneticPr fontId="28" type="noConversion"/>
  </si>
  <si>
    <t>라탄공예-수료준비활동(전시, 발표 및 기획)</t>
    <phoneticPr fontId="28" type="noConversion"/>
  </si>
  <si>
    <t>라탄공예-전시회 및 발표회 준비(동아리교과)</t>
    <phoneticPr fontId="28" type="noConversion"/>
  </si>
  <si>
    <t>한규빈</t>
    <phoneticPr fontId="28" type="noConversion"/>
  </si>
  <si>
    <t>가죽공예-수료준비활동(전시, 발표 및 기획)</t>
    <phoneticPr fontId="28" type="noConversion"/>
  </si>
  <si>
    <t>가죽공예-전시회 및 발표회 준비(동아리교과)</t>
    <phoneticPr fontId="28" type="noConversion"/>
  </si>
  <si>
    <t>최원연</t>
    <phoneticPr fontId="28" type="noConversion"/>
  </si>
  <si>
    <t>말로 하는 역사 공부</t>
    <phoneticPr fontId="28" type="noConversion"/>
  </si>
  <si>
    <t>최원연</t>
    <phoneticPr fontId="28" type="noConversion"/>
  </si>
  <si>
    <t>영화로 만나는 역사</t>
    <phoneticPr fontId="28" type="noConversion"/>
  </si>
  <si>
    <t>박선희</t>
    <phoneticPr fontId="28" type="noConversion"/>
  </si>
  <si>
    <t>전자책 출판(주제선정 및 목차선정)</t>
    <phoneticPr fontId="28" type="noConversion"/>
  </si>
  <si>
    <t>신은희</t>
    <phoneticPr fontId="28" type="noConversion"/>
  </si>
  <si>
    <t>건강한 조직문화 만들기</t>
    <phoneticPr fontId="28" type="noConversion"/>
  </si>
  <si>
    <t>기타-수료준비활동(전시, 발표 및 기획)</t>
    <phoneticPr fontId="28" type="noConversion"/>
  </si>
  <si>
    <t>기타-전시회 및 발표회 준비(동아리교과)</t>
    <phoneticPr fontId="28" type="noConversion"/>
  </si>
  <si>
    <t>경남의 일자리 발굴 실천방안</t>
    <phoneticPr fontId="28" type="noConversion"/>
  </si>
  <si>
    <t>이찬양</t>
    <phoneticPr fontId="28" type="noConversion"/>
  </si>
  <si>
    <t>제11기 신규 임용(후보)자 과정</t>
    <phoneticPr fontId="28" type="noConversion"/>
  </si>
  <si>
    <t>추희정</t>
    <phoneticPr fontId="28" type="noConversion"/>
  </si>
  <si>
    <t>길혜주</t>
    <phoneticPr fontId="28" type="noConversion"/>
  </si>
  <si>
    <t>문홍열</t>
    <phoneticPr fontId="28" type="noConversion"/>
  </si>
  <si>
    <t>제갈호</t>
    <phoneticPr fontId="28" type="noConversion"/>
  </si>
  <si>
    <t>회계실무</t>
    <phoneticPr fontId="28" type="noConversion"/>
  </si>
  <si>
    <t>김삼권</t>
    <phoneticPr fontId="28" type="noConversion"/>
  </si>
  <si>
    <t>김민수</t>
    <phoneticPr fontId="28" type="noConversion"/>
  </si>
  <si>
    <t>보고서 작성 실습</t>
    <phoneticPr fontId="28" type="noConversion"/>
  </si>
  <si>
    <t>심성민</t>
    <phoneticPr fontId="28" type="noConversion"/>
  </si>
  <si>
    <t>12월1주차</t>
    <phoneticPr fontId="28" type="noConversion"/>
  </si>
  <si>
    <t>인생 2모작 준비 과정</t>
    <phoneticPr fontId="28" type="noConversion"/>
  </si>
  <si>
    <t>12.4.~12.6.</t>
    <phoneticPr fontId="28" type="noConversion"/>
  </si>
  <si>
    <t>제2기 인생 2모작 준비 과정</t>
    <phoneticPr fontId="28" type="noConversion"/>
  </si>
  <si>
    <t>장영일</t>
    <phoneticPr fontId="28" type="noConversion"/>
  </si>
  <si>
    <t>김종환</t>
    <phoneticPr fontId="28" type="noConversion"/>
  </si>
  <si>
    <t>귀농귀촌 정보</t>
    <phoneticPr fontId="28" type="noConversion"/>
  </si>
  <si>
    <t>유등정</t>
    <phoneticPr fontId="28" type="noConversion"/>
  </si>
  <si>
    <t>생애설계와 실천전략</t>
    <phoneticPr fontId="28" type="noConversion"/>
  </si>
  <si>
    <t>윤현민</t>
    <phoneticPr fontId="28" type="noConversion"/>
  </si>
  <si>
    <t>건강관리 노하우</t>
    <phoneticPr fontId="28" type="noConversion"/>
  </si>
  <si>
    <t>장경배</t>
    <phoneticPr fontId="28" type="noConversion"/>
  </si>
  <si>
    <t>연금제도 이해 및 퇴직 후 자산 관리</t>
    <phoneticPr fontId="28" type="noConversion"/>
  </si>
  <si>
    <t>전자연</t>
    <phoneticPr fontId="28" type="noConversion"/>
  </si>
  <si>
    <t>여가생활 관리</t>
    <phoneticPr fontId="28" type="noConversion"/>
  </si>
  <si>
    <t>재난관리 실무 과정</t>
    <phoneticPr fontId="28" type="noConversion"/>
  </si>
  <si>
    <t>12.4.~12.6.</t>
    <phoneticPr fontId="28" type="noConversion"/>
  </si>
  <si>
    <t>인재개발원</t>
    <phoneticPr fontId="28" type="noConversion"/>
  </si>
  <si>
    <t>제6기 재난관리 실무 과정</t>
    <phoneticPr fontId="28" type="noConversion"/>
  </si>
  <si>
    <t>이승환</t>
    <phoneticPr fontId="28" type="noConversion"/>
  </si>
  <si>
    <t>소통을 위한 대화기술 및 공감기법</t>
    <phoneticPr fontId="28" type="noConversion"/>
  </si>
  <si>
    <t>유재용</t>
    <phoneticPr fontId="28" type="noConversion"/>
  </si>
  <si>
    <t>중대재해처벌법의 이해</t>
    <phoneticPr fontId="28" type="noConversion"/>
  </si>
  <si>
    <t>이태식</t>
    <phoneticPr fontId="28" type="noConversion"/>
  </si>
  <si>
    <t>김한솔</t>
    <phoneticPr fontId="28" type="noConversion"/>
  </si>
  <si>
    <t>화재대응 및 응급조치</t>
    <phoneticPr fontId="28" type="noConversion"/>
  </si>
  <si>
    <t>정인주</t>
    <phoneticPr fontId="28" type="noConversion"/>
  </si>
  <si>
    <t>인포그래픽 활용 과정</t>
    <phoneticPr fontId="28" type="noConversion"/>
  </si>
  <si>
    <t>핵심(디지털)</t>
    <phoneticPr fontId="28" type="noConversion"/>
  </si>
  <si>
    <t>12.5.~12.6.</t>
    <phoneticPr fontId="28" type="noConversion"/>
  </si>
  <si>
    <t>인재개발원</t>
    <phoneticPr fontId="28" type="noConversion"/>
  </si>
  <si>
    <t>제1기 인포그래픽 활용 과정</t>
    <phoneticPr fontId="28" type="noConversion"/>
  </si>
  <si>
    <t>김태은</t>
    <phoneticPr fontId="28" type="noConversion"/>
  </si>
  <si>
    <t>인포그래픽과 파워포인트 기본</t>
    <phoneticPr fontId="28" type="noConversion"/>
  </si>
  <si>
    <t>이미지와 아이콘 활용한 인포그래픽</t>
    <phoneticPr fontId="28" type="noConversion"/>
  </si>
  <si>
    <t>김태은</t>
    <phoneticPr fontId="28" type="noConversion"/>
  </si>
  <si>
    <t>텍스트 활용한 인포그래픽</t>
    <phoneticPr fontId="28" type="noConversion"/>
  </si>
  <si>
    <t>도형을 이용한 도해화한 인포그래픽</t>
    <phoneticPr fontId="28" type="noConversion"/>
  </si>
  <si>
    <t>차트로 데이터를 시각화한 인포그래픽</t>
    <phoneticPr fontId="28" type="noConversion"/>
  </si>
  <si>
    <t>표 활용 인포그래픽</t>
    <phoneticPr fontId="28" type="noConversion"/>
  </si>
  <si>
    <t>12월</t>
    <phoneticPr fontId="28" type="noConversion"/>
  </si>
  <si>
    <t>제21기 중견리더 과정</t>
    <phoneticPr fontId="28" type="noConversion"/>
  </si>
  <si>
    <t>제11기 신규 임용(후보)자 과정</t>
    <phoneticPr fontId="28" type="noConversion"/>
  </si>
  <si>
    <t>제2기 인생 2모작 준비 과정</t>
    <phoneticPr fontId="28" type="noConversion"/>
  </si>
  <si>
    <t>제6기 재난관리 실무 과정</t>
    <phoneticPr fontId="28" type="noConversion"/>
  </si>
  <si>
    <t>제1기 인포그래픽 활용 과정</t>
    <phoneticPr fontId="28" type="noConversion"/>
  </si>
  <si>
    <t>12월1주차</t>
    <phoneticPr fontId="28" type="noConversion"/>
  </si>
  <si>
    <t>중견리더 과정</t>
    <phoneticPr fontId="52" type="noConversion"/>
  </si>
  <si>
    <t>교육편성 기수를 좀 더 늘려주었으면 함.</t>
    <phoneticPr fontId="28" type="noConversion"/>
  </si>
  <si>
    <t>인포그래픽이라하여 중고급자를 위한 강의인줄 알았는데 강의가 전반적으로 너무 쉽고 파워포인트 기능 설명 강의인듯 하여 아쉬웠음.</t>
    <phoneticPr fontId="28" type="noConversion"/>
  </si>
  <si>
    <t>시험 과목 강사님 중 발음이 어려워서 듣기가 힘든 강의가 있었음.</t>
    <phoneticPr fontId="28" type="noConversion"/>
  </si>
  <si>
    <t>최신자료로 수업을 진행하여 주셨으면 좋겠음.</t>
    <phoneticPr fontId="28" type="noConversion"/>
  </si>
  <si>
    <t>추웠음.</t>
    <phoneticPr fontId="28" type="noConversion"/>
  </si>
  <si>
    <t>합천 정원체험은 별로였음.</t>
    <phoneticPr fontId="28" type="noConversion"/>
  </si>
  <si>
    <t>점심시간에 도서실이 계속 잠겨 있었는데, 점심시간 도서실 이용 가능하게 해주기 바람.</t>
    <phoneticPr fontId="28" type="noConversion"/>
  </si>
  <si>
    <t>점심시간을 1시간 30분정도로 연장하여 운영하면 좋겠음.</t>
    <phoneticPr fontId="28" type="noConversion"/>
  </si>
  <si>
    <t>지금도 좋지만, 실제상황에서 쓰일 수 있는 소화기 사용법, 완강기, 심폐소생술, 기타 관련법 등 많이 배워가서 감사했음.</t>
    <phoneticPr fontId="28" type="noConversion"/>
  </si>
  <si>
    <t>안전체험관 중식은 가격 대비 불만족스러웠음.</t>
    <phoneticPr fontId="28" type="noConversion"/>
  </si>
  <si>
    <t>(5점 만점)</t>
    <phoneticPr fontId="28" type="noConversion"/>
  </si>
  <si>
    <t>(5점 만점)</t>
    <phoneticPr fontId="28" type="noConversion"/>
  </si>
  <si>
    <t>단기과제</t>
  </si>
  <si>
    <t>처리완료</t>
    <phoneticPr fontId="28" type="noConversion"/>
  </si>
  <si>
    <t>11:40~12:40은 도서실 점심시간으로 교육과정 오리엔테이션 때 안내하고 있으며 도서실 입구에도 안내표지를 붙여 다시 한 번 이용객에 안내하는 사항이나, 앞으로 교육 담당자 협조를 얻어 이전보다 더 주지될 수 있도록 신경쓰도록 하겠음.</t>
    <phoneticPr fontId="28" type="noConversion"/>
  </si>
  <si>
    <t>과정운영</t>
    <phoneticPr fontId="52" type="noConversion"/>
  </si>
  <si>
    <t>교육방법</t>
  </si>
  <si>
    <t>과정운영</t>
    <phoneticPr fontId="52" type="noConversion"/>
  </si>
  <si>
    <t>공직자 10대 행위기준 강의가 유익하였고, 문양근 강사의 강의가 적절한 내용, 적극적 참여 유도, 간결한 설명 등에서 좋았음.</t>
    <phoneticPr fontId="52" type="noConversion"/>
  </si>
  <si>
    <t>교육환경</t>
    <phoneticPr fontId="52" type="noConversion"/>
  </si>
  <si>
    <t>과정운영</t>
    <phoneticPr fontId="28" type="noConversion"/>
  </si>
  <si>
    <t>교과편성 및 강사선정</t>
  </si>
  <si>
    <t>교과편성 및 강사선정</t>
    <phoneticPr fontId="52" type="noConversion"/>
  </si>
  <si>
    <t>교과편성 및 강사선정</t>
    <phoneticPr fontId="52" type="noConversion"/>
  </si>
  <si>
    <t>교과편성 및 강사선정</t>
    <phoneticPr fontId="28" type="noConversion"/>
  </si>
  <si>
    <t>교과편성 및 강사선정</t>
    <phoneticPr fontId="28" type="noConversion"/>
  </si>
  <si>
    <t>교과편성 및 강사선정</t>
    <phoneticPr fontId="28" type="noConversion"/>
  </si>
  <si>
    <t>생성형 AI 직무적용 수업이 업데이트에 따라 계속 수업이 확대됐으면 좋겠음.</t>
    <phoneticPr fontId="52" type="noConversion"/>
  </si>
  <si>
    <t>과정운영</t>
    <phoneticPr fontId="28" type="noConversion"/>
  </si>
  <si>
    <t>과정운영</t>
    <phoneticPr fontId="52" type="noConversion"/>
  </si>
  <si>
    <t>과정운영</t>
    <phoneticPr fontId="28" type="noConversion"/>
  </si>
  <si>
    <t>교육환경</t>
    <phoneticPr fontId="28" type="noConversion"/>
  </si>
  <si>
    <t>실내 교육이 주를 이뤄 좀 답답했는데 야외활동을 늘리면 좋겠고, 합숙기간도 좀 길었으면 함.</t>
    <phoneticPr fontId="52" type="noConversion"/>
  </si>
  <si>
    <t>대부분이 실무 배치 전이라 모른다는 전제하에 대략적인 교육만 진행되었으며, 또한 눈으로 보는 것보다 실제로 해보며 습득할수 있는 교육이 보고서교육 외에는 없었기에 책으로 그냥 혼자 보는게 낫다는 생각이 들었고, 또한 제대로 교육받으며 익히기 위해서는 3주동안의 교육을 1번의 시험이 아니라 매주 시험을 치는 것이 더 효율적일것 같다는 생각이 들었음.</t>
    <phoneticPr fontId="52" type="noConversion"/>
  </si>
  <si>
    <t>과정운영</t>
    <phoneticPr fontId="57" type="noConversion"/>
  </si>
  <si>
    <t>과정운영</t>
    <phoneticPr fontId="28" type="noConversion"/>
  </si>
  <si>
    <t>교육환경</t>
    <phoneticPr fontId="52" type="noConversion"/>
  </si>
  <si>
    <t>과정운영</t>
    <phoneticPr fontId="28" type="noConversion"/>
  </si>
  <si>
    <t>과정운영</t>
    <phoneticPr fontId="28" type="noConversion"/>
  </si>
  <si>
    <t>교과편성 및 강사선정</t>
    <phoneticPr fontId="28" type="noConversion"/>
  </si>
  <si>
    <t>교과편성 및 강사선정</t>
    <phoneticPr fontId="28" type="noConversion"/>
  </si>
  <si>
    <t>중견리더 과정</t>
    <phoneticPr fontId="28" type="noConversion"/>
  </si>
  <si>
    <t>시·군 팀장 리더십 과정</t>
    <phoneticPr fontId="28" type="noConversion"/>
  </si>
  <si>
    <t>경남 바로알기 과정</t>
    <phoneticPr fontId="28" type="noConversion"/>
  </si>
  <si>
    <t>경남 바로알기 과정</t>
    <phoneticPr fontId="28" type="noConversion"/>
  </si>
  <si>
    <t>12월2주차</t>
    <phoneticPr fontId="28" type="noConversion"/>
  </si>
  <si>
    <t>12월3주차</t>
    <phoneticPr fontId="28" type="noConversion"/>
  </si>
  <si>
    <t>장기과제</t>
  </si>
  <si>
    <t>중기과제</t>
  </si>
  <si>
    <t>내년도 교육훈련계획 수립 시 검토</t>
    <phoneticPr fontId="28" type="noConversion"/>
  </si>
  <si>
    <t>보류</t>
  </si>
  <si>
    <t>점심시간 연장 불가</t>
    <phoneticPr fontId="28" type="noConversion"/>
  </si>
  <si>
    <t>교육시간 등을 고려하여 교육프로그램 편성할때 검토하겠음</t>
    <phoneticPr fontId="28" type="noConversion"/>
  </si>
  <si>
    <t>즉시조치</t>
    <phoneticPr fontId="28" type="noConversion"/>
  </si>
  <si>
    <t>마이크 볼륨 조절하였음</t>
    <phoneticPr fontId="28" type="noConversion"/>
  </si>
  <si>
    <t>행사준비 및 의전내용 위주로 교육 내용을 편성하도록 해당과목 강사님께 전달하겠음</t>
  </si>
  <si>
    <t>엑셀실무 과목은 선택과목이고 한글실무 과목도 선택해서 수강 가능함</t>
  </si>
  <si>
    <t>한글, 엑셀 과목 강의시간 연장은 다른 과목 강의시간을 조정을 필요로 하지만 시간조정 가능한 과목이 없음.</t>
  </si>
  <si>
    <t>차기수 편성시 교과과목 중복 내용 확인 및 강사 협의 예정</t>
    <phoneticPr fontId="28" type="noConversion"/>
  </si>
  <si>
    <t>차기수 편성시 소통과목, 응급조치과목 추가하였음</t>
    <phoneticPr fontId="28" type="noConversion"/>
  </si>
  <si>
    <t>차기수 편성 시 안저체험 시간 확대 검토하겠음</t>
    <phoneticPr fontId="28" type="noConversion"/>
  </si>
  <si>
    <t>휴식시간은 교육시간에 맞춰 운영되기 때문에 휴식시간을 늘리는것은 불가함</t>
    <phoneticPr fontId="28" type="noConversion"/>
  </si>
  <si>
    <t>교육장소 선정시 교육시설 등을 고려하겠음</t>
    <phoneticPr fontId="28" type="noConversion"/>
  </si>
  <si>
    <t xml:space="preserve">경남연구원 관련분야 박사이며, 관련 분야 전문가 맞음, 다만 전체 적인 강사평을 검토하여 추후 강의에 섭외할지 여부 검토하겠음  </t>
    <phoneticPr fontId="28" type="noConversion"/>
  </si>
  <si>
    <t>지속적으로 유익한 교과목 편성</t>
    <phoneticPr fontId="28" type="noConversion"/>
  </si>
  <si>
    <t>시간적 한계가 있음</t>
    <phoneticPr fontId="28" type="noConversion"/>
  </si>
  <si>
    <t>2025년 교육훈련계획 수리시 교육환경 등을 고려하여 계획 수립</t>
    <phoneticPr fontId="28" type="noConversion"/>
  </si>
  <si>
    <t>인재개발원 이전 추진중임</t>
    <phoneticPr fontId="28" type="noConversion"/>
  </si>
  <si>
    <t>차기수반영</t>
    <phoneticPr fontId="28" type="noConversion"/>
  </si>
  <si>
    <t>차기수 운영 시 강사와 협의하여 가능한 범위내에서 조정하겠음</t>
    <phoneticPr fontId="28" type="noConversion"/>
  </si>
  <si>
    <t>전체 교육일정 감안하여 현행 유지</t>
    <phoneticPr fontId="28" type="noConversion"/>
  </si>
  <si>
    <t>흥미있는 강의가 될 수 있도록 노력하겠음</t>
    <phoneticPr fontId="28" type="noConversion"/>
  </si>
  <si>
    <t xml:space="preserve">현장체험위주의 교과(월 2회이상 운영 및 체력관리, 동아리활동도 각80시간 으로 충분작년 67시간에 비해 확대 운영했으며 발표 및 전시 준비시건도 구성하였으며, 내년에 좀더 늘릴 계획임 </t>
    <phoneticPr fontId="28" type="noConversion"/>
  </si>
  <si>
    <t>2025년 교육과정 운영계힉 수립 시 교육시간 등을 검토하겠음</t>
    <phoneticPr fontId="28" type="noConversion"/>
  </si>
  <si>
    <t>조직력 수업 기편성 하였음</t>
    <phoneticPr fontId="28" type="noConversion"/>
  </si>
  <si>
    <t>중기검토</t>
    <phoneticPr fontId="28" type="noConversion"/>
  </si>
  <si>
    <t>해당부서에 의견 요청하겠음</t>
    <phoneticPr fontId="28" type="noConversion"/>
  </si>
  <si>
    <t>단기검토</t>
    <phoneticPr fontId="28" type="noConversion"/>
  </si>
  <si>
    <t>보류</t>
    <phoneticPr fontId="28" type="noConversion"/>
  </si>
  <si>
    <t>현 상황상 반영불가함</t>
    <phoneticPr fontId="28" type="noConversion"/>
  </si>
  <si>
    <t>조별 활동시간 편성하고 있음</t>
    <phoneticPr fontId="28" type="noConversion"/>
  </si>
  <si>
    <t>차기수 반영하여 조치하겠음</t>
    <phoneticPr fontId="28" type="noConversion"/>
  </si>
  <si>
    <t>내년도 교육과정 운영시 반영검토 하겠음</t>
    <phoneticPr fontId="28" type="noConversion"/>
  </si>
  <si>
    <t>향후 교육훈련계획 수립시 검토</t>
    <phoneticPr fontId="28" type="noConversion"/>
  </si>
  <si>
    <t>26년 교육과정 편성시 고려</t>
    <phoneticPr fontId="28" type="noConversion"/>
  </si>
  <si>
    <t>차기수 운영시 강사와 협의</t>
    <phoneticPr fontId="28" type="noConversion"/>
  </si>
  <si>
    <t>2025년 교육훈련계획 수립 시 교육환경 등을 고려하여 계획 수립</t>
    <phoneticPr fontId="28" type="noConversion"/>
  </si>
  <si>
    <t>중기과제</t>
    <phoneticPr fontId="28" type="noConversion"/>
  </si>
  <si>
    <t>정수기 물 수시로 확인하고 교체하겠음</t>
    <phoneticPr fontId="28" type="noConversion"/>
  </si>
  <si>
    <t>교육장 여건상 교육기간 연장에 대한 반영은 어려울 것으로 판단됨.</t>
    <phoneticPr fontId="28" type="noConversion"/>
  </si>
  <si>
    <t>제6기 재난관리 실무과정 재난관리시스템 과목에 지역자율방재단 사례공유 요청함</t>
    <phoneticPr fontId="28" type="noConversion"/>
  </si>
  <si>
    <t>교육환경 개선을 위해 노력하겠음</t>
    <phoneticPr fontId="28" type="noConversion"/>
  </si>
  <si>
    <t>교육훈련계획 수립시 검토하겠음</t>
    <phoneticPr fontId="28" type="noConversion"/>
  </si>
  <si>
    <t>2025년 교육훈련걔획 수립에 반영하였음</t>
    <phoneticPr fontId="28" type="noConversion"/>
  </si>
  <si>
    <t>모의과제 개발과 연계되어야 하므로 장기적으로 검토 하겠음</t>
    <phoneticPr fontId="28" type="noConversion"/>
  </si>
  <si>
    <t>강의방식 개선 요청하겠음</t>
    <phoneticPr fontId="28" type="noConversion"/>
  </si>
  <si>
    <t>강사에게 요청하겠음</t>
    <phoneticPr fontId="28" type="noConversion"/>
  </si>
  <si>
    <t>차기수 편성 시  과목 폐지 또는 축소하는 방향으로 검토</t>
    <phoneticPr fontId="28" type="noConversion"/>
  </si>
  <si>
    <t>2시간 이상 강의시간이 필요한 강의, 강사가 있으므로 반영불가함</t>
    <phoneticPr fontId="28" type="noConversion"/>
  </si>
  <si>
    <t>차기수 운영 시 강사와 협의 후 반영토록 하겠음.</t>
    <phoneticPr fontId="28" type="noConversion"/>
  </si>
  <si>
    <t>흥미있는 강의가 될 수 있도록 노력하겠음</t>
    <phoneticPr fontId="28" type="noConversion"/>
  </si>
  <si>
    <t xml:space="preserve">지속추진하겠음 </t>
    <phoneticPr fontId="28" type="noConversion"/>
  </si>
  <si>
    <t>2025년 교육훈련계획 수리시 교육환경 등을 고려하여 계획 수립</t>
    <phoneticPr fontId="28" type="noConversion"/>
  </si>
  <si>
    <t>근태관리 철저히 하겠으며, 제재부분은 장기적 규정 검토사항임</t>
    <phoneticPr fontId="28" type="noConversion"/>
  </si>
  <si>
    <t>유익한 강의 지속추진하겠음</t>
    <phoneticPr fontId="28" type="noConversion"/>
  </si>
  <si>
    <t>강사님에게 피드백하겠음</t>
    <phoneticPr fontId="28" type="noConversion"/>
  </si>
  <si>
    <t>퇴직공무원 재취업(창업) 사례 강의가 가능한 강사 발굴을 위해 노력하겠음</t>
    <phoneticPr fontId="28" type="noConversion"/>
  </si>
  <si>
    <t>교육 여건상 3일이 적정함.</t>
    <phoneticPr fontId="28" type="noConversion"/>
  </si>
  <si>
    <t>PC 수시 체크하나, 특정 시간대 네트워크 문제로 속도 느려질 수 있음.
불편함이 없도록 지속적으로 수시 점검 하겠음.</t>
    <phoneticPr fontId="28" type="noConversion"/>
  </si>
  <si>
    <t>2025년 교육훈련계획 수리시 교육환경 등을 고려하여 계획 수립</t>
    <phoneticPr fontId="28" type="noConversion"/>
  </si>
  <si>
    <t>실습위주로 교육방법 개선하겠음</t>
    <phoneticPr fontId="28" type="noConversion"/>
  </si>
  <si>
    <t xml:space="preserve">내년도 교육에 반영 할지여부 검토 필요 </t>
    <phoneticPr fontId="28" type="noConversion"/>
  </si>
  <si>
    <t>교육생들의 의견 수용하여 바로 시행하겠음</t>
    <phoneticPr fontId="28" type="noConversion"/>
  </si>
  <si>
    <t>검토 후 조치하겠음.</t>
    <phoneticPr fontId="28" type="noConversion"/>
  </si>
  <si>
    <t>시스템 사전 확인을 더 철저히 하겠음</t>
    <phoneticPr fontId="28" type="noConversion"/>
  </si>
  <si>
    <t>교육일정 등이 변경되거나 문제가 있을 시 공지에 더 신경쓰겠음</t>
    <phoneticPr fontId="28" type="noConversion"/>
  </si>
  <si>
    <t>차기수 운영시 해당내용 포함하여 운영하겠음</t>
    <phoneticPr fontId="28" type="noConversion"/>
  </si>
  <si>
    <t>26년 교육과정 편성시 고려</t>
    <phoneticPr fontId="28" type="noConversion"/>
  </si>
  <si>
    <t>차기수 편성시 반영 검토예정</t>
    <phoneticPr fontId="28" type="noConversion"/>
  </si>
  <si>
    <t>인재개발원</t>
    <phoneticPr fontId="28" type="noConversion"/>
  </si>
  <si>
    <t>인재개발원</t>
    <phoneticPr fontId="28" type="noConversion"/>
  </si>
  <si>
    <t>현장캠퍼스</t>
    <phoneticPr fontId="28" type="noConversion"/>
  </si>
  <si>
    <t>인재개발원</t>
    <phoneticPr fontId="28" type="noConversion"/>
  </si>
  <si>
    <t>2.19.~12.13.</t>
    <phoneticPr fontId="28" type="noConversion"/>
  </si>
  <si>
    <t>국정원</t>
    <phoneticPr fontId="28" type="noConversion"/>
  </si>
  <si>
    <t>북한의 대남 전략</t>
    <phoneticPr fontId="28" type="noConversion"/>
  </si>
  <si>
    <t>이하정</t>
    <phoneticPr fontId="28" type="noConversion"/>
  </si>
  <si>
    <t>조화로운 일과 삶</t>
    <phoneticPr fontId="28" type="noConversion"/>
  </si>
  <si>
    <t>김슬기</t>
    <phoneticPr fontId="28" type="noConversion"/>
  </si>
  <si>
    <t>교류분석(TA)</t>
    <phoneticPr fontId="28" type="noConversion"/>
  </si>
  <si>
    <t>김슬기</t>
    <phoneticPr fontId="28" type="noConversion"/>
  </si>
  <si>
    <t>비폭력 대화기법</t>
    <phoneticPr fontId="28" type="noConversion"/>
  </si>
  <si>
    <t>전자책 출판(온라인 서점 개설하기)</t>
    <phoneticPr fontId="28" type="noConversion"/>
  </si>
  <si>
    <t>박선희</t>
    <phoneticPr fontId="28" type="noConversion"/>
  </si>
  <si>
    <t>전자책 출판하기(인세받는 작가 되기)</t>
    <phoneticPr fontId="28" type="noConversion"/>
  </si>
  <si>
    <t>심재원</t>
    <phoneticPr fontId="28" type="noConversion"/>
  </si>
  <si>
    <t>항노화 차 이야기</t>
    <phoneticPr fontId="28" type="noConversion"/>
  </si>
  <si>
    <t>조하림</t>
    <phoneticPr fontId="28" type="noConversion"/>
  </si>
  <si>
    <t>라탄공예-발표회 및 수료 준비(동아리반)</t>
    <phoneticPr fontId="28" type="noConversion"/>
  </si>
  <si>
    <t>가죽공예-발표회 및 수료 준비(동아리반)</t>
    <phoneticPr fontId="28" type="noConversion"/>
  </si>
  <si>
    <t>기타-발표회 및 수료 준비(동아리반)</t>
    <phoneticPr fontId="28" type="noConversion"/>
  </si>
  <si>
    <t>댄스스포츠-발표회 및 수료 준비(동아리반)</t>
    <phoneticPr fontId="28" type="noConversion"/>
  </si>
  <si>
    <t>사진-발표회 및 수료 준비(동아리반)</t>
    <phoneticPr fontId="28" type="noConversion"/>
  </si>
  <si>
    <t>댄스스포츠-수료식 발표회 리허설</t>
    <phoneticPr fontId="28" type="noConversion"/>
  </si>
  <si>
    <t>기타-수료식 발표회 리허설</t>
    <phoneticPr fontId="28" type="noConversion"/>
  </si>
  <si>
    <t>내 삶과 일을 위한 버킷리스트</t>
    <phoneticPr fontId="28" type="noConversion"/>
  </si>
  <si>
    <t>2024 버킷리스트 그리고..</t>
    <phoneticPr fontId="28" type="noConversion"/>
  </si>
  <si>
    <t>기본(기본)</t>
    <phoneticPr fontId="28" type="noConversion"/>
  </si>
  <si>
    <t>기본(기본장기)</t>
  </si>
  <si>
    <t>11.25.~12.13.</t>
    <phoneticPr fontId="28" type="noConversion"/>
  </si>
  <si>
    <t>백외정</t>
    <phoneticPr fontId="28" type="noConversion"/>
  </si>
  <si>
    <t>차세대 지방재정관리 시스템</t>
    <phoneticPr fontId="28" type="noConversion"/>
  </si>
  <si>
    <t>김진철</t>
    <phoneticPr fontId="28" type="noConversion"/>
  </si>
  <si>
    <t>이광옥</t>
    <phoneticPr fontId="28" type="noConversion"/>
  </si>
  <si>
    <t>이재율</t>
    <phoneticPr fontId="28" type="noConversion"/>
  </si>
  <si>
    <t>일반서무 업무 알아보기</t>
    <phoneticPr fontId="28" type="noConversion"/>
  </si>
  <si>
    <t>손혜정</t>
    <phoneticPr fontId="28" type="noConversion"/>
  </si>
  <si>
    <t>공무원 노사관계의 이해</t>
    <phoneticPr fontId="28" type="noConversion"/>
  </si>
  <si>
    <t>구동현</t>
    <phoneticPr fontId="28" type="noConversion"/>
  </si>
  <si>
    <t>김민서</t>
    <phoneticPr fontId="28" type="noConversion"/>
  </si>
  <si>
    <t>보도자료 작성실무</t>
    <phoneticPr fontId="28" type="noConversion"/>
  </si>
  <si>
    <t>김용성</t>
    <phoneticPr fontId="28" type="noConversion"/>
  </si>
  <si>
    <t>미래대응 교육 이해 및 실습</t>
    <phoneticPr fontId="28" type="noConversion"/>
  </si>
  <si>
    <t>정수효</t>
    <phoneticPr fontId="28" type="noConversion"/>
  </si>
  <si>
    <t>청탁금지법의 이해</t>
    <phoneticPr fontId="28" type="noConversion"/>
  </si>
  <si>
    <t>김도현</t>
    <phoneticPr fontId="28" type="noConversion"/>
  </si>
  <si>
    <t>경남의 비전과 주요정책</t>
    <phoneticPr fontId="28" type="noConversion"/>
  </si>
  <si>
    <t>양고은</t>
    <phoneticPr fontId="28" type="noConversion"/>
  </si>
  <si>
    <t>역할연기 평가 및 공유</t>
    <phoneticPr fontId="28" type="noConversion"/>
  </si>
  <si>
    <t>12.11.~12.13.</t>
    <phoneticPr fontId="28" type="noConversion"/>
  </si>
  <si>
    <t>제7기 시·군 팀장 리더십 과정</t>
    <phoneticPr fontId="28" type="noConversion"/>
  </si>
  <si>
    <t>손정민</t>
    <phoneticPr fontId="28" type="noConversion"/>
  </si>
  <si>
    <t>팀장의 역할 공감</t>
    <phoneticPr fontId="28" type="noConversion"/>
  </si>
  <si>
    <t>박봉서</t>
    <phoneticPr fontId="28" type="noConversion"/>
  </si>
  <si>
    <t>팀장의 보고 및 발표스킬</t>
    <phoneticPr fontId="28" type="noConversion"/>
  </si>
  <si>
    <t>박봉서</t>
    <phoneticPr fontId="28" type="noConversion"/>
  </si>
  <si>
    <t>신임팀장 비전 만들기</t>
    <phoneticPr fontId="28" type="noConversion"/>
  </si>
  <si>
    <t>손태성</t>
    <phoneticPr fontId="28" type="noConversion"/>
  </si>
  <si>
    <t>김태영</t>
    <phoneticPr fontId="28" type="noConversion"/>
  </si>
  <si>
    <t xml:space="preserve">경남 관광산업 현황 및 발전방안 </t>
    <phoneticPr fontId="28" type="noConversion"/>
  </si>
  <si>
    <t>손태성</t>
    <phoneticPr fontId="28" type="noConversion"/>
  </si>
  <si>
    <t>이승환</t>
    <phoneticPr fontId="28" type="noConversion"/>
  </si>
  <si>
    <t>안철우</t>
    <phoneticPr fontId="28" type="noConversion"/>
  </si>
  <si>
    <t>경남의 문화콘텐츠 산업 고용현황과 전망</t>
    <phoneticPr fontId="28" type="noConversion"/>
  </si>
  <si>
    <t>김해동</t>
    <phoneticPr fontId="28" type="noConversion"/>
  </si>
  <si>
    <t>우주항공산업과 경남의 미래</t>
    <phoneticPr fontId="28" type="noConversion"/>
  </si>
  <si>
    <t>손정민</t>
    <phoneticPr fontId="28" type="noConversion"/>
  </si>
  <si>
    <t>경남에 대한 생각 나누기</t>
    <phoneticPr fontId="28" type="noConversion"/>
  </si>
  <si>
    <t>남재우</t>
    <phoneticPr fontId="28" type="noConversion"/>
  </si>
  <si>
    <t>경남의 문화와 역사</t>
    <phoneticPr fontId="28" type="noConversion"/>
  </si>
  <si>
    <t>조시영</t>
    <phoneticPr fontId="28" type="noConversion"/>
  </si>
  <si>
    <t>경남의 관광산업 현황 및 발전방안</t>
    <phoneticPr fontId="28" type="noConversion"/>
  </si>
  <si>
    <t>제3기 기획능력 향상 과정</t>
    <phoneticPr fontId="28" type="noConversion"/>
  </si>
  <si>
    <t>김형묵</t>
    <phoneticPr fontId="28" type="noConversion"/>
  </si>
  <si>
    <t>보고서 작성 기법 및 실습</t>
    <phoneticPr fontId="28" type="noConversion"/>
  </si>
  <si>
    <t>김민서</t>
    <phoneticPr fontId="28" type="noConversion"/>
  </si>
  <si>
    <t>보도자료 작성법</t>
    <phoneticPr fontId="28" type="noConversion"/>
  </si>
  <si>
    <t>허윤정</t>
    <phoneticPr fontId="28" type="noConversion"/>
  </si>
  <si>
    <t>기획의 이론과실제(논리적, 분석적 사고)</t>
    <phoneticPr fontId="28" type="noConversion"/>
  </si>
  <si>
    <t>허윤정</t>
    <phoneticPr fontId="28" type="noConversion"/>
  </si>
  <si>
    <t>기획의 이론과실제(창의적 사고)</t>
    <phoneticPr fontId="28" type="noConversion"/>
  </si>
  <si>
    <t>이민석</t>
    <phoneticPr fontId="28" type="noConversion"/>
  </si>
  <si>
    <t>논리적, 분석적 창의적 사고 중심의 기획이론과 기초</t>
    <phoneticPr fontId="28" type="noConversion"/>
  </si>
  <si>
    <t>이민석</t>
    <phoneticPr fontId="28" type="noConversion"/>
  </si>
  <si>
    <t>정책기획의 실제와 생성형 AI 활용</t>
    <phoneticPr fontId="28" type="noConversion"/>
  </si>
  <si>
    <t>제4기 스마트기기 활용 능력 과정</t>
    <phoneticPr fontId="28" type="noConversion"/>
  </si>
  <si>
    <t>박소정</t>
  </si>
  <si>
    <t>박소정</t>
    <phoneticPr fontId="28" type="noConversion"/>
  </si>
  <si>
    <t>스마트폰 업무환경 최적화 하기</t>
    <phoneticPr fontId="28" type="noConversion"/>
  </si>
  <si>
    <t>저작권 문제 없는 콘텐츠 활용</t>
    <phoneticPr fontId="28" type="noConversion"/>
  </si>
  <si>
    <t>자료 찾기 및 공유 앱 활용</t>
    <phoneticPr fontId="28" type="noConversion"/>
  </si>
  <si>
    <t>크롬을 이용한 인터넷 정보 수집 및 관리</t>
    <phoneticPr fontId="28" type="noConversion"/>
  </si>
  <si>
    <t>클라우드 서비스를 활용한 데이터 관리</t>
    <phoneticPr fontId="28" type="noConversion"/>
  </si>
  <si>
    <t>동영상 편집 앱을 이용한 영상 편집</t>
    <phoneticPr fontId="28" type="noConversion"/>
  </si>
  <si>
    <t>업무 속도를 빠르게 도와주는 유틸리티 활용</t>
    <phoneticPr fontId="28" type="noConversion"/>
  </si>
  <si>
    <t>ChatGPT 업무 활용</t>
    <phoneticPr fontId="28" type="noConversion"/>
  </si>
  <si>
    <t>제3기 명품 스피치 과정</t>
    <phoneticPr fontId="28" type="noConversion"/>
  </si>
  <si>
    <t>김시영</t>
    <phoneticPr fontId="28" type="noConversion"/>
  </si>
  <si>
    <t>김시영</t>
    <phoneticPr fontId="28" type="noConversion"/>
  </si>
  <si>
    <t>김시영</t>
    <phoneticPr fontId="28" type="noConversion"/>
  </si>
  <si>
    <t>박서연</t>
    <phoneticPr fontId="28" type="noConversion"/>
  </si>
  <si>
    <t>박영란</t>
    <phoneticPr fontId="28" type="noConversion"/>
  </si>
  <si>
    <t>박영란</t>
    <phoneticPr fontId="28" type="noConversion"/>
  </si>
  <si>
    <t>기본 보이스 트레이닝</t>
    <phoneticPr fontId="28" type="noConversion"/>
  </si>
  <si>
    <t>목소리 진단 실습</t>
    <phoneticPr fontId="28" type="noConversion"/>
  </si>
  <si>
    <t>간단한 인사말, 자기소개법</t>
    <phoneticPr fontId="28" type="noConversion"/>
  </si>
  <si>
    <t>신뢰감을 주는 스피치 기법</t>
    <phoneticPr fontId="28" type="noConversion"/>
  </si>
  <si>
    <t>언론매체 인터뷰 실습</t>
    <phoneticPr fontId="28" type="noConversion"/>
  </si>
  <si>
    <t>사회, 의전행사진행 실습 및 피드백</t>
    <phoneticPr fontId="28" type="noConversion"/>
  </si>
  <si>
    <t>PPT 발표 능력 점검</t>
    <phoneticPr fontId="28" type="noConversion"/>
  </si>
  <si>
    <t>12.16.~12.18.</t>
    <phoneticPr fontId="28" type="noConversion"/>
  </si>
  <si>
    <t>미처리</t>
    <phoneticPr fontId="28" type="noConversion"/>
  </si>
  <si>
    <t>처리완료</t>
    <phoneticPr fontId="28" type="noConversion"/>
  </si>
  <si>
    <t>처리완료</t>
    <phoneticPr fontId="28" type="noConversion"/>
  </si>
  <si>
    <t>처리완료</t>
    <phoneticPr fontId="28" type="noConversion"/>
  </si>
  <si>
    <t>현재 4종 자격증 취득과정으로 운영중이며 3종 이상 자격증 취득을 위해서는 최소 8일이상 교육기간 및 많은 비용이 소요되어 여건상 반영 불가</t>
    <phoneticPr fontId="52" type="noConversion"/>
  </si>
  <si>
    <t>수용불가</t>
    <phoneticPr fontId="28" type="noConversion"/>
  </si>
  <si>
    <t>중기검토</t>
    <phoneticPr fontId="28" type="noConversion"/>
  </si>
  <si>
    <t>만족스러운 수업을 위해 교육과정 운영에 철저를 기하겠음</t>
    <phoneticPr fontId="52" type="noConversion"/>
  </si>
  <si>
    <t>교육장 사정으로 추진이 어려움</t>
    <phoneticPr fontId="52" type="noConversion"/>
  </si>
  <si>
    <t>예산상의 문제로 반영하기 어려움</t>
    <phoneticPr fontId="52" type="noConversion"/>
  </si>
  <si>
    <t>과정 설명의 경우 경남통합교육관리시스템(lms)의 공지사항을 통해 미리 안내하고 있음. 단, 교육자료의 경우 다음 기수부터 과정 설명과 함께 사전 공유하겠음(저작물 재복제 및 수업 목적 외 사용 금지 안내)</t>
    <phoneticPr fontId="52" type="noConversion"/>
  </si>
  <si>
    <t>중대재해예방 실무 과정 편성되어있음</t>
    <phoneticPr fontId="52" type="noConversion"/>
  </si>
  <si>
    <t>다음 기수에 재난위기관리 매뉴얼 과정에 반영할 수 있는 지 검토하겠음</t>
    <phoneticPr fontId="52" type="noConversion"/>
  </si>
  <si>
    <t>버스기사 변경 및 친절교육 건의함</t>
    <phoneticPr fontId="52" type="noConversion"/>
  </si>
  <si>
    <t>월별 교육계획 수립시 적절히 안배해서 반영하겠음</t>
    <phoneticPr fontId="52" type="noConversion"/>
  </si>
  <si>
    <t>인터넷 불안에 따른 상황이므로 장기적으로 개선해 나가겠음</t>
    <phoneticPr fontId="52" type="noConversion"/>
  </si>
  <si>
    <t>장기적으로 검토 필요</t>
    <phoneticPr fontId="52" type="noConversion"/>
  </si>
  <si>
    <t>다양한 교육 프로그램 검토하겠음</t>
    <phoneticPr fontId="52" type="noConversion"/>
  </si>
  <si>
    <t>지역정보개발원에 실습서버 배포 건의하였음</t>
    <phoneticPr fontId="52" type="noConversion"/>
  </si>
  <si>
    <t>지속 추진하겠음</t>
    <phoneticPr fontId="52" type="noConversion"/>
  </si>
  <si>
    <t>교육생들마다 의견이 상이하므로 전체적으로 검토 필요</t>
    <phoneticPr fontId="52" type="noConversion"/>
  </si>
  <si>
    <t>교육의 목적 및 내용 등을 고려하여 교육기간을 설정함. 내년 교육과정 편성 시 교육내용에 따라 교육기간을 재검토하겠음</t>
    <phoneticPr fontId="52" type="noConversion"/>
  </si>
  <si>
    <t>교육기간은 연간 교육계획에 의해 전년도 말에 정해지므로 차년도 교육계획 시 건의예정</t>
    <phoneticPr fontId="52" type="noConversion"/>
  </si>
  <si>
    <t>현재 경남안전체험관 현장학습이 편성돼 있으나 장기적으로 검토하겠음</t>
    <phoneticPr fontId="52" type="noConversion"/>
  </si>
  <si>
    <t>현재 5개 반 동아리 운영중에 있으나 교육생 의견 수렴해서 하반기에 검토해 보겠음</t>
    <phoneticPr fontId="52" type="noConversion"/>
  </si>
  <si>
    <t xml:space="preserve">본 과정은 신임과장에게 요구되는 역할 수행 능력 함양을 위한 교과목으로 구성되어 있음. 신체활동 및 문화 체험 활동의 경우 장기검토가 필요함. </t>
    <phoneticPr fontId="52" type="noConversion"/>
  </si>
  <si>
    <t xml:space="preserve">본 과정은 시군 팀장에게 요구되는 정책기획, 의사소통, 문제해결 역량 향상을 위한 교과목으로 편성되었음. 현장체험의 경우 장기검토가 필요함. </t>
    <phoneticPr fontId="52" type="noConversion"/>
  </si>
  <si>
    <t>기타</t>
    <phoneticPr fontId="28" type="noConversion"/>
  </si>
  <si>
    <t xml:space="preserve">교육생 의견을 협업부서(세정과)로 전달 </t>
  </si>
  <si>
    <t>교육의 목적에 맞게 설계</t>
    <phoneticPr fontId="28" type="noConversion"/>
  </si>
  <si>
    <t>유익한 교과목 편성 지속추진</t>
  </si>
  <si>
    <t>유익한 교육이 될 수 있도록 지속 추진</t>
    <phoneticPr fontId="28" type="noConversion"/>
  </si>
  <si>
    <t>현장학습 계획에 교육생 자체 시간 편성하겠음</t>
    <phoneticPr fontId="28" type="noConversion"/>
  </si>
  <si>
    <t>보조사업자의 업무에 도움이 될 수 있는 교육이 되도록 지속추진</t>
    <phoneticPr fontId="52" type="noConversion"/>
  </si>
  <si>
    <t>유익한 교육과정이 될 수 있도록 계속 노력하겠음</t>
    <phoneticPr fontId="52" type="noConversion"/>
  </si>
  <si>
    <t>실습중심의 교육 바탕으로 이론을 병행하고 있음</t>
    <phoneticPr fontId="52" type="noConversion"/>
  </si>
  <si>
    <t>과정 편성 시 검토</t>
    <phoneticPr fontId="52" type="noConversion"/>
  </si>
  <si>
    <t>교육생에게 필요한 기본 교과목 시간을 충분히 적용하였음</t>
    <phoneticPr fontId="52" type="noConversion"/>
  </si>
  <si>
    <t xml:space="preserve">교육계획에 맞게끔 진행 </t>
    <phoneticPr fontId="52" type="noConversion"/>
  </si>
  <si>
    <t>강사에게 요청하여 수강생의 이해도에 따라 속도조절 예정</t>
    <phoneticPr fontId="52" type="noConversion"/>
  </si>
  <si>
    <t>AI수요 증가에 맞추어 교육과정 편성 예정</t>
    <phoneticPr fontId="52" type="noConversion"/>
  </si>
  <si>
    <t>다음 기수부터 12:00~13:00로 점심시간 조정하겠음</t>
    <phoneticPr fontId="52" type="noConversion"/>
  </si>
  <si>
    <t>재난안전 사례 과목 편성 고려</t>
    <phoneticPr fontId="52" type="noConversion"/>
  </si>
  <si>
    <t>과목별 특성에 따라 참여형 수업방식이 필요한 경우가 있음</t>
    <phoneticPr fontId="52" type="noConversion"/>
  </si>
  <si>
    <t>현재 업무 담당자를 강사로 초빙할 수 있는지 검토하겠음</t>
    <phoneticPr fontId="52" type="noConversion"/>
  </si>
  <si>
    <t>과목별 상충 및 중복되는 부분이 없도록 검토하겠음</t>
    <phoneticPr fontId="52" type="noConversion"/>
  </si>
  <si>
    <t>하반기 중급 과정 개설되어 있음</t>
    <phoneticPr fontId="52" type="noConversion"/>
  </si>
  <si>
    <t>신규 공무원의 역할에 도움이 될 수 있도록 알찬프로그램 개발 제공하겠음</t>
    <phoneticPr fontId="52" type="noConversion"/>
  </si>
  <si>
    <t>캘리그라피는 실습위주의 수업으로 진행 어렵고, K문화의 부상과 통일과제는 검토하겠음</t>
    <phoneticPr fontId="52" type="noConversion"/>
  </si>
  <si>
    <t>차기수 편성 시에도 체험활동 반영 예정</t>
    <phoneticPr fontId="52" type="noConversion"/>
  </si>
  <si>
    <t>차기수 편성 시 반영예정</t>
    <phoneticPr fontId="52" type="noConversion"/>
  </si>
  <si>
    <t>과목 및 강사에 대한 검토 및 차기수 반영 예정</t>
    <phoneticPr fontId="52" type="noConversion"/>
  </si>
  <si>
    <t>청렴 시책 교육 필수 과목</t>
    <phoneticPr fontId="52" type="noConversion"/>
  </si>
  <si>
    <t>사례중심으로 강의할 수 있도록 강사에게 요청하겠음</t>
    <phoneticPr fontId="52" type="noConversion"/>
  </si>
  <si>
    <t>차기수 편성 시 반영하겠음</t>
    <phoneticPr fontId="52" type="noConversion"/>
  </si>
  <si>
    <t>업무용 오피스 활용 과정이 있으며, 1일짜리 특화 교육임</t>
    <phoneticPr fontId="52" type="noConversion"/>
  </si>
  <si>
    <t>경남빅데이터플랫폼 자체의 시스템 오류로 인한 것으로 조치 불가</t>
    <phoneticPr fontId="52" type="noConversion"/>
  </si>
  <si>
    <t>즉시조치하겠음</t>
    <phoneticPr fontId="52" type="noConversion"/>
  </si>
  <si>
    <t>1일 과정이므로 직무교육 시작 전 짧게 편성하겠음</t>
    <phoneticPr fontId="52" type="noConversion"/>
  </si>
  <si>
    <t>행사 시 안전관리계획 수립 등 관련 내용을 다음 기수에 반영하겠음</t>
    <phoneticPr fontId="52" type="noConversion"/>
  </si>
  <si>
    <t>AI수업은 별도 과정이 편성되어 있음</t>
  </si>
  <si>
    <t>다음기수 반영하겠음</t>
  </si>
  <si>
    <t>스트레칭, 요가 등 신체활동 시간을 편성하는것에 대해 다음기수에 반영 검토 하겠음</t>
    <phoneticPr fontId="57" type="noConversion"/>
  </si>
  <si>
    <t>퇴직 5년 이내 공무원을 대상으로한 인생 2모작 과정 수강 권장</t>
    <phoneticPr fontId="57" type="noConversion"/>
  </si>
  <si>
    <t>지속 추진하겠음</t>
  </si>
  <si>
    <t>제한된 예산으로 컬러책자 제작은 어려움</t>
    <phoneticPr fontId="57" type="noConversion"/>
  </si>
  <si>
    <t>승강기 공단에 의견전달</t>
    <phoneticPr fontId="57" type="noConversion"/>
  </si>
  <si>
    <t>교육장에 관련 장비 청결관리 등 요청하도록 하겠음.</t>
    <phoneticPr fontId="57" type="noConversion"/>
  </si>
  <si>
    <t>강사와 사전 협의 하겠음</t>
    <phoneticPr fontId="57" type="noConversion"/>
  </si>
  <si>
    <t>차기수 운영 시 반영 검토</t>
    <phoneticPr fontId="57" type="noConversion"/>
  </si>
  <si>
    <t>강의교안은 필요한 교과목에 대해 강사 자율에 따라 교재 제작하고 있음</t>
    <phoneticPr fontId="57" type="noConversion"/>
  </si>
  <si>
    <t>실무 과련 과목은 심화과정에서 연계하여 제공하고 있음</t>
    <phoneticPr fontId="28" type="noConversion"/>
  </si>
  <si>
    <t>유익한 강의 제공하겠음</t>
    <phoneticPr fontId="28" type="noConversion"/>
  </si>
  <si>
    <t>더 유익한 강의 되도록 하겠음</t>
    <phoneticPr fontId="28" type="noConversion"/>
  </si>
  <si>
    <t>해당강사 섭외에 대해 다음기수에 지속추진하겠음</t>
    <phoneticPr fontId="28" type="noConversion"/>
  </si>
  <si>
    <t>장기적으로 수료요건 출석률(현행 90%) 강화하는 학칙 개정 검토 및 개선될까지 매일, 매시간 근태 점검을 실시하고 학칙 위반자 감점 조치</t>
    <phoneticPr fontId="28" type="noConversion"/>
  </si>
  <si>
    <t>소통하는 교육이 될 수 있도록 지속적으로 추진해가겠음</t>
    <phoneticPr fontId="28" type="noConversion"/>
  </si>
  <si>
    <t>경남의 섬에 대한 정책적 이해도 제고 또한 본 교육의 목적으로 두시간 강의 폐지는 어려움</t>
    <phoneticPr fontId="28" type="noConversion"/>
  </si>
  <si>
    <t>1인실 또는 2인실을 운영하는 숙박업소가 없음</t>
    <phoneticPr fontId="28" type="noConversion"/>
  </si>
  <si>
    <t>구내식당 운영상 교육인원수 만큼 사전발주 해야하기 때문에 어려움(전 주 목요일 마감).</t>
    <phoneticPr fontId="28" type="noConversion"/>
  </si>
  <si>
    <t>한글, 엑셀 1일 과정 별도 진행 하고 있음 
정보화교육 3일 과정으로 진행 중임</t>
    <phoneticPr fontId="28" type="noConversion"/>
  </si>
  <si>
    <t>주차 관련 기 안내한 바, 농산물도매시장 등 이용 권장</t>
    <phoneticPr fontId="28" type="noConversion"/>
  </si>
  <si>
    <t>휴게실 등 휴식공간은 서부청사 건물 특성상 한정되어 있어 의견 반영이 불가하다 판단됨.</t>
    <phoneticPr fontId="28" type="noConversion"/>
  </si>
  <si>
    <t xml:space="preserve">당일 바로 조치하였고 강의안 바꾸어서 진행하였음 </t>
    <phoneticPr fontId="28" type="noConversion"/>
  </si>
  <si>
    <t>강의내용이 잘 전달될 수 있도록 강사님께 요청하겠음</t>
    <phoneticPr fontId="28" type="noConversion"/>
  </si>
  <si>
    <t>강의시간 수시로 에어컨 및 환기시설 활용하겠음</t>
    <phoneticPr fontId="28" type="noConversion"/>
  </si>
  <si>
    <t>마이크 테스트 및 조정하였음</t>
    <phoneticPr fontId="28" type="noConversion"/>
  </si>
  <si>
    <t>시군 담당자와 협의해 책상 넉넉히 배치하겠음</t>
    <phoneticPr fontId="28" type="noConversion"/>
  </si>
  <si>
    <t>지원 및 안내 업무를 친절히 제공하겠음</t>
    <phoneticPr fontId="28" type="noConversion"/>
  </si>
  <si>
    <t>타 교육과정과와의 형평성 및 현장학습 지원 등을 위한 대형차량 배차 일정이 정해져 있어 현재로서는 터미널-인재개발원 간 출퇴근 지원이 쉽지 않기에, 대중교통편(배차간격 5~10분 내외) 상세 안내 등을 통해 교육생 불편 해소 노력 필요</t>
    <phoneticPr fontId="28" type="noConversion"/>
  </si>
  <si>
    <t>강의시간에 사례 내용 가미하고 있음</t>
    <phoneticPr fontId="28" type="noConversion"/>
  </si>
  <si>
    <t>3일이라는 단기교육과정 특성상 7곳 현장학습은 불가할것으로 판단됨</t>
    <phoneticPr fontId="28" type="noConversion"/>
  </si>
  <si>
    <t>차량 안전점검 및 운전자 주의상태 상시 체크하고 있으며, 앞으로의 안전운행을 위해서도 성실히 점검하겠음.</t>
    <phoneticPr fontId="57" type="noConversion"/>
  </si>
  <si>
    <t>교육생들의 의견 교육효과 등을 고려하여 1주차에 진행하고 있음</t>
    <phoneticPr fontId="52" type="noConversion"/>
  </si>
  <si>
    <t>교육과정 편성에 더욱 신경쓰겠음</t>
    <phoneticPr fontId="52" type="noConversion"/>
  </si>
  <si>
    <t>지속추진하겠음</t>
    <phoneticPr fontId="52" type="noConversion"/>
  </si>
  <si>
    <t>자격증 3개 과정을 운영하고 있음</t>
    <phoneticPr fontId="52" type="noConversion"/>
  </si>
  <si>
    <t>반영하겠음</t>
    <phoneticPr fontId="52" type="noConversion"/>
  </si>
  <si>
    <t>전체 교육기간과 필요 교과목 등을 고려하여 편성하고 있음</t>
    <phoneticPr fontId="52" type="noConversion"/>
  </si>
  <si>
    <t>현장학습 운영에서 개선 점 등을 점검하여 다음기수에 적용</t>
    <phoneticPr fontId="52" type="noConversion"/>
  </si>
  <si>
    <t>시군 팀장 리더십 및 역량강화를 위한 교육으로 교육목적에 따라 힐링과정 편성 불가</t>
    <phoneticPr fontId="52" type="noConversion"/>
  </si>
  <si>
    <t>현장캠퍼스 과정은 시군별 교육장소가 상이하여 특정 장소(창포원)와 연관된 프로그램 신설 불가</t>
    <phoneticPr fontId="52" type="noConversion"/>
  </si>
  <si>
    <t>유익하고 효과적인 교육과정 편성 및 운영에 최선을 다하겠음</t>
    <phoneticPr fontId="52" type="noConversion"/>
  </si>
  <si>
    <t>중복 되는 교육내용이 들어가지 않도록 강의자료를 사전 조율 하겠음</t>
    <phoneticPr fontId="52" type="noConversion"/>
  </si>
  <si>
    <t>지속추진하겠음.</t>
    <phoneticPr fontId="28" type="noConversion"/>
  </si>
  <si>
    <t>교육 환경 등을 고려하여 참여 및 실습 수업 확대</t>
    <phoneticPr fontId="52" type="noConversion"/>
  </si>
  <si>
    <t>교재 제작용 강의자료 요청 시 강사에게 요청</t>
    <phoneticPr fontId="52" type="noConversion"/>
  </si>
  <si>
    <t>한정된 기간 내 특정 교과목만 연장 편성 불가</t>
    <phoneticPr fontId="52" type="noConversion"/>
  </si>
  <si>
    <t>AI교육을 실습위주로 진행하며, 현장학습의 체험프로그램 확대 및 개선 검토</t>
    <phoneticPr fontId="52" type="noConversion"/>
  </si>
  <si>
    <t>2기 운영 후 교육생들의 의견 수렴하여 검토예정, 다만 직무교육의 경우 다른 단기과정이 많으므로 해당 단기과정 수강 추천함</t>
    <phoneticPr fontId="52" type="noConversion"/>
  </si>
  <si>
    <t>3월 교통교육 편성 및 시행, 4월 건강관련 강좌 6시간 편성 함</t>
    <phoneticPr fontId="52" type="noConversion"/>
  </si>
  <si>
    <t>다음 기수에 반영하겠음</t>
    <phoneticPr fontId="52" type="noConversion"/>
  </si>
  <si>
    <t xml:space="preserve">연간 6회 개설(업무용 오피스 활용과정(4기), 엑셀(초급, 중급) 과정) </t>
    <phoneticPr fontId="52" type="noConversion"/>
  </si>
  <si>
    <t>지속적으로 유익한 교과목 편성</t>
    <phoneticPr fontId="52" type="noConversion"/>
  </si>
  <si>
    <t>강의안 자체를 좀 크게 만들 것을 요청 드려보겠음</t>
    <phoneticPr fontId="52" type="noConversion"/>
  </si>
  <si>
    <t>운동관련 강의 또는 실습 시간에 대한 수요를 조사하여 다음기수 편성 시 반영 검토하겠음</t>
    <phoneticPr fontId="52" type="noConversion"/>
  </si>
  <si>
    <t>강사 섭외 시 수업 내용 및 분량 등을 명확화 하겠음</t>
    <phoneticPr fontId="52" type="noConversion"/>
  </si>
  <si>
    <t>일부 소양 과목 외 모든 과목이 참여형 교육으로 진행되고 있음.</t>
    <phoneticPr fontId="52" type="noConversion"/>
  </si>
  <si>
    <t>즉시조치</t>
    <phoneticPr fontId="52" type="noConversion"/>
  </si>
  <si>
    <t>연간 6회 개설(업무용 오피스 활용 4기, 한글 활용 과정 2기)</t>
    <phoneticPr fontId="52" type="noConversion"/>
  </si>
  <si>
    <t xml:space="preserve">하반기에도 정규강좌가 있고, 차후 타 기관등 파악을 해서 반영검토하겠음 </t>
    <phoneticPr fontId="52" type="noConversion"/>
  </si>
  <si>
    <t>3기 7,8급 승진자과정에 실습위주의 수업으로 편성하였음</t>
    <phoneticPr fontId="52" type="noConversion"/>
  </si>
  <si>
    <t>강사 섭외 시 실무 위주의 강의를 요청하겠음.</t>
    <phoneticPr fontId="52" type="noConversion"/>
  </si>
  <si>
    <t>강사진에게 교육생의견 전달</t>
    <phoneticPr fontId="52" type="noConversion"/>
  </si>
  <si>
    <t>예산편성에 반영하도록 의견 제출하겠음</t>
    <phoneticPr fontId="52" type="noConversion"/>
  </si>
  <si>
    <t>7월에 재편성함</t>
    <phoneticPr fontId="52" type="noConversion"/>
  </si>
  <si>
    <t>강사 섭외 및 교안 제작 시 강의용 교재와 일치하도록 요청</t>
    <phoneticPr fontId="28" type="noConversion"/>
  </si>
  <si>
    <t>교육안내에 미흡한 점이 없도록 추진</t>
    <phoneticPr fontId="28" type="noConversion"/>
  </si>
  <si>
    <t>연간 교육훈련계획에 역량교육을 편성하도록 되어있음</t>
    <phoneticPr fontId="28" type="noConversion"/>
  </si>
  <si>
    <t>소통을 위한 과목 두과목 기편성하였음</t>
    <phoneticPr fontId="28" type="noConversion"/>
  </si>
  <si>
    <t>행정 활용 및 수료증 취득 등에 필요한 최소 이론 교육시간 필요</t>
    <phoneticPr fontId="52" type="noConversion"/>
  </si>
  <si>
    <t xml:space="preserve">강사에 따라 강의용자료와 교재 배포용 자료가 일치하지 않는 경우가 있으나, 최대한 일치할 수 있도록 요청 </t>
    <phoneticPr fontId="52" type="noConversion"/>
  </si>
  <si>
    <t>교육생 중심으로 사전안내에 더욱 신경쓰겠음</t>
    <phoneticPr fontId="52" type="noConversion"/>
  </si>
  <si>
    <t>조직력과 소통과 공감 향상을 위한 일정 수행 필요</t>
    <phoneticPr fontId="52" type="noConversion"/>
  </si>
  <si>
    <t>리더십 업무에 도움될 수 있도록 지속 추진하겠음</t>
    <phoneticPr fontId="52" type="noConversion"/>
  </si>
  <si>
    <t>다음기수 편성 시 강사의 전문성을 위주로 선발하겠음</t>
    <phoneticPr fontId="52" type="noConversion"/>
  </si>
  <si>
    <t>서부청사 대강당 등 시설 이용 검토예정</t>
    <phoneticPr fontId="52" type="noConversion"/>
  </si>
  <si>
    <t>방송과 영상제작을 할 수 있는 핵심 과정으로 3일이 적정함</t>
    <phoneticPr fontId="52" type="noConversion"/>
  </si>
  <si>
    <t>부상 위험 없도록 즉시 조치하겠음.</t>
    <phoneticPr fontId="52" type="noConversion"/>
  </si>
  <si>
    <t>인재양성과에서 운영하는 모든 과정에 다과구비는 불가능함</t>
    <phoneticPr fontId="52" type="noConversion"/>
  </si>
  <si>
    <t>분반교육 시 강의실안내 및 근태관리 철저히 하겠음</t>
    <phoneticPr fontId="52" type="noConversion"/>
  </si>
  <si>
    <t>교재와 ppt 내용이 연계될 수 있도록 강사님께 안내하겠음</t>
    <phoneticPr fontId="52" type="noConversion"/>
  </si>
  <si>
    <t>강의준비 철저히 하여 불편함이 없도록 준비하겠음</t>
    <phoneticPr fontId="52" type="noConversion"/>
  </si>
  <si>
    <t>현재 프로그램 진행에서는 여유있게 진행되고 있으며, 일정시간을 당기는 문제는 교육프로그램의 특성상 반영불가함</t>
    <phoneticPr fontId="52" type="noConversion"/>
  </si>
  <si>
    <t>교육훈련시간에 점심시간 포함되어있으며 시간표상 추가 식사 시간 배정 불가</t>
    <phoneticPr fontId="52" type="noConversion"/>
  </si>
  <si>
    <t>AI 활용 과정 등 다수의 과목 과정이 기 운영 중임</t>
    <phoneticPr fontId="52" type="noConversion"/>
  </si>
  <si>
    <t>강사섭외 시 강사에게 요청하겠음</t>
    <phoneticPr fontId="52" type="noConversion"/>
  </si>
  <si>
    <t>교육과정 적극 홍보하겠음</t>
    <phoneticPr fontId="52" type="noConversion"/>
  </si>
  <si>
    <t>다음기수 편성 시 인허가 및 사례 과목 편성하겠음</t>
    <phoneticPr fontId="52" type="noConversion"/>
  </si>
  <si>
    <t>차기수 편성 시 반영 검토</t>
    <phoneticPr fontId="52" type="noConversion"/>
  </si>
  <si>
    <t>교수와 협의하여 즉시 조치하도록 하겠음</t>
    <phoneticPr fontId="52" type="noConversion"/>
  </si>
  <si>
    <t xml:space="preserve">강사님의 커리큘럼의 한계로 2번 이상 진행은 어려움 </t>
    <phoneticPr fontId="57" type="noConversion"/>
  </si>
  <si>
    <t>건의내용은 재테크, 세금 등 과정 중 일부 과목을 염두에 두고 작성한 것으로 보임. 퇴직 10년전 공무원을 교육대상으로 하는것은 본 과정 취지에 맞지 않아 반영이 어려움</t>
    <phoneticPr fontId="57" type="noConversion"/>
  </si>
  <si>
    <t>인재개발원 교육 일정 및 예산 감안했을 때 자격증반 운영 어려우며, 드론 업무 담당자에 한해 인사과에서 국가자격증 취득을 위한 지원 해주고 있음</t>
    <phoneticPr fontId="52" type="noConversion"/>
  </si>
  <si>
    <t>운영계획 수립 시 참고하겠음</t>
    <phoneticPr fontId="57" type="noConversion"/>
  </si>
  <si>
    <t>청렴교육은 공직자 필수 과정으로 필요하다고 판단됨</t>
    <phoneticPr fontId="57" type="noConversion"/>
  </si>
  <si>
    <t>현행 유지</t>
    <phoneticPr fontId="52" type="noConversion"/>
  </si>
  <si>
    <t xml:space="preserve">집합과정 교육으로 동영상콘텐츠 제작을 위해서는 강사와의 협의, 제작비, 배포처 등 제반사항이 많아 당장 반영 어려움 </t>
    <phoneticPr fontId="52" type="noConversion"/>
  </si>
  <si>
    <t xml:space="preserve">다음기수 운영에 반영토록 하겠음 </t>
    <phoneticPr fontId="57" type="noConversion"/>
  </si>
  <si>
    <t>다음기수 교육 시간표 편성시 해당 과목 반영 검토 하겠음</t>
    <phoneticPr fontId="57" type="noConversion"/>
  </si>
  <si>
    <t>다음기수 교육 시간표 편성시 해당 과목, 주제 반영 검토 하겠음</t>
    <phoneticPr fontId="57" type="noConversion"/>
  </si>
  <si>
    <t>단기교육과정 특성상 반영이 어려울것으로 판단됨.</t>
    <phoneticPr fontId="57" type="noConversion"/>
  </si>
  <si>
    <t>2기 승마교육도 동일한 교육장(함안군 승마공원)을 이용할 예정임</t>
    <phoneticPr fontId="57" type="noConversion"/>
  </si>
  <si>
    <t xml:space="preserve">빔프로젝트 점검 및 마이크 음향 조정 </t>
    <phoneticPr fontId="52" type="noConversion"/>
  </si>
  <si>
    <t>학생장에게 상황에 따라 에어컨 온도 조절할 수 있도록 사전 안내 하겠음.</t>
    <phoneticPr fontId="52" type="noConversion"/>
  </si>
  <si>
    <t>전체 교육 운영일정 감안하여 현행 유지</t>
    <phoneticPr fontId="52" type="noConversion"/>
  </si>
  <si>
    <t>지속추진하겠음</t>
    <phoneticPr fontId="57" type="noConversion"/>
  </si>
  <si>
    <t>다음 기수 과목 편성 검토 하겠음</t>
    <phoneticPr fontId="57" type="noConversion"/>
  </si>
  <si>
    <t>차기수(5기 재난관리 실무과정) 편성 시 반영 하였음</t>
    <phoneticPr fontId="57" type="noConversion"/>
  </si>
  <si>
    <t>민원응대 및 조직내 소통 관련 교과목 편성과 함께 역할연기 편성으로 반영</t>
    <phoneticPr fontId="57" type="noConversion"/>
  </si>
  <si>
    <t>강사선정 시 강사에게 요청하겠음</t>
    <phoneticPr fontId="28" type="noConversion"/>
  </si>
  <si>
    <t>미임용 대상 교육프로그램 진행 시 반영하고 있음</t>
    <phoneticPr fontId="28" type="noConversion"/>
  </si>
  <si>
    <t>강사 지적재산권과 관련된 사항임</t>
    <phoneticPr fontId="28" type="noConversion"/>
  </si>
  <si>
    <t>효과적인 교육이 되도록 지속 추진하겠음</t>
    <phoneticPr fontId="28" type="noConversion"/>
  </si>
  <si>
    <t>과정 편성 시 교육생 최종 선발 인원이 확정되지 않으나, 가능한 교육생 규모에 맞는 강의실 배정토록 하겠음</t>
    <phoneticPr fontId="28" type="noConversion"/>
  </si>
  <si>
    <t>점심시간 임의 변경 불가</t>
    <phoneticPr fontId="28" type="noConversion"/>
  </si>
  <si>
    <t>섬 주민들의 생활방식 등은 섬에 체류하는 시간동안 주민들과 대화를 통해 알아보기 권장</t>
    <phoneticPr fontId="28" type="noConversion"/>
  </si>
  <si>
    <t>지속추진하겠음</t>
    <phoneticPr fontId="28" type="noConversion"/>
  </si>
  <si>
    <t>창문 열어 수시 환기</t>
    <phoneticPr fontId="28" type="noConversion"/>
  </si>
  <si>
    <t>현장학습 장소간 효율적 이동이 가능하도록 다음기수 현장학습지 선정시 반영검토하겠음</t>
    <phoneticPr fontId="28" type="noConversion"/>
  </si>
  <si>
    <t>효율적인 교육이 될 수 있도록 노력하겠음</t>
    <phoneticPr fontId="28" type="noConversion"/>
  </si>
  <si>
    <t>파워포인트만 특성하여 1일 과정 운영
Chat GPT와 카드뉴스 제작 등 다른 정보화교육에 별도 과목 운영 중</t>
    <phoneticPr fontId="28" type="noConversion"/>
  </si>
  <si>
    <t>모든 교육생 개개인의 주관적인 입맛을 맞추기에는 어려움이 있음</t>
    <phoneticPr fontId="28" type="noConversion"/>
  </si>
  <si>
    <t>인원수 비율대로 우수분임 및 공로상 개수 상향조정 하였음</t>
    <phoneticPr fontId="28" type="noConversion"/>
  </si>
  <si>
    <t>교육환경 측면에서 반영이 어려움</t>
    <phoneticPr fontId="28" type="noConversion"/>
  </si>
  <si>
    <t>유네스코 등재 고분군 7곳을 견학하는 의견과 상충되어 반영이 어려울것으로 판단됨</t>
    <phoneticPr fontId="28" type="noConversion"/>
  </si>
  <si>
    <t>사전 안내 등 하였으나, 전달 잘 될수 있도록 노력하겠음</t>
    <phoneticPr fontId="28" type="noConversion"/>
  </si>
  <si>
    <t>스트레칭 시간은 기 반영 되어 있으며, 숲속 그림그리기 등은 교육생들의 참여도를 고려해 반영 검토해 보겠음</t>
    <phoneticPr fontId="28" type="noConversion"/>
  </si>
  <si>
    <t xml:space="preserve">ChatGPT 등 해당 사이트에서 트래픽 차단 되는 것으로 조치할 수 없음 </t>
    <phoneticPr fontId="28" type="noConversion"/>
  </si>
  <si>
    <t>지속추진하겠음</t>
    <phoneticPr fontId="52" type="noConversion"/>
  </si>
  <si>
    <t>교육생 수준에 맞게 교육이 이루어질 수 있도록 강사와 협의하여 지속 추진</t>
    <phoneticPr fontId="52" type="noConversion"/>
  </si>
  <si>
    <t>중대재해처벌법, 근로기준법, 기간제법 등은 " 노무관리 관련 법률 및 근로기준법 주요사항" 과목에 내용을 추가하겠음</t>
    <phoneticPr fontId="52" type="noConversion"/>
  </si>
  <si>
    <t>나라장터 실습 서버를 사용할 수 있도록 조치 하겠음</t>
    <phoneticPr fontId="52" type="noConversion"/>
  </si>
  <si>
    <t>지속 추진하겠음</t>
    <phoneticPr fontId="52" type="noConversion"/>
  </si>
  <si>
    <t>실무에 도움이 되도록 최선을 다하겠음</t>
    <phoneticPr fontId="52" type="noConversion"/>
  </si>
  <si>
    <t>실무 및 실습 중심 교과목 편성</t>
    <phoneticPr fontId="52" type="noConversion"/>
  </si>
  <si>
    <t>다음기수 반영</t>
    <phoneticPr fontId="52" type="noConversion"/>
  </si>
  <si>
    <t>다음기수 반영</t>
    <phoneticPr fontId="52" type="noConversion"/>
  </si>
  <si>
    <t>지속추진</t>
    <phoneticPr fontId="52" type="noConversion"/>
  </si>
  <si>
    <t>지속 추진하겠음</t>
    <phoneticPr fontId="52" type="noConversion"/>
  </si>
  <si>
    <t>지속추진</t>
    <phoneticPr fontId="52" type="noConversion"/>
  </si>
  <si>
    <t>유익한 교육이 될 수 있도록 지속추진</t>
    <phoneticPr fontId="52" type="noConversion"/>
  </si>
  <si>
    <t>강사 섭외 시 다양한 교육기법 활용을 요청하겠음.</t>
    <phoneticPr fontId="52" type="noConversion"/>
  </si>
  <si>
    <t>세부 교육과정 사전안내 실시</t>
    <phoneticPr fontId="52" type="noConversion"/>
  </si>
  <si>
    <t>내부 검토 거친후 반영하겠음</t>
    <phoneticPr fontId="52" type="noConversion"/>
  </si>
  <si>
    <t>교과목 운영 시 교육생의 참여 유도를 요청하겠음.</t>
    <phoneticPr fontId="52" type="noConversion"/>
  </si>
  <si>
    <t>지속추진</t>
    <phoneticPr fontId="28" type="noConversion"/>
  </si>
  <si>
    <t>협의부서와 검토후 반영 검토</t>
    <phoneticPr fontId="52" type="noConversion"/>
  </si>
  <si>
    <t>협의부서와 검토후 반영 검토</t>
    <phoneticPr fontId="52" type="noConversion"/>
  </si>
  <si>
    <t>현지사정, 교육생 인솔 및 안전의 문제로 검토 필요</t>
    <phoneticPr fontId="52" type="noConversion"/>
  </si>
  <si>
    <t>협업부서와 협의후 다음기수 반영 예정</t>
    <phoneticPr fontId="52" type="noConversion"/>
  </si>
  <si>
    <t>도정현안 과제에 대하여 현장학습으로 추진하고 있음</t>
    <phoneticPr fontId="52" type="noConversion"/>
  </si>
  <si>
    <t>유익한 교육과정이 될 수 있도록 계속 노력하겠음</t>
    <phoneticPr fontId="52" type="noConversion"/>
  </si>
  <si>
    <t>날씨, 환경 등을 반영하여 현장학습지 선정</t>
    <phoneticPr fontId="52" type="noConversion"/>
  </si>
  <si>
    <t>강사섭외 시 전문용어에 대한 설명 추가 요청하겠음</t>
    <phoneticPr fontId="52" type="noConversion"/>
  </si>
  <si>
    <t>신규 교육의 목적에 적합하도록 현행 유지</t>
    <phoneticPr fontId="52" type="noConversion"/>
  </si>
  <si>
    <t>실습사례 중심의 교육방식으로 변경 검토하겠음</t>
    <phoneticPr fontId="52" type="noConversion"/>
  </si>
  <si>
    <t>휴식시간은 교육시간에 맞추어 운영되기 때문에 휴식시간을 늘리는것은 불가함</t>
    <phoneticPr fontId="52" type="noConversion"/>
  </si>
  <si>
    <t>차기수 편성 시 반영예정</t>
    <phoneticPr fontId="52" type="noConversion"/>
  </si>
  <si>
    <t>업무에 적용할 수 있도록 한글, 엑셀 강의 지속추진 하겠음</t>
    <phoneticPr fontId="52" type="noConversion"/>
  </si>
  <si>
    <t>다음기수 강의 편성시 의견 반영하여 과목 구성하겠음</t>
    <phoneticPr fontId="52" type="noConversion"/>
  </si>
  <si>
    <t>다음기수 강의 편성시 의견 반영하여 오탈자 확인하여 수정하겠음</t>
    <phoneticPr fontId="52" type="noConversion"/>
  </si>
  <si>
    <t>전체 교육시간을 고려하여 현행 유지함</t>
    <phoneticPr fontId="52" type="noConversion"/>
  </si>
  <si>
    <t>즉시조치하겠음</t>
    <phoneticPr fontId="52" type="noConversion"/>
  </si>
  <si>
    <t>다음기수 편성 시 인허가 및 사례 과목 편성하겠음</t>
    <phoneticPr fontId="52" type="noConversion"/>
  </si>
  <si>
    <t>교육과정 특성상 실습시간은 추가할 수 있으나 현장학습은 어려울 것으로 판단됨</t>
    <phoneticPr fontId="52" type="noConversion"/>
  </si>
  <si>
    <t>교재 제작 및 배부 완료 함</t>
    <phoneticPr fontId="57" type="noConversion"/>
  </si>
  <si>
    <t>전체 교육 시간은 현행 유지하나, 실습 시간 연장 검토해보겠음</t>
    <phoneticPr fontId="52" type="noConversion"/>
  </si>
  <si>
    <t>현장연수 시기는 차기수(4기)에  반영하였으며, 장소는 2025년 계획에 검토하겠음</t>
    <phoneticPr fontId="57" type="noConversion"/>
  </si>
  <si>
    <t>스마트기기 활용과정, 1인 방송과 영상제작 과정, 4차 산업혁명과 AI활용 과정 등 특화 과정을 이미 개설하여 운영 중</t>
    <phoneticPr fontId="52" type="noConversion"/>
  </si>
  <si>
    <t>다음 기수 교육때 반영</t>
    <phoneticPr fontId="57" type="noConversion"/>
  </si>
  <si>
    <t>타 강사 섭외 또는 사전 교육 준비 철저히 하도록 요청하겠음</t>
    <phoneticPr fontId="57" type="noConversion"/>
  </si>
  <si>
    <t>재난관리 실무토론 과목 편성되어있음</t>
    <phoneticPr fontId="57" type="noConversion"/>
  </si>
  <si>
    <t>이미 과목편성 되었음(소통을 위한 대화의 기술과 공감기법)</t>
    <phoneticPr fontId="57" type="noConversion"/>
  </si>
  <si>
    <t>예산 사정으로 컬러 교재 제작 불가하며 교육 집중도 향상을 위해 답안 미기재</t>
    <phoneticPr fontId="28" type="noConversion"/>
  </si>
  <si>
    <t>내년도 계획 수립 시 더 많은 직원들이 들을 수 있도록 편성 검토</t>
    <phoneticPr fontId="28" type="noConversion"/>
  </si>
  <si>
    <t>장기적으로 수료요건 출석률(현행 90%) 강화하는 학칙 개정 검토 및 개선될까지 매일, 매시간 근태 점검을 실시하고 학칙 위반자 감점 조치</t>
    <phoneticPr fontId="28" type="noConversion"/>
  </si>
  <si>
    <t>경남의 섬 과정으로 전남 인재개발원의 섬 과정을 이용권장</t>
    <phoneticPr fontId="28" type="noConversion"/>
  </si>
  <si>
    <t>공문작성법과 AI업무 적용 과목을 추가하거나 현재 편성된 과목을 대체하기에는 어려움.</t>
    <phoneticPr fontId="28" type="noConversion"/>
  </si>
  <si>
    <t>지속 추진하겠음</t>
    <phoneticPr fontId="28" type="noConversion"/>
  </si>
  <si>
    <t>주차 관련 기 안내한 바, 농산물도매시장 등 이용 권장</t>
    <phoneticPr fontId="28" type="noConversion"/>
  </si>
  <si>
    <t>인재개발원 단계에서 기후위기에 관한 교육을 법정 의무교육화 할 수 없음</t>
    <phoneticPr fontId="28" type="noConversion"/>
  </si>
  <si>
    <t>초급, 중급 각 1일 과정 운영 중이며, 연간 교육 일정 고려하여 현행 유지</t>
    <phoneticPr fontId="28" type="noConversion"/>
  </si>
  <si>
    <t>마이크 테스트 및 조정하였음</t>
    <phoneticPr fontId="28" type="noConversion"/>
  </si>
  <si>
    <t>유익한 강의 제공하겠음</t>
    <phoneticPr fontId="28" type="noConversion"/>
  </si>
  <si>
    <t>교육과정 안내시간에 자기소개 시간 가질 수 있도록 조치 하였음</t>
    <phoneticPr fontId="28" type="noConversion"/>
  </si>
  <si>
    <t>처리완료</t>
    <phoneticPr fontId="28" type="noConversion"/>
  </si>
  <si>
    <t>교육생 의견을 반영하여 교과목 편성을 검토하겠음.</t>
    <phoneticPr fontId="52" type="noConversion"/>
  </si>
  <si>
    <t>최대한 강사 출제범위 내에서 시험문제를 내도록 하겠음.</t>
    <phoneticPr fontId="52" type="noConversion"/>
  </si>
  <si>
    <t xml:space="preserve">강사진과 의논해 보겠음 </t>
  </si>
  <si>
    <t xml:space="preserve">관련분야 전문강사가 있는지 찾아보겠음 </t>
    <phoneticPr fontId="52" type="noConversion"/>
  </si>
  <si>
    <t>지속적으로 추진하겠음</t>
    <phoneticPr fontId="52" type="noConversion"/>
  </si>
  <si>
    <t>교재 제작시 반영 예정</t>
    <phoneticPr fontId="28" type="noConversion"/>
  </si>
  <si>
    <t>교육생들에게 추천 받아 추진토록 하겠음</t>
    <phoneticPr fontId="52" type="noConversion"/>
  </si>
  <si>
    <t>내용검토 면밀히 하겠음</t>
    <phoneticPr fontId="52" type="noConversion"/>
  </si>
  <si>
    <t>이미 했던 교육과목이나 검토해 보겠음</t>
    <phoneticPr fontId="52" type="noConversion"/>
  </si>
  <si>
    <t>향후 교육과정에 실습시간을 확대 배정하도록 할 계획임</t>
    <phoneticPr fontId="52" type="noConversion"/>
  </si>
  <si>
    <t>우수강사 재초빙 적극검토</t>
    <phoneticPr fontId="52" type="noConversion"/>
  </si>
  <si>
    <t xml:space="preserve">교육생들의 친밀감형성 및 편안한 분위기 조성을 통해 3일간의 교육에 불편함이 없고자 편성한 과목으로, 의견반영 검토하겠음 </t>
    <phoneticPr fontId="52" type="noConversion"/>
  </si>
  <si>
    <t>교육환경 개선을 위해 노력하겠음</t>
    <phoneticPr fontId="52" type="noConversion"/>
  </si>
  <si>
    <t>본 과정은 경상남도 내 일자리 문제에 관해 알아보는 과정으로, 개인 자산관리가 주된 목적이 아님. 다만, 과정목표와 일치되는 부분이 있을 시 차기수 편성 시 검토하겠음</t>
    <phoneticPr fontId="52" type="noConversion"/>
  </si>
  <si>
    <t>중복된 내용이 없도록 편성하겠음</t>
    <phoneticPr fontId="52" type="noConversion"/>
  </si>
  <si>
    <t>보탬e시스템은 한국지역정보개발원에서 운영하고 있으며, 실습서버가 아직 각 지자체에 배포되지 않은 상태임. 따라서 현재로서는 실습할 수 있는 방법이 없으며, 인재개발원에서 한국지역정보개발원에 실습서버 배포를 지속 건의중임. 배포완료 시 과정 편성에 반영하겠음</t>
    <phoneticPr fontId="52" type="noConversion"/>
  </si>
  <si>
    <t xml:space="preserve">11월 교육과정에 반영 검토 하겠음 </t>
    <phoneticPr fontId="52" type="noConversion"/>
  </si>
  <si>
    <t>기자재 정비 확인하겠음</t>
    <phoneticPr fontId="52" type="noConversion"/>
  </si>
  <si>
    <t>과목 편성 시 반영 검토</t>
    <phoneticPr fontId="52" type="noConversion"/>
  </si>
  <si>
    <t>차기수 운영 시 검토예정</t>
    <phoneticPr fontId="57" type="noConversion"/>
  </si>
  <si>
    <t>교육생 선발 시 의견 참고하겠음</t>
    <phoneticPr fontId="57" type="noConversion"/>
  </si>
  <si>
    <t>차기수 운영 시 반영</t>
    <phoneticPr fontId="57" type="noConversion"/>
  </si>
  <si>
    <t>내년도 과정에 아이스브레이킹 과목 편성 검토하겠음</t>
    <phoneticPr fontId="57" type="noConversion"/>
  </si>
  <si>
    <t>교육 수요 및 효과성을 고려하여 교육운영 계획 수립 시 참고하겠음</t>
    <phoneticPr fontId="57" type="noConversion"/>
  </si>
  <si>
    <t>강사 섭외시 의견 반영하겠음</t>
    <phoneticPr fontId="57" type="noConversion"/>
  </si>
  <si>
    <t>강사 섭외 시 시청각 자료를 이용한 과목 편성(2시간 정도) 요청하겠음</t>
    <phoneticPr fontId="28" type="noConversion"/>
  </si>
  <si>
    <t>국가 재난관리 체계 과목 시간 축소(4-&gt;2)  및 재난관리 정책 과목 추가편성 검토</t>
    <phoneticPr fontId="28" type="noConversion"/>
  </si>
  <si>
    <t>차기수 편성 시 의견 참고하여 효율적인 교육이 될 수 있도록 노력하겠음</t>
    <phoneticPr fontId="28" type="noConversion"/>
  </si>
  <si>
    <t>본토에서 하는 체험(케이블카 등) 대신 갯벌, 낚시 등 체험 할 수 있는 방법 모색해보겠음</t>
    <phoneticPr fontId="28" type="noConversion"/>
  </si>
  <si>
    <t>토론시간은 반영 가능하나, 여행 경비는 경남인재개발원에서 책정 할 수가 없으며 각 기관의 교육경비 책정 기준에 따름</t>
    <phoneticPr fontId="28" type="noConversion"/>
  </si>
  <si>
    <t>차기수 운영 시 첫시간에 교육일정 전반 안내하도록 하겠음</t>
    <phoneticPr fontId="28" type="noConversion"/>
  </si>
  <si>
    <t xml:space="preserve">다음 강의일정에는 반영토록 하겠음 </t>
    <phoneticPr fontId="57" type="noConversion"/>
  </si>
  <si>
    <t>흥미롭고 유익한 강의를 위해 강사님과 강좌 개선 협의 및 준비 철저 요청하겠음</t>
    <phoneticPr fontId="28" type="noConversion"/>
  </si>
  <si>
    <t>검토 후 조치하겠음.</t>
    <phoneticPr fontId="28" type="noConversion"/>
  </si>
  <si>
    <t>더 요구시 추가로 제공하며 부족분 조리하여 보충하고 있음, 더욱 신경쓰도록 하겠음</t>
    <phoneticPr fontId="28" type="noConversion"/>
  </si>
  <si>
    <t>신규공무원으로서 기본교육 강화와 지무 공통 중심의 실습 교육으로 편성되어 있음</t>
    <phoneticPr fontId="52" type="noConversion"/>
  </si>
  <si>
    <t>인터넷 연결 상태 개선을 위해 지속적 점검 추진</t>
    <phoneticPr fontId="52" type="noConversion"/>
  </si>
  <si>
    <t>전체 교육기간 등을 고려하여 교과목을 편성하고 있으며, 실무 수업시간 최대 편성 고려</t>
    <phoneticPr fontId="52" type="noConversion"/>
  </si>
  <si>
    <t>장기적인 검토하겠음</t>
    <phoneticPr fontId="52" type="noConversion"/>
  </si>
  <si>
    <t>차년도 교육운영시 반영</t>
  </si>
  <si>
    <t>장기검토</t>
    <phoneticPr fontId="52" type="noConversion"/>
  </si>
  <si>
    <t>장기적으로 검토 필요</t>
  </si>
  <si>
    <t>관련사항 사이버담당에게 전달</t>
  </si>
  <si>
    <t>2024년 3기수에서 2025년 4기수로 확대 편성</t>
    <phoneticPr fontId="52" type="noConversion"/>
  </si>
  <si>
    <t>2025년 교육계획 수립 시 비대면 교육 확대 검토</t>
    <phoneticPr fontId="28" type="noConversion"/>
  </si>
  <si>
    <t>협업부서 및 경남관광재단 협의 후 체계적인 교과목 편성 검토하겠음</t>
    <phoneticPr fontId="52" type="noConversion"/>
  </si>
  <si>
    <t>시군 사업 사례 및 참여형 학습에 대해 검토하겠음</t>
    <phoneticPr fontId="52" type="noConversion"/>
  </si>
  <si>
    <t>협업부서와 해당 의견 검토  교과목 편성하겠음</t>
    <phoneticPr fontId="52" type="noConversion"/>
  </si>
  <si>
    <t>2025년 교육훈련계획 수립시 교육기간 등 고려하여 검토</t>
    <phoneticPr fontId="52" type="noConversion"/>
  </si>
  <si>
    <t>강사평점 및 협업부서 의견 반영 등 종합 검토 후 강사 선정하겠음</t>
    <phoneticPr fontId="52" type="noConversion"/>
  </si>
  <si>
    <t>협업부서 의견 검토 후 반영하겠음</t>
    <phoneticPr fontId="52" type="noConversion"/>
  </si>
  <si>
    <t>좀 더 다채로운 교육이 될 수있도록 편성하겠음</t>
    <phoneticPr fontId="52" type="noConversion"/>
  </si>
  <si>
    <t>하반기 계획 수립 시 의견 제시하도록 하겠음</t>
    <phoneticPr fontId="52" type="noConversion"/>
  </si>
  <si>
    <t>교육환경 개선을 위해 노력하겠음</t>
    <phoneticPr fontId="52" type="noConversion"/>
  </si>
  <si>
    <t>전체 교육시간 등을 고려하여 시간 배정되어 있으므로 장기적 검토 필요함</t>
    <phoneticPr fontId="52" type="noConversion"/>
  </si>
  <si>
    <t>교육과목 구성, 확대는 교육생 만족도조사와 수요조사 결과를 종합 검토하여 교육생 의견을 최대한 반영하여 향후 교육과정 운영에 반영 할 예정임</t>
    <phoneticPr fontId="52" type="noConversion"/>
  </si>
  <si>
    <t>관련 예산 확보 후 노후 스피커 및 마이크를 교체하여 교육환경을 개선할 예정임</t>
    <phoneticPr fontId="52" type="noConversion"/>
  </si>
  <si>
    <t>실무에 필요한 교과목 편성을 위해 노력하겠음</t>
    <phoneticPr fontId="52" type="noConversion"/>
  </si>
  <si>
    <t>스크린과 TV모니터를 활용하고 있으나, 공간 및 예산적 문제로 장기검토 하겠음</t>
    <phoneticPr fontId="52" type="noConversion"/>
  </si>
  <si>
    <t>정해진 교육시간을 고려하여 장기적으로 검토하겠음</t>
    <phoneticPr fontId="52" type="noConversion"/>
  </si>
  <si>
    <t>2025년에는 직무에 활용 가능한 생성형 AI 등을 심도있게 다루는 과정으로 변경함.</t>
    <phoneticPr fontId="52" type="noConversion"/>
  </si>
  <si>
    <t>교육장은 교통편 뿐만 아니라 시설, 주차장 규모 등 종합적으로 검토해 정해지므로 여러가지 요소 고려해 수강생들에게 편리한 강의장 대관하겠음</t>
    <phoneticPr fontId="28" type="noConversion"/>
  </si>
  <si>
    <t>처리완료</t>
    <phoneticPr fontId="28" type="noConversion"/>
  </si>
  <si>
    <t>처리완료</t>
    <phoneticPr fontId="28" type="noConversion"/>
  </si>
  <si>
    <t>처리완료</t>
    <phoneticPr fontId="28" type="noConversion"/>
  </si>
  <si>
    <t>차기수반영</t>
    <phoneticPr fontId="28" type="noConversion"/>
  </si>
  <si>
    <t>차기수반영</t>
    <phoneticPr fontId="28" type="noConversion"/>
  </si>
  <si>
    <t>수용불가</t>
    <phoneticPr fontId="28" type="noConversion"/>
  </si>
  <si>
    <t>차기수반영</t>
    <phoneticPr fontId="28" type="noConversion"/>
  </si>
  <si>
    <t>차기수반영</t>
    <phoneticPr fontId="28" type="noConversion"/>
  </si>
  <si>
    <t>-</t>
    <phoneticPr fontId="28" type="noConversion"/>
  </si>
  <si>
    <t>제21기 중견리더 과정</t>
    <phoneticPr fontId="28" type="noConversion"/>
  </si>
  <si>
    <t>제11기 신규 임용(후보)자 과정</t>
    <phoneticPr fontId="28" type="noConversion"/>
  </si>
  <si>
    <t>제7기 시·군 팀장 리더십 과정</t>
    <phoneticPr fontId="28" type="noConversion"/>
  </si>
  <si>
    <t>제2기 경남 바로 알기 과정</t>
    <phoneticPr fontId="28" type="noConversion"/>
  </si>
  <si>
    <t>제3기 기획능력 향상 과정</t>
    <phoneticPr fontId="28" type="noConversion"/>
  </si>
  <si>
    <t>제4기 스마트기기 활용 능력 과정</t>
    <phoneticPr fontId="28" type="noConversion"/>
  </si>
  <si>
    <t>제3기 명품 스피치 과정</t>
    <phoneticPr fontId="28" type="noConversion"/>
  </si>
  <si>
    <t>12월2주차</t>
    <phoneticPr fontId="28" type="noConversion"/>
  </si>
  <si>
    <t>12월1주차</t>
    <phoneticPr fontId="28" type="noConversion"/>
  </si>
  <si>
    <t>12월</t>
    <phoneticPr fontId="28" type="noConversion"/>
  </si>
  <si>
    <t>12월1주차</t>
    <phoneticPr fontId="28" type="noConversion"/>
  </si>
  <si>
    <t>12월1주차</t>
    <phoneticPr fontId="28" type="noConversion"/>
  </si>
  <si>
    <t>12월</t>
    <phoneticPr fontId="28" type="noConversion"/>
  </si>
  <si>
    <t>12월1주차</t>
    <phoneticPr fontId="28" type="noConversion"/>
  </si>
  <si>
    <t>12월1주차</t>
    <phoneticPr fontId="28" type="noConversion"/>
  </si>
  <si>
    <t>12월</t>
    <phoneticPr fontId="28" type="noConversion"/>
  </si>
  <si>
    <t>12월</t>
    <phoneticPr fontId="28" type="noConversion"/>
  </si>
  <si>
    <t>12월</t>
    <phoneticPr fontId="28" type="noConversion"/>
  </si>
  <si>
    <t>12월 1위</t>
    <phoneticPr fontId="28" type="noConversion"/>
  </si>
  <si>
    <t>12월 최하위</t>
    <phoneticPr fontId="28" type="noConversion"/>
  </si>
  <si>
    <t>12월2주차</t>
    <phoneticPr fontId="28" type="noConversion"/>
  </si>
  <si>
    <t>과정운영</t>
  </si>
  <si>
    <t>교육환경</t>
    <phoneticPr fontId="28" type="noConversion"/>
  </si>
  <si>
    <t>교과편성 및 강사선정</t>
    <phoneticPr fontId="28" type="noConversion"/>
  </si>
  <si>
    <t>과정운영</t>
    <phoneticPr fontId="28" type="noConversion"/>
  </si>
  <si>
    <t>교과편성 및 강사선정</t>
    <phoneticPr fontId="28" type="noConversion"/>
  </si>
  <si>
    <t>과정운영</t>
    <phoneticPr fontId="28" type="noConversion"/>
  </si>
  <si>
    <t>인재양성과</t>
    <phoneticPr fontId="28" type="noConversion"/>
  </si>
  <si>
    <t>인재양성과</t>
    <phoneticPr fontId="28" type="noConversion"/>
  </si>
  <si>
    <t>인재양성과</t>
    <phoneticPr fontId="28" type="noConversion"/>
  </si>
  <si>
    <t>스마트기기 활용 능력 과정</t>
    <phoneticPr fontId="52" type="noConversion"/>
  </si>
  <si>
    <t>교과편성 및 강사선정</t>
    <phoneticPr fontId="28" type="noConversion"/>
  </si>
  <si>
    <t>교육환경</t>
    <phoneticPr fontId="28" type="noConversion"/>
  </si>
  <si>
    <t>과정운영</t>
    <phoneticPr fontId="28" type="noConversion"/>
  </si>
  <si>
    <t>인재양성과</t>
    <phoneticPr fontId="28" type="noConversion"/>
  </si>
  <si>
    <t>명품 스피치 과정</t>
    <phoneticPr fontId="52" type="noConversion"/>
  </si>
  <si>
    <t>8월5주차</t>
    <phoneticPr fontId="28" type="noConversion"/>
  </si>
  <si>
    <t>8월5주차</t>
    <phoneticPr fontId="28" type="noConversion"/>
  </si>
  <si>
    <t>8월4주차</t>
    <phoneticPr fontId="28" type="noConversion"/>
  </si>
  <si>
    <t>8월4주차</t>
    <phoneticPr fontId="28" type="noConversion"/>
  </si>
  <si>
    <t>9월2주차</t>
    <phoneticPr fontId="28" type="noConversion"/>
  </si>
  <si>
    <t>9월1주차</t>
    <phoneticPr fontId="28" type="noConversion"/>
  </si>
  <si>
    <t>9월3주차</t>
    <phoneticPr fontId="28" type="noConversion"/>
  </si>
  <si>
    <t>9월3주차</t>
    <phoneticPr fontId="28" type="noConversion"/>
  </si>
  <si>
    <t>9월2주차</t>
    <phoneticPr fontId="28" type="noConversion"/>
  </si>
  <si>
    <t>9월4주차</t>
    <phoneticPr fontId="28" type="noConversion"/>
  </si>
  <si>
    <t>제8기 신규임용(후보)자 과정</t>
    <phoneticPr fontId="28" type="noConversion"/>
  </si>
  <si>
    <t>9월1주차</t>
    <phoneticPr fontId="28" type="noConversion"/>
  </si>
  <si>
    <t>10월</t>
    <phoneticPr fontId="28" type="noConversion"/>
  </si>
  <si>
    <t>11월2주차</t>
    <phoneticPr fontId="28" type="noConversion"/>
  </si>
  <si>
    <t>구 분</t>
    <phoneticPr fontId="57" type="noConversion"/>
  </si>
  <si>
    <t>□ 연도별 만족도 현황</t>
    <phoneticPr fontId="57" type="noConversion"/>
  </si>
  <si>
    <t>4월</t>
  </si>
  <si>
    <t>5월</t>
  </si>
  <si>
    <t>6월</t>
  </si>
  <si>
    <t>7월</t>
  </si>
  <si>
    <t>8월</t>
  </si>
  <si>
    <t>9월</t>
  </si>
  <si>
    <t>10월</t>
  </si>
  <si>
    <t>11월</t>
  </si>
  <si>
    <t>12월</t>
  </si>
  <si>
    <t>교육시설</t>
    <phoneticPr fontId="28" type="noConversion"/>
  </si>
  <si>
    <t>교육시설</t>
    <phoneticPr fontId="28" type="noConversion"/>
  </si>
  <si>
    <t>인포그래픽 활용 과정</t>
    <phoneticPr fontId="52" type="noConversion"/>
  </si>
  <si>
    <t>12월2주차</t>
    <phoneticPr fontId="28" type="noConversion"/>
  </si>
  <si>
    <t>경남 바로알기 과정</t>
    <phoneticPr fontId="52" type="noConversion"/>
  </si>
  <si>
    <t>시·군 단위로 편성해서 바쁜 와중에도 교육을 들을 수 있어서 좋았고 교육이 좀 더 활성화 되면 좋겠음.</t>
    <phoneticPr fontId="28" type="noConversion"/>
  </si>
  <si>
    <t>인재양성과</t>
    <phoneticPr fontId="28" type="noConversion"/>
  </si>
  <si>
    <t>인포그래픽 같은 컴퓨터 프로그램 활용 관련 중급 이상(심화 과정 등) 수업을 많이 개설하면 좋겠음.</t>
    <phoneticPr fontId="28" type="noConversion"/>
  </si>
  <si>
    <r>
      <rPr>
        <b/>
        <sz val="10"/>
        <color rgb="FFFF0000"/>
        <rFont val="맑은 고딕"/>
        <family val="3"/>
        <charset val="129"/>
        <scheme val="minor"/>
      </rPr>
      <t>&lt;근태 관련&gt;</t>
    </r>
    <r>
      <rPr>
        <sz val="10"/>
        <color rgb="FFFF0000"/>
        <rFont val="맑은 고딕"/>
        <family val="3"/>
        <charset val="129"/>
        <scheme val="minor"/>
      </rPr>
      <t xml:space="preserve">
-교육생들이 수업중 출석을 너무 안해서 오히려 충실히 출석하여 수업 듣고 있는 사람이 민망할 때가 있음.
-출결을 지문인식으로 대체하는 걸 건의함.
-근태점수를 수료기준에는 반영하더라도 평가기준에는 미반영했으면 함.
-하반기 교육생들의 결강으로 교육의 질이 떨어졌다는 생각이어서 근태관리의 필요성이 요구되며 특히 병가도 평가점수에 반영하는 방안이 있었으면 함.
-교육 초 근태관리에 대한 수료기준과 평가기준에 대한 명확한 안내와 관리가 필요함(불성실한 교육생이 상 받는것은 아니라고 봄.)
-불성실한 교육생이 상 받는것은 아니라고 봄.</t>
    </r>
    <phoneticPr fontId="28" type="noConversion"/>
  </si>
  <si>
    <r>
      <rPr>
        <b/>
        <sz val="10"/>
        <color rgb="FFFF0000"/>
        <rFont val="맑은 고딕"/>
        <family val="3"/>
        <charset val="129"/>
        <scheme val="minor"/>
      </rPr>
      <t>&lt;교육환경 관련&gt;</t>
    </r>
    <r>
      <rPr>
        <sz val="10"/>
        <color rgb="FFFF0000"/>
        <rFont val="맑은 고딕"/>
        <family val="3"/>
        <charset val="129"/>
        <scheme val="minor"/>
      </rPr>
      <t xml:space="preserve">
-수업장소의 좁고 길어 뒤에 앉아 있으면 수업에 집중하기 어려움.
-80명 수용 강의실 개선이 필요함(뒷자리는 수업 집중이 안됨).
-강의실 여건이 조금 아쉬웠는데 계단식 강의실로 개선되면 좋을 것 같음.
-뒷 자리는 TV 화면이 작아서 글이 안보였는데, 스크린 추가 설치와 위치 조정이 필요함.
-어학수업 시청각 시설이 미비했다고 생각함.
-한 강의실 80명 인원은 좀 많은 것 같음.</t>
    </r>
    <phoneticPr fontId="28" type="noConversion"/>
  </si>
  <si>
    <r>
      <rPr>
        <b/>
        <sz val="10"/>
        <color rgb="FFFF0000"/>
        <rFont val="맑은 고딕"/>
        <family val="3"/>
        <charset val="129"/>
        <scheme val="minor"/>
      </rPr>
      <t>&lt;분임실 환경 관련&gt;</t>
    </r>
    <r>
      <rPr>
        <sz val="10"/>
        <color rgb="FFFF0000"/>
        <rFont val="맑은 고딕"/>
        <family val="3"/>
        <charset val="129"/>
        <scheme val="minor"/>
      </rPr>
      <t xml:space="preserve">
-분임실을 활용한 교육운영이 활성화 되었으면 함.
-5분임실 앞 얼음 정수기가 설치되면 좋겠음.
-분임실에도 스크린이 설치되면 좋겠음.</t>
    </r>
    <phoneticPr fontId="28" type="noConversion"/>
  </si>
  <si>
    <r>
      <rPr>
        <b/>
        <sz val="10"/>
        <color rgb="FFFF0000"/>
        <rFont val="맑은 고딕"/>
        <family val="3"/>
        <charset val="129"/>
        <scheme val="minor"/>
      </rPr>
      <t>&lt;외국어 수업 관련&gt;</t>
    </r>
    <r>
      <rPr>
        <sz val="10"/>
        <color rgb="FFFF0000"/>
        <rFont val="맑은 고딕"/>
        <family val="3"/>
        <charset val="129"/>
        <scheme val="minor"/>
      </rPr>
      <t xml:space="preserve">
-영어도 외국인 강사가 최소 1명은 선정 되었으면 함.
-외국어 수업의 경우 간단 인터뷰 형태로 시험을 매월 시행하는 것 건의함(2건).</t>
    </r>
    <phoneticPr fontId="28" type="noConversion"/>
  </si>
  <si>
    <r>
      <rPr>
        <b/>
        <sz val="10"/>
        <color rgb="FFFF0000"/>
        <rFont val="맑은 고딕"/>
        <family val="3"/>
        <charset val="129"/>
        <scheme val="minor"/>
      </rPr>
      <t>&lt;체력단련 수업 관련&gt;</t>
    </r>
    <r>
      <rPr>
        <sz val="10"/>
        <color rgb="FFFF0000"/>
        <rFont val="맑은 고딕"/>
        <family val="3"/>
        <charset val="129"/>
        <scheme val="minor"/>
      </rPr>
      <t xml:space="preserve">
-체육활동 배정시간이 좀 더 늘었으면 좋겠음.
-체력단련은 3월부터 조기 실시하면 좋겠음.
-취미 및 체력시간이 부족한 것 같음.</t>
    </r>
    <phoneticPr fontId="28" type="noConversion"/>
  </si>
  <si>
    <r>
      <rPr>
        <b/>
        <sz val="10"/>
        <color rgb="FFFF0000"/>
        <rFont val="맑은 고딕"/>
        <family val="3"/>
        <charset val="129"/>
        <scheme val="minor"/>
      </rPr>
      <t>&lt;현장학습 관련&gt;</t>
    </r>
    <r>
      <rPr>
        <sz val="10"/>
        <color rgb="FFFF0000"/>
        <rFont val="맑은 고딕"/>
        <family val="3"/>
        <charset val="129"/>
        <scheme val="minor"/>
      </rPr>
      <t xml:space="preserve">
-12월 교육 말기에는 직무교육보다는 시·군 현장견학이나 체력단련 등 외부활동 교과로 편성되었으면 함.
-현장학습 선정 시 교육생들과 사전 의논해서 해당 시·군 교육생의 추천을 받는 것도 좋을 것 같음.
-마지막 2주 정도는 강의형 수업보다는 현장위주의 실습이나 체험학습이 더 효과적일 듯 함(오시는 강사 분도 힘빠지게 하는 수업 분위기에 모두를 힘들게 함.). </t>
    </r>
    <phoneticPr fontId="28" type="noConversion"/>
  </si>
  <si>
    <r>
      <rPr>
        <b/>
        <sz val="10"/>
        <color rgb="FFFF0000"/>
        <rFont val="맑은 고딕"/>
        <family val="3"/>
        <charset val="129"/>
        <scheme val="minor"/>
      </rPr>
      <t>&lt;자격증 취득 과정 관련&gt;</t>
    </r>
    <r>
      <rPr>
        <sz val="10"/>
        <color rgb="FFFF0000"/>
        <rFont val="맑은 고딕"/>
        <family val="3"/>
        <charset val="129"/>
        <scheme val="minor"/>
      </rPr>
      <t xml:space="preserve">
-본인이 희망하는 전문 자격증 과정을 운영했으면 좋겠음.
-자격증 과정은 자율학습 형태로 운영하되 자격증 취득 시 과정 수료에 갈음했으면 함.</t>
    </r>
    <phoneticPr fontId="28" type="noConversion"/>
  </si>
  <si>
    <r>
      <rPr>
        <b/>
        <sz val="10"/>
        <color rgb="FFFF0000"/>
        <rFont val="맑은 고딕"/>
        <family val="3"/>
        <charset val="129"/>
        <scheme val="minor"/>
      </rPr>
      <t>&lt;국외연수 관련&gt;</t>
    </r>
    <r>
      <rPr>
        <sz val="10"/>
        <color rgb="FFFF0000"/>
        <rFont val="맑은 고딕"/>
        <family val="3"/>
        <charset val="129"/>
        <scheme val="minor"/>
      </rPr>
      <t xml:space="preserve">
-국외 훈련의 인원이 너무 많아 동일 대륙권도 2개조를 나눠 구성하면 보다 나을것 같고 교육 초에 준비가 이뤄져야 좀 더 내실있는 국외훈련이 될것 같음.
-국외연수를 상반기에 실시했으면 함.</t>
    </r>
    <phoneticPr fontId="28" type="noConversion"/>
  </si>
  <si>
    <r>
      <rPr>
        <b/>
        <sz val="10"/>
        <color rgb="FFFF0000"/>
        <rFont val="맑은 고딕"/>
        <family val="3"/>
        <charset val="129"/>
        <scheme val="minor"/>
      </rPr>
      <t>&lt;긍정적인 피드백&gt;</t>
    </r>
    <r>
      <rPr>
        <sz val="10"/>
        <color rgb="FFFF0000"/>
        <rFont val="맑은 고딕"/>
        <family val="3"/>
        <charset val="129"/>
        <scheme val="minor"/>
      </rPr>
      <t xml:space="preserve">
-개인적으로 이번 교육은 근무하면서는 배울 수 없었던 새로운 정보와 자기개발의 기회여서 충분히 만족하고 있음.
-10개월 간의 교육을 잘 마쳤고, 직장에서 가정에서 이 교육은 앞으로의 인생에 많은 영향으로 돌아올 것이라고 생각하며, 관계자 분들께 진심으로 감사드림.</t>
    </r>
    <phoneticPr fontId="28" type="noConversion"/>
  </si>
  <si>
    <r>
      <rPr>
        <b/>
        <sz val="10"/>
        <color rgb="FFFF0000"/>
        <rFont val="맑은 고딕"/>
        <family val="3"/>
        <charset val="129"/>
        <scheme val="minor"/>
      </rPr>
      <t>&lt;교육환경 및 대규모인원 관련&gt;</t>
    </r>
    <r>
      <rPr>
        <sz val="10"/>
        <color rgb="FFFF0000"/>
        <rFont val="맑은 고딕"/>
        <family val="3"/>
        <charset val="129"/>
        <scheme val="minor"/>
      </rPr>
      <t xml:space="preserve">
-한곳에 너무 많은 사람이 머물러 있으니 감기나 코로나에 옮는 경우가 너무 많아서 힘들었음.
-다수의 신규 공무원들에게 연수를 제공하려는 취지임을 담당자님으로부터 고지 받았고 이해하지만, 아무리 생각해도 대강당의 불편한 환경에서는 강의에 오롯이 집중하기가 어려웠음.
-다 좋았는데 강의실 환경이 많이 협소해서 3주간 연수받는게 조금 힘들 긴 했음.
-인원 배분을 조정해주셨으면 좋겠음.
-너무 많은 사람들을 한 강의실에 배치하다보니 불편한 점도 많으며, 그에 따라 교육참여도 전반적으로 힘들었음.
-수업 장소가 너무 힘들었는데 많은 인원을 수용해야해서 그렇다는 점도 이해하지만 책도 펼치기 힘든 간이 책상에서 성인들이 좁게 붙어 앉아서 교육 듣기는 너무 힘들었음.
-강당에 너무 많은 인원 수용 시 엄청난 답답함이 느껴짐.</t>
    </r>
    <phoneticPr fontId="28" type="noConversion"/>
  </si>
  <si>
    <r>
      <rPr>
        <b/>
        <sz val="10"/>
        <color rgb="FFFF0000"/>
        <rFont val="맑은 고딕"/>
        <family val="3"/>
        <charset val="129"/>
        <scheme val="minor"/>
      </rPr>
      <t>&lt;실습강화 요청&gt;</t>
    </r>
    <r>
      <rPr>
        <sz val="10"/>
        <color rgb="FFFF0000"/>
        <rFont val="맑은 고딕"/>
        <family val="3"/>
        <charset val="129"/>
        <scheme val="minor"/>
      </rPr>
      <t xml:space="preserve">
-강의는 필수적이고 실무적 과목위주로 꼼꼼하게 진행되었으면 좋겠음.
-e호조 수업 때 실습이 있으면 좋겠음.
-실무 수습 중에 교육을 받으러 왔는데, 교육 과정들이 너무 알차서 좋았고, 특히 실무 관련 교육들은 복귀해서도 사용하고 싶을 정도로 알찼는데, 실습을 직접 못하게 된 것은 아쉽지만 대규모 인원이라 어쩔 수 없었다는 점은 이해가 됨.
-또한 시스템적인 부분은 실제로 다뤄볼 기회를 주었다면 더 좋지 않았을까 싶음.
-회계실무, 예산실무, 행정실무 등을 한 번 정도는 교육생 스스로 실제로 해볼수있게 해주었으면 좋겠음.
-컴퓨터 관련 수업일 경우엔 실습을 동반해서 수업하면 좋겠음.</t>
    </r>
    <phoneticPr fontId="28" type="noConversion"/>
  </si>
  <si>
    <r>
      <rPr>
        <b/>
        <sz val="10"/>
        <color rgb="FFFF0000"/>
        <rFont val="맑은 고딕"/>
        <family val="3"/>
        <charset val="129"/>
        <scheme val="minor"/>
      </rPr>
      <t>&lt;강사강의 관련&gt;</t>
    </r>
    <r>
      <rPr>
        <sz val="10"/>
        <color rgb="FFFF0000"/>
        <rFont val="맑은 고딕"/>
        <family val="3"/>
        <charset val="129"/>
        <scheme val="minor"/>
      </rPr>
      <t xml:space="preserve">
-보도자료 작성 교육하신 분 반말을 너무 쓰셔서 거슬렸는데 교육생 중 본인보다 나이 많으신 분, 비슷한 분도 계시고, 60대 강사님도 존대하시는데 왜 저희에게 강의 중 반말 섞어 쓰시는지 모르겠고 다들 거슬려 했음.
-다른 업무 관련한 온나라, 예산, e호조, 공무원연금, AI, 보도자료 작성 등의 강의는 너무 좋았으나 사천시나 통영시에서 오신 현직으로 계시는 강사 분들은 강의가 부족하다고 느껴졌는데, 주로 본인의 자식 자랑이나 본인이 진급을 못한 이유는 다른 직원들 처럼 로비나 아부를 안 했기 때문이라는 이야기를 주로 하셨기 때문임.
-몇몇 강의는 과연 실무에 도움이 되는지 의문이 드는 수업이 있었는데, 민원응대의 경우나 친절에 관한 강의의 경우 사례 위주로 어떻게 민원인들에 응대를 하여야 하는지 알려주셨다면 더 나은 강의가 되었을 것이라 생각함.
-그 시험과목인데 강사 분이 연세가 많아 발음이 듣기 짜증 날 정도로 힘들었음.</t>
    </r>
    <phoneticPr fontId="28" type="noConversion"/>
  </si>
  <si>
    <r>
      <rPr>
        <b/>
        <sz val="10"/>
        <color rgb="FFFF0000"/>
        <rFont val="맑은 고딕"/>
        <family val="3"/>
        <charset val="129"/>
        <scheme val="minor"/>
      </rPr>
      <t>&lt;교육기간 관련&gt;</t>
    </r>
    <r>
      <rPr>
        <sz val="10"/>
        <color rgb="FFFF0000"/>
        <rFont val="맑은 고딕"/>
        <family val="3"/>
        <charset val="129"/>
        <scheme val="minor"/>
      </rPr>
      <t xml:space="preserve">
-교육기간이 조금 긴 편인것 같아요 하지만 내 교육 내용은 알차고 재밌었음.
-3주는 짧은 거 같은데, 4주 정도로 더 길게 했으면 하는 아쉬움이 남음.</t>
    </r>
    <phoneticPr fontId="28" type="noConversion"/>
  </si>
  <si>
    <r>
      <rPr>
        <b/>
        <sz val="10"/>
        <color rgb="FFFF0000"/>
        <rFont val="맑은 고딕"/>
        <family val="3"/>
        <charset val="129"/>
        <scheme val="minor"/>
      </rPr>
      <t>&lt;분임활동 관련&gt;</t>
    </r>
    <r>
      <rPr>
        <sz val="10"/>
        <color rgb="FFFF0000"/>
        <rFont val="맑은 고딕"/>
        <family val="3"/>
        <charset val="129"/>
        <scheme val="minor"/>
      </rPr>
      <t xml:space="preserve">
-분임별 활동도 좋지만, 교육 수업 중 같은 시·군 친구들과 같이 앉아서 수업을 듣을 수 있으면 좋겠음.</t>
    </r>
    <phoneticPr fontId="28" type="noConversion"/>
  </si>
  <si>
    <t>교육기간이 연장되었으면 함.</t>
    <phoneticPr fontId="28" type="noConversion"/>
  </si>
  <si>
    <t>교육기간 연장 건의함(3일→5일).</t>
    <phoneticPr fontId="28" type="noConversion"/>
  </si>
  <si>
    <t>이론에 능통한 학자보다 현장의 실무적 지식에 능통한 전문강사 선정을 요청함(거창문화원장님의 강의는 현재 문화정책과는 다시 어긋나 있는 것 같음.).</t>
    <phoneticPr fontId="28" type="noConversion"/>
  </si>
  <si>
    <r>
      <rPr>
        <b/>
        <sz val="10"/>
        <color rgb="FFFF0000"/>
        <rFont val="맑은 고딕"/>
        <family val="3"/>
        <charset val="129"/>
        <scheme val="minor"/>
      </rPr>
      <t xml:space="preserve">&lt;강사강의 관련&gt;
</t>
    </r>
    <r>
      <rPr>
        <sz val="10"/>
        <color rgb="FFFF0000"/>
        <rFont val="맑은 고딕"/>
        <family val="3"/>
        <charset val="129"/>
        <scheme val="minor"/>
      </rPr>
      <t>-허윤정 강사의 기획의 이론과 실제 강의 좋았는데 참여식 팀 수업으로 진행돼 너무 재미있었음(2건.).
-이민석 강사님은 AI 같은 새로운 분야를 소개해줘 좋았음.
-허윤정 강사의 기획의 이론과 실제 강의는 불필요한 팀별 실습, 발표 강의로 시간이 많이 허비됐고, 이민석 강사 강의 일부와 내용이 중복되었다고 보는데 둘째 날 강의인 전략적 사고의 이론 및 실습을 포함해서 이민석 강사가 이틀 동안 강의해주셨다면 훨씬 유익하고 배울 수 있는 점이 많았을 것임.
-이민석 강사의 생성형 AI 활용한 정책기획이 재밌었음.</t>
    </r>
    <phoneticPr fontId="28" type="noConversion"/>
  </si>
  <si>
    <t>더 다양한 교과를 편성하면 감사하겠음.</t>
    <phoneticPr fontId="28" type="noConversion"/>
  </si>
  <si>
    <t>경남 전역을 대상으로 하는 교육기관이므로, 1교시 시작 시간은 오전 10시로 조정했으면 함.</t>
    <phoneticPr fontId="28" type="noConversion"/>
  </si>
  <si>
    <t>화면이 너무 작아 집중에 어려움이 있었음.</t>
    <phoneticPr fontId="28" type="noConversion"/>
  </si>
  <si>
    <t>&lt;강사선정 관련&gt;
-강사의 목소리가 너무 커서 듣기에 불편했음(2건).
-강사의 강의속도, 설명이 아주 만족스러웠음.</t>
    <phoneticPr fontId="28" type="noConversion"/>
  </si>
  <si>
    <t>강사 선생님 정말 훌륭하고 열정적인 강의에 감사하며, 스피치 능력이 정말 향상 되었으면 느낌.</t>
    <phoneticPr fontId="28" type="noConversion"/>
  </si>
  <si>
    <t>김시영 강사님 강의가 많아졌으면 좋겠음.</t>
    <phoneticPr fontId="28" type="noConversion"/>
  </si>
  <si>
    <t>교과편성 및 강사선정</t>
    <phoneticPr fontId="28" type="noConversion"/>
  </si>
  <si>
    <t>교과편성 및 강사선정</t>
    <phoneticPr fontId="28" type="noConversion"/>
  </si>
  <si>
    <r>
      <rPr>
        <b/>
        <sz val="10"/>
        <color rgb="FFFF0000"/>
        <rFont val="맑은 고딕"/>
        <family val="3"/>
        <charset val="129"/>
        <scheme val="minor"/>
      </rPr>
      <t>&lt;교과편성 관련&gt;</t>
    </r>
    <r>
      <rPr>
        <sz val="10"/>
        <color rgb="FFFF0000"/>
        <rFont val="맑은 고딕"/>
        <family val="3"/>
        <charset val="129"/>
        <scheme val="minor"/>
      </rPr>
      <t xml:space="preserve">
-한 강사가 여러 수업을 들어오는데 돌려막는 느낌이 들었음.
-과정을 6개월로만 편성하되, 강사진을 보다 다양하게 선정하였으면 함.
-교육 과정 중 운동 또는 취미 수업에 자전거 수업을 신설하면 좋을듯 함.
(진주가 자전거 타기 기반시설이 잘 되어 있고, 사회적으로도 저탄소 녹색성장에 꼭 필요한 과정이라고 생각되는데, 자전거 타는 문화 예절, 간단한 자가정비, 수신호 등 다양한 컨텐츠를 배울수 있었으면 함.)
-일부 과목의 편성 시기를 전체 교육일정에 맞추어 적절히 배치하는 것이 필요함(상반기에 진행하면 좋았을 걸 하는 과목이 일부 있었음.).
-중견리더 과정이 휴식과 재충전의 기회보다는 본연의 목적이 주가 될 수 있도록 사전 교육방향의 인지가 요구됨.</t>
    </r>
    <phoneticPr fontId="28" type="noConversion"/>
  </si>
  <si>
    <t>-하반기에 교육 담당자와 각 분임장의 소통이 조금 부족한 것 같다는 느낌이 들었음.
-발표자 가점 0.5점은 너무 작은 것 같은데 더 높은 가산점이 주어졌으면 함(3점 정도로 상향하면 좋겠음.).</t>
    <phoneticPr fontId="28" type="noConversion"/>
  </si>
  <si>
    <t>구내식당은 공사 중이라 이용 못했고, 나머지 부분은 모두 만족스러웠음.</t>
    <phoneticPr fontId="28" type="noConversion"/>
  </si>
  <si>
    <t>먼 곳에서 오는 교육생을 위해 10시부터 강의를 시작했으면 좋겠음.</t>
    <phoneticPr fontId="28" type="noConversion"/>
  </si>
  <si>
    <t>신은희 강사님(건강한 조직문화 만들기)께서는 몇 안되는 교육생과도 소통하며 열정적으로 수업하여 주셨으며, 지금 두 번째 뵈어도 "역시~!"라는 감탄사가 절로 나옴.</t>
    <phoneticPr fontId="28" type="noConversion"/>
  </si>
  <si>
    <t>영어 강사들은 10개월 내내 남녀 차별을 많이 했는데 특정 성별의 학생들에 편향된 부적절한 발언도 쉽게 하였으므로 시험에서도 공정한 점수를 매겼을지 의문임.</t>
    <phoneticPr fontId="28" type="noConversion"/>
  </si>
  <si>
    <t>조별 활동/역할 준비 시간이 부족한데 교육일정 중 하루 정도 시간 안배 필요함.</t>
    <phoneticPr fontId="28" type="noConversion"/>
  </si>
  <si>
    <t>현장학습 후 보고서 작성에 대비해 어떤 준비를 하여야 할 지 모호한 것 같음.</t>
    <phoneticPr fontId="28" type="noConversion"/>
  </si>
  <si>
    <t>민원응대 및 세대공감에 관한 사례 및 대처방법을 좀 더 자세히 알고 싶은데 좀 부족한 것 같음.</t>
    <phoneticPr fontId="28" type="noConversion"/>
  </si>
  <si>
    <t>역할연기 오전 이론 강의에서 토론 시간을 줄이고 오후 연기 준비 시간을 더 늘리면 좋겠음.</t>
    <phoneticPr fontId="28" type="noConversion"/>
  </si>
  <si>
    <t>단기검토</t>
  </si>
  <si>
    <t>지속추진</t>
    <phoneticPr fontId="28" type="noConversion"/>
  </si>
  <si>
    <t>단기과제</t>
    <phoneticPr fontId="28" type="noConversion"/>
  </si>
  <si>
    <t>즉시조치</t>
    <phoneticPr fontId="28" type="noConversion"/>
  </si>
  <si>
    <t>단기검토</t>
    <phoneticPr fontId="28" type="noConversion"/>
  </si>
  <si>
    <t xml:space="preserve">추후에도 적극 섭외 하겠음 </t>
    <phoneticPr fontId="28" type="noConversion"/>
  </si>
  <si>
    <t xml:space="preserve">충분히 내용 파악 후 조치 하겠음 </t>
    <phoneticPr fontId="28" type="noConversion"/>
  </si>
  <si>
    <t>보고서 작성 관련 사전 안내하겠음</t>
    <phoneticPr fontId="28" type="noConversion"/>
  </si>
  <si>
    <t>검토 후 조치하겠음.</t>
    <phoneticPr fontId="28" type="noConversion"/>
  </si>
  <si>
    <t>강사섭외시 요청하겠음</t>
    <phoneticPr fontId="28" type="noConversion"/>
  </si>
  <si>
    <t>강의실 실내온도를 조정하겠음</t>
    <phoneticPr fontId="28" type="noConversion"/>
  </si>
  <si>
    <t>내년도 교육과정 운영시 다른 현장학습지 선정에 대해 반영검토 하겠음</t>
    <phoneticPr fontId="28" type="noConversion"/>
  </si>
  <si>
    <t>교육과정 운영 시간상 반영이 불가함</t>
    <phoneticPr fontId="28" type="noConversion"/>
  </si>
  <si>
    <t>25년 교육훈련 계획에 미반영 되었음. 연초 기수에 미리 이수 또는 타 기관 등에서 운영하는 재난교육 이용 권장</t>
    <phoneticPr fontId="28" type="noConversion"/>
  </si>
  <si>
    <t>안전체험관 구내식당 가격을 인재개발원에서 조율할 수 없음</t>
    <phoneticPr fontId="28" type="noConversion"/>
  </si>
  <si>
    <t xml:space="preserve">업무용 오피스, 엑셀, 한글, 파워포인트 등 컴퓨터 활용 과정(중급 내용 포함)이 별도 편성되어 있음 </t>
    <phoneticPr fontId="28" type="noConversion"/>
  </si>
  <si>
    <t>2025년 교육 과정 운영 시 강사와 협의하여 반영하도록 하겠음</t>
    <phoneticPr fontId="28" type="noConversion"/>
  </si>
  <si>
    <t xml:space="preserve">지문인식등 대안은 장기적 검토가 필요해 보이며, 학생회와 운영진이 상의하여 학습분위기 조성에 노력하겠음 </t>
    <phoneticPr fontId="28" type="noConversion"/>
  </si>
  <si>
    <t xml:space="preserve">인재개발원에서 제일 큰 강의장을 사용하고 있으며, 분임실도 협소하여 시청각 교구 등을 설치하기엔 무리가 있음 </t>
    <phoneticPr fontId="28" type="noConversion"/>
  </si>
  <si>
    <t>미처리</t>
    <phoneticPr fontId="28" type="noConversion"/>
  </si>
  <si>
    <t xml:space="preserve">교과정 배치나 강사 섭외 시기의 적절성 여부는 다음기수에 바로 반영 하겠음 </t>
    <phoneticPr fontId="28" type="noConversion"/>
  </si>
  <si>
    <t xml:space="preserve">예산상의 문제도 있지만 공간상의 문제로 보류 </t>
    <phoneticPr fontId="28" type="noConversion"/>
  </si>
  <si>
    <t>지속 추진하겠음</t>
    <phoneticPr fontId="28" type="noConversion"/>
  </si>
  <si>
    <t xml:space="preserve">2023년도에 비해서 동아리 과정 63시간에서 80시간으로 늘렸으며, 체력관리시간은 골프계약등 예산 소요가 많아 장기적인 검토가 필요함 </t>
    <phoneticPr fontId="28" type="noConversion"/>
  </si>
  <si>
    <t xml:space="preserve">사전의견 받았으나 제안 하는 사람이 없었음, 현장학습 하반기에도 충분히 있었음 </t>
    <phoneticPr fontId="28" type="noConversion"/>
  </si>
  <si>
    <t xml:space="preserve">하반기에 학생회와의 소통은  잘됐지만 결석이 많이 조원들끼리 소통이 부재로 보임 </t>
    <phoneticPr fontId="28" type="noConversion"/>
  </si>
  <si>
    <t xml:space="preserve">개인별 희망 전문 자격증은 개별로 취득 </t>
    <phoneticPr fontId="28" type="noConversion"/>
  </si>
  <si>
    <t xml:space="preserve">교육생 의견 수렴 후 준비하겠으나, 교육생들이 추진 하지는 않으면서 인원이 많다고 하면 누가 준비를 하려는지 </t>
    <phoneticPr fontId="28" type="noConversion"/>
  </si>
  <si>
    <t xml:space="preserve">계속 좋은 교육이 될 수 있도록 노력하겠음 </t>
    <phoneticPr fontId="28" type="noConversion"/>
  </si>
  <si>
    <t>실습실 적정 인원 검토하여 추진하겠음</t>
    <phoneticPr fontId="28" type="noConversion"/>
  </si>
  <si>
    <t>2025년 교육과정 운영 시 검토하여 추진하겠음</t>
    <phoneticPr fontId="28" type="noConversion"/>
  </si>
  <si>
    <t>교육생 자치회에서 결정할 사항임</t>
    <phoneticPr fontId="28" type="noConversion"/>
  </si>
  <si>
    <t>교육 활성화 및 만족도 향상을 위해 과정 운영에 만전을 기하겠음</t>
    <phoneticPr fontId="28" type="noConversion"/>
  </si>
  <si>
    <t>교육과정 진행하며 기간 연장이 필요한지 검토하겠음</t>
    <phoneticPr fontId="28" type="noConversion"/>
  </si>
  <si>
    <t>2026년 연간계획 수립시 검토 예정</t>
    <phoneticPr fontId="28" type="noConversion"/>
  </si>
  <si>
    <t>내년도 교육과정 운영시 반영검토 하겠음</t>
    <phoneticPr fontId="28" type="noConversion"/>
  </si>
  <si>
    <t>내년도 교육과정 운영시 해당강사를 섭외할 경우 건의사항을 반영할수 있도록 검토하겠음.</t>
    <phoneticPr fontId="28" type="noConversion"/>
  </si>
  <si>
    <t>내년도 교육과정 운영시 다양한 교과목을 편성할수 있도록 반영 검토하겠음.</t>
    <phoneticPr fontId="28" type="noConversion"/>
  </si>
  <si>
    <t>시설 개선 방안 다각도로 검토 하겠음</t>
    <phoneticPr fontId="57" type="noConversion"/>
  </si>
  <si>
    <t>동일 강사 출강 시 목소리 크기 낮출 수 있도록 요청드리도록 하겠음</t>
    <phoneticPr fontId="28" type="noConversion"/>
  </si>
  <si>
    <t>내년도 교육과정에도 강사 섭외에도 알맞은 강사를 섭외하도록 하겠음.</t>
    <phoneticPr fontId="28" type="noConversion"/>
  </si>
  <si>
    <t>리모델링 후 더 양질의 식단 및 환경을 제공토록 하겠음.</t>
    <phoneticPr fontId="28" type="noConversion"/>
  </si>
  <si>
    <t>처리완료</t>
    <phoneticPr fontId="28" type="noConversion"/>
  </si>
  <si>
    <t>내년도 교육과정 운영시 참고하여 과목 편성하도록 하겠음.</t>
    <phoneticPr fontId="28" type="noConversion"/>
  </si>
  <si>
    <t>교육훈련계획 수립시 검토요청하겠음</t>
    <phoneticPr fontId="28" type="noConversion"/>
  </si>
  <si>
    <t>강사만족도</t>
    <phoneticPr fontId="28" type="noConversion"/>
  </si>
  <si>
    <t>2024년 교육과정 종합순위</t>
    <phoneticPr fontId="28" type="noConversion"/>
  </si>
  <si>
    <t>2024년 강사강의 만족도 순위</t>
    <phoneticPr fontId="28" type="noConversion"/>
  </si>
  <si>
    <t>2024년 과정유형별 만족도 점수 통계</t>
    <phoneticPr fontId="28" type="noConversion"/>
  </si>
  <si>
    <t>제2기 경남 바로알기 과정</t>
    <phoneticPr fontId="28" type="noConversion"/>
  </si>
  <si>
    <t>2월4주차</t>
    <phoneticPr fontId="28" type="noConversion"/>
  </si>
  <si>
    <t>2월3주차</t>
    <phoneticPr fontId="28" type="noConversion"/>
  </si>
  <si>
    <t>제1기 교육 담당자 역량향상 과정</t>
    <phoneticPr fontId="28" type="noConversion"/>
  </si>
  <si>
    <t>2월5주차</t>
    <phoneticPr fontId="28" type="noConversion"/>
  </si>
  <si>
    <t>2월4주차</t>
    <phoneticPr fontId="28" type="noConversion"/>
  </si>
  <si>
    <t>2월5주차</t>
    <phoneticPr fontId="28" type="noConversion"/>
  </si>
  <si>
    <t>3월1주차</t>
    <phoneticPr fontId="28" type="noConversion"/>
  </si>
  <si>
    <t>3월1주차</t>
    <phoneticPr fontId="28" type="noConversion"/>
  </si>
  <si>
    <t>2024년 강사만족도 평균</t>
    <phoneticPr fontId="28" type="noConversion"/>
  </si>
  <si>
    <t>2024년 2월 강사만족도 평균</t>
    <phoneticPr fontId="28" type="noConversion"/>
  </si>
  <si>
    <t>3월2주차</t>
    <phoneticPr fontId="28" type="noConversion"/>
  </si>
  <si>
    <t>3월3주차</t>
    <phoneticPr fontId="28" type="noConversion"/>
  </si>
  <si>
    <t>3월4주차</t>
    <phoneticPr fontId="28" type="noConversion"/>
  </si>
  <si>
    <t>2024년 3월 강사만족도 평균</t>
    <phoneticPr fontId="28" type="noConversion"/>
  </si>
  <si>
    <t>4월2주차</t>
    <phoneticPr fontId="28" type="noConversion"/>
  </si>
  <si>
    <t>4월1주차</t>
    <phoneticPr fontId="28" type="noConversion"/>
  </si>
  <si>
    <t>4월3주차</t>
    <phoneticPr fontId="28" type="noConversion"/>
  </si>
  <si>
    <t>4월4주차</t>
    <phoneticPr fontId="28" type="noConversion"/>
  </si>
  <si>
    <t>2024년 4월 강사만족도 평균</t>
    <phoneticPr fontId="28" type="noConversion"/>
  </si>
  <si>
    <t>5월1주차</t>
    <phoneticPr fontId="28" type="noConversion"/>
  </si>
  <si>
    <t>5월2주차</t>
    <phoneticPr fontId="28" type="noConversion"/>
  </si>
  <si>
    <t>5월3주차</t>
    <phoneticPr fontId="28" type="noConversion"/>
  </si>
  <si>
    <t>5월5주차</t>
    <phoneticPr fontId="28" type="noConversion"/>
  </si>
  <si>
    <t>2024년 5월 강사만족도 평균</t>
    <phoneticPr fontId="28" type="noConversion"/>
  </si>
  <si>
    <t>6월1주차</t>
    <phoneticPr fontId="28" type="noConversion"/>
  </si>
  <si>
    <t>6월2주차</t>
    <phoneticPr fontId="28" type="noConversion"/>
  </si>
  <si>
    <t>6월3주차</t>
    <phoneticPr fontId="28" type="noConversion"/>
  </si>
  <si>
    <t>6월4주차</t>
    <phoneticPr fontId="28" type="noConversion"/>
  </si>
  <si>
    <t>2024년 6월 강사만족도 평균</t>
    <phoneticPr fontId="28" type="noConversion"/>
  </si>
  <si>
    <t>7월1주차</t>
    <phoneticPr fontId="28" type="noConversion"/>
  </si>
  <si>
    <t>7월2주차</t>
    <phoneticPr fontId="28" type="noConversion"/>
  </si>
  <si>
    <t>7월3주차</t>
    <phoneticPr fontId="28" type="noConversion"/>
  </si>
  <si>
    <t>7월4주차</t>
    <phoneticPr fontId="28" type="noConversion"/>
  </si>
  <si>
    <t>8월1주차</t>
    <phoneticPr fontId="28" type="noConversion"/>
  </si>
  <si>
    <t>2024년 7월 강사만족도 평균</t>
    <phoneticPr fontId="28" type="noConversion"/>
  </si>
  <si>
    <t>8월3주차</t>
    <phoneticPr fontId="28" type="noConversion"/>
  </si>
  <si>
    <t>8월4주차</t>
    <phoneticPr fontId="28" type="noConversion"/>
  </si>
  <si>
    <t>8월5주차</t>
    <phoneticPr fontId="28" type="noConversion"/>
  </si>
  <si>
    <t>2024년 8월 강사만족도 평균</t>
    <phoneticPr fontId="28" type="noConversion"/>
  </si>
  <si>
    <t>9월1주차</t>
    <phoneticPr fontId="28" type="noConversion"/>
  </si>
  <si>
    <t>9월2주차</t>
    <phoneticPr fontId="28" type="noConversion"/>
  </si>
  <si>
    <t>9월3주차</t>
    <phoneticPr fontId="28" type="noConversion"/>
  </si>
  <si>
    <t>9월4주차</t>
    <phoneticPr fontId="28" type="noConversion"/>
  </si>
  <si>
    <t>2024년 9월 강사만족도 평균</t>
    <phoneticPr fontId="28" type="noConversion"/>
  </si>
  <si>
    <t>10월1주차</t>
    <phoneticPr fontId="28" type="noConversion"/>
  </si>
  <si>
    <t>10월2주차</t>
    <phoneticPr fontId="28" type="noConversion"/>
  </si>
  <si>
    <t>10월3주차</t>
    <phoneticPr fontId="28" type="noConversion"/>
  </si>
  <si>
    <t>10월4주차</t>
    <phoneticPr fontId="28" type="noConversion"/>
  </si>
  <si>
    <t>10월5주차</t>
    <phoneticPr fontId="28" type="noConversion"/>
  </si>
  <si>
    <t>2024년 10월 강사만족도 평균</t>
    <phoneticPr fontId="28" type="noConversion"/>
  </si>
  <si>
    <t>11월2주차</t>
    <phoneticPr fontId="28" type="noConversion"/>
  </si>
  <si>
    <t>11월3주차</t>
    <phoneticPr fontId="28" type="noConversion"/>
  </si>
  <si>
    <t>11월4주차</t>
    <phoneticPr fontId="28" type="noConversion"/>
  </si>
  <si>
    <t>11월5주차</t>
    <phoneticPr fontId="28" type="noConversion"/>
  </si>
  <si>
    <t>2024년 11월 강사만족도 평균</t>
    <phoneticPr fontId="28" type="noConversion"/>
  </si>
  <si>
    <t>12월1주차</t>
    <phoneticPr fontId="28" type="noConversion"/>
  </si>
  <si>
    <t>12월2주차</t>
    <phoneticPr fontId="28" type="noConversion"/>
  </si>
  <si>
    <t>12월3주차</t>
    <phoneticPr fontId="28" type="noConversion"/>
  </si>
  <si>
    <t>2024년 12월 강사만족도 평균</t>
    <phoneticPr fontId="28" type="noConversion"/>
  </si>
  <si>
    <t>2024년 2월 총합/평균</t>
    <phoneticPr fontId="28" type="noConversion"/>
  </si>
  <si>
    <t>2024년 3월 총합/평균</t>
    <phoneticPr fontId="28" type="noConversion"/>
  </si>
  <si>
    <t>2024년 4월 총합/평균</t>
    <phoneticPr fontId="28" type="noConversion"/>
  </si>
  <si>
    <t>2024년 5월 총합/평균</t>
    <phoneticPr fontId="28" type="noConversion"/>
  </si>
  <si>
    <t>2024년 6월 총합/평균</t>
    <phoneticPr fontId="28" type="noConversion"/>
  </si>
  <si>
    <t>2024년 7월 총합/평균</t>
    <phoneticPr fontId="28" type="noConversion"/>
  </si>
  <si>
    <t>2024년 8월 총합/평균</t>
    <phoneticPr fontId="28" type="noConversion"/>
  </si>
  <si>
    <t>2024년 9월 총합/평균</t>
    <phoneticPr fontId="28" type="noConversion"/>
  </si>
  <si>
    <t>2024년 10월 총합/평균</t>
    <phoneticPr fontId="28" type="noConversion"/>
  </si>
  <si>
    <t>2024년 11월 총합/평균</t>
    <phoneticPr fontId="28" type="noConversion"/>
  </si>
  <si>
    <t>2024년 12월 총합/평균</t>
    <phoneticPr fontId="28" type="noConversion"/>
  </si>
  <si>
    <t>2월</t>
    <phoneticPr fontId="28" type="noConversion"/>
  </si>
  <si>
    <t>4월</t>
    <phoneticPr fontId="28" type="noConversion"/>
  </si>
  <si>
    <t>7월</t>
    <phoneticPr fontId="28" type="noConversion"/>
  </si>
  <si>
    <t>11월</t>
    <phoneticPr fontId="28" type="noConversion"/>
  </si>
  <si>
    <t>12월</t>
    <phoneticPr fontId="28" type="noConversion"/>
  </si>
  <si>
    <t>교과편성</t>
    <phoneticPr fontId="28" type="noConversion"/>
  </si>
  <si>
    <t>강사선정</t>
    <phoneticPr fontId="28" type="noConversion"/>
  </si>
  <si>
    <t>교육기간</t>
    <phoneticPr fontId="28" type="noConversion"/>
  </si>
  <si>
    <t>교육방법</t>
    <phoneticPr fontId="28" type="noConversion"/>
  </si>
  <si>
    <t>교육안내</t>
    <phoneticPr fontId="28" type="noConversion"/>
  </si>
  <si>
    <t>교육지원</t>
    <phoneticPr fontId="28" type="noConversion"/>
  </si>
  <si>
    <t>□ 2024년 월별 만족도 현황</t>
    <phoneticPr fontId="57" type="noConversion"/>
  </si>
  <si>
    <t>현업적용도</t>
    <phoneticPr fontId="28" type="noConversion"/>
  </si>
  <si>
    <t>2024년</t>
    <phoneticPr fontId="57" type="noConversion"/>
  </si>
  <si>
    <t>교육인원</t>
    <phoneticPr fontId="28" type="noConversion"/>
  </si>
  <si>
    <t>설문인원</t>
    <phoneticPr fontId="28" type="noConversion"/>
  </si>
  <si>
    <t>교육생 건의사항 검토 및 조치 결과</t>
    <phoneticPr fontId="50" type="noConversion"/>
  </si>
  <si>
    <t>24. 2월</t>
    <phoneticPr fontId="28" type="noConversion"/>
  </si>
  <si>
    <t>24. 3월</t>
    <phoneticPr fontId="28" type="noConversion"/>
  </si>
  <si>
    <t>24. 4월</t>
    <phoneticPr fontId="28" type="noConversion"/>
  </si>
  <si>
    <t>24. 5월</t>
    <phoneticPr fontId="28" type="noConversion"/>
  </si>
  <si>
    <t>24. 6월</t>
    <phoneticPr fontId="28" type="noConversion"/>
  </si>
  <si>
    <t>24. 7월</t>
    <phoneticPr fontId="28" type="noConversion"/>
  </si>
  <si>
    <t>24. 8월</t>
    <phoneticPr fontId="28" type="noConversion"/>
  </si>
  <si>
    <t>24. 9월</t>
    <phoneticPr fontId="28" type="noConversion"/>
  </si>
  <si>
    <t>24. 10월</t>
    <phoneticPr fontId="28" type="noConversion"/>
  </si>
  <si>
    <t>24. 11월</t>
    <phoneticPr fontId="28" type="noConversion"/>
  </si>
  <si>
    <t>24. 12월</t>
    <phoneticPr fontId="28" type="noConversion"/>
  </si>
  <si>
    <t>순위</t>
    <phoneticPr fontId="28" type="noConversion"/>
  </si>
  <si>
    <t>순위</t>
    <phoneticPr fontId="28" type="noConversion"/>
  </si>
  <si>
    <t>교육과정 만족도 점수총괄</t>
    <phoneticPr fontId="28" type="noConversion"/>
  </si>
  <si>
    <t>강사강의 만족도 점수총괄</t>
    <phoneticPr fontId="28" type="noConversion"/>
  </si>
  <si>
    <t>준비성</t>
    <phoneticPr fontId="28" type="noConversion"/>
  </si>
  <si>
    <t>교육참여도</t>
    <phoneticPr fontId="28" type="noConversion"/>
  </si>
  <si>
    <t>전반만족도</t>
    <phoneticPr fontId="28" type="noConversion"/>
  </si>
  <si>
    <t>구내식당</t>
    <phoneticPr fontId="28" type="noConversion"/>
  </si>
  <si>
    <t>종합평가</t>
    <phoneticPr fontId="28" type="noConversion"/>
  </si>
  <si>
    <t>전달력</t>
    <phoneticPr fontId="28" type="noConversion"/>
  </si>
  <si>
    <t>월</t>
    <phoneticPr fontId="28" type="noConversion"/>
  </si>
  <si>
    <t>교육인원</t>
    <phoneticPr fontId="52" type="noConversion"/>
  </si>
  <si>
    <t>설문인원</t>
    <phoneticPr fontId="52" type="noConversion"/>
  </si>
  <si>
    <t>검토의견</t>
    <phoneticPr fontId="50" type="noConversion"/>
  </si>
  <si>
    <t>교육효능감</t>
    <phoneticPr fontId="28" type="noConversion"/>
  </si>
  <si>
    <t>교육과정</t>
    <phoneticPr fontId="28" type="noConversion"/>
  </si>
  <si>
    <t>현업적용도</t>
    <phoneticPr fontId="28" type="noConversion"/>
  </si>
  <si>
    <t>역량향상도</t>
    <phoneticPr fontId="28" type="noConversion"/>
  </si>
  <si>
    <t>운영만족도</t>
    <phoneticPr fontId="28" type="noConversion"/>
  </si>
  <si>
    <t>지원만족도</t>
    <phoneticPr fontId="28" type="noConversion"/>
  </si>
  <si>
    <t>환경만족도</t>
    <phoneticPr fontId="28" type="noConversion"/>
  </si>
  <si>
    <t>종합점수</t>
    <phoneticPr fontId="28" type="noConversion"/>
  </si>
  <si>
    <t>월</t>
    <phoneticPr fontId="28" type="noConversion"/>
  </si>
  <si>
    <t>교육과정</t>
    <phoneticPr fontId="28" type="noConversion"/>
  </si>
  <si>
    <t>강사</t>
    <phoneticPr fontId="28" type="noConversion"/>
  </si>
  <si>
    <t>교과목</t>
    <phoneticPr fontId="28" type="noConversion"/>
  </si>
  <si>
    <t>전문성</t>
    <phoneticPr fontId="28" type="noConversion"/>
  </si>
  <si>
    <t>전달성</t>
    <phoneticPr fontId="28" type="noConversion"/>
  </si>
  <si>
    <t>열의성</t>
    <phoneticPr fontId="28" type="noConversion"/>
  </si>
  <si>
    <t>교육과정</t>
    <phoneticPr fontId="52" type="noConversion"/>
  </si>
  <si>
    <t>건의사항</t>
    <phoneticPr fontId="52" type="noConversion"/>
  </si>
  <si>
    <t>검토의견 및 조치결과</t>
    <phoneticPr fontId="50" type="noConversion"/>
  </si>
  <si>
    <t>환경만족도</t>
    <phoneticPr fontId="57" type="noConversion"/>
  </si>
  <si>
    <t>종합점수</t>
    <phoneticPr fontId="57" type="noConversion"/>
  </si>
  <si>
    <t>전반만족도</t>
    <phoneticPr fontId="28" type="noConversion"/>
  </si>
  <si>
    <t>교육효능감</t>
    <phoneticPr fontId="28" type="noConversion"/>
  </si>
  <si>
    <t>운영만족도</t>
    <phoneticPr fontId="28" type="noConversion"/>
  </si>
  <si>
    <t>지원만족도</t>
    <phoneticPr fontId="28" type="noConversion"/>
  </si>
  <si>
    <t>환경만족도</t>
    <phoneticPr fontId="57" type="noConversion"/>
  </si>
  <si>
    <t>과정유형</t>
    <phoneticPr fontId="28" type="noConversion"/>
  </si>
  <si>
    <t>과정유형</t>
    <phoneticPr fontId="28" type="noConversion"/>
  </si>
  <si>
    <t>종합점수</t>
    <phoneticPr fontId="28" type="noConversion"/>
  </si>
  <si>
    <t>교육과정</t>
    <phoneticPr fontId="28" type="noConversion"/>
  </si>
  <si>
    <t>강사</t>
    <phoneticPr fontId="28" type="noConversion"/>
  </si>
  <si>
    <t>교과목</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</si>
</sst>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 #,##0_-;_-* &quot;-&quot;_-;_-@_-"/>
    <numFmt numFmtId="176" formatCode="0_);[Red]\(0\)"/>
    <numFmt numFmtId="177" formatCode="0.00_);[Red]\(0.00\)"/>
    <numFmt numFmtId="178" formatCode="##&quot;개 과정&quot;"/>
    <numFmt numFmtId="179" formatCode="###&quot;개 기수&quot;"/>
    <numFmt numFmtId="180" formatCode="0.000_);[Red]\(0.000\)"/>
    <numFmt numFmtId="181" formatCode="0.00_ ;[Red]\-0.00\ "/>
    <numFmt numFmtId="182" formatCode="0.000000000"/>
    <numFmt numFmtId="183" formatCode="0.0_);[Red]\(0.0\)"/>
    <numFmt numFmtId="184" formatCode="0.00000_);[Red]\(0.00000\)"/>
  </numFmts>
  <fonts count="95">
    <font>
      <sz val="11"/>
      <color rgb="FF000000"/>
      <name val="맑은 고딕"/>
    </font>
    <font>
      <sz val="11"/>
      <color rgb="FF000000"/>
      <name val="맑은 고딕"/>
      <family val="3"/>
      <charset val="129"/>
    </font>
    <font>
      <sz val="11"/>
      <color rgb="FFFFFFFF"/>
      <name val="맑은 고딕"/>
      <family val="3"/>
      <charset val="129"/>
    </font>
    <font>
      <sz val="11"/>
      <color rgb="FFFF0000"/>
      <name val="맑은 고딕"/>
      <family val="3"/>
      <charset val="129"/>
    </font>
    <font>
      <b/>
      <sz val="11"/>
      <color rgb="FFFF9900"/>
      <name val="맑은 고딕"/>
      <family val="3"/>
      <charset val="129"/>
    </font>
    <font>
      <sz val="11"/>
      <color rgb="FF800080"/>
      <name val="맑은 고딕"/>
      <family val="3"/>
      <charset val="129"/>
    </font>
    <font>
      <sz val="11"/>
      <color rgb="FF000000"/>
      <name val="돋움"/>
      <family val="3"/>
      <charset val="129"/>
    </font>
    <font>
      <sz val="11"/>
      <color rgb="FF993300"/>
      <name val="맑은 고딕"/>
      <family val="3"/>
      <charset val="129"/>
    </font>
    <font>
      <i/>
      <sz val="11"/>
      <color rgb="FF808080"/>
      <name val="맑은 고딕"/>
      <family val="3"/>
      <charset val="129"/>
    </font>
    <font>
      <b/>
      <sz val="11"/>
      <color rgb="FFFFFFFF"/>
      <name val="맑은 고딕"/>
      <family val="3"/>
      <charset val="129"/>
    </font>
    <font>
      <sz val="11"/>
      <color rgb="FFFF9900"/>
      <name val="맑은 고딕"/>
      <family val="3"/>
      <charset val="129"/>
    </font>
    <font>
      <b/>
      <sz val="11"/>
      <color rgb="FF000000"/>
      <name val="맑은 고딕"/>
      <family val="3"/>
      <charset val="129"/>
    </font>
    <font>
      <sz val="11"/>
      <color rgb="FF333399"/>
      <name val="맑은 고딕"/>
      <family val="3"/>
      <charset val="129"/>
    </font>
    <font>
      <b/>
      <sz val="15"/>
      <color rgb="FF003366"/>
      <name val="맑은 고딕"/>
      <family val="3"/>
      <charset val="129"/>
    </font>
    <font>
      <b/>
      <sz val="13"/>
      <color rgb="FF003366"/>
      <name val="맑은 고딕"/>
      <family val="3"/>
      <charset val="129"/>
    </font>
    <font>
      <b/>
      <sz val="11"/>
      <color rgb="FF003366"/>
      <name val="맑은 고딕"/>
      <family val="3"/>
      <charset val="129"/>
    </font>
    <font>
      <b/>
      <sz val="18"/>
      <color rgb="FF003366"/>
      <name val="맑은 고딕"/>
      <family val="3"/>
      <charset val="129"/>
    </font>
    <font>
      <sz val="11"/>
      <color rgb="FF008000"/>
      <name val="맑은 고딕"/>
      <family val="3"/>
      <charset val="129"/>
    </font>
    <font>
      <b/>
      <sz val="11"/>
      <color rgb="FF333333"/>
      <name val="맑은 고딕"/>
      <family val="3"/>
      <charset val="129"/>
    </font>
    <font>
      <sz val="10"/>
      <color rgb="FF000000"/>
      <name val="Arial"/>
      <family val="2"/>
    </font>
    <font>
      <sz val="10"/>
      <color rgb="FF000000"/>
      <name val="맑은 고딕"/>
      <family val="3"/>
      <charset val="129"/>
    </font>
    <font>
      <sz val="12"/>
      <color rgb="FF000000"/>
      <name val="Arial"/>
      <family val="2"/>
    </font>
    <font>
      <b/>
      <sz val="12"/>
      <color rgb="FF000000"/>
      <name val="맑은 고딕"/>
      <family val="3"/>
      <charset val="129"/>
    </font>
    <font>
      <sz val="11"/>
      <color rgb="FFEBF1DE"/>
      <name val="맑은 고딕"/>
      <family val="3"/>
      <charset val="129"/>
    </font>
    <font>
      <b/>
      <sz val="10"/>
      <color rgb="FF000000"/>
      <name val="맑은 고딕"/>
      <family val="3"/>
      <charset val="129"/>
    </font>
    <font>
      <sz val="24"/>
      <color rgb="FF000000"/>
      <name val="HY헤드라인M"/>
      <family val="1"/>
      <charset val="129"/>
    </font>
    <font>
      <b/>
      <sz val="20"/>
      <color rgb="FF000000"/>
      <name val="맑은 고딕"/>
      <family val="3"/>
      <charset val="129"/>
    </font>
    <font>
      <sz val="11"/>
      <color rgb="FF000000"/>
      <name val="맑은 고딕"/>
      <family val="3"/>
      <charset val="129"/>
    </font>
    <font>
      <sz val="8"/>
      <name val="돋움"/>
      <family val="3"/>
      <charset val="129"/>
    </font>
    <font>
      <sz val="9"/>
      <color indexed="81"/>
      <name val="Tahoma"/>
      <family val="2"/>
    </font>
    <font>
      <b/>
      <sz val="9"/>
      <color indexed="81"/>
      <name val="Tahoma"/>
      <family val="2"/>
    </font>
    <font>
      <sz val="10"/>
      <color theme="1"/>
      <name val="맑은 고딕"/>
      <family val="3"/>
      <charset val="129"/>
    </font>
    <font>
      <b/>
      <sz val="10"/>
      <color theme="1"/>
      <name val="맑은 고딕"/>
      <family val="3"/>
      <charset val="129"/>
    </font>
    <font>
      <b/>
      <sz val="11"/>
      <color rgb="FFFF0000"/>
      <name val="맑은 고딕"/>
      <family val="3"/>
      <charset val="129"/>
    </font>
    <font>
      <sz val="11"/>
      <color theme="1"/>
      <name val="맑은 고딕"/>
      <family val="3"/>
      <charset val="129"/>
    </font>
    <font>
      <b/>
      <sz val="10"/>
      <color rgb="FF0000FF"/>
      <name val="맑은 고딕"/>
      <family val="3"/>
      <charset val="129"/>
    </font>
    <font>
      <sz val="10"/>
      <name val="맑은 고딕"/>
      <family val="3"/>
      <charset val="129"/>
    </font>
    <font>
      <b/>
      <sz val="10"/>
      <name val="맑은 고딕"/>
      <family val="3"/>
      <charset val="129"/>
    </font>
    <font>
      <sz val="11"/>
      <color indexed="8"/>
      <name val="Arial"/>
      <family val="2"/>
    </font>
    <font>
      <sz val="10"/>
      <color rgb="FF000000"/>
      <name val="맑은 고딕"/>
      <family val="3"/>
      <charset val="129"/>
      <scheme val="minor"/>
    </font>
    <font>
      <sz val="10"/>
      <color indexed="8"/>
      <name val="맑은 고딕"/>
      <family val="3"/>
      <charset val="129"/>
    </font>
    <font>
      <b/>
      <sz val="9"/>
      <color indexed="81"/>
      <name val="돋움"/>
      <family val="3"/>
      <charset val="129"/>
    </font>
    <font>
      <sz val="10"/>
      <color indexed="8"/>
      <name val="Arial"/>
      <family val="2"/>
    </font>
    <font>
      <sz val="10"/>
      <color rgb="FF000000"/>
      <name val="돋움"/>
      <family val="3"/>
      <charset val="129"/>
    </font>
    <font>
      <b/>
      <sz val="11"/>
      <color indexed="8"/>
      <name val="Arial"/>
      <family val="2"/>
    </font>
    <font>
      <sz val="11"/>
      <name val="맑은 고딕"/>
      <family val="3"/>
      <charset val="129"/>
    </font>
    <font>
      <sz val="11"/>
      <color rgb="FF000000"/>
      <name val="맑은 고딕"/>
      <family val="3"/>
      <charset val="129"/>
      <scheme val="minor"/>
    </font>
    <font>
      <sz val="11"/>
      <color indexed="8"/>
      <name val="맑은 고딕"/>
      <family val="3"/>
      <charset val="129"/>
      <scheme val="minor"/>
    </font>
    <font>
      <b/>
      <sz val="11"/>
      <color indexed="8"/>
      <name val="맑은 고딕"/>
      <family val="3"/>
      <charset val="129"/>
      <scheme val="minor"/>
    </font>
    <font>
      <b/>
      <sz val="11"/>
      <color rgb="FF000000"/>
      <name val="맑은 고딕"/>
      <family val="3"/>
      <charset val="129"/>
      <scheme val="minor"/>
    </font>
    <font>
      <sz val="8"/>
      <name val="맑은 고딕"/>
      <family val="3"/>
      <charset val="129"/>
    </font>
    <font>
      <b/>
      <sz val="10"/>
      <color theme="1"/>
      <name val="굴림"/>
      <family val="3"/>
      <charset val="129"/>
    </font>
    <font>
      <sz val="8"/>
      <name val="맑은 고딕"/>
      <family val="3"/>
      <charset val="129"/>
      <scheme val="minor"/>
    </font>
    <font>
      <sz val="10"/>
      <color theme="1"/>
      <name val="맑은 고딕"/>
      <family val="3"/>
      <charset val="129"/>
      <scheme val="minor"/>
    </font>
    <font>
      <sz val="10"/>
      <name val="맑은 고딕"/>
      <family val="3"/>
      <charset val="129"/>
      <scheme val="minor"/>
    </font>
    <font>
      <sz val="10"/>
      <color theme="1"/>
      <name val="맑은 고딕"/>
      <family val="3"/>
      <charset val="129"/>
      <scheme val="major"/>
    </font>
    <font>
      <sz val="10"/>
      <name val="맑은 고딕"/>
      <family val="3"/>
      <charset val="129"/>
      <scheme val="major"/>
    </font>
    <font>
      <sz val="8"/>
      <name val="맑은 고딕"/>
      <family val="2"/>
      <charset val="129"/>
      <scheme val="minor"/>
    </font>
    <font>
      <sz val="11"/>
      <color theme="1"/>
      <name val="굴림"/>
      <family val="3"/>
      <charset val="129"/>
    </font>
    <font>
      <b/>
      <sz val="10"/>
      <name val="굴림"/>
      <family val="3"/>
      <charset val="129"/>
    </font>
    <font>
      <sz val="10"/>
      <color theme="1"/>
      <name val="굴림"/>
      <family val="3"/>
      <charset val="129"/>
    </font>
    <font>
      <b/>
      <sz val="10"/>
      <color rgb="FF0000FF"/>
      <name val="맑은 고딕"/>
      <family val="3"/>
      <charset val="129"/>
      <scheme val="minor"/>
    </font>
    <font>
      <b/>
      <sz val="24"/>
      <color rgb="FF000000"/>
      <name val="HY헤드라인M"/>
      <family val="1"/>
      <charset val="129"/>
    </font>
    <font>
      <sz val="9"/>
      <color indexed="81"/>
      <name val="돋움"/>
      <family val="3"/>
      <charset val="129"/>
    </font>
    <font>
      <b/>
      <sz val="11"/>
      <name val="맑은 고딕"/>
      <family val="3"/>
      <charset val="129"/>
    </font>
    <font>
      <sz val="11"/>
      <name val="Arial"/>
      <family val="2"/>
    </font>
    <font>
      <sz val="10"/>
      <color rgb="FFFF0000"/>
      <name val="맑은 고딕"/>
      <family val="3"/>
      <charset val="129"/>
      <scheme val="minor"/>
    </font>
    <font>
      <sz val="12"/>
      <color rgb="FF000000"/>
      <name val="맑은 고딕"/>
      <family val="3"/>
      <charset val="129"/>
    </font>
    <font>
      <sz val="36"/>
      <color rgb="FF000000"/>
      <name val="HY헤드라인M"/>
      <family val="1"/>
      <charset val="129"/>
    </font>
    <font>
      <sz val="18"/>
      <color theme="1"/>
      <name val="HY헤드라인M"/>
      <family val="1"/>
      <charset val="129"/>
    </font>
    <font>
      <sz val="28"/>
      <color theme="1"/>
      <name val="HY헤드라인M"/>
      <family val="1"/>
      <charset val="129"/>
    </font>
    <font>
      <sz val="11"/>
      <color theme="1"/>
      <name val="맑은 고딕"/>
      <family val="3"/>
      <charset val="129"/>
      <scheme val="minor"/>
    </font>
    <font>
      <sz val="11"/>
      <name val="맑은 고딕"/>
      <family val="3"/>
      <charset val="129"/>
      <scheme val="minor"/>
    </font>
    <font>
      <sz val="14"/>
      <color theme="1"/>
      <name val="맑은 고딕"/>
      <family val="3"/>
      <charset val="129"/>
      <scheme val="minor"/>
    </font>
    <font>
      <sz val="14"/>
      <color rgb="FF000000"/>
      <name val="맑은 고딕"/>
      <family val="3"/>
      <charset val="129"/>
      <scheme val="minor"/>
    </font>
    <font>
      <b/>
      <sz val="14"/>
      <color theme="1"/>
      <name val="맑은 고딕"/>
      <family val="3"/>
      <charset val="129"/>
      <scheme val="minor"/>
    </font>
    <font>
      <b/>
      <sz val="9"/>
      <color indexed="81"/>
      <name val="맑은 고딕"/>
      <family val="3"/>
      <charset val="129"/>
      <scheme val="major"/>
    </font>
    <font>
      <b/>
      <sz val="10"/>
      <color rgb="FFFF0000"/>
      <name val="맑은 고딕"/>
      <family val="3"/>
      <charset val="129"/>
      <scheme val="minor"/>
    </font>
    <font>
      <b/>
      <sz val="10"/>
      <name val="맑은 고딕"/>
      <family val="3"/>
      <charset val="129"/>
      <scheme val="major"/>
    </font>
    <font>
      <b/>
      <sz val="10"/>
      <color theme="1"/>
      <name val="맑은 고딕"/>
      <family val="3"/>
      <charset val="129"/>
      <scheme val="major"/>
    </font>
    <font>
      <sz val="12"/>
      <color theme="1"/>
      <name val="HY헤드라인M"/>
      <family val="1"/>
      <charset val="129"/>
    </font>
    <font>
      <b/>
      <sz val="12"/>
      <color theme="1"/>
      <name val="맑은 고딕"/>
      <family val="3"/>
      <charset val="129"/>
      <scheme val="minor"/>
    </font>
    <font>
      <sz val="10"/>
      <color rgb="FF0000FF"/>
      <name val="맑은 고딕"/>
      <family val="3"/>
      <charset val="129"/>
    </font>
    <font>
      <sz val="12"/>
      <color theme="1"/>
      <name val="맑은 고딕"/>
      <family val="3"/>
      <charset val="129"/>
      <scheme val="minor"/>
    </font>
    <font>
      <b/>
      <sz val="11"/>
      <color theme="1"/>
      <name val="맑은 고딕"/>
      <family val="3"/>
      <charset val="129"/>
      <scheme val="minor"/>
    </font>
    <font>
      <b/>
      <sz val="11"/>
      <color rgb="FF0000FF"/>
      <name val="맑은 고딕"/>
      <family val="3"/>
      <charset val="129"/>
    </font>
    <font>
      <sz val="11"/>
      <color rgb="FF0000FF"/>
      <name val="맑은 고딕"/>
      <family val="3"/>
      <charset val="129"/>
    </font>
    <font>
      <sz val="20"/>
      <color theme="1"/>
      <name val="HY헤드라인M"/>
      <family val="1"/>
      <charset val="129"/>
    </font>
    <font>
      <sz val="24"/>
      <name val="HY헤드라인M"/>
      <family val="1"/>
      <charset val="129"/>
    </font>
    <font>
      <b/>
      <sz val="12"/>
      <name val="맑은 고딕"/>
      <family val="3"/>
      <charset val="129"/>
    </font>
    <font>
      <b/>
      <sz val="11"/>
      <color rgb="FFEBF1DE"/>
      <name val="맑은 고딕"/>
      <family val="3"/>
      <charset val="129"/>
    </font>
    <font>
      <b/>
      <sz val="12"/>
      <color rgb="FF0000FF"/>
      <name val="맑은 고딕"/>
      <family val="3"/>
      <charset val="129"/>
      <scheme val="minor"/>
    </font>
    <font>
      <b/>
      <sz val="12"/>
      <color rgb="FF0000FF"/>
      <name val="맑은 고딕"/>
      <family val="3"/>
      <charset val="129"/>
    </font>
    <font>
      <sz val="11"/>
      <color rgb="FF0000FF"/>
      <name val="맑은 고딕"/>
      <family val="3"/>
      <charset val="129"/>
      <scheme val="minor"/>
    </font>
    <font>
      <sz val="12"/>
      <color rgb="FF0000FF"/>
      <name val="맑은 고딕"/>
      <family val="3"/>
      <charset val="129"/>
      <scheme val="minor"/>
    </font>
  </fonts>
  <fills count="38">
    <fill>
      <patternFill patternType="none"/>
    </fill>
    <fill>
      <patternFill patternType="gray125"/>
    </fill>
    <fill>
      <patternFill patternType="solid">
        <fgColor rgb="FFCCCCFF"/>
        <bgColor indexed="64"/>
      </patternFill>
    </fill>
    <fill>
      <patternFill patternType="solid">
        <fgColor rgb="FFFF99CC"/>
        <bgColor indexed="64"/>
      </patternFill>
    </fill>
    <fill>
      <patternFill patternType="solid">
        <fgColor rgb="FFCCFFCC"/>
        <bgColor indexed="64"/>
      </patternFill>
    </fill>
    <fill>
      <patternFill patternType="solid">
        <fgColor rgb="FFCC99FF"/>
        <bgColor indexed="64"/>
      </patternFill>
    </fill>
    <fill>
      <patternFill patternType="solid">
        <fgColor rgb="FFCCFFFF"/>
        <bgColor indexed="64"/>
      </patternFill>
    </fill>
    <fill>
      <patternFill patternType="solid">
        <fgColor rgb="FFFFCC99"/>
        <bgColor indexed="64"/>
      </patternFill>
    </fill>
    <fill>
      <patternFill patternType="solid">
        <fgColor rgb="FF99CCFF"/>
        <bgColor indexed="64"/>
      </patternFill>
    </fill>
    <fill>
      <patternFill patternType="solid">
        <fgColor rgb="FFFF8080"/>
        <bgColor indexed="64"/>
      </patternFill>
    </fill>
    <fill>
      <patternFill patternType="solid">
        <fgColor rgb="FF00FF00"/>
        <bgColor indexed="64"/>
      </patternFill>
    </fill>
    <fill>
      <patternFill patternType="solid">
        <fgColor rgb="FFFFCC00"/>
        <bgColor indexed="64"/>
      </patternFill>
    </fill>
    <fill>
      <patternFill patternType="solid">
        <fgColor rgb="FF0066CC"/>
        <bgColor indexed="64"/>
      </patternFill>
    </fill>
    <fill>
      <patternFill patternType="solid">
        <fgColor rgb="FF800080"/>
        <bgColor indexed="64"/>
      </patternFill>
    </fill>
    <fill>
      <patternFill patternType="solid">
        <fgColor rgb="FF33CCCC"/>
        <bgColor indexed="64"/>
      </patternFill>
    </fill>
    <fill>
      <patternFill patternType="solid">
        <fgColor rgb="FFFF9900"/>
        <bgColor indexed="64"/>
      </patternFill>
    </fill>
    <fill>
      <patternFill patternType="solid">
        <fgColor rgb="FF333399"/>
        <bgColor indexed="64"/>
      </patternFill>
    </fill>
    <fill>
      <patternFill patternType="solid">
        <fgColor rgb="FFFF0000"/>
        <bgColor indexed="64"/>
      </patternFill>
    </fill>
    <fill>
      <patternFill patternType="solid">
        <fgColor rgb="FF339966"/>
        <bgColor indexed="64"/>
      </patternFill>
    </fill>
    <fill>
      <patternFill patternType="solid">
        <fgColor rgb="FFFF6600"/>
        <bgColor indexed="64"/>
      </patternFill>
    </fill>
    <fill>
      <patternFill patternType="solid">
        <fgColor rgb="FFC0C0C0"/>
        <bgColor indexed="64"/>
      </patternFill>
    </fill>
    <fill>
      <patternFill patternType="solid">
        <fgColor rgb="FFFFFFCC"/>
        <bgColor indexed="64"/>
      </patternFill>
    </fill>
    <fill>
      <patternFill patternType="solid">
        <fgColor rgb="FFFFFF99"/>
        <bgColor indexed="64"/>
      </patternFill>
    </fill>
    <fill>
      <patternFill patternType="solid">
        <fgColor rgb="FF969696"/>
        <bgColor indexed="64"/>
      </patternFill>
    </fill>
    <fill>
      <patternFill patternType="solid">
        <fgColor rgb="FFEBF1DE"/>
        <bgColor indexed="64"/>
      </patternFill>
    </fill>
    <fill>
      <patternFill patternType="solid">
        <fgColor rgb="FFFFFFFF"/>
        <bgColor indexed="64"/>
      </patternFill>
    </fill>
    <fill>
      <patternFill patternType="solid">
        <fgColor rgb="FF96B3D7"/>
        <bgColor indexed="64"/>
      </patternFill>
    </fill>
    <fill>
      <patternFill patternType="solid">
        <fgColor rgb="FFD7E4BC"/>
        <bgColor indexed="64"/>
      </patternFill>
    </fill>
    <fill>
      <patternFill patternType="solid">
        <fgColor rgb="FFFFFF00"/>
        <bgColor indexed="64"/>
      </patternFill>
    </fill>
    <fill>
      <patternFill patternType="solid">
        <fgColor rgb="FFC6DAF1"/>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14999847407452621"/>
        <bgColor rgb="FFFFFFFF"/>
      </patternFill>
    </fill>
    <fill>
      <patternFill patternType="solid">
        <fgColor theme="0" tint="-0.249977111117893"/>
        <bgColor rgb="FFFFFFFF"/>
      </patternFill>
    </fill>
  </fills>
  <borders count="90">
    <border>
      <left/>
      <right/>
      <top/>
      <bottom/>
      <diagonal/>
    </border>
    <border>
      <left style="thin">
        <color rgb="FF808080"/>
      </left>
      <right style="thin">
        <color rgb="FF808080"/>
      </right>
      <top style="thin">
        <color rgb="FF808080"/>
      </top>
      <bottom style="thin">
        <color rgb="FF808080"/>
      </bottom>
      <diagonal/>
    </border>
    <border>
      <left style="thin">
        <color rgb="FFC0C0C0"/>
      </left>
      <right style="thin">
        <color rgb="FFC0C0C0"/>
      </right>
      <top style="thin">
        <color rgb="FFC0C0C0"/>
      </top>
      <bottom style="thin">
        <color rgb="FFC0C0C0"/>
      </bottom>
      <diagonal/>
    </border>
    <border>
      <left style="double">
        <color rgb="FF333333"/>
      </left>
      <right style="double">
        <color rgb="FF333333"/>
      </right>
      <top style="double">
        <color rgb="FF333333"/>
      </top>
      <bottom style="double">
        <color rgb="FF333333"/>
      </bottom>
      <diagonal/>
    </border>
    <border>
      <left/>
      <right/>
      <top/>
      <bottom style="double">
        <color rgb="FFFF9900"/>
      </bottom>
      <diagonal/>
    </border>
    <border>
      <left/>
      <right/>
      <top style="thin">
        <color rgb="FF333399"/>
      </top>
      <bottom style="double">
        <color rgb="FF333399"/>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rgb="FF333333"/>
      </left>
      <right style="thin">
        <color rgb="FF333333"/>
      </right>
      <top style="thin">
        <color rgb="FF333333"/>
      </top>
      <bottom style="thin">
        <color rgb="FF33333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style="hair">
        <color indexed="64"/>
      </bottom>
      <diagonal/>
    </border>
    <border>
      <left style="thin">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bottom/>
      <diagonal/>
    </border>
    <border>
      <left/>
      <right style="thin">
        <color indexed="64"/>
      </right>
      <top style="thin">
        <color indexed="64"/>
      </top>
      <bottom/>
      <diagonal/>
    </border>
    <border>
      <left/>
      <right/>
      <top style="hair">
        <color indexed="64"/>
      </top>
      <bottom style="hair">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style="thin">
        <color rgb="FF000000"/>
      </left>
      <right style="thin">
        <color rgb="FF000000"/>
      </right>
      <top/>
      <bottom style="thin">
        <color indexed="64"/>
      </bottom>
      <diagonal/>
    </border>
    <border>
      <left style="thin">
        <color indexed="64"/>
      </left>
      <right style="thin">
        <color indexed="64"/>
      </right>
      <top style="hair">
        <color indexed="64"/>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style="thin">
        <color indexed="64"/>
      </left>
      <right/>
      <top style="hair">
        <color indexed="64"/>
      </top>
      <bottom/>
      <diagonal/>
    </border>
    <border>
      <left/>
      <right/>
      <top/>
      <bottom style="thin">
        <color indexed="64"/>
      </bottom>
      <diagonal/>
    </border>
    <border>
      <left/>
      <right/>
      <top style="hair">
        <color indexed="64"/>
      </top>
      <bottom style="thin">
        <color indexed="64"/>
      </bottom>
      <diagonal/>
    </border>
    <border>
      <left/>
      <right style="double">
        <color auto="1"/>
      </right>
      <top/>
      <bottom/>
      <diagonal/>
    </border>
    <border>
      <left style="thin">
        <color indexed="64"/>
      </left>
      <right style="double">
        <color auto="1"/>
      </right>
      <top style="thin">
        <color indexed="64"/>
      </top>
      <bottom/>
      <diagonal/>
    </border>
    <border>
      <left style="thin">
        <color indexed="64"/>
      </left>
      <right style="double">
        <color auto="1"/>
      </right>
      <top style="thin">
        <color indexed="64"/>
      </top>
      <bottom style="thin">
        <color indexed="64"/>
      </bottom>
      <diagonal/>
    </border>
    <border>
      <left style="thin">
        <color indexed="64"/>
      </left>
      <right style="thin">
        <color indexed="64"/>
      </right>
      <top style="hair">
        <color indexed="64"/>
      </top>
      <bottom style="thin">
        <color rgb="FF000000"/>
      </bottom>
      <diagonal/>
    </border>
    <border>
      <left style="double">
        <color auto="1"/>
      </left>
      <right style="thin">
        <color indexed="64"/>
      </right>
      <top style="thin">
        <color auto="1"/>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hair">
        <color indexed="64"/>
      </bottom>
      <diagonal/>
    </border>
    <border>
      <left style="double">
        <color auto="1"/>
      </left>
      <right style="thin">
        <color auto="1"/>
      </right>
      <top style="thin">
        <color auto="1"/>
      </top>
      <bottom/>
      <diagonal/>
    </border>
    <border>
      <left style="dotted">
        <color indexed="64"/>
      </left>
      <right style="thin">
        <color indexed="64"/>
      </right>
      <top style="dotted">
        <color indexed="64"/>
      </top>
      <bottom style="hair">
        <color indexed="64"/>
      </bottom>
      <diagonal/>
    </border>
    <border>
      <left style="dotted">
        <color indexed="64"/>
      </left>
      <right style="thin">
        <color indexed="64"/>
      </right>
      <top style="hair">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bottom/>
      <diagonal/>
    </border>
    <border>
      <left style="dotted">
        <color indexed="64"/>
      </left>
      <right style="thin">
        <color indexed="64"/>
      </right>
      <top/>
      <bottom style="thin">
        <color indexed="64"/>
      </bottom>
      <diagonal/>
    </border>
    <border>
      <left/>
      <right/>
      <top style="double">
        <color indexed="64"/>
      </top>
      <bottom style="thin">
        <color indexed="64"/>
      </bottom>
      <diagonal/>
    </border>
    <border>
      <left style="double">
        <color auto="1"/>
      </left>
      <right style="thin">
        <color indexed="64"/>
      </right>
      <top style="double">
        <color indexed="64"/>
      </top>
      <bottom style="thin">
        <color indexed="64"/>
      </bottom>
      <diagonal/>
    </border>
    <border>
      <left style="thin">
        <color indexed="64"/>
      </left>
      <right style="double">
        <color auto="1"/>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ashed">
        <color indexed="64"/>
      </left>
      <right style="thin">
        <color indexed="64"/>
      </right>
      <top style="dashed">
        <color indexed="64"/>
      </top>
      <bottom style="hair">
        <color indexed="64"/>
      </bottom>
      <diagonal/>
    </border>
    <border>
      <left style="thin">
        <color indexed="64"/>
      </left>
      <right style="thin">
        <color indexed="64"/>
      </right>
      <top style="dashed">
        <color indexed="64"/>
      </top>
      <bottom style="hair">
        <color indexed="64"/>
      </bottom>
      <diagonal/>
    </border>
    <border>
      <left style="dashed">
        <color indexed="64"/>
      </left>
      <right style="thin">
        <color indexed="64"/>
      </right>
      <top style="hair">
        <color indexed="64"/>
      </top>
      <bottom style="hair">
        <color indexed="64"/>
      </bottom>
      <diagonal/>
    </border>
    <border>
      <left style="dashed">
        <color indexed="64"/>
      </left>
      <right style="thin">
        <color indexed="64"/>
      </right>
      <top style="hair">
        <color indexed="64"/>
      </top>
      <bottom style="thin">
        <color indexed="64"/>
      </bottom>
      <diagonal/>
    </border>
    <border>
      <left/>
      <right style="thin">
        <color indexed="64"/>
      </right>
      <top style="thin">
        <color indexed="64"/>
      </top>
      <bottom style="dotted">
        <color indexed="64"/>
      </bottom>
      <diagonal/>
    </border>
    <border>
      <left/>
      <right style="thin">
        <color indexed="64"/>
      </right>
      <top style="thin">
        <color indexed="64"/>
      </top>
      <bottom style="dashed">
        <color indexed="64"/>
      </bottom>
      <diagonal/>
    </border>
    <border>
      <left style="thin">
        <color indexed="64"/>
      </left>
      <right style="dashed">
        <color theme="1"/>
      </right>
      <top/>
      <bottom/>
      <diagonal/>
    </border>
    <border>
      <left style="thin">
        <color indexed="64"/>
      </left>
      <right style="dashed">
        <color theme="1"/>
      </right>
      <top/>
      <bottom style="thin">
        <color indexed="64"/>
      </bottom>
      <diagonal/>
    </border>
  </borders>
  <cellStyleXfs count="440">
    <xf numFmtId="0" fontId="0" fillId="0" borderId="0">
      <alignment vertical="center"/>
    </xf>
    <xf numFmtId="0" fontId="27" fillId="2" borderId="0">
      <alignment vertical="center"/>
    </xf>
    <xf numFmtId="0" fontId="27" fillId="2" borderId="0">
      <alignment vertical="center"/>
    </xf>
    <xf numFmtId="0" fontId="27" fillId="2" borderId="0">
      <alignment vertical="center"/>
    </xf>
    <xf numFmtId="0" fontId="27" fillId="2" borderId="0">
      <alignment vertical="center"/>
    </xf>
    <xf numFmtId="0" fontId="27" fillId="2" borderId="0">
      <alignment vertical="center"/>
    </xf>
    <xf numFmtId="0" fontId="27" fillId="2" borderId="0">
      <alignment vertical="center"/>
    </xf>
    <xf numFmtId="0" fontId="27" fillId="3" borderId="0">
      <alignment vertical="center"/>
    </xf>
    <xf numFmtId="0" fontId="27" fillId="3" borderId="0">
      <alignment vertical="center"/>
    </xf>
    <xf numFmtId="0" fontId="27" fillId="3" borderId="0">
      <alignment vertical="center"/>
    </xf>
    <xf numFmtId="0" fontId="27" fillId="3" borderId="0">
      <alignment vertical="center"/>
    </xf>
    <xf numFmtId="0" fontId="27" fillId="3" borderId="0">
      <alignment vertical="center"/>
    </xf>
    <xf numFmtId="0" fontId="27" fillId="3" borderId="0">
      <alignment vertical="center"/>
    </xf>
    <xf numFmtId="0" fontId="27" fillId="4" borderId="0">
      <alignment vertical="center"/>
    </xf>
    <xf numFmtId="0" fontId="27" fillId="4" borderId="0">
      <alignment vertical="center"/>
    </xf>
    <xf numFmtId="0" fontId="27" fillId="4" borderId="0">
      <alignment vertical="center"/>
    </xf>
    <xf numFmtId="0" fontId="27" fillId="4" borderId="0">
      <alignment vertical="center"/>
    </xf>
    <xf numFmtId="0" fontId="27" fillId="4" borderId="0">
      <alignment vertical="center"/>
    </xf>
    <xf numFmtId="0" fontId="27" fillId="4"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6" borderId="0">
      <alignment vertical="center"/>
    </xf>
    <xf numFmtId="0" fontId="27" fillId="6" borderId="0">
      <alignment vertical="center"/>
    </xf>
    <xf numFmtId="0" fontId="27" fillId="6" borderId="0">
      <alignment vertical="center"/>
    </xf>
    <xf numFmtId="0" fontId="27" fillId="6" borderId="0">
      <alignment vertical="center"/>
    </xf>
    <xf numFmtId="0" fontId="27" fillId="6" borderId="0">
      <alignment vertical="center"/>
    </xf>
    <xf numFmtId="0" fontId="27" fillId="6" borderId="0">
      <alignment vertical="center"/>
    </xf>
    <xf numFmtId="0" fontId="27" fillId="7" borderId="0">
      <alignment vertical="center"/>
    </xf>
    <xf numFmtId="0" fontId="27" fillId="7" borderId="0">
      <alignment vertical="center"/>
    </xf>
    <xf numFmtId="0" fontId="27" fillId="7" borderId="0">
      <alignment vertical="center"/>
    </xf>
    <xf numFmtId="0" fontId="27" fillId="7" borderId="0">
      <alignment vertical="center"/>
    </xf>
    <xf numFmtId="0" fontId="27" fillId="7" borderId="0">
      <alignment vertical="center"/>
    </xf>
    <xf numFmtId="0" fontId="27" fillId="7"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9" borderId="0">
      <alignment vertical="center"/>
    </xf>
    <xf numFmtId="0" fontId="27" fillId="9" borderId="0">
      <alignment vertical="center"/>
    </xf>
    <xf numFmtId="0" fontId="27" fillId="9" borderId="0">
      <alignment vertical="center"/>
    </xf>
    <xf numFmtId="0" fontId="27" fillId="9" borderId="0">
      <alignment vertical="center"/>
    </xf>
    <xf numFmtId="0" fontId="27" fillId="9" borderId="0">
      <alignment vertical="center"/>
    </xf>
    <xf numFmtId="0" fontId="27" fillId="9" borderId="0">
      <alignment vertical="center"/>
    </xf>
    <xf numFmtId="0" fontId="27" fillId="10" borderId="0">
      <alignment vertical="center"/>
    </xf>
    <xf numFmtId="0" fontId="27" fillId="10" borderId="0">
      <alignment vertical="center"/>
    </xf>
    <xf numFmtId="0" fontId="27" fillId="10" borderId="0">
      <alignment vertical="center"/>
    </xf>
    <xf numFmtId="0" fontId="27" fillId="10" borderId="0">
      <alignment vertical="center"/>
    </xf>
    <xf numFmtId="0" fontId="27" fillId="10" borderId="0">
      <alignment vertical="center"/>
    </xf>
    <xf numFmtId="0" fontId="27" fillId="10"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11" borderId="0">
      <alignment vertical="center"/>
    </xf>
    <xf numFmtId="0" fontId="27" fillId="11" borderId="0">
      <alignment vertical="center"/>
    </xf>
    <xf numFmtId="0" fontId="27" fillId="11" borderId="0">
      <alignment vertical="center"/>
    </xf>
    <xf numFmtId="0" fontId="27" fillId="11" borderId="0">
      <alignment vertical="center"/>
    </xf>
    <xf numFmtId="0" fontId="27" fillId="11" borderId="0">
      <alignment vertical="center"/>
    </xf>
    <xf numFmtId="0" fontId="27" fillId="11" borderId="0">
      <alignment vertical="center"/>
    </xf>
    <xf numFmtId="0" fontId="2" fillId="12" borderId="0">
      <alignment vertical="center"/>
    </xf>
    <xf numFmtId="0" fontId="2" fillId="12" borderId="0">
      <alignment vertical="center"/>
    </xf>
    <xf numFmtId="0" fontId="2" fillId="12" borderId="0">
      <alignment vertical="center"/>
    </xf>
    <xf numFmtId="0" fontId="2" fillId="12" borderId="0">
      <alignment vertical="center"/>
    </xf>
    <xf numFmtId="0" fontId="2" fillId="12" borderId="0">
      <alignment vertical="center"/>
    </xf>
    <xf numFmtId="0" fontId="2" fillId="12" borderId="0">
      <alignment vertical="center"/>
    </xf>
    <xf numFmtId="0" fontId="2" fillId="9" borderId="0">
      <alignment vertical="center"/>
    </xf>
    <xf numFmtId="0" fontId="2" fillId="9" borderId="0">
      <alignment vertical="center"/>
    </xf>
    <xf numFmtId="0" fontId="2" fillId="9" borderId="0">
      <alignment vertical="center"/>
    </xf>
    <xf numFmtId="0" fontId="2" fillId="9" borderId="0">
      <alignment vertical="center"/>
    </xf>
    <xf numFmtId="0" fontId="2" fillId="9" borderId="0">
      <alignment vertical="center"/>
    </xf>
    <xf numFmtId="0" fontId="2" fillId="9" borderId="0">
      <alignment vertical="center"/>
    </xf>
    <xf numFmtId="0" fontId="2" fillId="10" borderId="0">
      <alignment vertical="center"/>
    </xf>
    <xf numFmtId="0" fontId="2" fillId="10" borderId="0">
      <alignment vertical="center"/>
    </xf>
    <xf numFmtId="0" fontId="2" fillId="10" borderId="0">
      <alignment vertical="center"/>
    </xf>
    <xf numFmtId="0" fontId="2" fillId="10" borderId="0">
      <alignment vertical="center"/>
    </xf>
    <xf numFmtId="0" fontId="2" fillId="10" borderId="0">
      <alignment vertical="center"/>
    </xf>
    <xf numFmtId="0" fontId="2" fillId="10"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4" borderId="0">
      <alignment vertical="center"/>
    </xf>
    <xf numFmtId="0" fontId="2" fillId="14" borderId="0">
      <alignment vertical="center"/>
    </xf>
    <xf numFmtId="0" fontId="2" fillId="14" borderId="0">
      <alignment vertical="center"/>
    </xf>
    <xf numFmtId="0" fontId="2" fillId="14" borderId="0">
      <alignment vertical="center"/>
    </xf>
    <xf numFmtId="0" fontId="2" fillId="14" borderId="0">
      <alignment vertical="center"/>
    </xf>
    <xf numFmtId="0" fontId="2" fillId="14" borderId="0">
      <alignment vertical="center"/>
    </xf>
    <xf numFmtId="0" fontId="2" fillId="15" borderId="0">
      <alignment vertical="center"/>
    </xf>
    <xf numFmtId="0" fontId="2" fillId="15" borderId="0">
      <alignment vertical="center"/>
    </xf>
    <xf numFmtId="0" fontId="2" fillId="15" borderId="0">
      <alignment vertical="center"/>
    </xf>
    <xf numFmtId="0" fontId="2" fillId="15" borderId="0">
      <alignment vertical="center"/>
    </xf>
    <xf numFmtId="0" fontId="2" fillId="15" borderId="0">
      <alignment vertical="center"/>
    </xf>
    <xf numFmtId="0" fontId="2" fillId="15" borderId="0">
      <alignment vertical="center"/>
    </xf>
    <xf numFmtId="0" fontId="2" fillId="16" borderId="0">
      <alignment vertical="center"/>
    </xf>
    <xf numFmtId="0" fontId="2" fillId="16" borderId="0">
      <alignment vertical="center"/>
    </xf>
    <xf numFmtId="0" fontId="2" fillId="16" borderId="0">
      <alignment vertical="center"/>
    </xf>
    <xf numFmtId="0" fontId="2" fillId="16" borderId="0">
      <alignment vertical="center"/>
    </xf>
    <xf numFmtId="0" fontId="2" fillId="16" borderId="0">
      <alignment vertical="center"/>
    </xf>
    <xf numFmtId="0" fontId="2" fillId="16" borderId="0">
      <alignment vertical="center"/>
    </xf>
    <xf numFmtId="0" fontId="2" fillId="17" borderId="0">
      <alignment vertical="center"/>
    </xf>
    <xf numFmtId="0" fontId="2" fillId="17" borderId="0">
      <alignment vertical="center"/>
    </xf>
    <xf numFmtId="0" fontId="2" fillId="17" borderId="0">
      <alignment vertical="center"/>
    </xf>
    <xf numFmtId="0" fontId="2" fillId="17" borderId="0">
      <alignment vertical="center"/>
    </xf>
    <xf numFmtId="0" fontId="2" fillId="17" borderId="0">
      <alignment vertical="center"/>
    </xf>
    <xf numFmtId="0" fontId="2" fillId="17" borderId="0">
      <alignment vertical="center"/>
    </xf>
    <xf numFmtId="0" fontId="2" fillId="18" borderId="0">
      <alignment vertical="center"/>
    </xf>
    <xf numFmtId="0" fontId="2" fillId="18" borderId="0">
      <alignment vertical="center"/>
    </xf>
    <xf numFmtId="0" fontId="2" fillId="18" borderId="0">
      <alignment vertical="center"/>
    </xf>
    <xf numFmtId="0" fontId="2" fillId="18" borderId="0">
      <alignment vertical="center"/>
    </xf>
    <xf numFmtId="0" fontId="2" fillId="18" borderId="0">
      <alignment vertical="center"/>
    </xf>
    <xf numFmtId="0" fontId="2" fillId="18"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4" borderId="0">
      <alignment vertical="center"/>
    </xf>
    <xf numFmtId="0" fontId="2" fillId="14" borderId="0">
      <alignment vertical="center"/>
    </xf>
    <xf numFmtId="0" fontId="2" fillId="14" borderId="0">
      <alignment vertical="center"/>
    </xf>
    <xf numFmtId="0" fontId="2" fillId="14" borderId="0">
      <alignment vertical="center"/>
    </xf>
    <xf numFmtId="0" fontId="2" fillId="14" borderId="0">
      <alignment vertical="center"/>
    </xf>
    <xf numFmtId="0" fontId="2" fillId="14" borderId="0">
      <alignment vertical="center"/>
    </xf>
    <xf numFmtId="0" fontId="2" fillId="19" borderId="0">
      <alignment vertical="center"/>
    </xf>
    <xf numFmtId="0" fontId="2" fillId="19" borderId="0">
      <alignment vertical="center"/>
    </xf>
    <xf numFmtId="0" fontId="2" fillId="19" borderId="0">
      <alignment vertical="center"/>
    </xf>
    <xf numFmtId="0" fontId="2" fillId="19" borderId="0">
      <alignment vertical="center"/>
    </xf>
    <xf numFmtId="0" fontId="2" fillId="19" borderId="0">
      <alignment vertical="center"/>
    </xf>
    <xf numFmtId="0" fontId="2" fillId="19"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20" borderId="1">
      <alignment vertical="center"/>
    </xf>
    <xf numFmtId="0" fontId="4" fillId="20" borderId="1">
      <alignment vertical="center"/>
    </xf>
    <xf numFmtId="0" fontId="4" fillId="20" borderId="1">
      <alignment vertical="center"/>
    </xf>
    <xf numFmtId="0" fontId="4" fillId="20" borderId="1">
      <alignment vertical="center"/>
    </xf>
    <xf numFmtId="0" fontId="4" fillId="20" borderId="1">
      <alignment vertical="center"/>
    </xf>
    <xf numFmtId="0" fontId="4" fillId="20" borderId="1">
      <alignment vertical="center"/>
    </xf>
    <xf numFmtId="0" fontId="5" fillId="3" borderId="0">
      <alignment vertical="center"/>
    </xf>
    <xf numFmtId="0" fontId="5" fillId="3" borderId="0">
      <alignment vertical="center"/>
    </xf>
    <xf numFmtId="0" fontId="5" fillId="3" borderId="0">
      <alignment vertical="center"/>
    </xf>
    <xf numFmtId="0" fontId="5" fillId="3" borderId="0">
      <alignment vertical="center"/>
    </xf>
    <xf numFmtId="0" fontId="5" fillId="3" borderId="0">
      <alignment vertical="center"/>
    </xf>
    <xf numFmtId="0" fontId="5" fillId="3" borderId="0">
      <alignment vertical="center"/>
    </xf>
    <xf numFmtId="0" fontId="6" fillId="21" borderId="2">
      <alignment vertical="center"/>
    </xf>
    <xf numFmtId="0" fontId="6" fillId="21" borderId="2">
      <alignment vertical="center"/>
    </xf>
    <xf numFmtId="0" fontId="6" fillId="21" borderId="2">
      <alignment vertical="center"/>
    </xf>
    <xf numFmtId="0" fontId="7" fillId="22" borderId="0">
      <alignment vertical="center"/>
    </xf>
    <xf numFmtId="0" fontId="7" fillId="22" borderId="0">
      <alignment vertical="center"/>
    </xf>
    <xf numFmtId="0" fontId="7" fillId="22" borderId="0">
      <alignment vertical="center"/>
    </xf>
    <xf numFmtId="0" fontId="7" fillId="22" borderId="0">
      <alignment vertical="center"/>
    </xf>
    <xf numFmtId="0" fontId="7" fillId="22" borderId="0">
      <alignment vertical="center"/>
    </xf>
    <xf numFmtId="0" fontId="7" fillId="22"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23" borderId="3">
      <alignment vertical="center"/>
    </xf>
    <xf numFmtId="0" fontId="9" fillId="23" borderId="3">
      <alignment vertical="center"/>
    </xf>
    <xf numFmtId="0" fontId="9" fillId="23" borderId="3">
      <alignment vertical="center"/>
    </xf>
    <xf numFmtId="0" fontId="9" fillId="23" borderId="3">
      <alignment vertical="center"/>
    </xf>
    <xf numFmtId="0" fontId="9" fillId="23" borderId="3">
      <alignment vertical="center"/>
    </xf>
    <xf numFmtId="0" fontId="9" fillId="23" borderId="3">
      <alignment vertical="center"/>
    </xf>
    <xf numFmtId="41" fontId="27" fillId="0" borderId="0">
      <alignment vertical="center"/>
    </xf>
    <xf numFmtId="0" fontId="10" fillId="0" borderId="4">
      <alignment vertical="center"/>
    </xf>
    <xf numFmtId="0" fontId="10" fillId="0" borderId="4">
      <alignment vertical="center"/>
    </xf>
    <xf numFmtId="0" fontId="10" fillId="0" borderId="4">
      <alignment vertical="center"/>
    </xf>
    <xf numFmtId="0" fontId="10" fillId="0" borderId="4">
      <alignment vertical="center"/>
    </xf>
    <xf numFmtId="0" fontId="10" fillId="0" borderId="4">
      <alignment vertical="center"/>
    </xf>
    <xf numFmtId="0" fontId="10" fillId="0" borderId="4">
      <alignment vertical="center"/>
    </xf>
    <xf numFmtId="0" fontId="11" fillId="0" borderId="5">
      <alignment vertical="center"/>
    </xf>
    <xf numFmtId="0" fontId="11" fillId="0" borderId="5">
      <alignment vertical="center"/>
    </xf>
    <xf numFmtId="0" fontId="11" fillId="0" borderId="5">
      <alignment vertical="center"/>
    </xf>
    <xf numFmtId="0" fontId="11" fillId="0" borderId="5">
      <alignment vertical="center"/>
    </xf>
    <xf numFmtId="0" fontId="11" fillId="0" borderId="5">
      <alignment vertical="center"/>
    </xf>
    <xf numFmtId="0" fontId="11" fillId="0" borderId="5">
      <alignment vertical="center"/>
    </xf>
    <xf numFmtId="0" fontId="12" fillId="7" borderId="1">
      <alignment vertical="center"/>
    </xf>
    <xf numFmtId="0" fontId="12" fillId="7" borderId="1">
      <alignment vertical="center"/>
    </xf>
    <xf numFmtId="0" fontId="12" fillId="7" borderId="1">
      <alignment vertical="center"/>
    </xf>
    <xf numFmtId="0" fontId="12" fillId="7" borderId="1">
      <alignment vertical="center"/>
    </xf>
    <xf numFmtId="0" fontId="12" fillId="7" borderId="1">
      <alignment vertical="center"/>
    </xf>
    <xf numFmtId="0" fontId="12" fillId="7" borderId="1">
      <alignment vertical="center"/>
    </xf>
    <xf numFmtId="0" fontId="13" fillId="0" borderId="6">
      <alignment vertical="center"/>
    </xf>
    <xf numFmtId="0" fontId="13" fillId="0" borderId="6">
      <alignment vertical="center"/>
    </xf>
    <xf numFmtId="0" fontId="13" fillId="0" borderId="6">
      <alignment vertical="center"/>
    </xf>
    <xf numFmtId="0" fontId="13" fillId="0" borderId="6">
      <alignment vertical="center"/>
    </xf>
    <xf numFmtId="0" fontId="13" fillId="0" borderId="6">
      <alignment vertical="center"/>
    </xf>
    <xf numFmtId="0" fontId="13" fillId="0" borderId="6">
      <alignment vertical="center"/>
    </xf>
    <xf numFmtId="0" fontId="14" fillId="0" borderId="7">
      <alignment vertical="center"/>
    </xf>
    <xf numFmtId="0" fontId="14" fillId="0" borderId="7">
      <alignment vertical="center"/>
    </xf>
    <xf numFmtId="0" fontId="14" fillId="0" borderId="7">
      <alignment vertical="center"/>
    </xf>
    <xf numFmtId="0" fontId="14" fillId="0" borderId="7">
      <alignment vertical="center"/>
    </xf>
    <xf numFmtId="0" fontId="14" fillId="0" borderId="7">
      <alignment vertical="center"/>
    </xf>
    <xf numFmtId="0" fontId="14" fillId="0" borderId="7">
      <alignment vertical="center"/>
    </xf>
    <xf numFmtId="0" fontId="15" fillId="0" borderId="8">
      <alignment vertical="center"/>
    </xf>
    <xf numFmtId="0" fontId="15" fillId="0" borderId="8">
      <alignment vertical="center"/>
    </xf>
    <xf numFmtId="0" fontId="15" fillId="0" borderId="8">
      <alignment vertical="center"/>
    </xf>
    <xf numFmtId="0" fontId="15" fillId="0" borderId="8">
      <alignment vertical="center"/>
    </xf>
    <xf numFmtId="0" fontId="15" fillId="0" borderId="8">
      <alignment vertical="center"/>
    </xf>
    <xf numFmtId="0" fontId="15" fillId="0" borderId="8">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7" fillId="4" borderId="0">
      <alignment vertical="center"/>
    </xf>
    <xf numFmtId="0" fontId="17" fillId="4" borderId="0">
      <alignment vertical="center"/>
    </xf>
    <xf numFmtId="0" fontId="17" fillId="4" borderId="0">
      <alignment vertical="center"/>
    </xf>
    <xf numFmtId="0" fontId="17" fillId="4" borderId="0">
      <alignment vertical="center"/>
    </xf>
    <xf numFmtId="0" fontId="17" fillId="4" borderId="0">
      <alignment vertical="center"/>
    </xf>
    <xf numFmtId="0" fontId="17" fillId="4" borderId="0">
      <alignment vertical="center"/>
    </xf>
    <xf numFmtId="0" fontId="18" fillId="20" borderId="9">
      <alignment vertical="center"/>
    </xf>
    <xf numFmtId="0" fontId="18" fillId="20" borderId="9">
      <alignment vertical="center"/>
    </xf>
    <xf numFmtId="0" fontId="18" fillId="20" borderId="9">
      <alignment vertical="center"/>
    </xf>
    <xf numFmtId="0" fontId="18" fillId="20" borderId="9">
      <alignment vertical="center"/>
    </xf>
    <xf numFmtId="0" fontId="18" fillId="20" borderId="9">
      <alignment vertical="center"/>
    </xf>
    <xf numFmtId="0" fontId="18" fillId="20" borderId="9">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2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6" fillId="0" borderId="0"/>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19" fillId="0" borderId="0"/>
    <xf numFmtId="0" fontId="19" fillId="0" borderId="0"/>
    <xf numFmtId="0" fontId="27" fillId="0" borderId="0">
      <alignment vertical="center"/>
    </xf>
    <xf numFmtId="0" fontId="27" fillId="0" borderId="0">
      <alignment vertical="center"/>
    </xf>
    <xf numFmtId="0" fontId="19" fillId="0" borderId="0"/>
    <xf numFmtId="0" fontId="19" fillId="0" borderId="0"/>
    <xf numFmtId="0" fontId="19" fillId="0" borderId="0"/>
    <xf numFmtId="0" fontId="19"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9" fillId="0" borderId="0"/>
    <xf numFmtId="0" fontId="19" fillId="0" borderId="0"/>
    <xf numFmtId="41" fontId="27"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 fillId="0" borderId="0">
      <alignment vertical="center"/>
    </xf>
    <xf numFmtId="0" fontId="27" fillId="0" borderId="0">
      <alignment vertical="center"/>
    </xf>
    <xf numFmtId="0" fontId="19" fillId="0" borderId="0"/>
    <xf numFmtId="41" fontId="19" fillId="0" borderId="0">
      <alignment vertical="center"/>
    </xf>
    <xf numFmtId="0" fontId="27" fillId="0" borderId="0">
      <alignment vertical="center"/>
    </xf>
    <xf numFmtId="0" fontId="27" fillId="0" borderId="0">
      <alignment vertical="center"/>
    </xf>
    <xf numFmtId="0" fontId="27" fillId="0" borderId="0">
      <alignment vertical="center"/>
    </xf>
    <xf numFmtId="0" fontId="1" fillId="0" borderId="0">
      <alignment vertical="center"/>
    </xf>
  </cellStyleXfs>
  <cellXfs count="659">
    <xf numFmtId="0" fontId="0" fillId="0" borderId="0" xfId="0">
      <alignment vertical="center"/>
    </xf>
    <xf numFmtId="177" fontId="0" fillId="0" borderId="0" xfId="0" applyNumberFormat="1">
      <alignment vertical="center"/>
    </xf>
    <xf numFmtId="0" fontId="0" fillId="0" borderId="0" xfId="0" applyAlignment="1">
      <alignment horizontal="center" vertical="center"/>
    </xf>
    <xf numFmtId="0" fontId="19" fillId="0" borderId="0" xfId="406" applyAlignment="1">
      <alignment vertical="center"/>
    </xf>
    <xf numFmtId="177" fontId="20" fillId="0" borderId="13" xfId="0" applyNumberFormat="1" applyFont="1" applyBorder="1" applyAlignment="1">
      <alignment horizontal="center" vertical="center"/>
    </xf>
    <xf numFmtId="0" fontId="21" fillId="0" borderId="0" xfId="406" applyFont="1" applyAlignment="1">
      <alignment vertical="center"/>
    </xf>
    <xf numFmtId="0" fontId="20" fillId="25" borderId="10" xfId="0" applyFont="1" applyFill="1" applyBorder="1" applyAlignment="1">
      <alignment horizontal="left" vertical="center" shrinkToFit="1"/>
    </xf>
    <xf numFmtId="0" fontId="0" fillId="26" borderId="10" xfId="0" applyFill="1" applyBorder="1" applyAlignment="1">
      <alignment horizontal="center" vertical="center" shrinkToFit="1"/>
    </xf>
    <xf numFmtId="177" fontId="20" fillId="0" borderId="10" xfId="0" applyNumberFormat="1" applyFont="1" applyBorder="1" applyAlignment="1">
      <alignment horizontal="center" vertical="center"/>
    </xf>
    <xf numFmtId="0" fontId="0" fillId="27" borderId="26" xfId="0" applyFill="1" applyBorder="1" applyAlignment="1">
      <alignment horizontal="center" vertical="center" shrinkToFi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20" fillId="25" borderId="29" xfId="0" applyFont="1" applyFill="1" applyBorder="1" applyAlignment="1">
      <alignment horizontal="left" vertical="center" shrinkToFit="1"/>
    </xf>
    <xf numFmtId="177" fontId="20" fillId="0" borderId="38" xfId="0" applyNumberFormat="1" applyFont="1" applyBorder="1" applyAlignment="1">
      <alignment horizontal="center" vertical="center"/>
    </xf>
    <xf numFmtId="177" fontId="20" fillId="0" borderId="29" xfId="0" applyNumberFormat="1" applyFont="1" applyBorder="1" applyAlignment="1">
      <alignment horizontal="center" vertical="center"/>
    </xf>
    <xf numFmtId="0" fontId="20" fillId="25" borderId="15" xfId="0" applyFont="1" applyFill="1" applyBorder="1" applyAlignment="1">
      <alignment horizontal="left" vertical="center" shrinkToFit="1"/>
    </xf>
    <xf numFmtId="177" fontId="20" fillId="0" borderId="15" xfId="0" applyNumberFormat="1" applyFont="1" applyBorder="1" applyAlignment="1">
      <alignment horizontal="center" vertical="center"/>
    </xf>
    <xf numFmtId="0" fontId="0" fillId="0" borderId="32" xfId="0" applyBorder="1" applyAlignment="1">
      <alignment horizontal="center" vertical="center"/>
    </xf>
    <xf numFmtId="0" fontId="0" fillId="0" borderId="35" xfId="0" applyBorder="1" applyAlignment="1">
      <alignment horizontal="center" vertical="center"/>
    </xf>
    <xf numFmtId="177" fontId="20" fillId="0" borderId="39" xfId="0" applyNumberFormat="1" applyFont="1" applyBorder="1" applyAlignment="1">
      <alignment horizontal="center" vertical="center"/>
    </xf>
    <xf numFmtId="0" fontId="1" fillId="0" borderId="31" xfId="0" applyFont="1" applyBorder="1" applyAlignment="1">
      <alignment horizontal="center" vertical="center" wrapText="1"/>
    </xf>
    <xf numFmtId="0" fontId="0" fillId="0" borderId="49" xfId="0" applyBorder="1">
      <alignment vertical="center"/>
    </xf>
    <xf numFmtId="0" fontId="20" fillId="0" borderId="30" xfId="0" applyFont="1" applyBorder="1" applyAlignment="1">
      <alignment horizontal="left" vertical="center" shrinkToFit="1"/>
    </xf>
    <xf numFmtId="0" fontId="0" fillId="0" borderId="50" xfId="0" applyBorder="1">
      <alignment vertical="center"/>
    </xf>
    <xf numFmtId="0" fontId="20" fillId="0" borderId="31" xfId="0" applyFont="1" applyBorder="1" applyAlignment="1">
      <alignment horizontal="left" vertical="center" shrinkToFit="1"/>
    </xf>
    <xf numFmtId="0" fontId="0" fillId="0" borderId="31" xfId="0" quotePrefix="1" applyBorder="1" applyAlignment="1">
      <alignment horizontal="center" vertical="center"/>
    </xf>
    <xf numFmtId="0" fontId="0" fillId="0" borderId="34" xfId="0" quotePrefix="1" applyBorder="1" applyAlignment="1">
      <alignment horizontal="center" vertical="center"/>
    </xf>
    <xf numFmtId="0" fontId="0" fillId="0" borderId="51" xfId="0" applyBorder="1">
      <alignment vertical="center"/>
    </xf>
    <xf numFmtId="0" fontId="20" fillId="0" borderId="32" xfId="0" applyFont="1" applyBorder="1" applyAlignment="1">
      <alignment horizontal="left" vertical="center" shrinkToFit="1"/>
    </xf>
    <xf numFmtId="0" fontId="1" fillId="0" borderId="50" xfId="0" applyFont="1" applyBorder="1">
      <alignment vertical="center"/>
    </xf>
    <xf numFmtId="0" fontId="1" fillId="0" borderId="31" xfId="0" applyFont="1" applyBorder="1" applyAlignment="1">
      <alignment horizontal="center" vertical="center"/>
    </xf>
    <xf numFmtId="177" fontId="20" fillId="30" borderId="29" xfId="0" applyNumberFormat="1" applyFont="1" applyFill="1" applyBorder="1" applyAlignment="1">
      <alignment horizontal="center" vertical="center"/>
    </xf>
    <xf numFmtId="177" fontId="20" fillId="30" borderId="10" xfId="0" applyNumberFormat="1" applyFont="1" applyFill="1" applyBorder="1" applyAlignment="1">
      <alignment horizontal="center" vertical="center"/>
    </xf>
    <xf numFmtId="0" fontId="0" fillId="30" borderId="0" xfId="0" applyFill="1">
      <alignment vertical="center"/>
    </xf>
    <xf numFmtId="177" fontId="31" fillId="0" borderId="38" xfId="0" applyNumberFormat="1" applyFont="1" applyBorder="1" applyAlignment="1">
      <alignment horizontal="center" vertical="center"/>
    </xf>
    <xf numFmtId="177" fontId="31" fillId="0" borderId="39" xfId="0" applyNumberFormat="1" applyFont="1" applyBorder="1" applyAlignment="1">
      <alignment horizontal="center" vertical="center"/>
    </xf>
    <xf numFmtId="177" fontId="31" fillId="0" borderId="10" xfId="0" applyNumberFormat="1" applyFont="1" applyBorder="1" applyAlignment="1">
      <alignment horizontal="center" vertical="center"/>
    </xf>
    <xf numFmtId="177" fontId="31" fillId="0" borderId="13" xfId="0" applyNumberFormat="1" applyFont="1" applyBorder="1" applyAlignment="1">
      <alignment horizontal="center" vertical="center"/>
    </xf>
    <xf numFmtId="177" fontId="31" fillId="0" borderId="29" xfId="0" applyNumberFormat="1" applyFont="1" applyBorder="1" applyAlignment="1">
      <alignment horizontal="center" vertical="center"/>
    </xf>
    <xf numFmtId="177" fontId="31" fillId="0" borderId="15" xfId="0" applyNumberFormat="1" applyFont="1" applyBorder="1" applyAlignment="1">
      <alignment horizontal="center" vertical="center"/>
    </xf>
    <xf numFmtId="0" fontId="1" fillId="0" borderId="0" xfId="0" applyFont="1">
      <alignment vertical="center"/>
    </xf>
    <xf numFmtId="0" fontId="20" fillId="30" borderId="29" xfId="0" applyFont="1" applyFill="1" applyBorder="1" applyAlignment="1">
      <alignment horizontal="left" vertical="center" shrinkToFit="1"/>
    </xf>
    <xf numFmtId="0" fontId="20" fillId="30" borderId="15" xfId="0" applyFont="1" applyFill="1" applyBorder="1" applyAlignment="1">
      <alignment horizontal="left" vertical="center" shrinkToFit="1"/>
    </xf>
    <xf numFmtId="177" fontId="0" fillId="30" borderId="0" xfId="0" applyNumberFormat="1" applyFill="1">
      <alignment vertical="center"/>
    </xf>
    <xf numFmtId="177" fontId="31" fillId="30" borderId="10" xfId="0" applyNumberFormat="1" applyFont="1" applyFill="1" applyBorder="1" applyAlignment="1">
      <alignment horizontal="center" vertical="center"/>
    </xf>
    <xf numFmtId="177" fontId="31" fillId="30" borderId="29" xfId="0" applyNumberFormat="1" applyFont="1" applyFill="1" applyBorder="1" applyAlignment="1">
      <alignment horizontal="center" vertical="center"/>
    </xf>
    <xf numFmtId="177" fontId="20" fillId="30" borderId="15" xfId="0" applyNumberFormat="1" applyFont="1" applyFill="1" applyBorder="1" applyAlignment="1">
      <alignment horizontal="center" vertical="center"/>
    </xf>
    <xf numFmtId="177" fontId="20" fillId="30" borderId="38" xfId="0" applyNumberFormat="1" applyFont="1" applyFill="1" applyBorder="1" applyAlignment="1">
      <alignment horizontal="center" vertical="center"/>
    </xf>
    <xf numFmtId="177" fontId="31" fillId="30" borderId="13" xfId="0" applyNumberFormat="1" applyFont="1" applyFill="1" applyBorder="1" applyAlignment="1">
      <alignment horizontal="center" vertical="center"/>
    </xf>
    <xf numFmtId="177" fontId="20" fillId="30" borderId="13" xfId="0" applyNumberFormat="1" applyFont="1" applyFill="1" applyBorder="1" applyAlignment="1">
      <alignment horizontal="center" vertical="center"/>
    </xf>
    <xf numFmtId="177" fontId="31" fillId="0" borderId="54" xfId="0" applyNumberFormat="1" applyFont="1" applyBorder="1" applyAlignment="1">
      <alignment horizontal="center" vertical="center"/>
    </xf>
    <xf numFmtId="177" fontId="20" fillId="0" borderId="54" xfId="0" applyNumberFormat="1" applyFont="1" applyBorder="1" applyAlignment="1">
      <alignment horizontal="center" vertical="center"/>
    </xf>
    <xf numFmtId="177" fontId="31" fillId="0" borderId="56" xfId="0" applyNumberFormat="1" applyFont="1" applyBorder="1" applyAlignment="1">
      <alignment horizontal="center" vertical="center"/>
    </xf>
    <xf numFmtId="177" fontId="20" fillId="0" borderId="56" xfId="0" applyNumberFormat="1" applyFont="1" applyBorder="1" applyAlignment="1">
      <alignment horizontal="center" vertical="center"/>
    </xf>
    <xf numFmtId="0" fontId="1" fillId="0" borderId="0" xfId="0" applyFont="1" applyAlignment="1">
      <alignment horizontal="center" vertical="center" wrapText="1"/>
    </xf>
    <xf numFmtId="177" fontId="36" fillId="0" borderId="38" xfId="0" applyNumberFormat="1" applyFont="1" applyBorder="1" applyAlignment="1">
      <alignment horizontal="center" vertical="center"/>
    </xf>
    <xf numFmtId="177" fontId="31" fillId="30" borderId="26" xfId="0" applyNumberFormat="1" applyFont="1" applyFill="1" applyBorder="1" applyAlignment="1">
      <alignment horizontal="center" vertical="center"/>
    </xf>
    <xf numFmtId="177" fontId="31" fillId="0" borderId="57" xfId="0" applyNumberFormat="1" applyFont="1" applyBorder="1" applyAlignment="1">
      <alignment horizontal="center" vertical="center"/>
    </xf>
    <xf numFmtId="177" fontId="20" fillId="30" borderId="26" xfId="0" applyNumberFormat="1" applyFont="1" applyFill="1" applyBorder="1" applyAlignment="1">
      <alignment horizontal="center" vertical="center"/>
    </xf>
    <xf numFmtId="177" fontId="20" fillId="30" borderId="57" xfId="0" applyNumberFormat="1" applyFont="1" applyFill="1" applyBorder="1" applyAlignment="1">
      <alignment horizontal="center" vertical="center"/>
    </xf>
    <xf numFmtId="177" fontId="31" fillId="0" borderId="26" xfId="0" applyNumberFormat="1" applyFont="1" applyBorder="1" applyAlignment="1">
      <alignment horizontal="center" vertical="center"/>
    </xf>
    <xf numFmtId="177" fontId="20" fillId="0" borderId="26" xfId="0" applyNumberFormat="1" applyFont="1" applyBorder="1" applyAlignment="1">
      <alignment horizontal="center" vertical="center"/>
    </xf>
    <xf numFmtId="177" fontId="20" fillId="0" borderId="57" xfId="0" applyNumberFormat="1" applyFont="1" applyBorder="1" applyAlignment="1">
      <alignment horizontal="center" vertical="center"/>
    </xf>
    <xf numFmtId="177" fontId="36" fillId="0" borderId="10" xfId="0" applyNumberFormat="1" applyFont="1" applyBorder="1" applyAlignment="1">
      <alignment horizontal="center" vertical="center"/>
    </xf>
    <xf numFmtId="177" fontId="31" fillId="30" borderId="15" xfId="0" applyNumberFormat="1" applyFont="1" applyFill="1" applyBorder="1" applyAlignment="1">
      <alignment horizontal="center" vertical="center"/>
    </xf>
    <xf numFmtId="0" fontId="33" fillId="31" borderId="0" xfId="0" applyFont="1" applyFill="1">
      <alignment vertical="center"/>
    </xf>
    <xf numFmtId="177" fontId="31" fillId="0" borderId="15" xfId="424" applyNumberFormat="1" applyFont="1" applyBorder="1" applyAlignment="1">
      <alignment horizontal="center" vertical="center"/>
    </xf>
    <xf numFmtId="177" fontId="20" fillId="0" borderId="15" xfId="424" applyNumberFormat="1" applyFont="1" applyBorder="1" applyAlignment="1">
      <alignment horizontal="center" vertical="center"/>
    </xf>
    <xf numFmtId="177" fontId="31" fillId="0" borderId="10" xfId="424" applyNumberFormat="1" applyFont="1" applyBorder="1" applyAlignment="1">
      <alignment horizontal="center" vertical="center"/>
    </xf>
    <xf numFmtId="177" fontId="31" fillId="30" borderId="10" xfId="424" applyNumberFormat="1" applyFont="1" applyFill="1" applyBorder="1" applyAlignment="1">
      <alignment horizontal="center" vertical="center"/>
    </xf>
    <xf numFmtId="177" fontId="20" fillId="0" borderId="10" xfId="424" applyNumberFormat="1" applyFont="1" applyBorder="1" applyAlignment="1">
      <alignment horizontal="center" vertical="center"/>
    </xf>
    <xf numFmtId="177" fontId="20" fillId="30" borderId="10" xfId="424" applyNumberFormat="1" applyFont="1" applyFill="1" applyBorder="1" applyAlignment="1">
      <alignment horizontal="center" vertical="center"/>
    </xf>
    <xf numFmtId="177" fontId="31" fillId="30" borderId="0" xfId="0" applyNumberFormat="1" applyFont="1" applyFill="1" applyAlignment="1">
      <alignment horizontal="center" vertical="center"/>
    </xf>
    <xf numFmtId="177" fontId="20" fillId="30" borderId="0" xfId="0" applyNumberFormat="1" applyFont="1" applyFill="1" applyAlignment="1">
      <alignment horizontal="center" vertical="center"/>
    </xf>
    <xf numFmtId="177" fontId="32" fillId="28" borderId="0" xfId="0" applyNumberFormat="1" applyFont="1" applyFill="1" applyAlignment="1">
      <alignment horizontal="center" vertical="center"/>
    </xf>
    <xf numFmtId="177" fontId="11" fillId="28" borderId="0" xfId="0" applyNumberFormat="1" applyFont="1" applyFill="1">
      <alignment vertical="center"/>
    </xf>
    <xf numFmtId="177" fontId="11" fillId="0" borderId="0" xfId="0" applyNumberFormat="1" applyFont="1">
      <alignment vertical="center"/>
    </xf>
    <xf numFmtId="0" fontId="0" fillId="0" borderId="27" xfId="0" applyBorder="1">
      <alignment vertical="center"/>
    </xf>
    <xf numFmtId="0" fontId="0" fillId="0" borderId="0" xfId="0" applyBorder="1">
      <alignment vertical="center"/>
    </xf>
    <xf numFmtId="0" fontId="21" fillId="0" borderId="27" xfId="406" applyFont="1" applyBorder="1" applyAlignment="1">
      <alignment vertical="center"/>
    </xf>
    <xf numFmtId="177" fontId="0" fillId="0" borderId="0" xfId="0" applyNumberFormat="1" applyBorder="1">
      <alignment vertical="center"/>
    </xf>
    <xf numFmtId="0" fontId="21" fillId="0" borderId="0" xfId="406" applyFont="1" applyBorder="1" applyAlignment="1">
      <alignment vertical="center"/>
    </xf>
    <xf numFmtId="0" fontId="0" fillId="0" borderId="0" xfId="0" applyAlignment="1" applyProtection="1">
      <alignment horizontal="center" vertical="center"/>
      <protection locked="0"/>
    </xf>
    <xf numFmtId="0" fontId="0" fillId="0" borderId="0" xfId="0" applyProtection="1">
      <alignment vertical="center"/>
      <protection locked="0"/>
    </xf>
    <xf numFmtId="177" fontId="0" fillId="30" borderId="0" xfId="0" applyNumberFormat="1" applyFill="1" applyProtection="1">
      <alignment vertical="center"/>
      <protection locked="0"/>
    </xf>
    <xf numFmtId="0" fontId="0" fillId="30" borderId="0" xfId="0" applyFill="1" applyProtection="1">
      <alignment vertical="center"/>
      <protection locked="0"/>
    </xf>
    <xf numFmtId="0" fontId="0" fillId="0" borderId="0" xfId="0" applyFill="1" applyProtection="1">
      <alignment vertical="center"/>
      <protection locked="0"/>
    </xf>
    <xf numFmtId="0" fontId="34" fillId="0" borderId="0" xfId="0" applyFont="1" applyProtection="1">
      <alignment vertical="center"/>
      <protection locked="0"/>
    </xf>
    <xf numFmtId="0" fontId="3" fillId="0" borderId="0" xfId="0" applyFont="1" applyProtection="1">
      <alignment vertical="center"/>
      <protection locked="0"/>
    </xf>
    <xf numFmtId="177" fontId="11" fillId="24" borderId="10" xfId="0" applyNumberFormat="1" applyFont="1" applyFill="1" applyBorder="1" applyAlignment="1" applyProtection="1">
      <alignment horizontal="center" vertical="center"/>
    </xf>
    <xf numFmtId="0" fontId="0" fillId="0" borderId="0" xfId="0" applyFill="1" applyAlignment="1" applyProtection="1">
      <alignment horizontal="center" vertical="center"/>
      <protection locked="0"/>
    </xf>
    <xf numFmtId="177" fontId="1" fillId="0" borderId="11" xfId="0" applyNumberFormat="1" applyFont="1" applyFill="1" applyBorder="1" applyAlignment="1" applyProtection="1">
      <alignment horizontal="center" vertical="center"/>
    </xf>
    <xf numFmtId="177" fontId="1" fillId="0" borderId="12" xfId="0" applyNumberFormat="1" applyFont="1" applyFill="1" applyBorder="1" applyAlignment="1" applyProtection="1">
      <alignment horizontal="center" vertical="center"/>
    </xf>
    <xf numFmtId="0" fontId="0" fillId="0" borderId="0" xfId="0" applyAlignment="1" applyProtection="1">
      <alignment horizontal="centerContinuous" vertical="center"/>
    </xf>
    <xf numFmtId="0" fontId="0" fillId="0" borderId="0" xfId="0" applyProtection="1">
      <alignment vertical="center"/>
    </xf>
    <xf numFmtId="177" fontId="20" fillId="33" borderId="0" xfId="0" applyNumberFormat="1" applyFont="1" applyFill="1" applyBorder="1" applyAlignment="1" applyProtection="1">
      <alignment horizontal="center" vertical="center" wrapText="1"/>
    </xf>
    <xf numFmtId="177" fontId="20" fillId="33" borderId="0" xfId="0" applyNumberFormat="1" applyFont="1" applyFill="1" applyBorder="1" applyAlignment="1" applyProtection="1">
      <alignment horizontal="center" vertical="center"/>
    </xf>
    <xf numFmtId="181" fontId="36" fillId="33" borderId="0" xfId="0" applyNumberFormat="1" applyFont="1" applyFill="1" applyBorder="1" applyAlignment="1" applyProtection="1">
      <alignment horizontal="center" vertical="center"/>
    </xf>
    <xf numFmtId="0" fontId="24" fillId="33" borderId="0" xfId="0" applyFont="1" applyFill="1" applyBorder="1" applyAlignment="1" applyProtection="1">
      <alignment horizontal="centerContinuous" vertical="center" shrinkToFit="1"/>
    </xf>
    <xf numFmtId="0" fontId="24" fillId="33" borderId="0" xfId="0" applyFont="1" applyFill="1" applyBorder="1" applyAlignment="1" applyProtection="1">
      <alignment horizontal="center" vertical="center"/>
    </xf>
    <xf numFmtId="0" fontId="24" fillId="33" borderId="0" xfId="0" applyFont="1" applyFill="1" applyBorder="1" applyAlignment="1" applyProtection="1">
      <alignment horizontal="center" vertical="center" shrinkToFit="1"/>
    </xf>
    <xf numFmtId="177" fontId="37" fillId="33" borderId="0" xfId="0" applyNumberFormat="1" applyFont="1" applyFill="1" applyBorder="1" applyAlignment="1" applyProtection="1">
      <alignment horizontal="center" vertical="center"/>
    </xf>
    <xf numFmtId="0" fontId="24" fillId="33" borderId="0" xfId="424" applyNumberFormat="1" applyFont="1" applyFill="1" applyBorder="1" applyAlignment="1" applyProtection="1">
      <alignment horizontal="center" vertical="center"/>
    </xf>
    <xf numFmtId="177" fontId="24" fillId="33" borderId="0" xfId="0" applyNumberFormat="1" applyFont="1" applyFill="1" applyBorder="1" applyAlignment="1" applyProtection="1">
      <alignment horizontal="center" vertical="center"/>
    </xf>
    <xf numFmtId="177" fontId="24" fillId="33" borderId="0" xfId="0" applyNumberFormat="1" applyFont="1" applyFill="1" applyBorder="1" applyAlignment="1" applyProtection="1">
      <alignment horizontal="center" vertical="center" wrapText="1"/>
    </xf>
    <xf numFmtId="0" fontId="25" fillId="0" borderId="0" xfId="0" applyFont="1" applyAlignment="1" applyProtection="1">
      <alignment horizontal="centerContinuous" vertical="center"/>
    </xf>
    <xf numFmtId="0" fontId="22" fillId="0" borderId="62" xfId="0" applyFont="1" applyFill="1" applyBorder="1" applyAlignment="1" applyProtection="1">
      <alignment horizontal="right" vertical="center"/>
    </xf>
    <xf numFmtId="0" fontId="0" fillId="0" borderId="0" xfId="0" applyAlignment="1" applyProtection="1">
      <alignment horizontal="centerContinuous" vertical="center"/>
      <protection hidden="1"/>
    </xf>
    <xf numFmtId="0" fontId="0" fillId="0" borderId="0" xfId="0" applyProtection="1">
      <alignment vertical="center"/>
      <protection hidden="1"/>
    </xf>
    <xf numFmtId="0" fontId="11" fillId="33" borderId="17" xfId="0" applyFont="1" applyFill="1" applyBorder="1" applyAlignment="1" applyProtection="1">
      <alignment horizontal="right" vertical="center"/>
      <protection hidden="1"/>
    </xf>
    <xf numFmtId="2" fontId="11" fillId="33" borderId="10" xfId="0" applyNumberFormat="1" applyFont="1" applyFill="1" applyBorder="1" applyAlignment="1" applyProtection="1">
      <alignment horizontal="center" vertical="center"/>
      <protection hidden="1"/>
    </xf>
    <xf numFmtId="2" fontId="1" fillId="0" borderId="10" xfId="0" applyNumberFormat="1" applyFont="1" applyBorder="1" applyAlignment="1" applyProtection="1">
      <alignment horizontal="center" vertical="center"/>
      <protection hidden="1"/>
    </xf>
    <xf numFmtId="0" fontId="54" fillId="0" borderId="10" xfId="0" applyFont="1" applyFill="1" applyBorder="1" applyAlignment="1" applyProtection="1">
      <alignment horizontal="center" vertical="center" wrapText="1"/>
      <protection locked="0"/>
    </xf>
    <xf numFmtId="0" fontId="54" fillId="0" borderId="10" xfId="0" applyFont="1" applyFill="1" applyBorder="1" applyAlignment="1" applyProtection="1">
      <alignment horizontal="center" vertical="center" wrapText="1" shrinkToFit="1"/>
      <protection locked="0"/>
    </xf>
    <xf numFmtId="0" fontId="56" fillId="0" borderId="10" xfId="0" applyFont="1" applyFill="1" applyBorder="1" applyAlignment="1" applyProtection="1">
      <alignment horizontal="center" vertical="center" wrapText="1"/>
      <protection locked="0"/>
    </xf>
    <xf numFmtId="0" fontId="55" fillId="0" borderId="10" xfId="0" applyFont="1" applyBorder="1" applyAlignment="1" applyProtection="1">
      <alignment horizontal="center" vertical="center" wrapText="1"/>
      <protection locked="0"/>
    </xf>
    <xf numFmtId="0" fontId="55" fillId="0" borderId="10" xfId="0" applyFont="1" applyBorder="1" applyAlignment="1" applyProtection="1">
      <alignment horizontal="center" vertical="center"/>
      <protection locked="0"/>
    </xf>
    <xf numFmtId="0" fontId="45" fillId="0" borderId="10" xfId="0" applyNumberFormat="1" applyFont="1" applyFill="1" applyBorder="1" applyAlignment="1" applyProtection="1">
      <alignment horizontal="center" vertical="center"/>
    </xf>
    <xf numFmtId="0" fontId="45" fillId="0" borderId="10" xfId="0" applyNumberFormat="1" applyFont="1" applyFill="1" applyBorder="1" applyAlignment="1" applyProtection="1">
      <alignment vertical="center" shrinkToFit="1"/>
    </xf>
    <xf numFmtId="0" fontId="45" fillId="0" borderId="10" xfId="0" applyNumberFormat="1" applyFont="1" applyFill="1" applyBorder="1" applyAlignment="1" applyProtection="1">
      <alignment horizontal="center" vertical="center" shrinkToFit="1"/>
    </xf>
    <xf numFmtId="177" fontId="38" fillId="0" borderId="10" xfId="0" applyNumberFormat="1" applyFont="1" applyFill="1" applyBorder="1" applyAlignment="1" applyProtection="1">
      <alignment horizontal="center" vertical="center"/>
    </xf>
    <xf numFmtId="0" fontId="45" fillId="0" borderId="10" xfId="0" applyNumberFormat="1" applyFont="1" applyFill="1" applyBorder="1" applyAlignment="1" applyProtection="1">
      <alignment horizontal="center" vertical="center" wrapText="1"/>
    </xf>
    <xf numFmtId="177" fontId="1" fillId="0" borderId="10" xfId="0" applyNumberFormat="1" applyFont="1" applyFill="1" applyBorder="1" applyAlignment="1" applyProtection="1">
      <alignment horizontal="center" vertical="center"/>
    </xf>
    <xf numFmtId="0" fontId="46" fillId="0" borderId="10" xfId="0" applyNumberFormat="1" applyFont="1" applyFill="1" applyBorder="1" applyAlignment="1" applyProtection="1">
      <alignment horizontal="center" vertical="center" shrinkToFit="1"/>
    </xf>
    <xf numFmtId="0" fontId="46" fillId="0" borderId="10" xfId="0" applyNumberFormat="1" applyFont="1" applyFill="1" applyBorder="1" applyAlignment="1" applyProtection="1">
      <alignment vertical="center" shrinkToFit="1"/>
    </xf>
    <xf numFmtId="0" fontId="46" fillId="0" borderId="10" xfId="0" applyNumberFormat="1" applyFont="1" applyFill="1" applyBorder="1" applyAlignment="1" applyProtection="1">
      <alignment horizontal="left" vertical="center" shrinkToFit="1"/>
    </xf>
    <xf numFmtId="177" fontId="47" fillId="0" borderId="10" xfId="0" applyNumberFormat="1" applyFont="1" applyFill="1" applyBorder="1" applyAlignment="1" applyProtection="1">
      <alignment horizontal="center" vertical="center"/>
    </xf>
    <xf numFmtId="177" fontId="46" fillId="0" borderId="10" xfId="0" applyNumberFormat="1" applyFont="1" applyFill="1" applyBorder="1" applyAlignment="1" applyProtection="1">
      <alignment horizontal="center" vertical="center"/>
    </xf>
    <xf numFmtId="0" fontId="47" fillId="0" borderId="10" xfId="0" applyNumberFormat="1" applyFont="1" applyFill="1" applyBorder="1" applyAlignment="1" applyProtection="1">
      <alignment vertical="center" shrinkToFit="1"/>
    </xf>
    <xf numFmtId="0" fontId="1" fillId="0" borderId="10" xfId="0" applyNumberFormat="1" applyFont="1" applyFill="1" applyBorder="1" applyAlignment="1" applyProtection="1">
      <alignment vertical="center" shrinkToFit="1"/>
    </xf>
    <xf numFmtId="0" fontId="1" fillId="0" borderId="10" xfId="0" applyNumberFormat="1" applyFont="1" applyFill="1" applyBorder="1" applyAlignment="1" applyProtection="1">
      <alignment horizontal="center" vertical="center" shrinkToFit="1"/>
    </xf>
    <xf numFmtId="0" fontId="1" fillId="0" borderId="10" xfId="0" applyNumberFormat="1" applyFont="1" applyFill="1" applyBorder="1" applyAlignment="1" applyProtection="1">
      <alignment horizontal="left" vertical="center" shrinkToFit="1"/>
    </xf>
    <xf numFmtId="0" fontId="1" fillId="0" borderId="10" xfId="0" applyNumberFormat="1" applyFont="1" applyFill="1" applyBorder="1" applyAlignment="1" applyProtection="1">
      <alignment horizontal="center" vertical="center" wrapText="1"/>
    </xf>
    <xf numFmtId="0" fontId="1" fillId="0" borderId="10" xfId="0" applyFont="1" applyFill="1" applyBorder="1" applyAlignment="1" applyProtection="1">
      <alignment horizontal="center" vertical="center"/>
    </xf>
    <xf numFmtId="0" fontId="1" fillId="0" borderId="10" xfId="0" applyFont="1" applyFill="1" applyBorder="1" applyAlignment="1" applyProtection="1">
      <alignment vertical="center" shrinkToFit="1"/>
    </xf>
    <xf numFmtId="0" fontId="45" fillId="0" borderId="26" xfId="0" applyNumberFormat="1" applyFont="1" applyFill="1" applyBorder="1" applyAlignment="1" applyProtection="1">
      <alignment vertical="center" shrinkToFit="1"/>
    </xf>
    <xf numFmtId="177" fontId="38" fillId="0" borderId="26" xfId="0" applyNumberFormat="1" applyFont="1" applyBorder="1" applyAlignment="1" applyProtection="1">
      <alignment horizontal="center" vertical="center"/>
    </xf>
    <xf numFmtId="0" fontId="45" fillId="0" borderId="10" xfId="0" applyFont="1" applyFill="1" applyBorder="1" applyAlignment="1" applyProtection="1">
      <alignment horizontal="center" vertical="center"/>
    </xf>
    <xf numFmtId="0" fontId="45" fillId="0" borderId="10" xfId="0" applyNumberFormat="1" applyFont="1" applyFill="1" applyBorder="1" applyAlignment="1" applyProtection="1">
      <alignment horizontal="left" vertical="center" shrinkToFit="1"/>
    </xf>
    <xf numFmtId="177" fontId="65" fillId="0" borderId="10" xfId="0" applyNumberFormat="1" applyFont="1" applyFill="1" applyBorder="1" applyAlignment="1" applyProtection="1">
      <alignment horizontal="center" vertical="center"/>
    </xf>
    <xf numFmtId="0" fontId="45" fillId="0" borderId="10" xfId="0" applyNumberFormat="1" applyFont="1" applyFill="1" applyBorder="1" applyAlignment="1" applyProtection="1">
      <alignment vertical="center"/>
    </xf>
    <xf numFmtId="2" fontId="72" fillId="0" borderId="10" xfId="0" applyNumberFormat="1" applyFont="1" applyFill="1" applyBorder="1" applyAlignment="1" applyProtection="1">
      <alignment horizontal="center" vertical="center" wrapText="1"/>
    </xf>
    <xf numFmtId="0" fontId="45" fillId="0" borderId="10" xfId="0" applyNumberFormat="1" applyFont="1" applyFill="1" applyBorder="1" applyAlignment="1" applyProtection="1">
      <alignment vertical="center" wrapText="1"/>
    </xf>
    <xf numFmtId="177" fontId="45" fillId="0" borderId="10" xfId="0" applyNumberFormat="1" applyFont="1" applyFill="1" applyBorder="1" applyAlignment="1" applyProtection="1">
      <alignment horizontal="center" vertical="center"/>
    </xf>
    <xf numFmtId="0" fontId="0" fillId="0" borderId="0" xfId="0" applyAlignment="1" applyProtection="1">
      <alignment horizontal="center" vertical="center"/>
    </xf>
    <xf numFmtId="0" fontId="0" fillId="0" borderId="0" xfId="0" applyAlignment="1" applyProtection="1">
      <alignment horizontal="left" vertical="center"/>
    </xf>
    <xf numFmtId="0" fontId="68" fillId="0" borderId="62" xfId="0" applyFont="1" applyFill="1" applyBorder="1" applyAlignment="1" applyProtection="1">
      <alignment horizontal="centerContinuous" vertical="center"/>
    </xf>
    <xf numFmtId="0" fontId="62" fillId="0" borderId="62" xfId="0" applyFont="1" applyFill="1" applyBorder="1" applyAlignment="1" applyProtection="1">
      <alignment horizontal="centerContinuous" vertical="center"/>
    </xf>
    <xf numFmtId="0" fontId="25" fillId="0" borderId="62" xfId="0" applyFont="1" applyFill="1" applyBorder="1" applyAlignment="1" applyProtection="1">
      <alignment horizontal="centerContinuous" vertical="center"/>
    </xf>
    <xf numFmtId="0" fontId="0" fillId="0" borderId="62" xfId="0" applyFill="1" applyBorder="1" applyAlignment="1" applyProtection="1">
      <alignment horizontal="centerContinuous" vertical="center"/>
    </xf>
    <xf numFmtId="0" fontId="22" fillId="0" borderId="62" xfId="0" applyFont="1" applyFill="1" applyBorder="1" applyAlignment="1" applyProtection="1">
      <alignment horizontal="centerContinuous" vertical="center"/>
    </xf>
    <xf numFmtId="0" fontId="24" fillId="0" borderId="0" xfId="0" applyFont="1" applyFill="1" applyBorder="1" applyAlignment="1" applyProtection="1">
      <alignment horizontal="left" vertical="center" shrinkToFit="1"/>
    </xf>
    <xf numFmtId="0" fontId="32" fillId="0" borderId="0" xfId="0" applyNumberFormat="1" applyFont="1" applyFill="1" applyBorder="1" applyAlignment="1" applyProtection="1">
      <alignment horizontal="left" vertical="center" shrinkToFit="1"/>
    </xf>
    <xf numFmtId="0" fontId="31" fillId="30" borderId="0" xfId="0" applyNumberFormat="1" applyFont="1" applyFill="1" applyBorder="1" applyAlignment="1" applyProtection="1">
      <alignment horizontal="center" vertical="center"/>
    </xf>
    <xf numFmtId="0" fontId="31" fillId="30" borderId="0" xfId="0" applyNumberFormat="1" applyFont="1" applyFill="1" applyBorder="1" applyAlignment="1" applyProtection="1">
      <alignment horizontal="center" vertical="center" shrinkToFit="1"/>
    </xf>
    <xf numFmtId="177" fontId="31" fillId="30" borderId="0" xfId="0" applyNumberFormat="1" applyFont="1" applyFill="1" applyBorder="1" applyAlignment="1" applyProtection="1">
      <alignment horizontal="center" vertical="center"/>
    </xf>
    <xf numFmtId="0" fontId="20" fillId="30" borderId="0" xfId="424" applyNumberFormat="1" applyFont="1" applyFill="1" applyBorder="1" applyAlignment="1" applyProtection="1">
      <alignment horizontal="center" vertical="center"/>
    </xf>
    <xf numFmtId="177" fontId="20" fillId="30" borderId="0" xfId="0" applyNumberFormat="1" applyFont="1" applyFill="1" applyBorder="1" applyAlignment="1" applyProtection="1">
      <alignment horizontal="center" vertical="center"/>
    </xf>
    <xf numFmtId="177" fontId="20" fillId="0" borderId="0" xfId="0" applyNumberFormat="1" applyFont="1" applyBorder="1" applyAlignment="1" applyProtection="1">
      <alignment horizontal="center" vertical="center"/>
    </xf>
    <xf numFmtId="177" fontId="42" fillId="30" borderId="0" xfId="0" applyNumberFormat="1" applyFont="1" applyFill="1" applyBorder="1" applyAlignment="1" applyProtection="1">
      <alignment horizontal="center" vertical="center"/>
    </xf>
    <xf numFmtId="0" fontId="24" fillId="0" borderId="0" xfId="0" applyNumberFormat="1" applyFont="1" applyFill="1" applyBorder="1" applyAlignment="1" applyProtection="1">
      <alignment horizontal="left" vertical="center" shrinkToFit="1"/>
    </xf>
    <xf numFmtId="0" fontId="20" fillId="30" borderId="0" xfId="0" applyNumberFormat="1" applyFont="1" applyFill="1" applyBorder="1" applyAlignment="1" applyProtection="1">
      <alignment horizontal="center" vertical="center"/>
    </xf>
    <xf numFmtId="0" fontId="20" fillId="30" borderId="0" xfId="0" applyNumberFormat="1" applyFont="1" applyFill="1" applyBorder="1" applyAlignment="1" applyProtection="1">
      <alignment horizontal="center" vertical="center" shrinkToFit="1"/>
    </xf>
    <xf numFmtId="0" fontId="20" fillId="0" borderId="0" xfId="0" applyFont="1" applyBorder="1" applyAlignment="1" applyProtection="1">
      <alignment horizontal="center" vertical="center"/>
    </xf>
    <xf numFmtId="0" fontId="11" fillId="33" borderId="0" xfId="0" applyFont="1" applyFill="1" applyProtection="1">
      <alignment vertical="center"/>
    </xf>
    <xf numFmtId="0" fontId="11" fillId="0" borderId="0" xfId="0" applyFont="1" applyFill="1" applyAlignment="1" applyProtection="1">
      <alignment vertical="center" shrinkToFit="1"/>
    </xf>
    <xf numFmtId="0" fontId="11" fillId="0" borderId="0" xfId="0" applyFont="1" applyFill="1" applyAlignment="1" applyProtection="1">
      <alignment horizontal="left" vertical="center" shrinkToFit="1"/>
    </xf>
    <xf numFmtId="0" fontId="0" fillId="0" borderId="64" xfId="0" applyBorder="1" applyProtection="1">
      <alignment vertical="center"/>
    </xf>
    <xf numFmtId="177" fontId="0" fillId="0" borderId="0" xfId="0" applyNumberFormat="1" applyProtection="1">
      <alignment vertical="center"/>
    </xf>
    <xf numFmtId="177" fontId="0" fillId="33" borderId="0" xfId="0" applyNumberFormat="1" applyFill="1" applyProtection="1">
      <alignment vertical="center"/>
    </xf>
    <xf numFmtId="0" fontId="20" fillId="33" borderId="0" xfId="0" applyFont="1" applyFill="1" applyAlignment="1" applyProtection="1">
      <alignment horizontal="center" vertical="center"/>
    </xf>
    <xf numFmtId="49" fontId="66" fillId="32" borderId="10" xfId="0" applyNumberFormat="1" applyFont="1" applyFill="1" applyBorder="1" applyAlignment="1" applyProtection="1">
      <alignment horizontal="left" vertical="center" wrapText="1"/>
    </xf>
    <xf numFmtId="0" fontId="53" fillId="0" borderId="10" xfId="0" applyFont="1" applyFill="1" applyBorder="1" applyAlignment="1" applyProtection="1">
      <alignment horizontal="center" vertical="center" wrapText="1" shrinkToFit="1"/>
    </xf>
    <xf numFmtId="0" fontId="53" fillId="0" borderId="10" xfId="0" applyFont="1" applyFill="1" applyBorder="1" applyAlignment="1" applyProtection="1">
      <alignment horizontal="center" vertical="center" wrapText="1"/>
    </xf>
    <xf numFmtId="0" fontId="55" fillId="0" borderId="10" xfId="0" applyFont="1" applyFill="1" applyBorder="1" applyAlignment="1" applyProtection="1">
      <alignment horizontal="center" vertical="center" wrapText="1"/>
    </xf>
    <xf numFmtId="0" fontId="54" fillId="0" borderId="10" xfId="0" applyFont="1" applyFill="1" applyBorder="1" applyAlignment="1" applyProtection="1">
      <alignment horizontal="center" vertical="center"/>
    </xf>
    <xf numFmtId="0" fontId="53" fillId="0" borderId="10" xfId="0" applyNumberFormat="1" applyFont="1" applyFill="1" applyBorder="1" applyAlignment="1" applyProtection="1">
      <alignment horizontal="center" vertical="center" wrapText="1"/>
    </xf>
    <xf numFmtId="0" fontId="55" fillId="0" borderId="10" xfId="0" applyFont="1" applyFill="1" applyBorder="1" applyAlignment="1" applyProtection="1">
      <alignment horizontal="center" vertical="center" wrapText="1" shrinkToFit="1"/>
    </xf>
    <xf numFmtId="0" fontId="55" fillId="0" borderId="10" xfId="0" applyFont="1" applyBorder="1" applyAlignment="1" applyProtection="1">
      <alignment horizontal="center" vertical="center" wrapText="1" shrinkToFit="1"/>
    </xf>
    <xf numFmtId="0" fontId="58" fillId="0" borderId="0" xfId="0" applyFont="1" applyAlignment="1" applyProtection="1">
      <alignment horizontal="center" vertical="top"/>
    </xf>
    <xf numFmtId="0" fontId="59" fillId="0" borderId="0" xfId="0" applyFont="1" applyAlignment="1" applyProtection="1">
      <alignment horizontal="center" vertical="center" wrapText="1" shrinkToFit="1"/>
    </xf>
    <xf numFmtId="0" fontId="60" fillId="0" borderId="0" xfId="0" applyFont="1" applyAlignment="1" applyProtection="1">
      <alignment horizontal="left" vertical="center"/>
    </xf>
    <xf numFmtId="0" fontId="60" fillId="0" borderId="0" xfId="0" applyFont="1" applyAlignment="1" applyProtection="1">
      <alignment horizontal="center" vertical="center" shrinkToFit="1"/>
    </xf>
    <xf numFmtId="0" fontId="1" fillId="0" borderId="11" xfId="0" applyNumberFormat="1" applyFont="1" applyBorder="1" applyAlignment="1" applyProtection="1">
      <alignment horizontal="center" vertical="center" shrinkToFit="1"/>
    </xf>
    <xf numFmtId="177" fontId="38" fillId="0" borderId="11" xfId="0" applyNumberFormat="1" applyFont="1" applyBorder="1" applyAlignment="1" applyProtection="1">
      <alignment horizontal="center" vertical="center"/>
    </xf>
    <xf numFmtId="0" fontId="1" fillId="0" borderId="12" xfId="0" applyNumberFormat="1" applyFont="1" applyBorder="1" applyAlignment="1" applyProtection="1">
      <alignment horizontal="center" vertical="center" shrinkToFit="1"/>
    </xf>
    <xf numFmtId="177" fontId="38" fillId="0" borderId="36" xfId="0" applyNumberFormat="1" applyFont="1" applyBorder="1" applyAlignment="1" applyProtection="1">
      <alignment horizontal="center" vertical="center"/>
    </xf>
    <xf numFmtId="177" fontId="38" fillId="0" borderId="12" xfId="0" applyNumberFormat="1" applyFont="1" applyBorder="1" applyAlignment="1" applyProtection="1">
      <alignment horizontal="center" vertical="center"/>
    </xf>
    <xf numFmtId="177" fontId="38" fillId="0" borderId="59" xfId="0" applyNumberFormat="1" applyFont="1" applyBorder="1" applyAlignment="1" applyProtection="1">
      <alignment horizontal="center" vertical="center"/>
    </xf>
    <xf numFmtId="177" fontId="38" fillId="0" borderId="55" xfId="0" applyNumberFormat="1" applyFont="1" applyBorder="1" applyAlignment="1" applyProtection="1">
      <alignment horizontal="center" vertical="center"/>
    </xf>
    <xf numFmtId="0" fontId="1" fillId="0" borderId="23" xfId="0" applyNumberFormat="1" applyFont="1" applyBorder="1" applyAlignment="1" applyProtection="1">
      <alignment horizontal="center" vertical="center" shrinkToFit="1"/>
    </xf>
    <xf numFmtId="177" fontId="38" fillId="0" borderId="23" xfId="0" applyNumberFormat="1" applyFont="1" applyBorder="1" applyAlignment="1" applyProtection="1">
      <alignment horizontal="center" vertical="center"/>
    </xf>
    <xf numFmtId="177" fontId="38" fillId="0" borderId="28" xfId="0" applyNumberFormat="1" applyFont="1" applyBorder="1" applyAlignment="1" applyProtection="1">
      <alignment horizontal="center" vertical="center"/>
    </xf>
    <xf numFmtId="177" fontId="38" fillId="0" borderId="58" xfId="0" applyNumberFormat="1" applyFont="1" applyBorder="1" applyAlignment="1" applyProtection="1">
      <alignment horizontal="center" vertical="center"/>
    </xf>
    <xf numFmtId="177" fontId="38" fillId="0" borderId="21" xfId="0" applyNumberFormat="1" applyFont="1" applyBorder="1" applyAlignment="1" applyProtection="1">
      <alignment horizontal="center" vertical="center"/>
    </xf>
    <xf numFmtId="177" fontId="1" fillId="30" borderId="11" xfId="0" applyNumberFormat="1" applyFont="1" applyFill="1" applyBorder="1" applyAlignment="1" applyProtection="1">
      <alignment horizontal="center" vertical="center"/>
    </xf>
    <xf numFmtId="177" fontId="1" fillId="30" borderId="12" xfId="0" applyNumberFormat="1" applyFont="1" applyFill="1" applyBorder="1" applyAlignment="1" applyProtection="1">
      <alignment horizontal="center" vertical="center"/>
    </xf>
    <xf numFmtId="177" fontId="1" fillId="30" borderId="23" xfId="0" applyNumberFormat="1" applyFont="1" applyFill="1" applyBorder="1" applyAlignment="1" applyProtection="1">
      <alignment horizontal="center" vertical="center"/>
    </xf>
    <xf numFmtId="0" fontId="1" fillId="0" borderId="26" xfId="0" applyNumberFormat="1" applyFont="1" applyBorder="1" applyAlignment="1" applyProtection="1">
      <alignment horizontal="center" vertical="center" shrinkToFit="1"/>
    </xf>
    <xf numFmtId="177" fontId="38" fillId="0" borderId="25" xfId="0" applyNumberFormat="1" applyFont="1" applyBorder="1" applyAlignment="1" applyProtection="1">
      <alignment horizontal="center" vertical="center"/>
    </xf>
    <xf numFmtId="177" fontId="38" fillId="0" borderId="19" xfId="0" applyNumberFormat="1" applyFont="1" applyBorder="1" applyAlignment="1" applyProtection="1">
      <alignment horizontal="center" vertical="center"/>
    </xf>
    <xf numFmtId="0" fontId="1" fillId="0" borderId="21" xfId="0" applyNumberFormat="1" applyFont="1" applyBorder="1" applyAlignment="1" applyProtection="1">
      <alignment horizontal="center" vertical="center" shrinkToFit="1"/>
    </xf>
    <xf numFmtId="0" fontId="1" fillId="0" borderId="22" xfId="0" applyNumberFormat="1" applyFont="1" applyBorder="1" applyAlignment="1" applyProtection="1">
      <alignment horizontal="left" vertical="center" shrinkToFit="1"/>
    </xf>
    <xf numFmtId="0" fontId="1" fillId="0" borderId="55" xfId="0" applyNumberFormat="1" applyFont="1" applyBorder="1" applyAlignment="1" applyProtection="1">
      <alignment horizontal="center" vertical="center" shrinkToFit="1"/>
    </xf>
    <xf numFmtId="0" fontId="1" fillId="0" borderId="22" xfId="0" quotePrefix="1" applyNumberFormat="1" applyFont="1" applyBorder="1" applyAlignment="1" applyProtection="1">
      <alignment horizontal="left" vertical="center" shrinkToFit="1"/>
    </xf>
    <xf numFmtId="0" fontId="1" fillId="0" borderId="11" xfId="0" applyNumberFormat="1" applyFont="1" applyFill="1" applyBorder="1" applyAlignment="1" applyProtection="1">
      <alignment horizontal="center" vertical="center" wrapText="1"/>
    </xf>
    <xf numFmtId="0" fontId="1" fillId="0" borderId="12" xfId="0" applyNumberFormat="1" applyFont="1" applyFill="1" applyBorder="1" applyAlignment="1" applyProtection="1">
      <alignment horizontal="center" vertical="center" wrapText="1"/>
    </xf>
    <xf numFmtId="2" fontId="71" fillId="0" borderId="11" xfId="0" applyNumberFormat="1" applyFont="1" applyFill="1" applyBorder="1" applyAlignment="1" applyProtection="1">
      <alignment horizontal="center" vertical="center" wrapText="1"/>
    </xf>
    <xf numFmtId="2" fontId="1" fillId="0" borderId="12" xfId="0" applyNumberFormat="1" applyFont="1" applyBorder="1" applyAlignment="1" applyProtection="1">
      <alignment horizontal="center" vertical="center"/>
    </xf>
    <xf numFmtId="2" fontId="1" fillId="0" borderId="23" xfId="0" applyNumberFormat="1" applyFont="1" applyBorder="1" applyAlignment="1" applyProtection="1">
      <alignment horizontal="center" vertical="center"/>
    </xf>
    <xf numFmtId="0" fontId="0" fillId="0" borderId="0" xfId="0" applyAlignment="1" applyProtection="1">
      <alignment horizontal="center" vertical="center" shrinkToFit="1"/>
    </xf>
    <xf numFmtId="0" fontId="0" fillId="0" borderId="0" xfId="0" applyAlignment="1" applyProtection="1">
      <alignment horizontal="left" vertical="center" shrinkToFit="1"/>
    </xf>
    <xf numFmtId="177" fontId="11" fillId="0" borderId="0" xfId="0" applyNumberFormat="1" applyFont="1" applyAlignment="1" applyProtection="1">
      <alignment horizontal="center" vertical="center"/>
    </xf>
    <xf numFmtId="0" fontId="35" fillId="0" borderId="62" xfId="0" applyFont="1" applyFill="1" applyBorder="1" applyAlignment="1" applyProtection="1">
      <alignment horizontal="centerContinuous" vertical="center"/>
    </xf>
    <xf numFmtId="0" fontId="64" fillId="0" borderId="0" xfId="0" applyFont="1" applyAlignment="1" applyProtection="1">
      <alignment horizontal="center" vertical="center"/>
    </xf>
    <xf numFmtId="0" fontId="35" fillId="33" borderId="0" xfId="0" applyFont="1" applyFill="1" applyAlignment="1" applyProtection="1">
      <alignment horizontal="center" vertical="center"/>
    </xf>
    <xf numFmtId="2" fontId="22" fillId="0" borderId="10" xfId="0" applyNumberFormat="1" applyFont="1" applyBorder="1" applyAlignment="1" applyProtection="1">
      <alignment horizontal="center" vertical="center"/>
    </xf>
    <xf numFmtId="0" fontId="53" fillId="0" borderId="10" xfId="0" applyFont="1" applyFill="1" applyBorder="1" applyAlignment="1" applyProtection="1">
      <alignment horizontal="center" vertical="center" wrapText="1"/>
      <protection locked="0"/>
    </xf>
    <xf numFmtId="182" fontId="0" fillId="0" borderId="0" xfId="0" applyNumberFormat="1">
      <alignment vertical="center"/>
    </xf>
    <xf numFmtId="0" fontId="53" fillId="20" borderId="0" xfId="0" applyFont="1" applyFill="1" applyAlignment="1">
      <alignment horizontal="right" vertical="center" wrapText="1"/>
    </xf>
    <xf numFmtId="2" fontId="1" fillId="0" borderId="11" xfId="0" applyNumberFormat="1" applyFont="1" applyFill="1" applyBorder="1" applyAlignment="1">
      <alignment horizontal="center" vertical="center"/>
    </xf>
    <xf numFmtId="2" fontId="71" fillId="0" borderId="12" xfId="0" applyNumberFormat="1" applyFont="1" applyFill="1" applyBorder="1" applyAlignment="1">
      <alignment horizontal="center" vertical="center" wrapText="1"/>
    </xf>
    <xf numFmtId="2" fontId="71" fillId="0" borderId="23" xfId="0" applyNumberFormat="1" applyFont="1" applyFill="1" applyBorder="1" applyAlignment="1">
      <alignment horizontal="center" vertical="center" wrapText="1"/>
    </xf>
    <xf numFmtId="2" fontId="71" fillId="0" borderId="11" xfId="0" applyNumberFormat="1" applyFont="1" applyFill="1" applyBorder="1" applyAlignment="1">
      <alignment horizontal="center" vertical="center" wrapText="1"/>
    </xf>
    <xf numFmtId="0" fontId="1" fillId="0" borderId="15" xfId="0" applyNumberFormat="1" applyFont="1" applyBorder="1" applyAlignment="1" applyProtection="1">
      <alignment horizontal="center" vertical="center" shrinkToFit="1"/>
    </xf>
    <xf numFmtId="0" fontId="53" fillId="0" borderId="10" xfId="0" applyFont="1" applyFill="1" applyBorder="1" applyAlignment="1" applyProtection="1">
      <alignment horizontal="left" vertical="center" wrapText="1"/>
      <protection locked="0"/>
    </xf>
    <xf numFmtId="0" fontId="1" fillId="0" borderId="62" xfId="0" applyFont="1" applyFill="1" applyBorder="1" applyAlignment="1" applyProtection="1">
      <alignment horizontal="right" vertical="center"/>
      <protection hidden="1"/>
    </xf>
    <xf numFmtId="0" fontId="67" fillId="0" borderId="62" xfId="0" applyFont="1" applyFill="1" applyBorder="1" applyAlignment="1" applyProtection="1">
      <alignment horizontal="right" vertical="center"/>
    </xf>
    <xf numFmtId="0" fontId="74" fillId="0" borderId="0" xfId="0" applyFont="1" applyAlignment="1" applyProtection="1">
      <alignment horizontal="left" vertical="center"/>
      <protection locked="0"/>
    </xf>
    <xf numFmtId="0" fontId="74" fillId="0" borderId="0" xfId="0" applyFont="1" applyAlignment="1">
      <alignment horizontal="left" vertical="center"/>
    </xf>
    <xf numFmtId="0" fontId="75" fillId="0" borderId="0" xfId="0" applyFont="1" applyBorder="1" applyAlignment="1" applyProtection="1">
      <alignment horizontal="right" vertical="center"/>
    </xf>
    <xf numFmtId="0" fontId="55" fillId="0" borderId="10" xfId="0" applyFont="1" applyFill="1" applyBorder="1" applyAlignment="1" applyProtection="1">
      <alignment horizontal="center" vertical="center"/>
    </xf>
    <xf numFmtId="49" fontId="53" fillId="0" borderId="10" xfId="0" applyNumberFormat="1" applyFont="1" applyFill="1" applyBorder="1" applyAlignment="1" applyProtection="1">
      <alignment vertical="center" wrapText="1"/>
      <protection locked="0"/>
    </xf>
    <xf numFmtId="0" fontId="55" fillId="0" borderId="10" xfId="0" applyFont="1" applyFill="1" applyBorder="1" applyAlignment="1" applyProtection="1">
      <alignment horizontal="left" vertical="center" wrapText="1"/>
      <protection locked="0"/>
    </xf>
    <xf numFmtId="0" fontId="55" fillId="0" borderId="10" xfId="0" applyFont="1" applyBorder="1" applyAlignment="1" applyProtection="1">
      <alignment horizontal="left" vertical="center" wrapText="1"/>
      <protection locked="0"/>
    </xf>
    <xf numFmtId="0" fontId="54" fillId="30" borderId="10" xfId="0" applyFont="1" applyFill="1" applyBorder="1" applyAlignment="1" applyProtection="1">
      <alignment horizontal="center" vertical="center" wrapText="1"/>
      <protection locked="0"/>
    </xf>
    <xf numFmtId="0" fontId="53" fillId="30" borderId="10" xfId="0" applyFont="1" applyFill="1" applyBorder="1" applyAlignment="1" applyProtection="1">
      <alignment horizontal="left" vertical="center" wrapText="1"/>
      <protection locked="0"/>
    </xf>
    <xf numFmtId="0" fontId="53" fillId="0" borderId="10" xfId="0" applyFont="1" applyBorder="1" applyAlignment="1" applyProtection="1">
      <alignment horizontal="center" vertical="center"/>
      <protection locked="0"/>
    </xf>
    <xf numFmtId="0" fontId="53" fillId="0" borderId="10" xfId="0" applyFont="1" applyBorder="1" applyAlignment="1" applyProtection="1">
      <alignment horizontal="left" vertical="center" wrapText="1"/>
      <protection locked="0"/>
    </xf>
    <xf numFmtId="0" fontId="60" fillId="0" borderId="0" xfId="0" applyFont="1" applyAlignment="1" applyProtection="1">
      <alignment horizontal="center" vertical="center"/>
      <protection locked="0"/>
    </xf>
    <xf numFmtId="184" fontId="20" fillId="30" borderId="0" xfId="0" applyNumberFormat="1" applyFont="1" applyFill="1" applyBorder="1" applyAlignment="1" applyProtection="1">
      <alignment horizontal="center" vertical="center"/>
    </xf>
    <xf numFmtId="183" fontId="20" fillId="0" borderId="0" xfId="0" applyNumberFormat="1" applyFont="1" applyBorder="1" applyAlignment="1" applyProtection="1">
      <alignment horizontal="center" vertical="center"/>
    </xf>
    <xf numFmtId="2" fontId="72" fillId="0" borderId="10" xfId="0" applyNumberFormat="1" applyFont="1" applyFill="1" applyBorder="1" applyAlignment="1">
      <alignment horizontal="center" vertical="center" wrapText="1"/>
    </xf>
    <xf numFmtId="2" fontId="45" fillId="0" borderId="10" xfId="0" applyNumberFormat="1" applyFont="1" applyFill="1" applyBorder="1" applyAlignment="1">
      <alignment horizontal="center" vertical="center"/>
    </xf>
    <xf numFmtId="0" fontId="70" fillId="0" borderId="0" xfId="0" applyFont="1" applyBorder="1" applyAlignment="1" applyProtection="1">
      <alignment horizontal="centerContinuous" vertical="center"/>
      <protection locked="0"/>
    </xf>
    <xf numFmtId="0" fontId="36" fillId="0" borderId="10" xfId="0" applyFont="1" applyFill="1" applyBorder="1" applyAlignment="1" applyProtection="1">
      <alignment horizontal="center" vertical="center" wrapText="1"/>
      <protection locked="0"/>
    </xf>
    <xf numFmtId="0" fontId="20" fillId="0" borderId="10" xfId="0" applyFont="1" applyFill="1" applyBorder="1" applyAlignment="1" applyProtection="1">
      <alignment horizontal="center" vertical="center" wrapText="1"/>
      <protection locked="0"/>
    </xf>
    <xf numFmtId="0" fontId="53" fillId="0" borderId="10" xfId="0" applyFont="1" applyFill="1" applyBorder="1" applyAlignment="1" applyProtection="1">
      <alignment horizontal="center" vertical="center"/>
      <protection locked="0"/>
    </xf>
    <xf numFmtId="0" fontId="54" fillId="0" borderId="10" xfId="0" quotePrefix="1" applyFont="1" applyFill="1" applyBorder="1" applyAlignment="1" applyProtection="1">
      <alignment horizontal="left" vertical="center" wrapText="1"/>
      <protection locked="0"/>
    </xf>
    <xf numFmtId="0" fontId="54" fillId="0" borderId="10" xfId="0" applyFont="1" applyFill="1" applyBorder="1" applyAlignment="1" applyProtection="1">
      <alignment horizontal="left" vertical="center" wrapText="1"/>
      <protection locked="0"/>
    </xf>
    <xf numFmtId="0" fontId="36" fillId="0" borderId="10" xfId="0" applyFont="1" applyFill="1" applyBorder="1" applyAlignment="1" applyProtection="1">
      <alignment horizontal="left" vertical="center" wrapText="1"/>
      <protection locked="0"/>
    </xf>
    <xf numFmtId="0" fontId="20" fillId="0" borderId="10" xfId="0" applyFont="1" applyFill="1" applyBorder="1" applyAlignment="1" applyProtection="1">
      <alignment horizontal="left" vertical="center" wrapText="1"/>
      <protection locked="0"/>
    </xf>
    <xf numFmtId="0" fontId="53" fillId="0" borderId="10" xfId="0" quotePrefix="1" applyFont="1" applyFill="1" applyBorder="1" applyAlignment="1" applyProtection="1">
      <alignment horizontal="left" vertical="center" wrapText="1"/>
      <protection locked="0"/>
    </xf>
    <xf numFmtId="0" fontId="60" fillId="0" borderId="0" xfId="0" applyFont="1" applyAlignment="1" applyProtection="1">
      <alignment horizontal="left" vertical="center" wrapText="1"/>
      <protection locked="0"/>
    </xf>
    <xf numFmtId="0" fontId="75" fillId="0" borderId="0" xfId="0" applyFont="1" applyBorder="1" applyAlignment="1" applyProtection="1">
      <alignment horizontal="left" vertical="center"/>
      <protection hidden="1"/>
    </xf>
    <xf numFmtId="0" fontId="73" fillId="0" borderId="0" xfId="0" applyFont="1" applyBorder="1" applyAlignment="1" applyProtection="1">
      <alignment horizontal="left" vertical="center"/>
      <protection hidden="1"/>
    </xf>
    <xf numFmtId="0" fontId="74" fillId="0" borderId="0" xfId="0" applyFont="1" applyBorder="1" applyAlignment="1" applyProtection="1">
      <alignment horizontal="left" vertical="center"/>
      <protection hidden="1"/>
    </xf>
    <xf numFmtId="2" fontId="11" fillId="33" borderId="0" xfId="0" applyNumberFormat="1" applyFont="1" applyFill="1" applyAlignment="1" applyProtection="1">
      <alignment horizontal="center" vertical="center"/>
      <protection hidden="1"/>
    </xf>
    <xf numFmtId="0" fontId="25" fillId="0" borderId="0" xfId="0" applyFont="1" applyAlignment="1" applyProtection="1">
      <alignment horizontal="centerContinuous" vertical="center"/>
      <protection locked="0"/>
    </xf>
    <xf numFmtId="0" fontId="0" fillId="0" borderId="0" xfId="0" applyAlignment="1" applyProtection="1">
      <alignment horizontal="centerContinuous" vertical="center"/>
      <protection locked="0"/>
    </xf>
    <xf numFmtId="0" fontId="25" fillId="0" borderId="0" xfId="0" applyFont="1" applyFill="1" applyAlignment="1" applyProtection="1">
      <alignment horizontal="centerContinuous" vertical="center"/>
      <protection locked="0"/>
    </xf>
    <xf numFmtId="0" fontId="62" fillId="0" borderId="0" xfId="0" applyFont="1" applyFill="1" applyAlignment="1" applyProtection="1">
      <alignment horizontal="centerContinuous" vertical="center"/>
      <protection locked="0"/>
    </xf>
    <xf numFmtId="0" fontId="0" fillId="0" borderId="0" xfId="0" applyFill="1" applyAlignment="1" applyProtection="1">
      <alignment horizontal="centerContinuous" vertical="center"/>
      <protection locked="0"/>
    </xf>
    <xf numFmtId="0" fontId="25" fillId="0" borderId="64" xfId="0" applyFont="1" applyFill="1" applyBorder="1" applyAlignment="1" applyProtection="1">
      <alignment horizontal="centerContinuous" vertical="center"/>
      <protection locked="0"/>
    </xf>
    <xf numFmtId="0" fontId="35" fillId="0" borderId="0" xfId="0" applyFont="1" applyFill="1" applyAlignment="1" applyProtection="1">
      <alignment horizontal="centerContinuous" vertical="center"/>
      <protection locked="0"/>
    </xf>
    <xf numFmtId="0" fontId="64" fillId="0" borderId="0" xfId="0" applyFont="1" applyFill="1" applyAlignment="1" applyProtection="1">
      <alignment horizontal="centerContinuous" vertical="center"/>
      <protection locked="0"/>
    </xf>
    <xf numFmtId="0" fontId="68" fillId="0" borderId="0" xfId="0" applyFont="1" applyFill="1" applyAlignment="1" applyProtection="1">
      <alignment horizontal="centerContinuous" vertical="center"/>
      <protection locked="0"/>
    </xf>
    <xf numFmtId="0" fontId="20" fillId="0" borderId="0" xfId="0" applyFont="1" applyFill="1" applyAlignment="1" applyProtection="1">
      <alignment horizontal="centerContinuous" vertical="center"/>
      <protection locked="0"/>
    </xf>
    <xf numFmtId="178" fontId="35" fillId="34" borderId="17" xfId="0" applyNumberFormat="1" applyFont="1" applyFill="1" applyBorder="1" applyAlignment="1" applyProtection="1">
      <alignment horizontal="centerContinuous" vertical="center" wrapText="1"/>
      <protection hidden="1"/>
    </xf>
    <xf numFmtId="178" fontId="35" fillId="34" borderId="44" xfId="0" applyNumberFormat="1" applyFont="1" applyFill="1" applyBorder="1" applyAlignment="1" applyProtection="1">
      <alignment horizontal="centerContinuous" vertical="center" wrapText="1"/>
      <protection hidden="1"/>
    </xf>
    <xf numFmtId="178" fontId="35" fillId="34" borderId="10" xfId="0" applyNumberFormat="1" applyFont="1" applyFill="1" applyBorder="1" applyAlignment="1" applyProtection="1">
      <alignment horizontal="center" vertical="center" shrinkToFit="1"/>
      <protection hidden="1"/>
    </xf>
    <xf numFmtId="179" fontId="35" fillId="34" borderId="17" xfId="0" applyNumberFormat="1" applyFont="1" applyFill="1" applyBorder="1" applyAlignment="1" applyProtection="1">
      <alignment horizontal="centerContinuous" vertical="center" wrapText="1"/>
      <protection hidden="1"/>
    </xf>
    <xf numFmtId="179" fontId="35" fillId="34" borderId="44" xfId="0" applyNumberFormat="1" applyFont="1" applyFill="1" applyBorder="1" applyAlignment="1" applyProtection="1">
      <alignment horizontal="centerContinuous" vertical="center" wrapText="1"/>
      <protection hidden="1"/>
    </xf>
    <xf numFmtId="176" fontId="61" fillId="34" borderId="10" xfId="306" applyNumberFormat="1" applyFont="1" applyFill="1" applyBorder="1" applyAlignment="1" applyProtection="1">
      <alignment horizontal="center" vertical="center"/>
      <protection hidden="1"/>
    </xf>
    <xf numFmtId="41" fontId="35" fillId="34" borderId="10" xfId="424" applyFont="1" applyFill="1" applyBorder="1" applyAlignment="1" applyProtection="1">
      <alignment vertical="center" wrapText="1"/>
      <protection hidden="1"/>
    </xf>
    <xf numFmtId="41" fontId="35" fillId="34" borderId="66" xfId="424" applyFont="1" applyFill="1" applyBorder="1" applyAlignment="1" applyProtection="1">
      <alignment vertical="center" wrapText="1"/>
      <protection hidden="1"/>
    </xf>
    <xf numFmtId="177" fontId="35" fillId="34" borderId="44" xfId="424" applyNumberFormat="1" applyFont="1" applyFill="1" applyBorder="1" applyAlignment="1" applyProtection="1">
      <alignment horizontal="center" vertical="center" wrapText="1"/>
      <protection hidden="1"/>
    </xf>
    <xf numFmtId="177" fontId="35" fillId="34" borderId="10" xfId="424" applyNumberFormat="1" applyFont="1" applyFill="1" applyBorder="1" applyAlignment="1" applyProtection="1">
      <alignment horizontal="center" vertical="center" wrapText="1"/>
      <protection hidden="1"/>
    </xf>
    <xf numFmtId="0" fontId="24" fillId="33" borderId="10" xfId="0" applyFont="1" applyFill="1" applyBorder="1" applyAlignment="1" applyProtection="1">
      <alignment horizontal="center" vertical="center" shrinkToFit="1"/>
      <protection hidden="1"/>
    </xf>
    <xf numFmtId="0" fontId="24" fillId="0" borderId="10" xfId="0" applyFont="1" applyFill="1" applyBorder="1" applyAlignment="1" applyProtection="1">
      <alignment horizontal="left" vertical="center" shrinkToFit="1"/>
      <protection hidden="1"/>
    </xf>
    <xf numFmtId="0" fontId="24" fillId="0" borderId="10" xfId="0" applyFont="1" applyFill="1" applyBorder="1" applyAlignment="1" applyProtection="1">
      <alignment horizontal="left" vertical="center"/>
      <protection hidden="1"/>
    </xf>
    <xf numFmtId="0" fontId="20" fillId="30" borderId="10" xfId="0" applyFont="1" applyFill="1" applyBorder="1" applyAlignment="1" applyProtection="1">
      <alignment horizontal="center" vertical="center"/>
      <protection hidden="1"/>
    </xf>
    <xf numFmtId="0" fontId="20" fillId="30" borderId="10" xfId="0" applyFont="1" applyFill="1" applyBorder="1" applyAlignment="1" applyProtection="1">
      <alignment horizontal="center" vertical="center" shrinkToFit="1"/>
      <protection hidden="1"/>
    </xf>
    <xf numFmtId="177" fontId="20" fillId="30" borderId="10" xfId="0" applyNumberFormat="1" applyFont="1" applyFill="1" applyBorder="1" applyAlignment="1" applyProtection="1">
      <alignment horizontal="center" vertical="center"/>
      <protection hidden="1"/>
    </xf>
    <xf numFmtId="0" fontId="20" fillId="30" borderId="10" xfId="0" applyNumberFormat="1" applyFont="1" applyFill="1" applyBorder="1" applyAlignment="1" applyProtection="1">
      <alignment horizontal="center" vertical="center" wrapText="1"/>
      <protection hidden="1"/>
    </xf>
    <xf numFmtId="0" fontId="20" fillId="30" borderId="66" xfId="0" applyNumberFormat="1" applyFont="1" applyFill="1" applyBorder="1" applyAlignment="1" applyProtection="1">
      <alignment horizontal="center" vertical="center" wrapText="1"/>
      <protection hidden="1"/>
    </xf>
    <xf numFmtId="177" fontId="20" fillId="30" borderId="44" xfId="0" applyNumberFormat="1" applyFont="1" applyFill="1" applyBorder="1" applyAlignment="1" applyProtection="1">
      <alignment horizontal="center" vertical="center" wrapText="1"/>
      <protection hidden="1"/>
    </xf>
    <xf numFmtId="177" fontId="20" fillId="30" borderId="10" xfId="0" applyNumberFormat="1" applyFont="1" applyFill="1" applyBorder="1" applyAlignment="1" applyProtection="1">
      <alignment horizontal="center" vertical="center" wrapText="1"/>
      <protection hidden="1"/>
    </xf>
    <xf numFmtId="177" fontId="20" fillId="33" borderId="10" xfId="0" applyNumberFormat="1" applyFont="1" applyFill="1" applyBorder="1" applyAlignment="1" applyProtection="1">
      <alignment horizontal="center" vertical="center" wrapText="1"/>
      <protection hidden="1"/>
    </xf>
    <xf numFmtId="177" fontId="42" fillId="30" borderId="10" xfId="306" applyNumberFormat="1" applyFont="1" applyFill="1" applyBorder="1" applyAlignment="1" applyProtection="1">
      <alignment horizontal="center" vertical="center"/>
      <protection hidden="1"/>
    </xf>
    <xf numFmtId="177" fontId="20" fillId="30" borderId="10" xfId="0" applyNumberFormat="1" applyFont="1" applyFill="1" applyBorder="1" applyAlignment="1" applyProtection="1">
      <alignment horizontal="center" vertical="center" shrinkToFit="1"/>
      <protection hidden="1"/>
    </xf>
    <xf numFmtId="177" fontId="20" fillId="33" borderId="10" xfId="0" applyNumberFormat="1" applyFont="1" applyFill="1" applyBorder="1" applyAlignment="1" applyProtection="1">
      <alignment horizontal="center" vertical="center"/>
      <protection hidden="1"/>
    </xf>
    <xf numFmtId="0" fontId="24" fillId="33" borderId="10" xfId="0" applyFont="1" applyFill="1" applyBorder="1" applyProtection="1">
      <alignment vertical="center"/>
      <protection hidden="1"/>
    </xf>
    <xf numFmtId="0" fontId="24" fillId="0" borderId="10" xfId="0" applyNumberFormat="1" applyFont="1" applyFill="1" applyBorder="1" applyAlignment="1" applyProtection="1">
      <alignment horizontal="left" vertical="center" wrapText="1"/>
      <protection hidden="1"/>
    </xf>
    <xf numFmtId="0" fontId="20" fillId="30" borderId="10" xfId="0" applyNumberFormat="1" applyFont="1" applyFill="1" applyBorder="1" applyAlignment="1" applyProtection="1">
      <alignment horizontal="center" vertical="center" shrinkToFit="1"/>
      <protection hidden="1"/>
    </xf>
    <xf numFmtId="0" fontId="24" fillId="0" borderId="10" xfId="0" applyNumberFormat="1" applyFont="1" applyFill="1" applyBorder="1" applyAlignment="1" applyProtection="1">
      <alignment horizontal="left" vertical="center" shrinkToFit="1"/>
      <protection hidden="1"/>
    </xf>
    <xf numFmtId="0" fontId="20" fillId="30" borderId="10" xfId="0" applyNumberFormat="1" applyFont="1" applyFill="1" applyBorder="1" applyAlignment="1" applyProtection="1">
      <alignment horizontal="center" vertical="center"/>
      <protection hidden="1"/>
    </xf>
    <xf numFmtId="0" fontId="20" fillId="30" borderId="10" xfId="424" applyNumberFormat="1" applyFont="1" applyFill="1" applyBorder="1" applyAlignment="1" applyProtection="1">
      <alignment horizontal="center" vertical="center"/>
      <protection hidden="1"/>
    </xf>
    <xf numFmtId="0" fontId="20" fillId="30" borderId="66" xfId="424" applyNumberFormat="1" applyFont="1" applyFill="1" applyBorder="1" applyAlignment="1" applyProtection="1">
      <alignment horizontal="center" vertical="center"/>
      <protection hidden="1"/>
    </xf>
    <xf numFmtId="177" fontId="20" fillId="30" borderId="44" xfId="0" applyNumberFormat="1" applyFont="1" applyFill="1" applyBorder="1" applyAlignment="1" applyProtection="1">
      <alignment horizontal="center" vertical="center"/>
      <protection hidden="1"/>
    </xf>
    <xf numFmtId="177" fontId="42" fillId="30" borderId="10" xfId="0" applyNumberFormat="1" applyFont="1" applyFill="1" applyBorder="1" applyAlignment="1" applyProtection="1">
      <alignment horizontal="center" vertical="center"/>
      <protection hidden="1"/>
    </xf>
    <xf numFmtId="0" fontId="24" fillId="33" borderId="10" xfId="0" applyFont="1" applyFill="1" applyBorder="1" applyAlignment="1" applyProtection="1">
      <alignment horizontal="centerContinuous" vertical="center" shrinkToFit="1"/>
      <protection hidden="1"/>
    </xf>
    <xf numFmtId="0" fontId="20" fillId="0" borderId="10" xfId="0" applyFont="1" applyBorder="1" applyAlignment="1" applyProtection="1">
      <alignment horizontal="center" vertical="center"/>
      <protection hidden="1"/>
    </xf>
    <xf numFmtId="177" fontId="20" fillId="0" borderId="10" xfId="0" applyNumberFormat="1" applyFont="1" applyFill="1" applyBorder="1" applyAlignment="1" applyProtection="1">
      <alignment horizontal="center" vertical="center"/>
      <protection hidden="1"/>
    </xf>
    <xf numFmtId="177" fontId="31" fillId="30" borderId="10" xfId="0" applyNumberFormat="1" applyFont="1" applyFill="1" applyBorder="1" applyAlignment="1" applyProtection="1">
      <alignment horizontal="center" vertical="center"/>
      <protection hidden="1"/>
    </xf>
    <xf numFmtId="0" fontId="32" fillId="0" borderId="10" xfId="0" applyNumberFormat="1" applyFont="1" applyFill="1" applyBorder="1" applyAlignment="1" applyProtection="1">
      <alignment horizontal="left" vertical="center" shrinkToFit="1"/>
      <protection hidden="1"/>
    </xf>
    <xf numFmtId="0" fontId="31" fillId="30" borderId="10" xfId="0" applyNumberFormat="1" applyFont="1" applyFill="1" applyBorder="1" applyAlignment="1" applyProtection="1">
      <alignment horizontal="center" vertical="center"/>
      <protection hidden="1"/>
    </xf>
    <xf numFmtId="0" fontId="20" fillId="0" borderId="10" xfId="0" applyNumberFormat="1" applyFont="1" applyFill="1" applyBorder="1" applyAlignment="1" applyProtection="1">
      <alignment horizontal="center" vertical="center" wrapText="1"/>
      <protection hidden="1"/>
    </xf>
    <xf numFmtId="0" fontId="20" fillId="0" borderId="10" xfId="0" applyNumberFormat="1" applyFont="1" applyFill="1" applyBorder="1" applyAlignment="1" applyProtection="1">
      <alignment horizontal="center" vertical="center" shrinkToFit="1"/>
      <protection hidden="1"/>
    </xf>
    <xf numFmtId="0" fontId="20" fillId="0" borderId="66" xfId="0" applyNumberFormat="1" applyFont="1" applyFill="1" applyBorder="1" applyAlignment="1" applyProtection="1">
      <alignment horizontal="center" vertical="center" wrapText="1"/>
      <protection hidden="1"/>
    </xf>
    <xf numFmtId="177" fontId="20" fillId="0" borderId="44" xfId="0" applyNumberFormat="1" applyFont="1" applyFill="1" applyBorder="1" applyAlignment="1" applyProtection="1">
      <alignment horizontal="center" vertical="center" wrapText="1"/>
      <protection hidden="1"/>
    </xf>
    <xf numFmtId="177" fontId="20" fillId="0" borderId="10" xfId="0" applyNumberFormat="1" applyFont="1" applyFill="1" applyBorder="1" applyAlignment="1" applyProtection="1">
      <alignment horizontal="center" vertical="center" wrapText="1"/>
      <protection hidden="1"/>
    </xf>
    <xf numFmtId="177" fontId="36" fillId="33" borderId="10" xfId="0" applyNumberFormat="1" applyFont="1" applyFill="1" applyBorder="1" applyAlignment="1" applyProtection="1">
      <alignment horizontal="center" vertical="center" wrapText="1"/>
      <protection hidden="1"/>
    </xf>
    <xf numFmtId="177" fontId="36" fillId="0" borderId="10" xfId="0" applyNumberFormat="1" applyFont="1" applyFill="1" applyBorder="1" applyAlignment="1" applyProtection="1">
      <alignment horizontal="center" vertical="center" wrapText="1"/>
      <protection hidden="1"/>
    </xf>
    <xf numFmtId="177" fontId="36" fillId="0" borderId="10" xfId="0" applyNumberFormat="1" applyFont="1" applyFill="1" applyBorder="1" applyAlignment="1" applyProtection="1">
      <alignment horizontal="center" vertical="center" shrinkToFit="1"/>
      <protection hidden="1"/>
    </xf>
    <xf numFmtId="0" fontId="31" fillId="30" borderId="10" xfId="0" applyNumberFormat="1" applyFont="1" applyFill="1" applyBorder="1" applyAlignment="1" applyProtection="1">
      <alignment horizontal="center" vertical="center" shrinkToFit="1"/>
      <protection hidden="1"/>
    </xf>
    <xf numFmtId="177" fontId="20" fillId="0" borderId="10" xfId="0" applyNumberFormat="1" applyFont="1" applyBorder="1" applyAlignment="1" applyProtection="1">
      <alignment horizontal="center" vertical="center"/>
      <protection hidden="1"/>
    </xf>
    <xf numFmtId="177" fontId="24" fillId="33" borderId="44" xfId="0" applyNumberFormat="1" applyFont="1" applyFill="1" applyBorder="1" applyAlignment="1" applyProtection="1">
      <alignment horizontal="center" vertical="center"/>
      <protection hidden="1"/>
    </xf>
    <xf numFmtId="0" fontId="37" fillId="0" borderId="10" xfId="0" applyNumberFormat="1" applyFont="1" applyFill="1" applyBorder="1" applyAlignment="1" applyProtection="1">
      <alignment horizontal="left" vertical="center" wrapText="1"/>
      <protection hidden="1"/>
    </xf>
    <xf numFmtId="0" fontId="36" fillId="0" borderId="10" xfId="0" applyNumberFormat="1" applyFont="1" applyFill="1" applyBorder="1" applyAlignment="1" applyProtection="1">
      <alignment horizontal="center" vertical="center" wrapText="1"/>
      <protection hidden="1"/>
    </xf>
    <xf numFmtId="0" fontId="36" fillId="0" borderId="10" xfId="0" applyNumberFormat="1" applyFont="1" applyFill="1" applyBorder="1" applyAlignment="1" applyProtection="1">
      <alignment horizontal="center" vertical="center" shrinkToFit="1"/>
      <protection hidden="1"/>
    </xf>
    <xf numFmtId="0" fontId="36" fillId="0" borderId="66" xfId="0" applyNumberFormat="1" applyFont="1" applyFill="1" applyBorder="1" applyAlignment="1" applyProtection="1">
      <alignment horizontal="center" vertical="center" wrapText="1"/>
      <protection hidden="1"/>
    </xf>
    <xf numFmtId="177" fontId="36" fillId="0" borderId="44" xfId="0" applyNumberFormat="1" applyFont="1" applyFill="1" applyBorder="1" applyAlignment="1" applyProtection="1">
      <alignment horizontal="center" vertical="center" wrapText="1"/>
      <protection hidden="1"/>
    </xf>
    <xf numFmtId="177" fontId="39" fillId="30" borderId="10" xfId="306" applyNumberFormat="1" applyFont="1" applyFill="1" applyBorder="1" applyAlignment="1" applyProtection="1">
      <alignment horizontal="center" vertical="center"/>
      <protection hidden="1"/>
    </xf>
    <xf numFmtId="177" fontId="39" fillId="30" borderId="10" xfId="0" applyNumberFormat="1" applyFont="1" applyFill="1" applyBorder="1" applyAlignment="1" applyProtection="1">
      <alignment horizontal="center" vertical="center" shrinkToFit="1"/>
      <protection hidden="1"/>
    </xf>
    <xf numFmtId="177" fontId="39" fillId="30" borderId="10" xfId="0" applyNumberFormat="1" applyFont="1" applyFill="1" applyBorder="1" applyAlignment="1" applyProtection="1">
      <alignment horizontal="center" vertical="center"/>
      <protection hidden="1"/>
    </xf>
    <xf numFmtId="177" fontId="20" fillId="30" borderId="10" xfId="0" quotePrefix="1" applyNumberFormat="1" applyFont="1" applyFill="1" applyBorder="1" applyAlignment="1" applyProtection="1">
      <alignment horizontal="center" vertical="center"/>
      <protection hidden="1"/>
    </xf>
    <xf numFmtId="177" fontId="40" fillId="30" borderId="10" xfId="0" applyNumberFormat="1" applyFont="1" applyFill="1" applyBorder="1" applyAlignment="1" applyProtection="1">
      <alignment horizontal="center" vertical="center"/>
      <protection hidden="1"/>
    </xf>
    <xf numFmtId="177" fontId="20" fillId="30" borderId="10" xfId="306" applyNumberFormat="1" applyFont="1" applyFill="1" applyBorder="1" applyAlignment="1" applyProtection="1">
      <alignment horizontal="center" vertical="center"/>
      <protection hidden="1"/>
    </xf>
    <xf numFmtId="177" fontId="43" fillId="30" borderId="10" xfId="306" applyNumberFormat="1" applyFont="1" applyFill="1" applyBorder="1" applyAlignment="1" applyProtection="1">
      <alignment horizontal="center" vertical="center"/>
      <protection hidden="1"/>
    </xf>
    <xf numFmtId="0" fontId="32" fillId="0" borderId="10" xfId="0" applyFont="1" applyFill="1" applyBorder="1" applyAlignment="1" applyProtection="1">
      <alignment horizontal="left" vertical="center" shrinkToFit="1"/>
      <protection hidden="1"/>
    </xf>
    <xf numFmtId="0" fontId="37" fillId="0" borderId="10" xfId="0" applyFont="1" applyFill="1" applyBorder="1" applyAlignment="1" applyProtection="1">
      <alignment horizontal="left" vertical="center" shrinkToFit="1"/>
      <protection hidden="1"/>
    </xf>
    <xf numFmtId="0" fontId="31" fillId="30" borderId="10" xfId="0" applyFont="1" applyFill="1" applyBorder="1" applyAlignment="1" applyProtection="1">
      <alignment horizontal="center" vertical="center"/>
      <protection hidden="1"/>
    </xf>
    <xf numFmtId="0" fontId="24" fillId="33" borderId="26" xfId="0" applyFont="1" applyFill="1" applyBorder="1" applyAlignment="1" applyProtection="1">
      <alignment horizontal="center" vertical="center" shrinkToFit="1"/>
      <protection hidden="1"/>
    </xf>
    <xf numFmtId="2" fontId="53" fillId="0" borderId="44" xfId="0" applyNumberFormat="1" applyFont="1" applyFill="1" applyBorder="1" applyAlignment="1" applyProtection="1">
      <alignment horizontal="center" vertical="center" wrapText="1"/>
      <protection hidden="1"/>
    </xf>
    <xf numFmtId="2" fontId="53" fillId="0" borderId="10" xfId="0" applyNumberFormat="1" applyFont="1" applyFill="1" applyBorder="1" applyAlignment="1" applyProtection="1">
      <alignment horizontal="center" vertical="center" wrapText="1"/>
      <protection hidden="1"/>
    </xf>
    <xf numFmtId="2" fontId="20" fillId="33" borderId="10" xfId="0" applyNumberFormat="1" applyFont="1" applyFill="1" applyBorder="1" applyAlignment="1" applyProtection="1">
      <alignment horizontal="center" vertical="center" wrapText="1"/>
      <protection hidden="1"/>
    </xf>
    <xf numFmtId="2" fontId="20" fillId="33" borderId="10" xfId="0" applyNumberFormat="1" applyFont="1" applyFill="1" applyBorder="1" applyAlignment="1" applyProtection="1">
      <alignment horizontal="center" vertical="center"/>
      <protection hidden="1"/>
    </xf>
    <xf numFmtId="2" fontId="20" fillId="0" borderId="10" xfId="0" applyNumberFormat="1" applyFont="1" applyFill="1" applyBorder="1" applyAlignment="1" applyProtection="1">
      <alignment horizontal="center" vertical="center"/>
      <protection hidden="1"/>
    </xf>
    <xf numFmtId="0" fontId="24" fillId="0" borderId="26" xfId="0" applyFont="1" applyFill="1" applyBorder="1" applyAlignment="1" applyProtection="1">
      <alignment horizontal="left" vertical="center" shrinkToFit="1"/>
      <protection hidden="1"/>
    </xf>
    <xf numFmtId="0" fontId="20" fillId="0" borderId="26" xfId="0" applyFont="1" applyBorder="1" applyAlignment="1" applyProtection="1">
      <alignment horizontal="center" vertical="center"/>
      <protection hidden="1"/>
    </xf>
    <xf numFmtId="0" fontId="20" fillId="30" borderId="26" xfId="0" applyNumberFormat="1" applyFont="1" applyFill="1" applyBorder="1" applyAlignment="1" applyProtection="1">
      <alignment horizontal="center" vertical="center" shrinkToFit="1"/>
      <protection hidden="1"/>
    </xf>
    <xf numFmtId="177" fontId="31" fillId="30" borderId="26" xfId="0" applyNumberFormat="1" applyFont="1" applyFill="1" applyBorder="1" applyAlignment="1" applyProtection="1">
      <alignment horizontal="center" vertical="center"/>
      <protection hidden="1"/>
    </xf>
    <xf numFmtId="0" fontId="20" fillId="30" borderId="26" xfId="424" applyNumberFormat="1" applyFont="1" applyFill="1" applyBorder="1" applyAlignment="1" applyProtection="1">
      <alignment horizontal="center" vertical="center"/>
      <protection hidden="1"/>
    </xf>
    <xf numFmtId="0" fontId="20" fillId="30" borderId="65" xfId="424" applyNumberFormat="1" applyFont="1" applyFill="1" applyBorder="1" applyAlignment="1" applyProtection="1">
      <alignment horizontal="center" vertical="center"/>
      <protection hidden="1"/>
    </xf>
    <xf numFmtId="177" fontId="53" fillId="0" borderId="44" xfId="0" applyNumberFormat="1" applyFont="1" applyFill="1" applyBorder="1" applyAlignment="1" applyProtection="1">
      <alignment horizontal="center" vertical="center" wrapText="1"/>
      <protection hidden="1"/>
    </xf>
    <xf numFmtId="177" fontId="53" fillId="0" borderId="10" xfId="0" applyNumberFormat="1" applyFont="1" applyFill="1" applyBorder="1" applyAlignment="1" applyProtection="1">
      <alignment horizontal="center" vertical="center" wrapText="1"/>
      <protection hidden="1"/>
    </xf>
    <xf numFmtId="0" fontId="20" fillId="0" borderId="10" xfId="0" applyFont="1" applyFill="1" applyBorder="1" applyAlignment="1" applyProtection="1">
      <alignment horizontal="center" vertical="center"/>
      <protection hidden="1"/>
    </xf>
    <xf numFmtId="0" fontId="20" fillId="0" borderId="10" xfId="0" applyFont="1" applyFill="1" applyBorder="1" applyAlignment="1" applyProtection="1">
      <alignment horizontal="center" vertical="center" shrinkToFit="1"/>
      <protection hidden="1"/>
    </xf>
    <xf numFmtId="177" fontId="36" fillId="0" borderId="10" xfId="0" applyNumberFormat="1" applyFont="1" applyFill="1" applyBorder="1" applyAlignment="1" applyProtection="1">
      <alignment horizontal="center" vertical="center"/>
      <protection hidden="1"/>
    </xf>
    <xf numFmtId="0" fontId="20" fillId="0" borderId="10" xfId="424" applyNumberFormat="1" applyFont="1" applyFill="1" applyBorder="1" applyAlignment="1" applyProtection="1">
      <alignment horizontal="center" vertical="center"/>
      <protection hidden="1"/>
    </xf>
    <xf numFmtId="0" fontId="20" fillId="0" borderId="66" xfId="424" applyNumberFormat="1" applyFont="1" applyFill="1" applyBorder="1" applyAlignment="1" applyProtection="1">
      <alignment horizontal="center" vertical="center"/>
      <protection hidden="1"/>
    </xf>
    <xf numFmtId="177" fontId="20" fillId="0" borderId="44" xfId="0" applyNumberFormat="1" applyFont="1" applyFill="1" applyBorder="1" applyAlignment="1" applyProtection="1">
      <alignment horizontal="center" vertical="center"/>
      <protection hidden="1"/>
    </xf>
    <xf numFmtId="2" fontId="53" fillId="0" borderId="0" xfId="0" applyNumberFormat="1" applyFont="1" applyFill="1" applyBorder="1" applyAlignment="1" applyProtection="1">
      <alignment horizontal="center" vertical="center" wrapText="1"/>
      <protection hidden="1"/>
    </xf>
    <xf numFmtId="177" fontId="20" fillId="30" borderId="26" xfId="0" applyNumberFormat="1" applyFont="1" applyFill="1" applyBorder="1" applyAlignment="1" applyProtection="1">
      <alignment horizontal="center" vertical="center"/>
      <protection hidden="1"/>
    </xf>
    <xf numFmtId="177" fontId="20" fillId="33" borderId="26" xfId="0" applyNumberFormat="1" applyFont="1" applyFill="1" applyBorder="1" applyAlignment="1" applyProtection="1">
      <alignment horizontal="center" vertical="center" wrapText="1"/>
      <protection hidden="1"/>
    </xf>
    <xf numFmtId="177" fontId="20" fillId="33" borderId="26" xfId="0" applyNumberFormat="1" applyFont="1" applyFill="1" applyBorder="1" applyAlignment="1" applyProtection="1">
      <alignment horizontal="center" vertical="center"/>
      <protection hidden="1"/>
    </xf>
    <xf numFmtId="177" fontId="20" fillId="0" borderId="26" xfId="0" applyNumberFormat="1" applyFont="1" applyBorder="1" applyAlignment="1" applyProtection="1">
      <alignment horizontal="center" vertical="center"/>
      <protection hidden="1"/>
    </xf>
    <xf numFmtId="177" fontId="42" fillId="30" borderId="26" xfId="0" applyNumberFormat="1" applyFont="1" applyFill="1" applyBorder="1" applyAlignment="1" applyProtection="1">
      <alignment horizontal="center" vertical="center"/>
      <protection hidden="1"/>
    </xf>
    <xf numFmtId="0" fontId="54" fillId="0" borderId="26" xfId="0" applyFont="1" applyFill="1" applyBorder="1" applyAlignment="1" applyProtection="1">
      <alignment horizontal="center" vertical="center" wrapText="1" shrinkToFit="1"/>
    </xf>
    <xf numFmtId="0" fontId="56" fillId="0" borderId="26" xfId="0" applyFont="1" applyFill="1" applyBorder="1" applyAlignment="1" applyProtection="1">
      <alignment horizontal="center" vertical="center" wrapText="1" shrinkToFit="1"/>
    </xf>
    <xf numFmtId="0" fontId="56" fillId="0" borderId="10" xfId="0" applyFont="1" applyFill="1" applyBorder="1" applyAlignment="1" applyProtection="1">
      <alignment horizontal="center" vertical="center" wrapText="1" shrinkToFit="1"/>
    </xf>
    <xf numFmtId="0" fontId="54" fillId="0" borderId="10" xfId="0" applyFont="1" applyFill="1" applyBorder="1" applyAlignment="1" applyProtection="1">
      <alignment horizontal="center" vertical="center" wrapText="1" shrinkToFit="1"/>
    </xf>
    <xf numFmtId="0" fontId="53" fillId="0" borderId="10" xfId="0" applyFont="1" applyFill="1" applyBorder="1" applyAlignment="1" applyProtection="1">
      <alignment horizontal="center" vertical="center"/>
    </xf>
    <xf numFmtId="0" fontId="56" fillId="0" borderId="10" xfId="0" applyFont="1" applyBorder="1" applyAlignment="1" applyProtection="1">
      <alignment horizontal="center" vertical="center" wrapText="1" shrinkToFit="1"/>
    </xf>
    <xf numFmtId="177" fontId="11" fillId="33" borderId="10" xfId="0" applyNumberFormat="1" applyFont="1" applyFill="1" applyBorder="1" applyAlignment="1" applyProtection="1">
      <alignment horizontal="center" vertical="center"/>
      <protection hidden="1"/>
    </xf>
    <xf numFmtId="0" fontId="11" fillId="35" borderId="10" xfId="0" applyFont="1" applyFill="1" applyBorder="1" applyAlignment="1" applyProtection="1">
      <alignment horizontal="center" vertical="center"/>
      <protection hidden="1"/>
    </xf>
    <xf numFmtId="2" fontId="1" fillId="0" borderId="11" xfId="0" applyNumberFormat="1" applyFont="1" applyBorder="1" applyAlignment="1" applyProtection="1">
      <alignment horizontal="center" vertical="center"/>
    </xf>
    <xf numFmtId="2" fontId="71" fillId="0" borderId="67" xfId="0" applyNumberFormat="1" applyFont="1" applyFill="1" applyBorder="1" applyAlignment="1">
      <alignment horizontal="center" vertical="center" wrapText="1"/>
    </xf>
    <xf numFmtId="0" fontId="1" fillId="0" borderId="0" xfId="0" applyFont="1" applyProtection="1">
      <alignment vertical="center"/>
      <protection hidden="1"/>
    </xf>
    <xf numFmtId="177" fontId="1" fillId="0" borderId="10" xfId="0" applyNumberFormat="1" applyFont="1" applyBorder="1" applyAlignment="1" applyProtection="1">
      <alignment horizontal="center" vertical="center"/>
      <protection hidden="1"/>
    </xf>
    <xf numFmtId="0" fontId="80" fillId="0" borderId="0" xfId="0" applyFont="1" applyAlignment="1" applyProtection="1">
      <alignment horizontal="centerContinuous" vertical="center"/>
    </xf>
    <xf numFmtId="0" fontId="67" fillId="0" borderId="0" xfId="0" applyFont="1" applyAlignment="1" applyProtection="1">
      <alignment horizontal="centerContinuous" vertical="center"/>
    </xf>
    <xf numFmtId="0" fontId="22" fillId="0" borderId="0" xfId="0" applyFont="1" applyAlignment="1" applyProtection="1">
      <alignment horizontal="right" vertical="center"/>
    </xf>
    <xf numFmtId="0" fontId="67" fillId="0" borderId="0" xfId="0" applyFont="1" applyProtection="1">
      <alignment vertical="center"/>
    </xf>
    <xf numFmtId="0" fontId="11" fillId="35" borderId="10" xfId="0" applyFont="1" applyFill="1" applyBorder="1" applyAlignment="1" applyProtection="1">
      <alignment horizontal="center" vertical="center"/>
      <protection hidden="1"/>
    </xf>
    <xf numFmtId="177" fontId="11" fillId="33" borderId="10" xfId="0" applyNumberFormat="1" applyFont="1" applyFill="1" applyBorder="1" applyAlignment="1" applyProtection="1">
      <alignment horizontal="center" vertical="center"/>
      <protection hidden="1"/>
    </xf>
    <xf numFmtId="0" fontId="11" fillId="35" borderId="10" xfId="0" applyFont="1" applyFill="1" applyBorder="1" applyAlignment="1" applyProtection="1">
      <alignment horizontal="center" vertical="center"/>
      <protection hidden="1"/>
    </xf>
    <xf numFmtId="180" fontId="0" fillId="0" borderId="0" xfId="0" applyNumberFormat="1" applyProtection="1">
      <alignment vertical="center"/>
      <protection locked="0"/>
    </xf>
    <xf numFmtId="0" fontId="81" fillId="34" borderId="10" xfId="0" applyFont="1" applyFill="1" applyBorder="1" applyAlignment="1" applyProtection="1">
      <alignment horizontal="center" vertical="center"/>
    </xf>
    <xf numFmtId="2" fontId="22" fillId="0" borderId="69" xfId="0" applyNumberFormat="1" applyFont="1" applyBorder="1" applyAlignment="1" applyProtection="1">
      <alignment horizontal="center" vertical="center"/>
    </xf>
    <xf numFmtId="0" fontId="69" fillId="0" borderId="0" xfId="0" applyFont="1" applyAlignment="1" applyProtection="1">
      <alignment vertical="center"/>
      <protection locked="0"/>
    </xf>
    <xf numFmtId="0" fontId="81" fillId="34" borderId="10" xfId="0" applyFont="1" applyFill="1" applyBorder="1" applyAlignment="1" applyProtection="1">
      <alignment horizontal="centerContinuous" vertical="center"/>
    </xf>
    <xf numFmtId="2" fontId="22" fillId="0" borderId="26" xfId="0" applyNumberFormat="1" applyFont="1" applyBorder="1" applyAlignment="1" applyProtection="1">
      <alignment horizontal="center" vertical="center"/>
    </xf>
    <xf numFmtId="2" fontId="67" fillId="0" borderId="70" xfId="0" applyNumberFormat="1" applyFont="1" applyBorder="1" applyAlignment="1" applyProtection="1">
      <alignment horizontal="center" vertical="center"/>
    </xf>
    <xf numFmtId="2" fontId="67" fillId="0" borderId="23" xfId="0" applyNumberFormat="1" applyFont="1" applyBorder="1" applyAlignment="1" applyProtection="1">
      <alignment horizontal="center" vertical="center"/>
    </xf>
    <xf numFmtId="2" fontId="67" fillId="0" borderId="70" xfId="0" applyNumberFormat="1" applyFont="1" applyFill="1" applyBorder="1" applyAlignment="1" applyProtection="1">
      <alignment horizontal="center" vertical="center"/>
    </xf>
    <xf numFmtId="0" fontId="67" fillId="0" borderId="70" xfId="0" applyFont="1" applyBorder="1" applyAlignment="1" applyProtection="1">
      <alignment horizontal="center" vertical="center" wrapText="1"/>
    </xf>
    <xf numFmtId="2" fontId="67" fillId="0" borderId="70" xfId="0" applyNumberFormat="1" applyFont="1" applyBorder="1" applyAlignment="1" applyProtection="1">
      <alignment horizontal="center" vertical="center" wrapText="1"/>
    </xf>
    <xf numFmtId="2" fontId="67" fillId="0" borderId="23" xfId="0" applyNumberFormat="1" applyFont="1" applyFill="1" applyBorder="1" applyAlignment="1" applyProtection="1">
      <alignment horizontal="center" vertical="center"/>
    </xf>
    <xf numFmtId="2" fontId="67" fillId="0" borderId="23" xfId="0" applyNumberFormat="1" applyFont="1" applyBorder="1" applyAlignment="1" applyProtection="1">
      <alignment horizontal="center" vertical="center" wrapText="1"/>
    </xf>
    <xf numFmtId="0" fontId="67" fillId="0" borderId="23" xfId="0" applyFont="1" applyBorder="1" applyAlignment="1" applyProtection="1">
      <alignment horizontal="center" vertical="center" wrapText="1"/>
    </xf>
    <xf numFmtId="0" fontId="1" fillId="0" borderId="0" xfId="0" applyFont="1" applyFill="1" applyProtection="1">
      <alignment vertical="center"/>
      <protection hidden="1"/>
    </xf>
    <xf numFmtId="0" fontId="54" fillId="0" borderId="10" xfId="0" applyFont="1" applyFill="1" applyBorder="1" applyAlignment="1" applyProtection="1">
      <alignment horizontal="center" vertical="center" wrapText="1" shrinkToFit="1"/>
    </xf>
    <xf numFmtId="0" fontId="69" fillId="0" borderId="0" xfId="0" applyFont="1" applyAlignment="1" applyProtection="1">
      <alignment vertical="center"/>
    </xf>
    <xf numFmtId="0" fontId="53" fillId="30" borderId="10" xfId="0" applyFont="1" applyFill="1" applyBorder="1" applyAlignment="1" applyProtection="1">
      <alignment horizontal="center" vertical="center"/>
      <protection locked="0"/>
    </xf>
    <xf numFmtId="177" fontId="37" fillId="35" borderId="10" xfId="0" applyNumberFormat="1" applyFont="1" applyFill="1" applyBorder="1" applyAlignment="1" applyProtection="1">
      <alignment horizontal="center" vertical="center" wrapText="1"/>
      <protection hidden="1"/>
    </xf>
    <xf numFmtId="177" fontId="35" fillId="35" borderId="10" xfId="0" applyNumberFormat="1" applyFont="1" applyFill="1" applyBorder="1" applyAlignment="1" applyProtection="1">
      <alignment horizontal="center" vertical="center" wrapText="1"/>
      <protection hidden="1"/>
    </xf>
    <xf numFmtId="177" fontId="35" fillId="34" borderId="66" xfId="424" applyNumberFormat="1" applyFont="1" applyFill="1" applyBorder="1" applyAlignment="1" applyProtection="1">
      <alignment horizontal="center" vertical="center" wrapText="1"/>
      <protection hidden="1"/>
    </xf>
    <xf numFmtId="177" fontId="20" fillId="33" borderId="66" xfId="0" applyNumberFormat="1" applyFont="1" applyFill="1" applyBorder="1" applyAlignment="1" applyProtection="1">
      <alignment horizontal="center" vertical="center"/>
      <protection hidden="1"/>
    </xf>
    <xf numFmtId="177" fontId="24" fillId="33" borderId="66" xfId="0" applyNumberFormat="1" applyFont="1" applyFill="1" applyBorder="1" applyAlignment="1" applyProtection="1">
      <alignment horizontal="center" vertical="center"/>
      <protection hidden="1"/>
    </xf>
    <xf numFmtId="2" fontId="20" fillId="33" borderId="66" xfId="424" applyNumberFormat="1" applyFont="1" applyFill="1" applyBorder="1" applyAlignment="1" applyProtection="1">
      <alignment horizontal="center" vertical="center"/>
      <protection hidden="1"/>
    </xf>
    <xf numFmtId="181" fontId="36" fillId="33" borderId="66" xfId="0" applyNumberFormat="1" applyFont="1" applyFill="1" applyBorder="1" applyAlignment="1" applyProtection="1">
      <alignment horizontal="center" vertical="center"/>
      <protection hidden="1"/>
    </xf>
    <xf numFmtId="2" fontId="20" fillId="33" borderId="66" xfId="0" applyNumberFormat="1" applyFont="1" applyFill="1" applyBorder="1" applyAlignment="1" applyProtection="1">
      <alignment horizontal="center" vertical="center"/>
      <protection hidden="1"/>
    </xf>
    <xf numFmtId="181" fontId="36" fillId="33" borderId="65" xfId="0" applyNumberFormat="1" applyFont="1" applyFill="1" applyBorder="1" applyAlignment="1" applyProtection="1">
      <alignment horizontal="center" vertical="center"/>
      <protection hidden="1"/>
    </xf>
    <xf numFmtId="0" fontId="11" fillId="35" borderId="66" xfId="0" applyFont="1" applyFill="1" applyBorder="1" applyAlignment="1" applyProtection="1">
      <alignment horizontal="center" vertical="center"/>
      <protection hidden="1"/>
    </xf>
    <xf numFmtId="177" fontId="11" fillId="33" borderId="66" xfId="0" applyNumberFormat="1" applyFont="1" applyFill="1" applyBorder="1" applyAlignment="1" applyProtection="1">
      <alignment horizontal="center" vertical="center"/>
      <protection hidden="1"/>
    </xf>
    <xf numFmtId="177" fontId="1" fillId="0" borderId="66" xfId="0" applyNumberFormat="1" applyFont="1" applyBorder="1" applyAlignment="1" applyProtection="1">
      <alignment horizontal="center" vertical="center"/>
      <protection hidden="1"/>
    </xf>
    <xf numFmtId="2" fontId="1" fillId="0" borderId="66" xfId="0" applyNumberFormat="1" applyFont="1" applyBorder="1" applyAlignment="1" applyProtection="1">
      <alignment horizontal="center" vertical="center"/>
      <protection hidden="1"/>
    </xf>
    <xf numFmtId="2" fontId="11" fillId="33" borderId="66" xfId="0" applyNumberFormat="1" applyFont="1" applyFill="1" applyBorder="1" applyAlignment="1" applyProtection="1">
      <alignment horizontal="center" vertical="center"/>
      <protection hidden="1"/>
    </xf>
    <xf numFmtId="177" fontId="11" fillId="33" borderId="43" xfId="0" applyNumberFormat="1" applyFont="1" applyFill="1" applyBorder="1" applyAlignment="1" applyProtection="1">
      <alignment horizontal="centerContinuous" vertical="center"/>
      <protection hidden="1"/>
    </xf>
    <xf numFmtId="177" fontId="11" fillId="33" borderId="17" xfId="0" applyNumberFormat="1" applyFont="1" applyFill="1" applyBorder="1" applyAlignment="1" applyProtection="1">
      <alignment horizontal="right" vertical="center"/>
      <protection hidden="1"/>
    </xf>
    <xf numFmtId="0" fontId="1" fillId="33" borderId="43" xfId="0" applyFont="1" applyFill="1" applyBorder="1" applyAlignment="1" applyProtection="1">
      <alignment horizontal="centerContinuous" vertical="center"/>
      <protection hidden="1"/>
    </xf>
    <xf numFmtId="0" fontId="11" fillId="35" borderId="68" xfId="0" applyFont="1" applyFill="1" applyBorder="1" applyAlignment="1" applyProtection="1">
      <alignment horizontal="center" vertical="center"/>
      <protection hidden="1"/>
    </xf>
    <xf numFmtId="0" fontId="11" fillId="33" borderId="68" xfId="0" applyFont="1" applyFill="1" applyBorder="1" applyAlignment="1" applyProtection="1">
      <alignment horizontal="center" vertical="center"/>
      <protection hidden="1"/>
    </xf>
    <xf numFmtId="0" fontId="1" fillId="0" borderId="68" xfId="0" applyFont="1" applyBorder="1" applyAlignment="1" applyProtection="1">
      <alignment horizontal="center" vertical="center"/>
      <protection hidden="1"/>
    </xf>
    <xf numFmtId="177" fontId="11" fillId="33" borderId="71" xfId="0" applyNumberFormat="1" applyFont="1" applyFill="1" applyBorder="1" applyAlignment="1" applyProtection="1">
      <alignment horizontal="center" vertical="center"/>
      <protection hidden="1"/>
    </xf>
    <xf numFmtId="177" fontId="11" fillId="33" borderId="26" xfId="0" applyNumberFormat="1" applyFont="1" applyFill="1" applyBorder="1" applyAlignment="1" applyProtection="1">
      <alignment horizontal="center" vertical="center"/>
      <protection hidden="1"/>
    </xf>
    <xf numFmtId="177" fontId="11" fillId="33" borderId="65" xfId="0" applyNumberFormat="1" applyFont="1" applyFill="1" applyBorder="1" applyAlignment="1" applyProtection="1">
      <alignment horizontal="center" vertical="center"/>
      <protection hidden="1"/>
    </xf>
    <xf numFmtId="177" fontId="11" fillId="33" borderId="77" xfId="0" applyNumberFormat="1" applyFont="1" applyFill="1" applyBorder="1" applyAlignment="1" applyProtection="1">
      <alignment horizontal="centerContinuous" vertical="center"/>
      <protection hidden="1"/>
    </xf>
    <xf numFmtId="0" fontId="11" fillId="33" borderId="78" xfId="0" applyFont="1" applyFill="1" applyBorder="1" applyAlignment="1" applyProtection="1">
      <alignment horizontal="center" vertical="center"/>
      <protection hidden="1"/>
    </xf>
    <xf numFmtId="177" fontId="11" fillId="33" borderId="16" xfId="0" applyNumberFormat="1" applyFont="1" applyFill="1" applyBorder="1" applyAlignment="1" applyProtection="1">
      <alignment horizontal="center" vertical="center"/>
      <protection hidden="1"/>
    </xf>
    <xf numFmtId="177" fontId="11" fillId="33" borderId="79" xfId="0" applyNumberFormat="1" applyFont="1" applyFill="1" applyBorder="1" applyAlignment="1" applyProtection="1">
      <alignment horizontal="center" vertical="center"/>
      <protection hidden="1"/>
    </xf>
    <xf numFmtId="0" fontId="11" fillId="33" borderId="81" xfId="0" applyFont="1" applyFill="1" applyBorder="1" applyAlignment="1" applyProtection="1">
      <alignment horizontal="right" vertical="center"/>
      <protection hidden="1"/>
    </xf>
    <xf numFmtId="0" fontId="1" fillId="33" borderId="77" xfId="0" applyFont="1" applyFill="1" applyBorder="1" applyProtection="1">
      <alignment vertical="center"/>
      <protection hidden="1"/>
    </xf>
    <xf numFmtId="0" fontId="1" fillId="0" borderId="78" xfId="0" applyFont="1" applyBorder="1" applyAlignment="1" applyProtection="1">
      <alignment horizontal="center" vertical="center"/>
      <protection hidden="1"/>
    </xf>
    <xf numFmtId="2" fontId="1" fillId="0" borderId="16" xfId="0" applyNumberFormat="1" applyFont="1" applyBorder="1" applyAlignment="1" applyProtection="1">
      <alignment horizontal="center" vertical="center"/>
      <protection hidden="1"/>
    </xf>
    <xf numFmtId="0" fontId="1" fillId="0" borderId="16" xfId="0" applyFont="1" applyBorder="1" applyAlignment="1" applyProtection="1">
      <alignment horizontal="center" vertical="center"/>
      <protection hidden="1"/>
    </xf>
    <xf numFmtId="2" fontId="1" fillId="0" borderId="79" xfId="0" applyNumberFormat="1" applyFont="1" applyBorder="1" applyAlignment="1" applyProtection="1">
      <alignment horizontal="center" vertical="center"/>
      <protection hidden="1"/>
    </xf>
    <xf numFmtId="0" fontId="0" fillId="0" borderId="0" xfId="0" applyAlignment="1">
      <alignment horizontal="centerContinuous" vertical="center"/>
    </xf>
    <xf numFmtId="0" fontId="58" fillId="0" borderId="0" xfId="0" applyFont="1" applyAlignment="1" applyProtection="1">
      <alignment horizontal="centerContinuous" vertical="top"/>
    </xf>
    <xf numFmtId="0" fontId="87" fillId="0" borderId="0" xfId="0" applyFont="1" applyAlignment="1" applyProtection="1">
      <alignment vertical="center"/>
    </xf>
    <xf numFmtId="0" fontId="88" fillId="0" borderId="0" xfId="0" applyFont="1" applyAlignment="1" applyProtection="1">
      <alignment horizontal="centerContinuous" vertical="center"/>
      <protection locked="0"/>
    </xf>
    <xf numFmtId="0" fontId="88" fillId="0" borderId="0" xfId="0" applyFont="1" applyAlignment="1" applyProtection="1">
      <alignment horizontal="centerContinuous" vertical="center"/>
    </xf>
    <xf numFmtId="0" fontId="45" fillId="0" borderId="0" xfId="0" applyFont="1" applyProtection="1">
      <alignment vertical="center"/>
    </xf>
    <xf numFmtId="0" fontId="25" fillId="0" borderId="0" xfId="0" applyFont="1" applyAlignment="1" applyProtection="1">
      <alignment horizontal="left" vertical="center"/>
    </xf>
    <xf numFmtId="0" fontId="1" fillId="0" borderId="11" xfId="0" applyNumberFormat="1" applyFont="1" applyBorder="1" applyAlignment="1" applyProtection="1">
      <alignment horizontal="left" vertical="center" shrinkToFit="1"/>
    </xf>
    <xf numFmtId="0" fontId="1" fillId="0" borderId="20" xfId="0" applyNumberFormat="1" applyFont="1" applyBorder="1" applyAlignment="1" applyProtection="1">
      <alignment horizontal="left" vertical="center" shrinkToFit="1"/>
    </xf>
    <xf numFmtId="0" fontId="1" fillId="0" borderId="60" xfId="0" applyNumberFormat="1" applyFont="1" applyBorder="1" applyAlignment="1" applyProtection="1">
      <alignment horizontal="left" vertical="center" shrinkToFit="1"/>
    </xf>
    <xf numFmtId="0" fontId="1" fillId="0" borderId="28" xfId="0" applyNumberFormat="1" applyFont="1" applyBorder="1" applyAlignment="1" applyProtection="1">
      <alignment horizontal="left" vertical="center" shrinkToFit="1"/>
    </xf>
    <xf numFmtId="0" fontId="1" fillId="0" borderId="12" xfId="0" applyNumberFormat="1" applyFont="1" applyBorder="1" applyAlignment="1" applyProtection="1">
      <alignment horizontal="left" vertical="center" shrinkToFit="1"/>
    </xf>
    <xf numFmtId="0" fontId="1" fillId="0" borderId="23" xfId="0" applyNumberFormat="1" applyFont="1" applyBorder="1" applyAlignment="1" applyProtection="1">
      <alignment horizontal="left" vertical="center" shrinkToFit="1"/>
    </xf>
    <xf numFmtId="0" fontId="1" fillId="0" borderId="36" xfId="0" applyNumberFormat="1" applyFont="1" applyBorder="1" applyAlignment="1" applyProtection="1">
      <alignment horizontal="left" vertical="center" shrinkToFit="1"/>
    </xf>
    <xf numFmtId="0" fontId="1" fillId="0" borderId="53" xfId="0" applyNumberFormat="1" applyFont="1" applyBorder="1" applyAlignment="1" applyProtection="1">
      <alignment horizontal="left" vertical="center" shrinkToFit="1"/>
    </xf>
    <xf numFmtId="0" fontId="1" fillId="0" borderId="58" xfId="0" applyNumberFormat="1" applyFont="1" applyBorder="1" applyAlignment="1" applyProtection="1">
      <alignment horizontal="left" vertical="center" shrinkToFit="1"/>
    </xf>
    <xf numFmtId="0" fontId="1" fillId="0" borderId="41" xfId="0" applyNumberFormat="1" applyFont="1" applyBorder="1" applyAlignment="1" applyProtection="1">
      <alignment horizontal="left" vertical="center" shrinkToFit="1"/>
    </xf>
    <xf numFmtId="0" fontId="1" fillId="0" borderId="63" xfId="0" applyNumberFormat="1" applyFont="1" applyBorder="1" applyAlignment="1" applyProtection="1">
      <alignment horizontal="left" vertical="center" shrinkToFit="1"/>
    </xf>
    <xf numFmtId="0" fontId="1" fillId="0" borderId="26" xfId="0" applyNumberFormat="1" applyFont="1" applyBorder="1" applyAlignment="1" applyProtection="1">
      <alignment horizontal="left" vertical="center" shrinkToFit="1"/>
    </xf>
    <xf numFmtId="0" fontId="1" fillId="0" borderId="40" xfId="0" applyNumberFormat="1" applyFont="1" applyBorder="1" applyAlignment="1" applyProtection="1">
      <alignment horizontal="left" vertical="center" shrinkToFit="1"/>
    </xf>
    <xf numFmtId="0" fontId="1" fillId="0" borderId="61" xfId="0" applyNumberFormat="1" applyFont="1" applyBorder="1" applyAlignment="1" applyProtection="1">
      <alignment horizontal="left" vertical="center" shrinkToFit="1"/>
    </xf>
    <xf numFmtId="0" fontId="1" fillId="0" borderId="37" xfId="0" applyNumberFormat="1" applyFont="1" applyBorder="1" applyAlignment="1" applyProtection="1">
      <alignment horizontal="left" vertical="center" shrinkToFit="1"/>
    </xf>
    <xf numFmtId="0" fontId="1" fillId="0" borderId="11" xfId="0" applyNumberFormat="1" applyFont="1" applyFill="1" applyBorder="1" applyAlignment="1" applyProtection="1">
      <alignment horizontal="left" vertical="center" wrapText="1"/>
    </xf>
    <xf numFmtId="0" fontId="1" fillId="0" borderId="12" xfId="0" applyNumberFormat="1" applyFont="1" applyFill="1" applyBorder="1" applyAlignment="1" applyProtection="1">
      <alignment horizontal="left" vertical="center" wrapText="1"/>
    </xf>
    <xf numFmtId="0" fontId="1" fillId="0" borderId="24" xfId="0" applyNumberFormat="1" applyFont="1" applyBorder="1" applyAlignment="1" applyProtection="1">
      <alignment horizontal="left" vertical="center" shrinkToFit="1"/>
    </xf>
    <xf numFmtId="0" fontId="1" fillId="0" borderId="59" xfId="0" applyNumberFormat="1" applyFont="1" applyBorder="1" applyAlignment="1" applyProtection="1">
      <alignment horizontal="left" vertical="center" shrinkToFit="1"/>
    </xf>
    <xf numFmtId="49" fontId="64" fillId="37" borderId="10" xfId="406" applyNumberFormat="1" applyFont="1" applyFill="1" applyBorder="1" applyAlignment="1" applyProtection="1">
      <alignment horizontal="center" vertical="center"/>
    </xf>
    <xf numFmtId="49" fontId="11" fillId="37" borderId="10" xfId="406" applyNumberFormat="1" applyFont="1" applyFill="1" applyBorder="1" applyAlignment="1" applyProtection="1">
      <alignment horizontal="center" vertical="center"/>
    </xf>
    <xf numFmtId="49" fontId="11" fillId="37" borderId="10" xfId="406" applyNumberFormat="1" applyFont="1" applyFill="1" applyBorder="1" applyAlignment="1" applyProtection="1">
      <alignment horizontal="center" vertical="center" wrapText="1"/>
    </xf>
    <xf numFmtId="49" fontId="11" fillId="37" borderId="17" xfId="406" applyNumberFormat="1" applyFont="1" applyFill="1" applyBorder="1" applyAlignment="1" applyProtection="1">
      <alignment horizontal="center" vertical="center"/>
    </xf>
    <xf numFmtId="177" fontId="11" fillId="37" borderId="10" xfId="406" applyNumberFormat="1" applyFont="1" applyFill="1" applyBorder="1" applyAlignment="1" applyProtection="1">
      <alignment horizontal="center" vertical="center" wrapText="1"/>
    </xf>
    <xf numFmtId="49" fontId="22" fillId="36" borderId="47" xfId="406" applyNumberFormat="1" applyFont="1" applyFill="1" applyBorder="1" applyAlignment="1" applyProtection="1">
      <alignment horizontal="centerContinuous" vertical="center" wrapText="1" shrinkToFit="1"/>
    </xf>
    <xf numFmtId="49" fontId="22" fillId="36" borderId="48" xfId="406" applyNumberFormat="1" applyFont="1" applyFill="1" applyBorder="1" applyAlignment="1" applyProtection="1">
      <alignment horizontal="centerContinuous" vertical="center" wrapText="1" shrinkToFit="1"/>
    </xf>
    <xf numFmtId="177" fontId="22" fillId="36" borderId="18" xfId="424" applyNumberFormat="1" applyFont="1" applyFill="1" applyBorder="1" applyAlignment="1" applyProtection="1">
      <alignment horizontal="center" vertical="center" wrapText="1"/>
    </xf>
    <xf numFmtId="49" fontId="89" fillId="36" borderId="46" xfId="406" applyNumberFormat="1" applyFont="1" applyFill="1" applyBorder="1" applyAlignment="1" applyProtection="1">
      <alignment horizontal="centerContinuous" vertical="center" wrapText="1" shrinkToFit="1"/>
    </xf>
    <xf numFmtId="0" fontId="64" fillId="33" borderId="17" xfId="0" applyNumberFormat="1" applyFont="1" applyFill="1" applyBorder="1" applyAlignment="1" applyProtection="1">
      <alignment horizontal="centerContinuous" vertical="center" wrapText="1"/>
    </xf>
    <xf numFmtId="0" fontId="90" fillId="33" borderId="17" xfId="0" applyNumberFormat="1" applyFont="1" applyFill="1" applyBorder="1" applyAlignment="1" applyProtection="1">
      <alignment horizontal="centerContinuous" vertical="center"/>
    </xf>
    <xf numFmtId="0" fontId="11" fillId="33" borderId="43" xfId="0" applyNumberFormat="1" applyFont="1" applyFill="1" applyBorder="1" applyAlignment="1" applyProtection="1">
      <alignment horizontal="centerContinuous" vertical="center" shrinkToFit="1"/>
    </xf>
    <xf numFmtId="0" fontId="11" fillId="33" borderId="44" xfId="0" applyNumberFormat="1" applyFont="1" applyFill="1" applyBorder="1" applyAlignment="1" applyProtection="1">
      <alignment horizontal="centerContinuous" vertical="center" shrinkToFit="1"/>
    </xf>
    <xf numFmtId="177" fontId="11" fillId="33" borderId="10" xfId="0" applyNumberFormat="1" applyFont="1" applyFill="1" applyBorder="1" applyAlignment="1" applyProtection="1">
      <alignment horizontal="center" vertical="center"/>
    </xf>
    <xf numFmtId="0" fontId="11" fillId="24" borderId="42" xfId="0" applyNumberFormat="1" applyFont="1" applyFill="1" applyBorder="1" applyAlignment="1" applyProtection="1">
      <alignment horizontal="centerContinuous" vertical="center" wrapText="1"/>
    </xf>
    <xf numFmtId="0" fontId="11" fillId="24" borderId="40" xfId="0" applyNumberFormat="1" applyFont="1" applyFill="1" applyBorder="1" applyAlignment="1" applyProtection="1">
      <alignment horizontal="centerContinuous" vertical="center" wrapText="1"/>
    </xf>
    <xf numFmtId="0" fontId="1" fillId="0" borderId="55" xfId="0" applyNumberFormat="1" applyFont="1" applyBorder="1" applyAlignment="1" applyProtection="1">
      <alignment horizontal="left" vertical="center" shrinkToFit="1"/>
    </xf>
    <xf numFmtId="0" fontId="1" fillId="0" borderId="19" xfId="0" applyNumberFormat="1" applyFont="1" applyBorder="1" applyAlignment="1" applyProtection="1">
      <alignment horizontal="center" vertical="center" shrinkToFit="1"/>
    </xf>
    <xf numFmtId="0" fontId="1" fillId="0" borderId="27" xfId="0" applyNumberFormat="1" applyFont="1" applyBorder="1" applyAlignment="1" applyProtection="1">
      <alignment horizontal="left" vertical="center" shrinkToFit="1"/>
    </xf>
    <xf numFmtId="2" fontId="1" fillId="0" borderId="55" xfId="0" applyNumberFormat="1" applyFont="1" applyBorder="1" applyAlignment="1" applyProtection="1">
      <alignment horizontal="center" vertical="center"/>
    </xf>
    <xf numFmtId="0" fontId="24" fillId="33" borderId="10" xfId="0" applyFont="1" applyFill="1" applyBorder="1" applyAlignment="1" applyProtection="1">
      <alignment horizontal="centerContinuous" vertical="center"/>
      <protection hidden="1"/>
    </xf>
    <xf numFmtId="0" fontId="24" fillId="33" borderId="10" xfId="0" applyNumberFormat="1" applyFont="1" applyFill="1" applyBorder="1" applyAlignment="1" applyProtection="1">
      <alignment horizontal="centerContinuous" vertical="center" shrinkToFit="1"/>
      <protection hidden="1"/>
    </xf>
    <xf numFmtId="177" fontId="24" fillId="33" borderId="10" xfId="0" applyNumberFormat="1" applyFont="1" applyFill="1" applyBorder="1" applyAlignment="1" applyProtection="1">
      <alignment horizontal="centerContinuous" vertical="center"/>
      <protection hidden="1"/>
    </xf>
    <xf numFmtId="0" fontId="24" fillId="33" borderId="10" xfId="424" applyNumberFormat="1" applyFont="1" applyFill="1" applyBorder="1" applyAlignment="1" applyProtection="1">
      <alignment horizontal="centerContinuous" vertical="center"/>
      <protection hidden="1"/>
    </xf>
    <xf numFmtId="0" fontId="24" fillId="33" borderId="66" xfId="424" applyNumberFormat="1" applyFont="1" applyFill="1" applyBorder="1" applyAlignment="1" applyProtection="1">
      <alignment horizontal="centerContinuous" vertical="center"/>
      <protection hidden="1"/>
    </xf>
    <xf numFmtId="177" fontId="37" fillId="34" borderId="10" xfId="424" applyNumberFormat="1" applyFont="1" applyFill="1" applyBorder="1" applyAlignment="1" applyProtection="1">
      <alignment horizontal="center" vertical="center" wrapText="1"/>
      <protection hidden="1"/>
    </xf>
    <xf numFmtId="2" fontId="22" fillId="0" borderId="16" xfId="0" applyNumberFormat="1" applyFont="1" applyBorder="1" applyAlignment="1" applyProtection="1">
      <alignment horizontal="center" vertical="center"/>
    </xf>
    <xf numFmtId="2" fontId="67" fillId="0" borderId="83" xfId="0" applyNumberFormat="1" applyFont="1" applyBorder="1" applyAlignment="1" applyProtection="1">
      <alignment horizontal="center" vertical="center"/>
    </xf>
    <xf numFmtId="2" fontId="67" fillId="0" borderId="12" xfId="0" applyNumberFormat="1" applyFont="1" applyBorder="1" applyAlignment="1" applyProtection="1">
      <alignment horizontal="center" vertical="center"/>
    </xf>
    <xf numFmtId="0" fontId="24" fillId="35" borderId="10" xfId="0" applyFont="1" applyFill="1" applyBorder="1" applyAlignment="1" applyProtection="1">
      <alignment horizontal="center" vertical="center" wrapText="1"/>
      <protection hidden="1"/>
    </xf>
    <xf numFmtId="0" fontId="24" fillId="35" borderId="10" xfId="0" applyFont="1" applyFill="1" applyBorder="1" applyAlignment="1" applyProtection="1">
      <alignment horizontal="center" vertical="center" shrinkToFit="1"/>
      <protection hidden="1"/>
    </xf>
    <xf numFmtId="177" fontId="24" fillId="35" borderId="10" xfId="0" applyNumberFormat="1" applyFont="1" applyFill="1" applyBorder="1" applyAlignment="1" applyProtection="1">
      <alignment horizontal="center" vertical="center" wrapText="1"/>
      <protection hidden="1"/>
    </xf>
    <xf numFmtId="0" fontId="20" fillId="30" borderId="26" xfId="0" applyNumberFormat="1" applyFont="1" applyFill="1" applyBorder="1" applyAlignment="1" applyProtection="1">
      <alignment horizontal="center" vertical="center" wrapText="1"/>
      <protection hidden="1"/>
    </xf>
    <xf numFmtId="0" fontId="20" fillId="30" borderId="65" xfId="0" applyNumberFormat="1" applyFont="1" applyFill="1" applyBorder="1" applyAlignment="1" applyProtection="1">
      <alignment horizontal="center" vertical="center" wrapText="1"/>
      <protection hidden="1"/>
    </xf>
    <xf numFmtId="177" fontId="20" fillId="30" borderId="0" xfId="0" applyNumberFormat="1" applyFont="1" applyFill="1" applyBorder="1" applyAlignment="1" applyProtection="1">
      <alignment horizontal="center" vertical="center" wrapText="1"/>
      <protection hidden="1"/>
    </xf>
    <xf numFmtId="177" fontId="20" fillId="30" borderId="26" xfId="0" applyNumberFormat="1" applyFont="1" applyFill="1" applyBorder="1" applyAlignment="1" applyProtection="1">
      <alignment horizontal="center" vertical="center" wrapText="1"/>
      <protection hidden="1"/>
    </xf>
    <xf numFmtId="177" fontId="42" fillId="30" borderId="26" xfId="306" applyNumberFormat="1" applyFont="1" applyFill="1" applyBorder="1" applyAlignment="1" applyProtection="1">
      <alignment horizontal="center" vertical="center"/>
      <protection hidden="1"/>
    </xf>
    <xf numFmtId="177" fontId="20" fillId="30" borderId="26" xfId="0" applyNumberFormat="1" applyFont="1" applyFill="1" applyBorder="1" applyAlignment="1" applyProtection="1">
      <alignment horizontal="center" vertical="center" shrinkToFit="1"/>
      <protection hidden="1"/>
    </xf>
    <xf numFmtId="177" fontId="20" fillId="33" borderId="65" xfId="0" applyNumberFormat="1" applyFont="1" applyFill="1" applyBorder="1" applyAlignment="1" applyProtection="1">
      <alignment horizontal="center" vertical="center"/>
      <protection hidden="1"/>
    </xf>
    <xf numFmtId="0" fontId="1" fillId="0" borderId="10" xfId="0" quotePrefix="1" applyFont="1" applyBorder="1" applyAlignment="1">
      <alignment horizontal="center" vertical="center"/>
    </xf>
    <xf numFmtId="0" fontId="1" fillId="0" borderId="10" xfId="0" quotePrefix="1" applyNumberFormat="1" applyFont="1" applyFill="1" applyBorder="1" applyAlignment="1" applyProtection="1">
      <alignment horizontal="left" vertical="center" shrinkToFit="1"/>
    </xf>
    <xf numFmtId="0" fontId="1" fillId="0" borderId="26" xfId="0" applyFont="1" applyFill="1" applyBorder="1" applyAlignment="1" applyProtection="1">
      <alignment horizontal="center" vertical="center"/>
    </xf>
    <xf numFmtId="0" fontId="45" fillId="0" borderId="26" xfId="0" applyNumberFormat="1" applyFont="1" applyFill="1" applyBorder="1" applyAlignment="1" applyProtection="1">
      <alignment horizontal="center" vertical="center" shrinkToFit="1"/>
    </xf>
    <xf numFmtId="0" fontId="11" fillId="0" borderId="10" xfId="0" applyFont="1" applyFill="1" applyBorder="1" applyAlignment="1" applyProtection="1">
      <alignment horizontal="center" vertical="center"/>
    </xf>
    <xf numFmtId="0" fontId="64" fillId="0" borderId="10" xfId="0" applyFont="1" applyFill="1" applyBorder="1" applyAlignment="1" applyProtection="1">
      <alignment horizontal="center" vertical="center"/>
    </xf>
    <xf numFmtId="2" fontId="45" fillId="0" borderId="10" xfId="0" applyNumberFormat="1" applyFont="1" applyFill="1" applyBorder="1" applyAlignment="1" applyProtection="1">
      <alignment horizontal="center" vertical="center"/>
    </xf>
    <xf numFmtId="177" fontId="65" fillId="0" borderId="26" xfId="0" applyNumberFormat="1" applyFont="1" applyFill="1" applyBorder="1" applyAlignment="1" applyProtection="1">
      <alignment horizontal="center" vertical="center"/>
    </xf>
    <xf numFmtId="49" fontId="11" fillId="37" borderId="10" xfId="406" applyNumberFormat="1" applyFont="1" applyFill="1" applyBorder="1" applyAlignment="1" applyProtection="1">
      <alignment horizontal="center" vertical="center" shrinkToFit="1"/>
    </xf>
    <xf numFmtId="177" fontId="82" fillId="33" borderId="44" xfId="0" applyNumberFormat="1" applyFont="1" applyFill="1" applyBorder="1" applyAlignment="1" applyProtection="1">
      <alignment horizontal="center" vertical="center"/>
      <protection hidden="1"/>
    </xf>
    <xf numFmtId="0" fontId="20" fillId="0" borderId="10" xfId="0" applyFont="1" applyFill="1" applyBorder="1" applyAlignment="1" applyProtection="1">
      <alignment horizontal="left" vertical="center" shrinkToFit="1"/>
      <protection hidden="1"/>
    </xf>
    <xf numFmtId="0" fontId="20" fillId="0" borderId="10" xfId="0" applyFont="1" applyFill="1" applyBorder="1" applyAlignment="1" applyProtection="1">
      <alignment horizontal="left" vertical="center"/>
      <protection hidden="1"/>
    </xf>
    <xf numFmtId="0" fontId="20" fillId="0" borderId="10" xfId="0" applyNumberFormat="1" applyFont="1" applyFill="1" applyBorder="1" applyAlignment="1" applyProtection="1">
      <alignment horizontal="left" vertical="center" wrapText="1"/>
      <protection hidden="1"/>
    </xf>
    <xf numFmtId="0" fontId="36" fillId="0" borderId="10" xfId="0" applyFont="1" applyFill="1" applyBorder="1" applyAlignment="1" applyProtection="1">
      <alignment horizontal="left" vertical="center" shrinkToFit="1"/>
      <protection hidden="1"/>
    </xf>
    <xf numFmtId="0" fontId="31" fillId="0" borderId="10" xfId="0" applyNumberFormat="1" applyFont="1" applyFill="1" applyBorder="1" applyAlignment="1" applyProtection="1">
      <alignment horizontal="left" vertical="center" shrinkToFit="1"/>
      <protection hidden="1"/>
    </xf>
    <xf numFmtId="0" fontId="20" fillId="0" borderId="10" xfId="0" applyNumberFormat="1" applyFont="1" applyFill="1" applyBorder="1" applyAlignment="1" applyProtection="1">
      <alignment horizontal="left" vertical="center" shrinkToFit="1"/>
      <protection hidden="1"/>
    </xf>
    <xf numFmtId="0" fontId="20" fillId="0" borderId="10" xfId="0" applyFont="1" applyFill="1" applyBorder="1" applyProtection="1">
      <alignment vertical="center"/>
      <protection hidden="1"/>
    </xf>
    <xf numFmtId="0" fontId="31" fillId="0" borderId="10" xfId="0" applyFont="1" applyFill="1" applyBorder="1" applyAlignment="1" applyProtection="1">
      <alignment horizontal="left" vertical="center" shrinkToFit="1"/>
      <protection hidden="1"/>
    </xf>
    <xf numFmtId="0" fontId="36" fillId="0" borderId="10" xfId="0" applyNumberFormat="1" applyFont="1" applyFill="1" applyBorder="1" applyAlignment="1" applyProtection="1">
      <alignment horizontal="left" vertical="center" wrapText="1"/>
      <protection hidden="1"/>
    </xf>
    <xf numFmtId="0" fontId="20" fillId="0" borderId="26" xfId="0" applyFont="1" applyFill="1" applyBorder="1" applyAlignment="1" applyProtection="1">
      <alignment horizontal="center" vertical="center" shrinkToFit="1"/>
      <protection hidden="1"/>
    </xf>
    <xf numFmtId="0" fontId="20" fillId="0" borderId="26" xfId="0" applyFont="1" applyFill="1" applyBorder="1" applyAlignment="1" applyProtection="1">
      <alignment horizontal="left" vertical="center" shrinkToFit="1"/>
      <protection hidden="1"/>
    </xf>
    <xf numFmtId="0" fontId="20" fillId="0" borderId="26" xfId="0" applyNumberFormat="1" applyFont="1" applyFill="1" applyBorder="1" applyAlignment="1" applyProtection="1">
      <alignment horizontal="left" vertical="center" wrapText="1"/>
      <protection hidden="1"/>
    </xf>
    <xf numFmtId="0" fontId="79" fillId="35" borderId="10" xfId="0" applyFont="1" applyFill="1" applyBorder="1" applyAlignment="1" applyProtection="1">
      <alignment horizontal="center" vertical="center" wrapText="1"/>
      <protection locked="0"/>
    </xf>
    <xf numFmtId="0" fontId="45" fillId="33" borderId="19" xfId="0" applyNumberFormat="1" applyFont="1" applyFill="1" applyBorder="1" applyAlignment="1" applyProtection="1">
      <alignment horizontal="center" vertical="center" wrapText="1"/>
    </xf>
    <xf numFmtId="0" fontId="11" fillId="33" borderId="37" xfId="0" applyNumberFormat="1" applyFont="1" applyFill="1" applyBorder="1" applyAlignment="1" applyProtection="1">
      <alignment horizontal="centerContinuous" vertical="center" wrapText="1"/>
    </xf>
    <xf numFmtId="0" fontId="23" fillId="33" borderId="19" xfId="0" applyNumberFormat="1" applyFont="1" applyFill="1" applyBorder="1" applyAlignment="1" applyProtection="1">
      <alignment horizontal="center" vertical="center"/>
    </xf>
    <xf numFmtId="0" fontId="45" fillId="33" borderId="26" xfId="0" applyNumberFormat="1" applyFont="1" applyFill="1" applyBorder="1" applyAlignment="1" applyProtection="1">
      <alignment horizontal="center" vertical="center" wrapText="1"/>
    </xf>
    <xf numFmtId="0" fontId="45" fillId="33" borderId="27" xfId="0" applyNumberFormat="1" applyFont="1" applyFill="1" applyBorder="1" applyAlignment="1" applyProtection="1">
      <alignment horizontal="center" vertical="center" wrapText="1"/>
    </xf>
    <xf numFmtId="0" fontId="23" fillId="33" borderId="27" xfId="0" applyNumberFormat="1" applyFont="1" applyFill="1" applyBorder="1" applyAlignment="1" applyProtection="1">
      <alignment horizontal="center" vertical="center"/>
    </xf>
    <xf numFmtId="0" fontId="11" fillId="33" borderId="27" xfId="0" applyNumberFormat="1" applyFont="1" applyFill="1" applyBorder="1" applyAlignment="1" applyProtection="1">
      <alignment horizontal="centerContinuous" vertical="center" wrapText="1"/>
    </xf>
    <xf numFmtId="0" fontId="38" fillId="33" borderId="42" xfId="0" applyNumberFormat="1" applyFont="1" applyFill="1" applyBorder="1" applyAlignment="1" applyProtection="1">
      <alignment horizontal="centerContinuous" vertical="center" wrapText="1"/>
    </xf>
    <xf numFmtId="0" fontId="23" fillId="33" borderId="15" xfId="0" applyNumberFormat="1" applyFont="1" applyFill="1" applyBorder="1" applyAlignment="1" applyProtection="1">
      <alignment horizontal="center" vertical="center"/>
    </xf>
    <xf numFmtId="0" fontId="44" fillId="33" borderId="42" xfId="0" applyNumberFormat="1" applyFont="1" applyFill="1" applyBorder="1" applyAlignment="1" applyProtection="1">
      <alignment horizontal="centerContinuous" vertical="center" wrapText="1"/>
    </xf>
    <xf numFmtId="0" fontId="45" fillId="33" borderId="37" xfId="0" applyNumberFormat="1" applyFont="1" applyFill="1" applyBorder="1" applyAlignment="1" applyProtection="1">
      <alignment horizontal="center" vertical="center" wrapText="1"/>
    </xf>
    <xf numFmtId="0" fontId="1" fillId="33" borderId="27" xfId="0" applyNumberFormat="1" applyFont="1" applyFill="1" applyBorder="1" applyAlignment="1" applyProtection="1">
      <alignment horizontal="center" vertical="center" wrapText="1"/>
    </xf>
    <xf numFmtId="0" fontId="45" fillId="33" borderId="25" xfId="0" applyNumberFormat="1" applyFont="1" applyFill="1" applyBorder="1" applyAlignment="1" applyProtection="1">
      <alignment horizontal="center" vertical="center" wrapText="1"/>
    </xf>
    <xf numFmtId="0" fontId="1" fillId="33" borderId="42" xfId="0" applyNumberFormat="1" applyFont="1" applyFill="1" applyBorder="1" applyAlignment="1" applyProtection="1">
      <alignment horizontal="centerContinuous" vertical="center" wrapText="1"/>
    </xf>
    <xf numFmtId="0" fontId="11" fillId="33" borderId="17" xfId="0" applyNumberFormat="1" applyFont="1" applyFill="1" applyBorder="1" applyAlignment="1" applyProtection="1">
      <alignment horizontal="centerContinuous" vertical="center" wrapText="1"/>
    </xf>
    <xf numFmtId="0" fontId="1" fillId="33" borderId="43" xfId="0" applyNumberFormat="1" applyFont="1" applyFill="1" applyBorder="1" applyAlignment="1" applyProtection="1">
      <alignment horizontal="centerContinuous" vertical="center" wrapText="1"/>
    </xf>
    <xf numFmtId="0" fontId="11" fillId="33" borderId="42" xfId="0" applyNumberFormat="1" applyFont="1" applyFill="1" applyBorder="1" applyAlignment="1" applyProtection="1">
      <alignment horizontal="centerContinuous" vertical="center" wrapText="1"/>
    </xf>
    <xf numFmtId="0" fontId="11" fillId="33" borderId="43" xfId="0" applyNumberFormat="1" applyFont="1" applyFill="1" applyBorder="1" applyAlignment="1" applyProtection="1">
      <alignment horizontal="centerContinuous" vertical="center" wrapText="1"/>
    </xf>
    <xf numFmtId="0" fontId="45" fillId="33" borderId="15" xfId="0" applyNumberFormat="1" applyFont="1" applyFill="1" applyBorder="1" applyAlignment="1" applyProtection="1">
      <alignment horizontal="center" vertical="center" wrapText="1"/>
    </xf>
    <xf numFmtId="0" fontId="11" fillId="33" borderId="40" xfId="0" applyNumberFormat="1" applyFont="1" applyFill="1" applyBorder="1" applyAlignment="1" applyProtection="1">
      <alignment horizontal="centerContinuous" vertical="center" wrapText="1"/>
    </xf>
    <xf numFmtId="0" fontId="11" fillId="33" borderId="44" xfId="0" applyNumberFormat="1" applyFont="1" applyFill="1" applyBorder="1" applyAlignment="1" applyProtection="1">
      <alignment horizontal="centerContinuous" vertical="center" wrapText="1"/>
    </xf>
    <xf numFmtId="0" fontId="1" fillId="33" borderId="40" xfId="0" applyNumberFormat="1" applyFont="1" applyFill="1" applyBorder="1" applyAlignment="1" applyProtection="1">
      <alignment horizontal="centerContinuous" vertical="center" wrapText="1"/>
    </xf>
    <xf numFmtId="0" fontId="1" fillId="33" borderId="44" xfId="0" applyNumberFormat="1" applyFont="1" applyFill="1" applyBorder="1" applyAlignment="1" applyProtection="1">
      <alignment horizontal="centerContinuous" vertical="center" wrapText="1"/>
    </xf>
    <xf numFmtId="0" fontId="44" fillId="33" borderId="43" xfId="0" applyNumberFormat="1" applyFont="1" applyFill="1" applyBorder="1" applyAlignment="1" applyProtection="1">
      <alignment horizontal="centerContinuous" vertical="center" wrapText="1"/>
    </xf>
    <xf numFmtId="0" fontId="44" fillId="33" borderId="44" xfId="0" applyNumberFormat="1" applyFont="1" applyFill="1" applyBorder="1" applyAlignment="1" applyProtection="1">
      <alignment horizontal="centerContinuous" vertical="center" wrapText="1"/>
    </xf>
    <xf numFmtId="177" fontId="11" fillId="33" borderId="44" xfId="0" applyNumberFormat="1" applyFont="1" applyFill="1" applyBorder="1" applyAlignment="1" applyProtection="1">
      <alignment horizontal="center" vertical="center"/>
    </xf>
    <xf numFmtId="177" fontId="11" fillId="33" borderId="26" xfId="0" applyNumberFormat="1" applyFont="1" applyFill="1" applyBorder="1" applyAlignment="1" applyProtection="1">
      <alignment horizontal="center" vertical="center"/>
    </xf>
    <xf numFmtId="0" fontId="38" fillId="33" borderId="40" xfId="0" applyNumberFormat="1" applyFont="1" applyFill="1" applyBorder="1" applyAlignment="1" applyProtection="1">
      <alignment horizontal="centerContinuous" vertical="center" wrapText="1"/>
    </xf>
    <xf numFmtId="0" fontId="44" fillId="33" borderId="40" xfId="0" applyNumberFormat="1" applyFont="1" applyFill="1" applyBorder="1" applyAlignment="1" applyProtection="1">
      <alignment horizontal="centerContinuous" vertical="center" wrapText="1"/>
    </xf>
    <xf numFmtId="177" fontId="11" fillId="33" borderId="23" xfId="0" applyNumberFormat="1" applyFont="1" applyFill="1" applyBorder="1" applyAlignment="1" applyProtection="1">
      <alignment horizontal="center" vertical="center"/>
    </xf>
    <xf numFmtId="177" fontId="11" fillId="33" borderId="15" xfId="0" applyNumberFormat="1" applyFont="1" applyFill="1" applyBorder="1" applyAlignment="1" applyProtection="1">
      <alignment horizontal="center" vertical="center"/>
    </xf>
    <xf numFmtId="0" fontId="1" fillId="0" borderId="23" xfId="0" applyNumberFormat="1" applyFont="1" applyFill="1" applyBorder="1" applyAlignment="1" applyProtection="1">
      <alignment horizontal="center" vertical="center" shrinkToFit="1"/>
    </xf>
    <xf numFmtId="0" fontId="1" fillId="0" borderId="23" xfId="0" applyNumberFormat="1" applyFont="1" applyFill="1" applyBorder="1" applyAlignment="1" applyProtection="1">
      <alignment horizontal="left" vertical="center" shrinkToFit="1"/>
    </xf>
    <xf numFmtId="177" fontId="38" fillId="0" borderId="58" xfId="0" applyNumberFormat="1" applyFont="1" applyFill="1" applyBorder="1" applyAlignment="1" applyProtection="1">
      <alignment horizontal="center" vertical="center"/>
    </xf>
    <xf numFmtId="177" fontId="38" fillId="0" borderId="23" xfId="0" applyNumberFormat="1" applyFont="1" applyFill="1" applyBorder="1" applyAlignment="1" applyProtection="1">
      <alignment horizontal="center" vertical="center"/>
    </xf>
    <xf numFmtId="0" fontId="44" fillId="33" borderId="62" xfId="0" applyNumberFormat="1" applyFont="1" applyFill="1" applyBorder="1" applyAlignment="1" applyProtection="1">
      <alignment horizontal="centerContinuous" vertical="center" wrapText="1"/>
    </xf>
    <xf numFmtId="0" fontId="44" fillId="33" borderId="14" xfId="0" applyNumberFormat="1" applyFont="1" applyFill="1" applyBorder="1" applyAlignment="1" applyProtection="1">
      <alignment horizontal="centerContinuous" vertical="center" wrapText="1"/>
    </xf>
    <xf numFmtId="0" fontId="44" fillId="33" borderId="0" xfId="0" applyNumberFormat="1" applyFont="1" applyFill="1" applyBorder="1" applyAlignment="1" applyProtection="1">
      <alignment horizontal="centerContinuous" vertical="center" wrapText="1"/>
    </xf>
    <xf numFmtId="0" fontId="44" fillId="33" borderId="25" xfId="0" applyNumberFormat="1" applyFont="1" applyFill="1" applyBorder="1" applyAlignment="1" applyProtection="1">
      <alignment horizontal="centerContinuous" vertical="center" wrapText="1"/>
    </xf>
    <xf numFmtId="0" fontId="38" fillId="33" borderId="43" xfId="0" applyNumberFormat="1" applyFont="1" applyFill="1" applyBorder="1" applyAlignment="1" applyProtection="1">
      <alignment horizontal="centerContinuous" vertical="center" wrapText="1"/>
    </xf>
    <xf numFmtId="0" fontId="38" fillId="33" borderId="44" xfId="0" applyNumberFormat="1" applyFont="1" applyFill="1" applyBorder="1" applyAlignment="1" applyProtection="1">
      <alignment horizontal="centerContinuous" vertical="center" wrapText="1"/>
    </xf>
    <xf numFmtId="177" fontId="11" fillId="33" borderId="11" xfId="0" applyNumberFormat="1" applyFont="1" applyFill="1" applyBorder="1" applyAlignment="1" applyProtection="1">
      <alignment horizontal="center" vertical="center"/>
    </xf>
    <xf numFmtId="177" fontId="11" fillId="33" borderId="12" xfId="0" applyNumberFormat="1" applyFont="1" applyFill="1" applyBorder="1" applyAlignment="1" applyProtection="1">
      <alignment horizontal="center" vertical="center"/>
    </xf>
    <xf numFmtId="177" fontId="11" fillId="33" borderId="55" xfId="0" applyNumberFormat="1" applyFont="1" applyFill="1" applyBorder="1" applyAlignment="1" applyProtection="1">
      <alignment horizontal="center" vertical="center"/>
    </xf>
    <xf numFmtId="177" fontId="11" fillId="33" borderId="52" xfId="0" applyNumberFormat="1" applyFont="1" applyFill="1" applyBorder="1" applyAlignment="1" applyProtection="1">
      <alignment horizontal="center" vertical="center"/>
    </xf>
    <xf numFmtId="177" fontId="11" fillId="33" borderId="36" xfId="0" applyNumberFormat="1" applyFont="1" applyFill="1" applyBorder="1" applyAlignment="1" applyProtection="1">
      <alignment horizontal="center" vertical="center"/>
    </xf>
    <xf numFmtId="177" fontId="11" fillId="33" borderId="20" xfId="0" applyNumberFormat="1" applyFont="1" applyFill="1" applyBorder="1" applyAlignment="1" applyProtection="1">
      <alignment horizontal="center" vertical="center"/>
    </xf>
    <xf numFmtId="177" fontId="11" fillId="33" borderId="61" xfId="0" applyNumberFormat="1" applyFont="1" applyFill="1" applyBorder="1" applyAlignment="1" applyProtection="1">
      <alignment horizontal="center" vertical="center"/>
    </xf>
    <xf numFmtId="177" fontId="44" fillId="33" borderId="11" xfId="0" applyNumberFormat="1" applyFont="1" applyFill="1" applyBorder="1" applyAlignment="1" applyProtection="1">
      <alignment horizontal="center" vertical="center"/>
    </xf>
    <xf numFmtId="177" fontId="44" fillId="33" borderId="36" xfId="0" applyNumberFormat="1" applyFont="1" applyFill="1" applyBorder="1" applyAlignment="1" applyProtection="1">
      <alignment horizontal="center" vertical="center"/>
    </xf>
    <xf numFmtId="177" fontId="44" fillId="33" borderId="12" xfId="0" applyNumberFormat="1" applyFont="1" applyFill="1" applyBorder="1" applyAlignment="1" applyProtection="1">
      <alignment horizontal="center" vertical="center"/>
    </xf>
    <xf numFmtId="177" fontId="44" fillId="33" borderId="23" xfId="0" applyNumberFormat="1" applyFont="1" applyFill="1" applyBorder="1" applyAlignment="1" applyProtection="1">
      <alignment horizontal="center" vertical="center"/>
    </xf>
    <xf numFmtId="177" fontId="11" fillId="33" borderId="58" xfId="0" applyNumberFormat="1" applyFont="1" applyFill="1" applyBorder="1" applyAlignment="1" applyProtection="1">
      <alignment horizontal="center" vertical="center"/>
    </xf>
    <xf numFmtId="177" fontId="11" fillId="33" borderId="28" xfId="0" applyNumberFormat="1" applyFont="1" applyFill="1" applyBorder="1" applyAlignment="1" applyProtection="1">
      <alignment horizontal="center" vertical="center"/>
    </xf>
    <xf numFmtId="177" fontId="11" fillId="33" borderId="59" xfId="0" applyNumberFormat="1" applyFont="1" applyFill="1" applyBorder="1" applyAlignment="1" applyProtection="1">
      <alignment horizontal="center" vertical="center"/>
    </xf>
    <xf numFmtId="177" fontId="44" fillId="33" borderId="28" xfId="0" applyNumberFormat="1" applyFont="1" applyFill="1" applyBorder="1" applyAlignment="1" applyProtection="1">
      <alignment horizontal="center" vertical="center"/>
    </xf>
    <xf numFmtId="177" fontId="11" fillId="33" borderId="60" xfId="0" applyNumberFormat="1" applyFont="1" applyFill="1" applyBorder="1" applyAlignment="1" applyProtection="1">
      <alignment horizontal="center" vertical="center"/>
    </xf>
    <xf numFmtId="2" fontId="85" fillId="33" borderId="40" xfId="0" applyNumberFormat="1" applyFont="1" applyFill="1" applyBorder="1" applyAlignment="1">
      <alignment horizontal="center" vertical="center"/>
    </xf>
    <xf numFmtId="2" fontId="86" fillId="33" borderId="80" xfId="0" applyNumberFormat="1" applyFont="1" applyFill="1" applyBorder="1" applyAlignment="1">
      <alignment horizontal="center" vertical="center"/>
    </xf>
    <xf numFmtId="2" fontId="85" fillId="33" borderId="44" xfId="0" applyNumberFormat="1" applyFont="1" applyFill="1" applyBorder="1" applyAlignment="1">
      <alignment horizontal="center" vertical="center"/>
    </xf>
    <xf numFmtId="2" fontId="86" fillId="33" borderId="44" xfId="0" applyNumberFormat="1" applyFont="1" applyFill="1" applyBorder="1" applyAlignment="1">
      <alignment horizontal="center" vertical="center"/>
    </xf>
    <xf numFmtId="2" fontId="85" fillId="33" borderId="80" xfId="0" applyNumberFormat="1" applyFont="1" applyFill="1" applyBorder="1" applyAlignment="1">
      <alignment horizontal="center" vertical="center"/>
    </xf>
    <xf numFmtId="177" fontId="35" fillId="33" borderId="44" xfId="0" applyNumberFormat="1" applyFont="1" applyFill="1" applyBorder="1" applyAlignment="1" applyProtection="1">
      <alignment horizontal="center" vertical="center"/>
      <protection hidden="1"/>
    </xf>
    <xf numFmtId="0" fontId="85" fillId="35" borderId="44" xfId="0" applyFont="1" applyFill="1" applyBorder="1" applyAlignment="1" applyProtection="1">
      <alignment horizontal="center" vertical="center"/>
      <protection hidden="1"/>
    </xf>
    <xf numFmtId="0" fontId="91" fillId="33" borderId="37" xfId="0" applyFont="1" applyFill="1" applyBorder="1" applyAlignment="1" applyProtection="1">
      <alignment horizontal="centerContinuous" vertical="center"/>
    </xf>
    <xf numFmtId="0" fontId="91" fillId="33" borderId="40" xfId="0" applyFont="1" applyFill="1" applyBorder="1" applyAlignment="1" applyProtection="1">
      <alignment horizontal="centerContinuous" vertical="center"/>
    </xf>
    <xf numFmtId="0" fontId="81" fillId="33" borderId="81" xfId="0" applyFont="1" applyFill="1" applyBorder="1" applyAlignment="1" applyProtection="1">
      <alignment horizontal="centerContinuous" vertical="center"/>
    </xf>
    <xf numFmtId="0" fontId="81" fillId="33" borderId="80" xfId="0" applyFont="1" applyFill="1" applyBorder="1" applyAlignment="1" applyProtection="1">
      <alignment horizontal="centerContinuous" vertical="center"/>
    </xf>
    <xf numFmtId="0" fontId="81" fillId="33" borderId="37" xfId="0" applyFont="1" applyFill="1" applyBorder="1" applyAlignment="1" applyProtection="1">
      <alignment horizontal="centerContinuous" vertical="center" wrapText="1"/>
    </xf>
    <xf numFmtId="0" fontId="81" fillId="33" borderId="86" xfId="0" applyFont="1" applyFill="1" applyBorder="1" applyAlignment="1" applyProtection="1">
      <alignment horizontal="centerContinuous" vertical="center" wrapText="1"/>
    </xf>
    <xf numFmtId="0" fontId="84" fillId="33" borderId="27" xfId="0" applyFont="1" applyFill="1" applyBorder="1" applyAlignment="1" applyProtection="1">
      <alignment horizontal="center" vertical="center"/>
    </xf>
    <xf numFmtId="0" fontId="83" fillId="33" borderId="72" xfId="0" applyFont="1" applyFill="1" applyBorder="1" applyAlignment="1" applyProtection="1">
      <alignment horizontal="center" vertical="center"/>
    </xf>
    <xf numFmtId="0" fontId="84" fillId="33" borderId="24" xfId="0" applyFont="1" applyFill="1" applyBorder="1" applyAlignment="1" applyProtection="1">
      <alignment horizontal="center" vertical="center"/>
    </xf>
    <xf numFmtId="0" fontId="83" fillId="33" borderId="73" xfId="0" applyFont="1" applyFill="1" applyBorder="1" applyAlignment="1" applyProtection="1">
      <alignment horizontal="center" vertical="center"/>
    </xf>
    <xf numFmtId="0" fontId="81" fillId="33" borderId="17" xfId="0" applyFont="1" applyFill="1" applyBorder="1" applyAlignment="1" applyProtection="1">
      <alignment horizontal="centerContinuous" vertical="center"/>
    </xf>
    <xf numFmtId="0" fontId="81" fillId="33" borderId="44" xfId="0" applyFont="1" applyFill="1" applyBorder="1" applyAlignment="1" applyProtection="1">
      <alignment horizontal="centerContinuous" vertical="center"/>
    </xf>
    <xf numFmtId="0" fontId="91" fillId="33" borderId="26" xfId="0" applyFont="1" applyFill="1" applyBorder="1" applyAlignment="1" applyProtection="1">
      <alignment horizontal="center" vertical="center"/>
    </xf>
    <xf numFmtId="2" fontId="91" fillId="33" borderId="26" xfId="0" applyNumberFormat="1" applyFont="1" applyFill="1" applyBorder="1" applyAlignment="1" applyProtection="1">
      <alignment horizontal="center" vertical="center"/>
    </xf>
    <xf numFmtId="0" fontId="91" fillId="33" borderId="81" xfId="0" applyFont="1" applyFill="1" applyBorder="1" applyAlignment="1" applyProtection="1">
      <alignment horizontal="centerContinuous" vertical="center"/>
    </xf>
    <xf numFmtId="0" fontId="91" fillId="33" borderId="80" xfId="0" applyFont="1" applyFill="1" applyBorder="1" applyAlignment="1" applyProtection="1">
      <alignment horizontal="centerContinuous" vertical="center"/>
    </xf>
    <xf numFmtId="0" fontId="91" fillId="33" borderId="17" xfId="0" applyFont="1" applyFill="1" applyBorder="1" applyAlignment="1" applyProtection="1">
      <alignment horizontal="centerContinuous" vertical="center"/>
    </xf>
    <xf numFmtId="0" fontId="91" fillId="33" borderId="44" xfId="0" applyFont="1" applyFill="1" applyBorder="1" applyAlignment="1" applyProtection="1">
      <alignment horizontal="centerContinuous" vertical="center"/>
    </xf>
    <xf numFmtId="0" fontId="81" fillId="33" borderId="37" xfId="0" applyFont="1" applyFill="1" applyBorder="1" applyAlignment="1" applyProtection="1">
      <alignment horizontal="centerContinuous" vertical="center"/>
    </xf>
    <xf numFmtId="0" fontId="81" fillId="33" borderId="40" xfId="0" applyFont="1" applyFill="1" applyBorder="1" applyAlignment="1" applyProtection="1">
      <alignment horizontal="centerContinuous" vertical="center"/>
    </xf>
    <xf numFmtId="0" fontId="81" fillId="33" borderId="88" xfId="0" applyFont="1" applyFill="1" applyBorder="1" applyAlignment="1" applyProtection="1">
      <alignment horizontal="centerContinuous" vertical="center"/>
    </xf>
    <xf numFmtId="0" fontId="94" fillId="33" borderId="82" xfId="0" applyFont="1" applyFill="1" applyBorder="1" applyAlignment="1" applyProtection="1">
      <alignment horizontal="centerContinuous" vertical="center"/>
    </xf>
    <xf numFmtId="0" fontId="81" fillId="33" borderId="89" xfId="0" applyFont="1" applyFill="1" applyBorder="1" applyAlignment="1" applyProtection="1">
      <alignment horizontal="centerContinuous" vertical="center"/>
    </xf>
    <xf numFmtId="0" fontId="94" fillId="33" borderId="85" xfId="0" applyFont="1" applyFill="1" applyBorder="1" applyAlignment="1" applyProtection="1">
      <alignment horizontal="centerContinuous" vertical="center"/>
    </xf>
    <xf numFmtId="0" fontId="81" fillId="33" borderId="87" xfId="0" applyFont="1" applyFill="1" applyBorder="1" applyAlignment="1" applyProtection="1">
      <alignment horizontal="centerContinuous" vertical="center"/>
    </xf>
    <xf numFmtId="0" fontId="81" fillId="33" borderId="27" xfId="0" applyFont="1" applyFill="1" applyBorder="1" applyAlignment="1" applyProtection="1">
      <alignment horizontal="centerContinuous" vertical="center"/>
    </xf>
    <xf numFmtId="0" fontId="94" fillId="33" borderId="84" xfId="0" applyFont="1" applyFill="1" applyBorder="1" applyAlignment="1" applyProtection="1">
      <alignment horizontal="centerContinuous" vertical="center"/>
    </xf>
    <xf numFmtId="0" fontId="81" fillId="33" borderId="24" xfId="0" applyFont="1" applyFill="1" applyBorder="1" applyAlignment="1" applyProtection="1">
      <alignment horizontal="centerContinuous" vertical="center"/>
    </xf>
    <xf numFmtId="0" fontId="84" fillId="33" borderId="75" xfId="0" applyFont="1" applyFill="1" applyBorder="1" applyAlignment="1" applyProtection="1">
      <alignment horizontal="center" vertical="center"/>
    </xf>
    <xf numFmtId="0" fontId="93" fillId="33" borderId="72" xfId="0" applyFont="1" applyFill="1" applyBorder="1" applyAlignment="1" applyProtection="1">
      <alignment horizontal="center" vertical="center"/>
    </xf>
    <xf numFmtId="0" fontId="84" fillId="33" borderId="74" xfId="0" applyFont="1" applyFill="1" applyBorder="1" applyAlignment="1" applyProtection="1">
      <alignment horizontal="center" vertical="center"/>
    </xf>
    <xf numFmtId="0" fontId="93" fillId="33" borderId="76" xfId="0" applyFont="1" applyFill="1" applyBorder="1" applyAlignment="1" applyProtection="1">
      <alignment horizontal="center" vertical="center"/>
    </xf>
    <xf numFmtId="2" fontId="92" fillId="33" borderId="26" xfId="0" applyNumberFormat="1" applyFont="1" applyFill="1" applyBorder="1" applyAlignment="1" applyProtection="1">
      <alignment horizontal="center" vertical="center"/>
    </xf>
    <xf numFmtId="180" fontId="82" fillId="33" borderId="44" xfId="0" applyNumberFormat="1" applyFont="1" applyFill="1" applyBorder="1" applyAlignment="1" applyProtection="1">
      <alignment horizontal="center" vertical="center"/>
      <protection hidden="1"/>
    </xf>
    <xf numFmtId="0" fontId="36" fillId="0" borderId="10" xfId="0" applyFont="1" applyFill="1" applyBorder="1" applyAlignment="1" applyProtection="1">
      <alignment horizontal="center" vertical="center"/>
    </xf>
    <xf numFmtId="184" fontId="64" fillId="33" borderId="10" xfId="0" applyNumberFormat="1" applyFont="1" applyFill="1" applyBorder="1" applyAlignment="1" applyProtection="1">
      <alignment horizontal="center" vertical="center"/>
    </xf>
    <xf numFmtId="184" fontId="11" fillId="33" borderId="10" xfId="0" applyNumberFormat="1" applyFont="1" applyFill="1" applyBorder="1" applyAlignment="1" applyProtection="1">
      <alignment horizontal="center" vertical="center"/>
    </xf>
    <xf numFmtId="184" fontId="48" fillId="33" borderId="10" xfId="0" applyNumberFormat="1" applyFont="1" applyFill="1" applyBorder="1" applyAlignment="1" applyProtection="1">
      <alignment horizontal="center" vertical="center"/>
    </xf>
    <xf numFmtId="184" fontId="49" fillId="33" borderId="10" xfId="0" applyNumberFormat="1" applyFont="1" applyFill="1" applyBorder="1" applyAlignment="1" applyProtection="1">
      <alignment horizontal="center" vertical="center"/>
    </xf>
    <xf numFmtId="184" fontId="44" fillId="33" borderId="10" xfId="0" applyNumberFormat="1" applyFont="1" applyFill="1" applyBorder="1" applyAlignment="1" applyProtection="1">
      <alignment horizontal="center" vertical="center"/>
    </xf>
    <xf numFmtId="184" fontId="64" fillId="33" borderId="26" xfId="0" applyNumberFormat="1" applyFont="1" applyFill="1" applyBorder="1" applyAlignment="1" applyProtection="1">
      <alignment horizontal="center" vertical="center"/>
    </xf>
    <xf numFmtId="0" fontId="11" fillId="35" borderId="10" xfId="0" applyFont="1" applyFill="1" applyBorder="1" applyAlignment="1">
      <alignment horizontal="center" vertical="center"/>
    </xf>
    <xf numFmtId="0" fontId="51" fillId="35" borderId="10" xfId="0" applyFont="1" applyFill="1" applyBorder="1" applyAlignment="1" applyProtection="1">
      <alignment horizontal="center" vertical="center"/>
    </xf>
    <xf numFmtId="0" fontId="78" fillId="35" borderId="10" xfId="0" applyFont="1" applyFill="1" applyBorder="1" applyAlignment="1" applyProtection="1">
      <alignment horizontal="center" vertical="center"/>
    </xf>
    <xf numFmtId="0" fontId="78" fillId="35" borderId="10" xfId="0" applyFont="1" applyFill="1" applyBorder="1" applyAlignment="1" applyProtection="1">
      <alignment horizontal="center" vertical="center" wrapText="1" shrinkToFit="1"/>
    </xf>
    <xf numFmtId="0" fontId="79" fillId="35" borderId="10" xfId="0" applyFont="1" applyFill="1" applyBorder="1" applyAlignment="1" applyProtection="1">
      <alignment horizontal="center" vertical="center" wrapText="1"/>
    </xf>
    <xf numFmtId="0" fontId="79" fillId="35" borderId="10" xfId="0" applyFont="1" applyFill="1" applyBorder="1" applyAlignment="1" applyProtection="1">
      <alignment horizontal="center" vertical="center" shrinkToFit="1"/>
    </xf>
    <xf numFmtId="177" fontId="35" fillId="35" borderId="44" xfId="0" applyNumberFormat="1" applyFont="1" applyFill="1" applyBorder="1" applyAlignment="1" applyProtection="1">
      <alignment horizontal="center" vertical="center" wrapText="1"/>
      <protection hidden="1"/>
    </xf>
    <xf numFmtId="177" fontId="35" fillId="35" borderId="66" xfId="0" applyNumberFormat="1" applyFont="1" applyFill="1" applyBorder="1" applyAlignment="1" applyProtection="1">
      <alignment horizontal="center" vertical="center" wrapText="1"/>
      <protection hidden="1"/>
    </xf>
    <xf numFmtId="0" fontId="0" fillId="24" borderId="37" xfId="0" applyFill="1" applyBorder="1" applyAlignment="1">
      <alignment horizontal="center" vertical="center"/>
    </xf>
    <xf numFmtId="0" fontId="0" fillId="24" borderId="42" xfId="0" applyFill="1" applyBorder="1" applyAlignment="1">
      <alignment horizontal="center" vertical="center"/>
    </xf>
    <xf numFmtId="0" fontId="0" fillId="24" borderId="40" xfId="0" applyFill="1" applyBorder="1" applyAlignment="1">
      <alignment horizontal="center" vertical="center"/>
    </xf>
    <xf numFmtId="0" fontId="26" fillId="0" borderId="0" xfId="0" applyFont="1" applyAlignment="1">
      <alignment horizontal="center" vertical="center"/>
    </xf>
    <xf numFmtId="0" fontId="0" fillId="29" borderId="10" xfId="0" applyFill="1" applyBorder="1" applyAlignment="1">
      <alignment horizontal="center" vertical="center"/>
    </xf>
    <xf numFmtId="0" fontId="0" fillId="29" borderId="26" xfId="0" applyFill="1" applyBorder="1" applyAlignment="1">
      <alignment horizontal="center" vertical="center"/>
    </xf>
    <xf numFmtId="0" fontId="0" fillId="29" borderId="15" xfId="0" applyFill="1" applyBorder="1" applyAlignment="1">
      <alignment horizontal="center" vertical="center"/>
    </xf>
    <xf numFmtId="0" fontId="54" fillId="0" borderId="26" xfId="0" applyFont="1" applyFill="1" applyBorder="1" applyAlignment="1" applyProtection="1">
      <alignment horizontal="center" vertical="center" wrapText="1" shrinkToFit="1"/>
    </xf>
    <xf numFmtId="0" fontId="54" fillId="0" borderId="19" xfId="0" applyFont="1" applyFill="1" applyBorder="1" applyAlignment="1" applyProtection="1">
      <alignment horizontal="center" vertical="center" wrapText="1" shrinkToFit="1"/>
    </xf>
    <xf numFmtId="0" fontId="56" fillId="0" borderId="26" xfId="0" applyFont="1" applyFill="1" applyBorder="1" applyAlignment="1" applyProtection="1">
      <alignment horizontal="center" vertical="center" wrapText="1" shrinkToFit="1"/>
    </xf>
    <xf numFmtId="0" fontId="56" fillId="0" borderId="19" xfId="0" applyFont="1" applyFill="1" applyBorder="1" applyAlignment="1" applyProtection="1">
      <alignment horizontal="center" vertical="center" wrapText="1" shrinkToFit="1"/>
    </xf>
    <xf numFmtId="0" fontId="54" fillId="0" borderId="15" xfId="0" applyFont="1" applyFill="1" applyBorder="1" applyAlignment="1" applyProtection="1">
      <alignment horizontal="center" vertical="center" wrapText="1" shrinkToFit="1"/>
    </xf>
    <xf numFmtId="0" fontId="56" fillId="0" borderId="15" xfId="0" applyFont="1" applyFill="1" applyBorder="1" applyAlignment="1" applyProtection="1">
      <alignment horizontal="center" vertical="center" wrapText="1" shrinkToFit="1"/>
    </xf>
    <xf numFmtId="0" fontId="56" fillId="0" borderId="10" xfId="0" applyFont="1" applyFill="1" applyBorder="1" applyAlignment="1" applyProtection="1">
      <alignment horizontal="center" vertical="center" wrapText="1" shrinkToFit="1"/>
    </xf>
    <xf numFmtId="0" fontId="54" fillId="0" borderId="10" xfId="0" applyFont="1" applyFill="1" applyBorder="1" applyAlignment="1" applyProtection="1">
      <alignment horizontal="center" vertical="center" wrapText="1" shrinkToFit="1"/>
    </xf>
    <xf numFmtId="0" fontId="53" fillId="0" borderId="10" xfId="0" applyFont="1" applyFill="1" applyBorder="1" applyAlignment="1" applyProtection="1">
      <alignment horizontal="center" vertical="center"/>
    </xf>
    <xf numFmtId="0" fontId="56" fillId="0" borderId="10" xfId="0" applyFont="1" applyBorder="1" applyAlignment="1" applyProtection="1">
      <alignment horizontal="center" vertical="center" wrapText="1" shrinkToFit="1"/>
    </xf>
    <xf numFmtId="177" fontId="11" fillId="33" borderId="26" xfId="0" applyNumberFormat="1" applyFont="1" applyFill="1" applyBorder="1" applyAlignment="1" applyProtection="1">
      <alignment horizontal="center" vertical="center"/>
      <protection hidden="1"/>
    </xf>
    <xf numFmtId="177" fontId="11" fillId="33" borderId="37" xfId="0" applyNumberFormat="1" applyFont="1" applyFill="1" applyBorder="1" applyAlignment="1" applyProtection="1">
      <alignment horizontal="center" vertical="center"/>
      <protection hidden="1"/>
    </xf>
    <xf numFmtId="0" fontId="11" fillId="33" borderId="17" xfId="0" applyFont="1" applyFill="1" applyBorder="1" applyAlignment="1" applyProtection="1">
      <alignment horizontal="right" vertical="top"/>
      <protection hidden="1"/>
    </xf>
    <xf numFmtId="0" fontId="11" fillId="33" borderId="10" xfId="0" applyFont="1" applyFill="1" applyBorder="1" applyAlignment="1" applyProtection="1">
      <alignment horizontal="right" vertical="top"/>
      <protection hidden="1"/>
    </xf>
    <xf numFmtId="0" fontId="11" fillId="35" borderId="10" xfId="0" applyFont="1" applyFill="1" applyBorder="1" applyAlignment="1" applyProtection="1">
      <alignment horizontal="center" vertical="center"/>
      <protection hidden="1"/>
    </xf>
    <xf numFmtId="0" fontId="11" fillId="35" borderId="17" xfId="0" applyFont="1" applyFill="1" applyBorder="1" applyAlignment="1" applyProtection="1">
      <alignment horizontal="center" vertical="center"/>
      <protection hidden="1"/>
    </xf>
    <xf numFmtId="177" fontId="11" fillId="33" borderId="45" xfId="0" applyNumberFormat="1" applyFont="1" applyFill="1" applyBorder="1" applyAlignment="1" applyProtection="1">
      <alignment horizontal="right" vertical="top"/>
      <protection hidden="1"/>
    </xf>
    <xf numFmtId="177" fontId="11" fillId="33" borderId="19" xfId="0" applyNumberFormat="1" applyFont="1" applyFill="1" applyBorder="1" applyAlignment="1" applyProtection="1">
      <alignment horizontal="right" vertical="top"/>
      <protection hidden="1"/>
    </xf>
    <xf numFmtId="177" fontId="11" fillId="33" borderId="15" xfId="0" applyNumberFormat="1" applyFont="1" applyFill="1" applyBorder="1" applyAlignment="1" applyProtection="1">
      <alignment horizontal="right" vertical="top"/>
      <protection hidden="1"/>
    </xf>
    <xf numFmtId="177" fontId="11" fillId="33" borderId="37" xfId="0" applyNumberFormat="1" applyFont="1" applyFill="1" applyBorder="1" applyAlignment="1" applyProtection="1">
      <alignment horizontal="right" vertical="top"/>
      <protection hidden="1"/>
    </xf>
  </cellXfs>
  <cellStyles count="440">
    <cellStyle name="20% - 강조색1 2" xfId="1"/>
    <cellStyle name="20% - 강조색1 2 2" xfId="2"/>
    <cellStyle name="20% - 강조색1 3" xfId="3"/>
    <cellStyle name="20% - 강조색1 3 2" xfId="4"/>
    <cellStyle name="20% - 강조색1 4" xfId="5"/>
    <cellStyle name="20% - 강조색1 4 2" xfId="6"/>
    <cellStyle name="20% - 강조색2 2" xfId="7"/>
    <cellStyle name="20% - 강조색2 2 2" xfId="8"/>
    <cellStyle name="20% - 강조색2 3" xfId="9"/>
    <cellStyle name="20% - 강조색2 3 2" xfId="10"/>
    <cellStyle name="20% - 강조색2 4" xfId="11"/>
    <cellStyle name="20% - 강조색2 4 2" xfId="12"/>
    <cellStyle name="20% - 강조색3 2" xfId="13"/>
    <cellStyle name="20% - 강조색3 2 2" xfId="14"/>
    <cellStyle name="20% - 강조색3 3" xfId="15"/>
    <cellStyle name="20% - 강조색3 3 2" xfId="16"/>
    <cellStyle name="20% - 강조색3 4" xfId="17"/>
    <cellStyle name="20% - 강조색3 4 2" xfId="18"/>
    <cellStyle name="20% - 강조색4 2" xfId="19"/>
    <cellStyle name="20% - 강조색4 2 2" xfId="20"/>
    <cellStyle name="20% - 강조색4 3" xfId="21"/>
    <cellStyle name="20% - 강조색4 3 2" xfId="22"/>
    <cellStyle name="20% - 강조색4 4" xfId="23"/>
    <cellStyle name="20% - 강조색4 4 2" xfId="24"/>
    <cellStyle name="20% - 강조색5 2" xfId="25"/>
    <cellStyle name="20% - 강조색5 2 2" xfId="26"/>
    <cellStyle name="20% - 강조색5 3" xfId="27"/>
    <cellStyle name="20% - 강조색5 3 2" xfId="28"/>
    <cellStyle name="20% - 강조색5 4" xfId="29"/>
    <cellStyle name="20% - 강조색5 4 2" xfId="30"/>
    <cellStyle name="20% - 강조색6 2" xfId="31"/>
    <cellStyle name="20% - 강조색6 2 2" xfId="32"/>
    <cellStyle name="20% - 강조색6 3" xfId="33"/>
    <cellStyle name="20% - 강조색6 3 2" xfId="34"/>
    <cellStyle name="20% - 강조색6 4" xfId="35"/>
    <cellStyle name="20% - 강조색6 4 2" xfId="36"/>
    <cellStyle name="40% - 강조색1 2" xfId="37"/>
    <cellStyle name="40% - 강조색1 2 2" xfId="38"/>
    <cellStyle name="40% - 강조색1 3" xfId="39"/>
    <cellStyle name="40% - 강조색1 3 2" xfId="40"/>
    <cellStyle name="40% - 강조색1 4" xfId="41"/>
    <cellStyle name="40% - 강조색1 4 2" xfId="42"/>
    <cellStyle name="40% - 강조색2 2" xfId="43"/>
    <cellStyle name="40% - 강조색2 2 2" xfId="44"/>
    <cellStyle name="40% - 강조색2 3" xfId="45"/>
    <cellStyle name="40% - 강조색2 3 2" xfId="46"/>
    <cellStyle name="40% - 강조색2 4" xfId="47"/>
    <cellStyle name="40% - 강조색2 4 2" xfId="48"/>
    <cellStyle name="40% - 강조색3 2" xfId="49"/>
    <cellStyle name="40% - 강조색3 2 2" xfId="50"/>
    <cellStyle name="40% - 강조색3 3" xfId="51"/>
    <cellStyle name="40% - 강조색3 3 2" xfId="52"/>
    <cellStyle name="40% - 강조색3 4" xfId="53"/>
    <cellStyle name="40% - 강조색3 4 2" xfId="54"/>
    <cellStyle name="40% - 강조색4 2" xfId="55"/>
    <cellStyle name="40% - 강조색4 2 2" xfId="56"/>
    <cellStyle name="40% - 강조색4 3" xfId="57"/>
    <cellStyle name="40% - 강조색4 3 2" xfId="58"/>
    <cellStyle name="40% - 강조색4 4" xfId="59"/>
    <cellStyle name="40% - 강조색4 4 2" xfId="60"/>
    <cellStyle name="40% - 강조색5 2" xfId="61"/>
    <cellStyle name="40% - 강조색5 2 2" xfId="62"/>
    <cellStyle name="40% - 강조색5 3" xfId="63"/>
    <cellStyle name="40% - 강조색5 3 2" xfId="64"/>
    <cellStyle name="40% - 강조색5 4" xfId="65"/>
    <cellStyle name="40% - 강조색5 4 2" xfId="66"/>
    <cellStyle name="40% - 강조색6 2" xfId="67"/>
    <cellStyle name="40% - 강조색6 2 2" xfId="68"/>
    <cellStyle name="40% - 강조색6 3" xfId="69"/>
    <cellStyle name="40% - 강조색6 3 2" xfId="70"/>
    <cellStyle name="40% - 강조색6 4" xfId="71"/>
    <cellStyle name="40% - 강조색6 4 2" xfId="72"/>
    <cellStyle name="60% - 강조색1 2" xfId="73"/>
    <cellStyle name="60% - 강조색1 2 2" xfId="74"/>
    <cellStyle name="60% - 강조색1 3" xfId="75"/>
    <cellStyle name="60% - 강조색1 3 2" xfId="76"/>
    <cellStyle name="60% - 강조색1 4" xfId="77"/>
    <cellStyle name="60% - 강조색1 4 2" xfId="78"/>
    <cellStyle name="60% - 강조색2 2" xfId="79"/>
    <cellStyle name="60% - 강조색2 2 2" xfId="80"/>
    <cellStyle name="60% - 강조색2 3" xfId="81"/>
    <cellStyle name="60% - 강조색2 3 2" xfId="82"/>
    <cellStyle name="60% - 강조색2 4" xfId="83"/>
    <cellStyle name="60% - 강조색2 4 2" xfId="84"/>
    <cellStyle name="60% - 강조색3 2" xfId="85"/>
    <cellStyle name="60% - 강조색3 2 2" xfId="86"/>
    <cellStyle name="60% - 강조색3 3" xfId="87"/>
    <cellStyle name="60% - 강조색3 3 2" xfId="88"/>
    <cellStyle name="60% - 강조색3 4" xfId="89"/>
    <cellStyle name="60% - 강조색3 4 2" xfId="90"/>
    <cellStyle name="60% - 강조색4 2" xfId="91"/>
    <cellStyle name="60% - 강조색4 2 2" xfId="92"/>
    <cellStyle name="60% - 강조색4 3" xfId="93"/>
    <cellStyle name="60% - 강조색4 3 2" xfId="94"/>
    <cellStyle name="60% - 강조색4 4" xfId="95"/>
    <cellStyle name="60% - 강조색4 4 2" xfId="96"/>
    <cellStyle name="60% - 강조색5 2" xfId="97"/>
    <cellStyle name="60% - 강조색5 2 2" xfId="98"/>
    <cellStyle name="60% - 강조색5 3" xfId="99"/>
    <cellStyle name="60% - 강조색5 3 2" xfId="100"/>
    <cellStyle name="60% - 강조색5 4" xfId="101"/>
    <cellStyle name="60% - 강조색5 4 2" xfId="102"/>
    <cellStyle name="60% - 강조색6 2" xfId="103"/>
    <cellStyle name="60% - 강조색6 2 2" xfId="104"/>
    <cellStyle name="60% - 강조색6 3" xfId="105"/>
    <cellStyle name="60% - 강조색6 3 2" xfId="106"/>
    <cellStyle name="60% - 강조색6 4" xfId="107"/>
    <cellStyle name="60% - 강조색6 4 2" xfId="108"/>
    <cellStyle name="강조색1 2" xfId="109"/>
    <cellStyle name="강조색1 2 2" xfId="110"/>
    <cellStyle name="강조색1 3" xfId="111"/>
    <cellStyle name="강조색1 3 2" xfId="112"/>
    <cellStyle name="강조색1 4" xfId="113"/>
    <cellStyle name="강조색1 4 2" xfId="114"/>
    <cellStyle name="강조색2 2" xfId="115"/>
    <cellStyle name="강조색2 2 2" xfId="116"/>
    <cellStyle name="강조색2 3" xfId="117"/>
    <cellStyle name="강조색2 3 2" xfId="118"/>
    <cellStyle name="강조색2 4" xfId="119"/>
    <cellStyle name="강조색2 4 2" xfId="120"/>
    <cellStyle name="강조색3 2" xfId="121"/>
    <cellStyle name="강조색3 2 2" xfId="122"/>
    <cellStyle name="강조색3 3" xfId="123"/>
    <cellStyle name="강조색3 3 2" xfId="124"/>
    <cellStyle name="강조색3 4" xfId="125"/>
    <cellStyle name="강조색3 4 2" xfId="126"/>
    <cellStyle name="강조색4 2" xfId="127"/>
    <cellStyle name="강조색4 2 2" xfId="128"/>
    <cellStyle name="강조색4 3" xfId="129"/>
    <cellStyle name="강조색4 3 2" xfId="130"/>
    <cellStyle name="강조색4 4" xfId="131"/>
    <cellStyle name="강조색4 4 2" xfId="132"/>
    <cellStyle name="강조색5 2" xfId="133"/>
    <cellStyle name="강조색5 2 2" xfId="134"/>
    <cellStyle name="강조색5 3" xfId="135"/>
    <cellStyle name="강조색5 3 2" xfId="136"/>
    <cellStyle name="강조색5 4" xfId="137"/>
    <cellStyle name="강조색5 4 2" xfId="138"/>
    <cellStyle name="강조색6 2" xfId="139"/>
    <cellStyle name="강조색6 2 2" xfId="140"/>
    <cellStyle name="강조색6 3" xfId="141"/>
    <cellStyle name="강조색6 3 2" xfId="142"/>
    <cellStyle name="강조색6 4" xfId="143"/>
    <cellStyle name="강조색6 4 2" xfId="144"/>
    <cellStyle name="경고문 2" xfId="145"/>
    <cellStyle name="경고문 2 2" xfId="146"/>
    <cellStyle name="경고문 3" xfId="147"/>
    <cellStyle name="경고문 3 2" xfId="148"/>
    <cellStyle name="경고문 4" xfId="149"/>
    <cellStyle name="경고문 4 2" xfId="150"/>
    <cellStyle name="계산 2" xfId="151"/>
    <cellStyle name="계산 2 2" xfId="152"/>
    <cellStyle name="계산 3" xfId="153"/>
    <cellStyle name="계산 3 2" xfId="154"/>
    <cellStyle name="계산 4" xfId="155"/>
    <cellStyle name="계산 4 2" xfId="156"/>
    <cellStyle name="나쁨 2" xfId="157"/>
    <cellStyle name="나쁨 2 2" xfId="158"/>
    <cellStyle name="나쁨 3" xfId="159"/>
    <cellStyle name="나쁨 3 2" xfId="160"/>
    <cellStyle name="나쁨 4" xfId="161"/>
    <cellStyle name="나쁨 4 2" xfId="162"/>
    <cellStyle name="메모 2" xfId="163"/>
    <cellStyle name="메모 3" xfId="164"/>
    <cellStyle name="메모 4" xfId="165"/>
    <cellStyle name="보통 2" xfId="166"/>
    <cellStyle name="보통 2 2" xfId="167"/>
    <cellStyle name="보통 3" xfId="168"/>
    <cellStyle name="보통 3 2" xfId="169"/>
    <cellStyle name="보통 4" xfId="170"/>
    <cellStyle name="보통 4 2" xfId="171"/>
    <cellStyle name="설명 텍스트 2" xfId="172"/>
    <cellStyle name="설명 텍스트 2 2" xfId="173"/>
    <cellStyle name="설명 텍스트 3" xfId="174"/>
    <cellStyle name="설명 텍스트 3 2" xfId="175"/>
    <cellStyle name="설명 텍스트 4" xfId="176"/>
    <cellStyle name="설명 텍스트 4 2" xfId="177"/>
    <cellStyle name="셀 확인 2" xfId="178"/>
    <cellStyle name="셀 확인 2 2" xfId="179"/>
    <cellStyle name="셀 확인 3" xfId="180"/>
    <cellStyle name="셀 확인 3 2" xfId="181"/>
    <cellStyle name="셀 확인 4" xfId="182"/>
    <cellStyle name="셀 확인 4 2" xfId="183"/>
    <cellStyle name="쉼표 [0]" xfId="424" builtinId="6"/>
    <cellStyle name="쉼표 [0] 2" xfId="184"/>
    <cellStyle name="쉼표 [0] 2 2" xfId="435"/>
    <cellStyle name="연결된 셀 2" xfId="185"/>
    <cellStyle name="연결된 셀 2 2" xfId="186"/>
    <cellStyle name="연결된 셀 3" xfId="187"/>
    <cellStyle name="연결된 셀 3 2" xfId="188"/>
    <cellStyle name="연결된 셀 4" xfId="189"/>
    <cellStyle name="연결된 셀 4 2" xfId="190"/>
    <cellStyle name="요약 2" xfId="191"/>
    <cellStyle name="요약 2 2" xfId="192"/>
    <cellStyle name="요약 3" xfId="193"/>
    <cellStyle name="요약 3 2" xfId="194"/>
    <cellStyle name="요약 4" xfId="195"/>
    <cellStyle name="요약 4 2" xfId="196"/>
    <cellStyle name="입력 2" xfId="197"/>
    <cellStyle name="입력 2 2" xfId="198"/>
    <cellStyle name="입력 3" xfId="199"/>
    <cellStyle name="입력 3 2" xfId="200"/>
    <cellStyle name="입력 4" xfId="201"/>
    <cellStyle name="입력 4 2" xfId="202"/>
    <cellStyle name="제목 1 2" xfId="203"/>
    <cellStyle name="제목 1 2 2" xfId="204"/>
    <cellStyle name="제목 1 3" xfId="205"/>
    <cellStyle name="제목 1 3 2" xfId="206"/>
    <cellStyle name="제목 1 4" xfId="207"/>
    <cellStyle name="제목 1 4 2" xfId="208"/>
    <cellStyle name="제목 2 2" xfId="209"/>
    <cellStyle name="제목 2 2 2" xfId="210"/>
    <cellStyle name="제목 2 3" xfId="211"/>
    <cellStyle name="제목 2 3 2" xfId="212"/>
    <cellStyle name="제목 2 4" xfId="213"/>
    <cellStyle name="제목 2 4 2" xfId="214"/>
    <cellStyle name="제목 3 2" xfId="215"/>
    <cellStyle name="제목 3 2 2" xfId="216"/>
    <cellStyle name="제목 3 3" xfId="217"/>
    <cellStyle name="제목 3 3 2" xfId="218"/>
    <cellStyle name="제목 3 4" xfId="219"/>
    <cellStyle name="제목 3 4 2" xfId="220"/>
    <cellStyle name="제목 4 2" xfId="221"/>
    <cellStyle name="제목 4 2 2" xfId="222"/>
    <cellStyle name="제목 4 3" xfId="223"/>
    <cellStyle name="제목 4 3 2" xfId="224"/>
    <cellStyle name="제목 4 4" xfId="225"/>
    <cellStyle name="제목 4 4 2" xfId="226"/>
    <cellStyle name="제목 5" xfId="227"/>
    <cellStyle name="제목 5 2" xfId="228"/>
    <cellStyle name="제목 6" xfId="229"/>
    <cellStyle name="제목 6 2" xfId="230"/>
    <cellStyle name="제목 7" xfId="231"/>
    <cellStyle name="제목 7 2" xfId="232"/>
    <cellStyle name="좋음 2" xfId="233"/>
    <cellStyle name="좋음 2 2" xfId="234"/>
    <cellStyle name="좋음 3" xfId="235"/>
    <cellStyle name="좋음 3 2" xfId="236"/>
    <cellStyle name="좋음 4" xfId="237"/>
    <cellStyle name="좋음 4 2" xfId="238"/>
    <cellStyle name="출력 2" xfId="239"/>
    <cellStyle name="출력 2 2" xfId="240"/>
    <cellStyle name="출력 3" xfId="241"/>
    <cellStyle name="출력 3 2" xfId="242"/>
    <cellStyle name="출력 4" xfId="243"/>
    <cellStyle name="출력 4 2" xfId="244"/>
    <cellStyle name="표준" xfId="0" builtinId="0"/>
    <cellStyle name="표준 10" xfId="434"/>
    <cellStyle name="표준 10 2" xfId="245"/>
    <cellStyle name="표준 10 3" xfId="246"/>
    <cellStyle name="표준 101" xfId="247"/>
    <cellStyle name="표준 108" xfId="248"/>
    <cellStyle name="표준 109" xfId="249"/>
    <cellStyle name="표준 11" xfId="433"/>
    <cellStyle name="표준 11 2" xfId="250"/>
    <cellStyle name="표준 11 3" xfId="251"/>
    <cellStyle name="표준 11 4" xfId="438"/>
    <cellStyle name="표준 113" xfId="252"/>
    <cellStyle name="표준 115" xfId="253"/>
    <cellStyle name="표준 119" xfId="254"/>
    <cellStyle name="표준 12" xfId="439"/>
    <cellStyle name="표준 12 2" xfId="255"/>
    <cellStyle name="표준 12 3" xfId="256"/>
    <cellStyle name="표준 126" xfId="257"/>
    <cellStyle name="표준 127" xfId="258"/>
    <cellStyle name="표준 13" xfId="259"/>
    <cellStyle name="표준 13 2" xfId="260"/>
    <cellStyle name="표준 133" xfId="261"/>
    <cellStyle name="표준 139" xfId="262"/>
    <cellStyle name="표준 14" xfId="263"/>
    <cellStyle name="표준 14 10" xfId="264"/>
    <cellStyle name="표준 14 11" xfId="265"/>
    <cellStyle name="표준 14 12" xfId="266"/>
    <cellStyle name="표준 14 13" xfId="267"/>
    <cellStyle name="표준 14 14" xfId="268"/>
    <cellStyle name="표준 14 15" xfId="269"/>
    <cellStyle name="표준 14 16" xfId="270"/>
    <cellStyle name="표준 14 17" xfId="271"/>
    <cellStyle name="표준 14 2" xfId="272"/>
    <cellStyle name="표준 14 2 2" xfId="273"/>
    <cellStyle name="표준 14 2 3" xfId="274"/>
    <cellStyle name="표준 14 3" xfId="275"/>
    <cellStyle name="표준 14 4" xfId="276"/>
    <cellStyle name="표준 14 5" xfId="277"/>
    <cellStyle name="표준 14 6" xfId="278"/>
    <cellStyle name="표준 14 7" xfId="279"/>
    <cellStyle name="표준 14 8" xfId="280"/>
    <cellStyle name="표준 14 9" xfId="281"/>
    <cellStyle name="표준 141" xfId="282"/>
    <cellStyle name="표준 15" xfId="283"/>
    <cellStyle name="표준 15 2" xfId="284"/>
    <cellStyle name="표준 15 3" xfId="285"/>
    <cellStyle name="표준 15 4" xfId="286"/>
    <cellStyle name="표준 15 5" xfId="287"/>
    <cellStyle name="표준 15 6" xfId="288"/>
    <cellStyle name="표준 15 7" xfId="289"/>
    <cellStyle name="표준 15 8" xfId="290"/>
    <cellStyle name="표준 16" xfId="291"/>
    <cellStyle name="표준 16 2" xfId="292"/>
    <cellStyle name="표준 16 3" xfId="293"/>
    <cellStyle name="표준 16 4" xfId="294"/>
    <cellStyle name="표준 16 5" xfId="295"/>
    <cellStyle name="표준 16 6" xfId="296"/>
    <cellStyle name="표준 16 7" xfId="297"/>
    <cellStyle name="표준 16 8" xfId="298"/>
    <cellStyle name="표준 16 9" xfId="299"/>
    <cellStyle name="표준 17" xfId="300"/>
    <cellStyle name="표준 18" xfId="301"/>
    <cellStyle name="표준 183" xfId="302"/>
    <cellStyle name="표준 184" xfId="303"/>
    <cellStyle name="표준 192" xfId="304"/>
    <cellStyle name="표준 198" xfId="305"/>
    <cellStyle name="표준 2" xfId="306"/>
    <cellStyle name="표준 2 2" xfId="307"/>
    <cellStyle name="표준 2 2 2" xfId="308"/>
    <cellStyle name="표준 2 2 2 2" xfId="309"/>
    <cellStyle name="표준 2 2 2 2 2" xfId="310"/>
    <cellStyle name="표준 2 2 2 2 3" xfId="311"/>
    <cellStyle name="표준 2 2 2 2 4" xfId="312"/>
    <cellStyle name="표준 2 2 2 3" xfId="313"/>
    <cellStyle name="표준 2 2 2 4" xfId="314"/>
    <cellStyle name="표준 2 2 3" xfId="315"/>
    <cellStyle name="표준 2 2 4" xfId="316"/>
    <cellStyle name="표준 2 2 5" xfId="406"/>
    <cellStyle name="표준 2 2 6" xfId="408"/>
    <cellStyle name="표준 2 2 7" xfId="414"/>
    <cellStyle name="표준 2 3" xfId="317"/>
    <cellStyle name="표준 2 3 2" xfId="415"/>
    <cellStyle name="표준 2 3 3" xfId="425"/>
    <cellStyle name="표준 2 4" xfId="318"/>
    <cellStyle name="표준 2 4 2" xfId="416"/>
    <cellStyle name="표준 2 4 3" xfId="432"/>
    <cellStyle name="표준 2 4 3 2" xfId="437"/>
    <cellStyle name="표준 2 5" xfId="319"/>
    <cellStyle name="표준 2 5 2" xfId="417"/>
    <cellStyle name="표준 2 6" xfId="320"/>
    <cellStyle name="표준 2 6 2" xfId="436"/>
    <cellStyle name="표준 2 7" xfId="321"/>
    <cellStyle name="표준 2 8" xfId="413"/>
    <cellStyle name="표준 202" xfId="322"/>
    <cellStyle name="표준 203" xfId="323"/>
    <cellStyle name="표준 205" xfId="324"/>
    <cellStyle name="표준 210" xfId="325"/>
    <cellStyle name="표준 212" xfId="326"/>
    <cellStyle name="표준 213" xfId="327"/>
    <cellStyle name="표준 214" xfId="328"/>
    <cellStyle name="표준 216" xfId="329"/>
    <cellStyle name="표준 217" xfId="330"/>
    <cellStyle name="표준 218" xfId="331"/>
    <cellStyle name="표준 219" xfId="332"/>
    <cellStyle name="표준 220" xfId="333"/>
    <cellStyle name="표준 221" xfId="334"/>
    <cellStyle name="표준 222" xfId="335"/>
    <cellStyle name="표준 223" xfId="336"/>
    <cellStyle name="표준 224" xfId="337"/>
    <cellStyle name="표준 225" xfId="338"/>
    <cellStyle name="표준 226" xfId="339"/>
    <cellStyle name="표준 227" xfId="340"/>
    <cellStyle name="표준 228" xfId="341"/>
    <cellStyle name="표준 232" xfId="342"/>
    <cellStyle name="표준 233" xfId="343"/>
    <cellStyle name="표준 234" xfId="344"/>
    <cellStyle name="표준 236" xfId="345"/>
    <cellStyle name="표준 237" xfId="346"/>
    <cellStyle name="표준 238" xfId="347"/>
    <cellStyle name="표준 239" xfId="348"/>
    <cellStyle name="표준 240" xfId="349"/>
    <cellStyle name="표준 241" xfId="350"/>
    <cellStyle name="표준 242" xfId="351"/>
    <cellStyle name="표준 244" xfId="352"/>
    <cellStyle name="표준 245" xfId="353"/>
    <cellStyle name="표준 246" xfId="354"/>
    <cellStyle name="표준 248" xfId="355"/>
    <cellStyle name="표준 249" xfId="356"/>
    <cellStyle name="표준 26 2" xfId="357"/>
    <cellStyle name="표준 3" xfId="407"/>
    <cellStyle name="표준 3 2" xfId="358"/>
    <cellStyle name="표준 3 2 2" xfId="359"/>
    <cellStyle name="표준 3 2 2 2" xfId="360"/>
    <cellStyle name="표준 3 2 2 3" xfId="361"/>
    <cellStyle name="표준 3 2 3" xfId="362"/>
    <cellStyle name="표준 3 2 4" xfId="409"/>
    <cellStyle name="표준 3 2 5" xfId="418"/>
    <cellStyle name="표준 3 3" xfId="363"/>
    <cellStyle name="표준 3 3 2" xfId="419"/>
    <cellStyle name="표준 3 3 3" xfId="426"/>
    <cellStyle name="표준 3 4" xfId="364"/>
    <cellStyle name="표준 3 4 2" xfId="420"/>
    <cellStyle name="표준 3 5" xfId="421"/>
    <cellStyle name="표준 4" xfId="410"/>
    <cellStyle name="표준 4 2" xfId="365"/>
    <cellStyle name="표준 4 2 2" xfId="366"/>
    <cellStyle name="표준 4 2 2 2" xfId="367"/>
    <cellStyle name="표준 4 2 2 3" xfId="368"/>
    <cellStyle name="표준 4 2 3" xfId="369"/>
    <cellStyle name="표준 4 3" xfId="370"/>
    <cellStyle name="표준 4 4" xfId="371"/>
    <cellStyle name="표준 5" xfId="411"/>
    <cellStyle name="표준 5 2" xfId="372"/>
    <cellStyle name="표준 5 2 2" xfId="373"/>
    <cellStyle name="표준 5 2 2 2" xfId="374"/>
    <cellStyle name="표준 5 2 2 3" xfId="375"/>
    <cellStyle name="표준 5 2 3" xfId="376"/>
    <cellStyle name="표준 5 2 4" xfId="427"/>
    <cellStyle name="표준 5 3" xfId="377"/>
    <cellStyle name="표준 5 4" xfId="378"/>
    <cellStyle name="표준 6" xfId="412"/>
    <cellStyle name="표준 6 2" xfId="379"/>
    <cellStyle name="표준 6 2 2" xfId="380"/>
    <cellStyle name="표준 6 2 3" xfId="381"/>
    <cellStyle name="표준 6 2 4" xfId="428"/>
    <cellStyle name="표준 6 3" xfId="382"/>
    <cellStyle name="표준 6 4" xfId="383"/>
    <cellStyle name="표준 7" xfId="422"/>
    <cellStyle name="표준 7 2" xfId="384"/>
    <cellStyle name="표준 7 2 2" xfId="385"/>
    <cellStyle name="표준 7 2 2 2" xfId="386"/>
    <cellStyle name="표준 7 2 2 3" xfId="387"/>
    <cellStyle name="표준 7 2 3" xfId="388"/>
    <cellStyle name="표준 7 2 4" xfId="429"/>
    <cellStyle name="표준 7 3" xfId="389"/>
    <cellStyle name="표준 7 4" xfId="390"/>
    <cellStyle name="표준 8" xfId="423"/>
    <cellStyle name="표준 8 2" xfId="391"/>
    <cellStyle name="표준 8 2 2" xfId="392"/>
    <cellStyle name="표준 8 2 2 2" xfId="393"/>
    <cellStyle name="표준 8 2 2 3" xfId="394"/>
    <cellStyle name="표준 8 2 3" xfId="395"/>
    <cellStyle name="표준 8 2 4" xfId="430"/>
    <cellStyle name="표준 8 3" xfId="396"/>
    <cellStyle name="표준 8 4" xfId="397"/>
    <cellStyle name="표준 9" xfId="431"/>
    <cellStyle name="표준 9 2" xfId="398"/>
    <cellStyle name="표준 9 2 2" xfId="399"/>
    <cellStyle name="표준 9 2 2 2" xfId="400"/>
    <cellStyle name="표준 9 2 2 3" xfId="401"/>
    <cellStyle name="표준 9 2 3" xfId="402"/>
    <cellStyle name="표준 9 3" xfId="403"/>
    <cellStyle name="표준 9 4" xfId="404"/>
    <cellStyle name="표준 98" xfId="405"/>
  </cellStyles>
  <dxfs count="6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color rgb="FFEBF1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028448900969353E-2"/>
          <c:y val="3.8092919258950808E-2"/>
          <c:w val="0.92386527438503396"/>
          <c:h val="0.86021462201029808"/>
        </c:manualLayout>
      </c:layout>
      <c:lineChart>
        <c:grouping val="standard"/>
        <c:varyColors val="0"/>
        <c:ser>
          <c:idx val="0"/>
          <c:order val="0"/>
          <c:tx>
            <c:strRef>
              <c:f>'2024년 만족도 현황(연도별, 월별)'!$B$4</c:f>
              <c:strCache>
                <c:ptCount val="1"/>
                <c:pt idx="0">
                  <c:v>종합점수</c:v>
                </c:pt>
              </c:strCache>
            </c:strRef>
          </c:tx>
          <c:spPr>
            <a:ln w="63500" cap="rnd" cmpd="sng" algn="ctr">
              <a:solidFill>
                <a:srgbClr val="0000FF"/>
              </a:solidFill>
              <a:round/>
            </a:ln>
            <a:effectLst/>
          </c:spPr>
          <c:marker>
            <c:symbol val="none"/>
          </c:marker>
          <c:dLbls>
            <c:dLbl>
              <c:idx val="0"/>
              <c:layout>
                <c:manualLayout>
                  <c:x val="-3.2335037196784031E-2"/>
                  <c:y val="2.034279729047113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9.4566615480360019E-3"/>
                  <c:y val="-2.377602329067753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7985004789417003E-2"/>
                  <c:y val="2.498550343986956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0518929612757548E-2"/>
                  <c:y val="-3.864528605158093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3327989911755937E-2"/>
                  <c:y val="-5.200874956578180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0952158908844821E-2"/>
                  <c:y val="-4.196338210604894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3.6766475330580052E-3"/>
                  <c:y val="3.236698372423092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3528627989794087E-2"/>
                  <c:y val="3.985532109302675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6510848586261648E-2"/>
                  <c:y val="1.965387437664801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3.7409240284380973E-2"/>
                  <c:y val="2.237052363566441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3.786105571654372E-3"/>
                  <c:y val="2.137665385887831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700" b="1" i="0" u="none" strike="noStrike" kern="1200" baseline="0">
                    <a:solidFill>
                      <a:srgbClr val="0000FF"/>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'2024년 만족도 현황(연도별, 월별)'!$C$3:$M$3</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'2024년 만족도 현황(연도별, 월별)'!$C$4:$M$4</c:f>
              <c:numCache>
                <c:formatCode>General</c:formatCode>
                <c:ptCount val="11"/>
                <c:pt idx="0">
                  <c:v>4.3099999999999996</c:v>
                </c:pt>
                <c:pt idx="1">
                  <c:v>4.3899999999999997</c:v>
                </c:pt>
                <c:pt idx="2">
                  <c:v>4.26</c:v>
                </c:pt>
                <c:pt idx="3" formatCode="0.00">
                  <c:v>4.4000000000000004</c:v>
                </c:pt>
                <c:pt idx="4">
                  <c:v>4.3499999999999996</c:v>
                </c:pt>
                <c:pt idx="5">
                  <c:v>4.3899999999999997</c:v>
                </c:pt>
                <c:pt idx="6">
                  <c:v>4.34</c:v>
                </c:pt>
                <c:pt idx="7">
                  <c:v>4.42</c:v>
                </c:pt>
                <c:pt idx="8">
                  <c:v>4.4800000000000004</c:v>
                </c:pt>
                <c:pt idx="9">
                  <c:v>4.49</c:v>
                </c:pt>
                <c:pt idx="10" formatCode="0.00">
                  <c:v>4.5322742273529979</c:v>
                </c:pt>
              </c:numCache>
            </c:numRef>
          </c:val>
          <c:smooth val="0"/>
        </c:ser>
        <c:ser>
          <c:idx val="1"/>
          <c:order val="1"/>
          <c:tx>
            <c:strRef>
              <c:f>'2024년 만족도 현황(연도별, 월별)'!$B$5</c:f>
              <c:strCache>
                <c:ptCount val="1"/>
                <c:pt idx="0">
                  <c:v>전반만족도</c:v>
                </c:pt>
              </c:strCache>
            </c:strRef>
          </c:tx>
          <c:spPr>
            <a:ln w="22225" cap="rnd" cmpd="sng" algn="ctr">
              <a:solidFill>
                <a:schemeClr val="accent2"/>
              </a:solidFill>
              <a:round/>
            </a:ln>
            <a:effectLst/>
          </c:spPr>
          <c:marker>
            <c:symbol val="none"/>
          </c:marker>
          <c:dLbls>
            <c:dLbl>
              <c:idx val="0"/>
              <c:layout>
                <c:manualLayout>
                  <c:x val="-3.5857548392262788E-2"/>
                  <c:y val="-2.4387010193373921E-3"/>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6024297070967534E-2"/>
                  <c:y val="-2.264119673343003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438661037631611E-2"/>
                  <c:y val="-2.975429346599092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9952107468400527E-2"/>
                  <c:y val="-1.766717863128680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8465761224970973E-2"/>
                  <c:y val="-2.029120394018128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8305992349651069E-2"/>
                  <c:y val="-1.9744738631689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2440460744695559E-3"/>
                  <c:y val="-6.568786609244878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3.8540904708734389E-3"/>
                  <c:y val="-5.347985301107031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4.0076376385982285E-2"/>
                  <c:y val="-1.737602908168072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2.0189730088030218E-2"/>
                  <c:y val="-2.117345557381455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2.1128310992818995E-2"/>
                  <c:y val="-2.957579736486593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'2024년 만족도 현황(연도별, 월별)'!$C$3:$M$3</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'2024년 만족도 현황(연도별, 월별)'!$C$5:$M$5</c:f>
              <c:numCache>
                <c:formatCode>0.00</c:formatCode>
                <c:ptCount val="11"/>
                <c:pt idx="0">
                  <c:v>4.4000000000000004</c:v>
                </c:pt>
                <c:pt idx="1">
                  <c:v>4.5199999999999996</c:v>
                </c:pt>
                <c:pt idx="2">
                  <c:v>4.4800000000000004</c:v>
                </c:pt>
                <c:pt idx="3">
                  <c:v>4.55</c:v>
                </c:pt>
                <c:pt idx="4">
                  <c:v>4.49</c:v>
                </c:pt>
                <c:pt idx="5">
                  <c:v>4.51</c:v>
                </c:pt>
                <c:pt idx="6">
                  <c:v>4.3600000000000003</c:v>
                </c:pt>
                <c:pt idx="7">
                  <c:v>4.43</c:v>
                </c:pt>
                <c:pt idx="8">
                  <c:v>4.5199999999999996</c:v>
                </c:pt>
                <c:pt idx="9">
                  <c:v>4.53</c:v>
                </c:pt>
                <c:pt idx="10">
                  <c:v>4.5729430039383026</c:v>
                </c:pt>
              </c:numCache>
            </c:numRef>
          </c:val>
          <c:smooth val="0"/>
        </c:ser>
        <c:ser>
          <c:idx val="2"/>
          <c:order val="2"/>
          <c:tx>
            <c:strRef>
              <c:f>'2024년 만족도 현황(연도별, 월별)'!$B$6</c:f>
              <c:strCache>
                <c:ptCount val="1"/>
                <c:pt idx="0">
                  <c:v>환경만족도</c:v>
                </c:pt>
              </c:strCache>
            </c:strRef>
          </c:tx>
          <c:spPr>
            <a:ln w="22225" cap="rnd" cmpd="sng" algn="ctr">
              <a:solidFill>
                <a:schemeClr val="accent3"/>
              </a:solidFill>
              <a:round/>
            </a:ln>
            <a:effectLst/>
          </c:spPr>
          <c:marker>
            <c:symbol val="none"/>
          </c:marker>
          <c:dLbls>
            <c:dLbl>
              <c:idx val="0"/>
              <c:layout>
                <c:manualLayout>
                  <c:x val="-3.3343778768254811E-2"/>
                  <c:y val="-3.909479360685948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6065309889363083E-2"/>
                  <c:y val="-2.081722412125761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7550063019079729E-2"/>
                  <c:y val="1.94266754024950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5212223263343845E-2"/>
                  <c:y val="2.442599410349970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4.6034489388321852E-3"/>
                  <c:y val="-6.130792599706260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5072905236561693E-2"/>
                  <c:y val="2.662683094573184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4.1483816817492178E-2"/>
                  <c:y val="3.113809556962981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3604104276408227E-2"/>
                  <c:y val="3.93827378568766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4797691438158057E-2"/>
                  <c:y val="2.364670349647413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1.4041442372407996E-2"/>
                  <c:y val="2.289172559693712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1.5923213054347227E-2"/>
                  <c:y val="3.207914896717656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3">
                        <a:lumMod val="7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'2024년 만족도 현황(연도별, 월별)'!$C$3:$M$3</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'2024년 만족도 현황(연도별, 월별)'!$C$6:$M$6</c:f>
              <c:numCache>
                <c:formatCode>0.00</c:formatCode>
                <c:ptCount val="11"/>
                <c:pt idx="0">
                  <c:v>4.42</c:v>
                </c:pt>
                <c:pt idx="1">
                  <c:v>4.43</c:v>
                </c:pt>
                <c:pt idx="2">
                  <c:v>4.0999999999999996</c:v>
                </c:pt>
                <c:pt idx="3">
                  <c:v>4.3600000000000003</c:v>
                </c:pt>
                <c:pt idx="4">
                  <c:v>4.32</c:v>
                </c:pt>
                <c:pt idx="5">
                  <c:v>4.3600000000000003</c:v>
                </c:pt>
                <c:pt idx="6">
                  <c:v>4.34</c:v>
                </c:pt>
                <c:pt idx="7">
                  <c:v>4.38</c:v>
                </c:pt>
                <c:pt idx="8">
                  <c:v>4.42</c:v>
                </c:pt>
                <c:pt idx="9">
                  <c:v>4.41</c:v>
                </c:pt>
                <c:pt idx="10">
                  <c:v>4.4663575636812807</c:v>
                </c:pt>
              </c:numCache>
            </c:numRef>
          </c:val>
          <c:smooth val="0"/>
        </c:ser>
        <c:ser>
          <c:idx val="5"/>
          <c:order val="5"/>
          <c:tx>
            <c:strRef>
              <c:f>'2024년 만족도 현황(연도별, 월별)'!$B$9</c:f>
              <c:strCache>
                <c:ptCount val="1"/>
                <c:pt idx="0">
                  <c:v>강사만족도</c:v>
                </c:pt>
              </c:strCache>
            </c:strRef>
          </c:tx>
          <c:spPr>
            <a:ln w="22225" cap="rnd" cmpd="sng" algn="ctr">
              <a:solidFill>
                <a:schemeClr val="accent6"/>
              </a:solidFill>
              <a:round/>
            </a:ln>
            <a:effectLst/>
          </c:spPr>
          <c:marker>
            <c:symbol val="none"/>
          </c:marker>
          <c:dLbls>
            <c:dLbl>
              <c:idx val="0"/>
              <c:layout>
                <c:manualLayout>
                  <c:x val="-3.5347659747785087E-2"/>
                  <c:y val="-4.6633583057151332E-3"/>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9395401801491054E-2"/>
                  <c:y val="2.568892568250796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8580555219778909E-2"/>
                  <c:y val="-2.802428256273605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7347119603055581E-3"/>
                  <c:y val="-5.626755424765396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61582903970948E-2"/>
                  <c:y val="2.919125087626429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7840592195412935E-2"/>
                  <c:y val="-3.508740909045699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3.1372463137394127E-2"/>
                  <c:y val="-8.888810302915772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3.5415043798655919E-2"/>
                  <c:y val="-4.678321212060937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8.7340114343279901E-3"/>
                  <c:y val="-3.976573030251797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1.5966602044782736E-4"/>
                  <c:y val="2.105244545427419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4.2098453031089982E-3"/>
                  <c:y val="-1.402097700081365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7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'2024년 만족도 현황(연도별, 월별)'!$C$3:$M$3</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'2024년 만족도 현황(연도별, 월별)'!$C$9:$M$9</c:f>
              <c:numCache>
                <c:formatCode>0.00</c:formatCode>
                <c:ptCount val="11"/>
                <c:pt idx="0">
                  <c:v>4.34</c:v>
                </c:pt>
                <c:pt idx="1">
                  <c:v>4.34</c:v>
                </c:pt>
                <c:pt idx="2">
                  <c:v>4.3</c:v>
                </c:pt>
                <c:pt idx="3">
                  <c:v>4.41</c:v>
                </c:pt>
                <c:pt idx="4">
                  <c:v>4.3</c:v>
                </c:pt>
                <c:pt idx="5">
                  <c:v>4.37</c:v>
                </c:pt>
                <c:pt idx="6">
                  <c:v>4.38</c:v>
                </c:pt>
                <c:pt idx="7">
                  <c:v>4.45</c:v>
                </c:pt>
                <c:pt idx="8">
                  <c:v>4.53</c:v>
                </c:pt>
                <c:pt idx="9">
                  <c:v>4.49</c:v>
                </c:pt>
                <c:pt idx="10">
                  <c:v>4.54</c:v>
                </c:pt>
              </c:numCache>
            </c:numRef>
          </c:val>
          <c:smooth val="0"/>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71326000"/>
        <c:axId val="571331096"/>
        <c:extLst>
          <c:ext xmlns:c15="http://schemas.microsoft.com/office/drawing/2012/chart" uri="{02D57815-91ED-43cb-92C2-25804820EDAC}">
            <c15:filteredLineSeries>
              <c15:ser>
                <c:idx val="3"/>
                <c:order val="3"/>
                <c:tx>
                  <c:strRef>
                    <c:extLst>
                      <c:ext uri="{02D57815-91ED-43cb-92C2-25804820EDAC}">
                        <c15:formulaRef>
                          <c15:sqref>'2024년 만족도 현황(연도별, 월별)'!$B$7</c15:sqref>
                        </c15:formulaRef>
                      </c:ext>
                    </c:extLst>
                    <c:strCache>
                      <c:ptCount val="1"/>
                      <c:pt idx="0">
                        <c:v>교육시설</c:v>
                      </c:pt>
                    </c:strCache>
                  </c:strRef>
                </c:tx>
                <c:spPr>
                  <a:ln w="22225" cap="rnd" cmpd="sng" algn="ctr">
                    <a:solidFill>
                      <a:schemeClr val="accent4"/>
                    </a:solidFill>
                    <a:round/>
                  </a:ln>
                  <a:effectLst/>
                </c:spPr>
                <c:marker>
                  <c:symbol val="none"/>
                </c:marker>
                <c:dLbls>
                  <c:dLbl>
                    <c:idx val="0"/>
                    <c:layout>
                      <c:manualLayout>
                        <c:x val="-2.8896431764899529E-2"/>
                        <c:y val="-3.656966320875922E-2"/>
                      </c:manualLayout>
                    </c:layout>
                    <c:dLblPos val="r"/>
                    <c:showLegendKey val="0"/>
                    <c:showVal val="1"/>
                    <c:showCatName val="0"/>
                    <c:showSerName val="0"/>
                    <c:showPercent val="0"/>
                    <c:showBubbleSize val="0"/>
                    <c:extLst>
                      <c:ext uri="{CE6537A1-D6FC-4f65-9D91-7224C49458BB}"/>
                    </c:extLst>
                  </c:dLbl>
                  <c:dLbl>
                    <c:idx val="1"/>
                    <c:layout>
                      <c:manualLayout>
                        <c:x val="-1.598273428478646E-2"/>
                        <c:y val="-1.8284831604379669E-2"/>
                      </c:manualLayout>
                    </c:layout>
                    <c:dLblPos val="r"/>
                    <c:showLegendKey val="0"/>
                    <c:showVal val="1"/>
                    <c:showCatName val="0"/>
                    <c:showSerName val="0"/>
                    <c:showPercent val="0"/>
                    <c:showBubbleSize val="0"/>
                    <c:extLst>
                      <c:ext uri="{CE6537A1-D6FC-4f65-9D91-7224C49458BB}"/>
                    </c:extLst>
                  </c:dLbl>
                  <c:dLbl>
                    <c:idx val="2"/>
                    <c:layout>
                      <c:manualLayout>
                        <c:x val="-1.6789840377293499E-2"/>
                        <c:y val="2.0316479560421621E-2"/>
                      </c:manualLayout>
                    </c:layout>
                    <c:dLblPos val="r"/>
                    <c:showLegendKey val="0"/>
                    <c:showVal val="1"/>
                    <c:showCatName val="0"/>
                    <c:showSerName val="0"/>
                    <c:showPercent val="0"/>
                    <c:showBubbleSize val="0"/>
                    <c:extLst>
                      <c:ext uri="{CE6537A1-D6FC-4f65-9D91-7224C49458BB}"/>
                    </c:extLst>
                  </c:dLbl>
                  <c:dLbl>
                    <c:idx val="3"/>
                    <c:layout>
                      <c:manualLayout>
                        <c:x val="-1.2754309914758157E-2"/>
                        <c:y val="5.0791198901054498E-2"/>
                      </c:manualLayout>
                    </c:layout>
                    <c:dLblPos val="r"/>
                    <c:showLegendKey val="0"/>
                    <c:showVal val="1"/>
                    <c:showCatName val="0"/>
                    <c:showSerName val="0"/>
                    <c:showPercent val="0"/>
                    <c:showBubbleSize val="0"/>
                    <c:extLst>
                      <c:ext uri="{CE6537A1-D6FC-4f65-9D91-7224C49458BB}"/>
                    </c:extLst>
                  </c:dLbl>
                  <c:dLbl>
                    <c:idx val="4"/>
                    <c:layout>
                      <c:manualLayout>
                        <c:x val="-2.2619307121662666E-3"/>
                        <c:y val="-5.6886142769180956E-2"/>
                      </c:manualLayout>
                    </c:layout>
                    <c:dLblPos val="r"/>
                    <c:showLegendKey val="0"/>
                    <c:showVal val="1"/>
                    <c:showCatName val="0"/>
                    <c:showSerName val="0"/>
                    <c:showPercent val="0"/>
                    <c:showBubbleSize val="0"/>
                    <c:extLst>
                      <c:ext uri="{CE6537A1-D6FC-4f65-9D91-7224C49458BB}"/>
                    </c:extLst>
                  </c:dLbl>
                  <c:dLbl>
                    <c:idx val="5"/>
                    <c:layout>
                      <c:manualLayout>
                        <c:x val="-1.759694646980051E-2"/>
                        <c:y val="2.4379775472506051E-2"/>
                      </c:manualLayout>
                    </c:layout>
                    <c:dLblPos val="r"/>
                    <c:showLegendKey val="0"/>
                    <c:showVal val="1"/>
                    <c:showCatName val="0"/>
                    <c:showSerName val="0"/>
                    <c:showPercent val="0"/>
                    <c:showBubbleSize val="0"/>
                    <c:extLst>
                      <c:ext uri="{CE6537A1-D6FC-4f65-9D91-7224C49458BB}"/>
                    </c:extLst>
                  </c:dLbl>
                  <c:dLbl>
                    <c:idx val="6"/>
                    <c:layout>
                      <c:manualLayout>
                        <c:x val="3.3878119353832133E-3"/>
                        <c:y val="2.8443071384590478E-2"/>
                      </c:manualLayout>
                    </c:layout>
                    <c:dLblPos val="r"/>
                    <c:showLegendKey val="0"/>
                    <c:showVal val="1"/>
                    <c:showCatName val="0"/>
                    <c:showSerName val="0"/>
                    <c:showPercent val="0"/>
                    <c:showBubbleSize val="0"/>
                    <c:extLst>
                      <c:ext uri="{CE6537A1-D6FC-4f65-9D91-7224C49458BB}"/>
                    </c:extLst>
                  </c:dLbl>
                  <c:dLbl>
                    <c:idx val="7"/>
                    <c:layout>
                      <c:manualLayout>
                        <c:x val="-1.5982734284786432E-2"/>
                        <c:y val="2.2348127516463947E-2"/>
                      </c:manualLayout>
                    </c:layout>
                    <c:dLblPos val="r"/>
                    <c:showLegendKey val="0"/>
                    <c:showVal val="1"/>
                    <c:showCatName val="0"/>
                    <c:showSerName val="0"/>
                    <c:showPercent val="0"/>
                    <c:showBubbleSize val="0"/>
                    <c:extLst>
                      <c:ext uri="{CE6537A1-D6FC-4f65-9D91-7224C49458BB}"/>
                    </c:extLst>
                  </c:dLbl>
                  <c:dLbl>
                    <c:idx val="8"/>
                    <c:layout>
                      <c:manualLayout>
                        <c:x val="-1.9211158654814705E-2"/>
                        <c:y val="3.0474719340632655E-2"/>
                      </c:manualLayout>
                    </c:layout>
                    <c:dLblPos val="r"/>
                    <c:showLegendKey val="0"/>
                    <c:showVal val="1"/>
                    <c:showCatName val="0"/>
                    <c:showSerName val="0"/>
                    <c:showPercent val="0"/>
                    <c:showBubbleSize val="0"/>
                    <c:extLst>
                      <c:ext uri="{CE6537A1-D6FC-4f65-9D91-7224C49458BB}"/>
                    </c:extLst>
                  </c:dLbl>
                  <c:dLbl>
                    <c:idx val="9"/>
                    <c:layout>
                      <c:manualLayout>
                        <c:x val="-1.8404052562307639E-2"/>
                        <c:y val="2.031647956042177E-2"/>
                      </c:manualLayout>
                    </c:layout>
                    <c:dLblPos val="r"/>
                    <c:showLegendKey val="0"/>
                    <c:showVal val="1"/>
                    <c:showCatName val="0"/>
                    <c:showSerName val="0"/>
                    <c:showPercent val="0"/>
                    <c:showBubbleSize val="0"/>
                    <c:extLst>
                      <c:ext uri="{CE6537A1-D6FC-4f65-9D91-7224C49458BB}"/>
                    </c:extLst>
                  </c:dLbl>
                  <c:dLbl>
                    <c:idx val="10"/>
                    <c:layout>
                      <c:manualLayout>
                        <c:x val="1.773599750368958E-3"/>
                        <c:y val="2.8443071384590478E-2"/>
                      </c:manualLayout>
                    </c:layout>
                    <c:dLblPos val="r"/>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7030A0"/>
                          </a:solidFill>
                          <a:latin typeface="+mn-lt"/>
                          <a:ea typeface="+mn-ea"/>
                          <a:cs typeface="+mn-cs"/>
                        </a:defRPr>
                      </a:pPr>
                      <a:endParaRPr lang="ko-KR"/>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numRef>
                    <c:extLst>
                      <c:ext uri="{02D57815-91ED-43cb-92C2-25804820EDAC}">
                        <c15:formulaRef>
                          <c15:sqref>'2024년 만족도 현황(연도별, 월별)'!$C$3:$M$3</c15:sqref>
                        </c15:formulaRef>
                      </c:ext>
                    </c:extLst>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extLst>
                      <c:ext uri="{02D57815-91ED-43cb-92C2-25804820EDAC}">
                        <c15:formulaRef>
                          <c15:sqref>'2024년 만족도 현황(연도별, 월별)'!$C$7:$M$7</c15:sqref>
                        </c15:formulaRef>
                      </c:ext>
                    </c:extLst>
                    <c:numCache>
                      <c:formatCode>0.00</c:formatCode>
                      <c:ptCount val="11"/>
                      <c:pt idx="0">
                        <c:v>4.2387387387387383</c:v>
                      </c:pt>
                      <c:pt idx="1">
                        <c:v>4.3180995475113146</c:v>
                      </c:pt>
                      <c:pt idx="2">
                        <c:v>4.0063461538461551</c:v>
                      </c:pt>
                      <c:pt idx="3" formatCode="General">
                        <c:v>4.3099999999999996</c:v>
                      </c:pt>
                      <c:pt idx="4" formatCode="General">
                        <c:v>4.25</c:v>
                      </c:pt>
                      <c:pt idx="5" formatCode="General">
                        <c:v>4.32</c:v>
                      </c:pt>
                      <c:pt idx="6" formatCode="General">
                        <c:v>4.32</c:v>
                      </c:pt>
                      <c:pt idx="7" formatCode="General">
                        <c:v>4.45</c:v>
                      </c:pt>
                      <c:pt idx="8" formatCode="General">
                        <c:v>4.4400000000000004</c:v>
                      </c:pt>
                      <c:pt idx="9">
                        <c:v>4.4000000000000004</c:v>
                      </c:pt>
                      <c:pt idx="10">
                        <c:v>4.4476010335003879</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'2024년 만족도 현황(연도별, 월별)'!$B$8</c15:sqref>
                        </c15:formulaRef>
                      </c:ext>
                    </c:extLst>
                    <c:strCache>
                      <c:ptCount val="1"/>
                      <c:pt idx="0">
                        <c:v>구내식당</c:v>
                      </c:pt>
                    </c:strCache>
                  </c:strRef>
                </c:tx>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extLst xmlns:c15="http://schemas.microsoft.com/office/drawing/2012/chart">
                      <c:ext xmlns:c15="http://schemas.microsoft.com/office/drawing/2012/chart" uri="{02D57815-91ED-43cb-92C2-25804820EDAC}">
                        <c15:formulaRef>
                          <c15:sqref>'2024년 만족도 현황(연도별, 월별)'!$C$3:$M$3</c15:sqref>
                        </c15:formulaRef>
                      </c:ext>
                    </c:extLst>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extLst xmlns:c15="http://schemas.microsoft.com/office/drawing/2012/chart">
                      <c:ext xmlns:c15="http://schemas.microsoft.com/office/drawing/2012/chart" uri="{02D57815-91ED-43cb-92C2-25804820EDAC}">
                        <c15:formulaRef>
                          <c15:sqref>'2024년 만족도 현황(연도별, 월별)'!$C$8:$M$8</c15:sqref>
                        </c15:formulaRef>
                      </c:ext>
                    </c:extLst>
                    <c:numCache>
                      <c:formatCode>0.00</c:formatCode>
                      <c:ptCount val="11"/>
                      <c:pt idx="0">
                        <c:v>4.6085585585585598</c:v>
                      </c:pt>
                      <c:pt idx="1">
                        <c:v>4.5559728506787334</c:v>
                      </c:pt>
                      <c:pt idx="2">
                        <c:v>4.1967464114832538</c:v>
                      </c:pt>
                      <c:pt idx="3">
                        <c:v>4.4000000000000004</c:v>
                      </c:pt>
                      <c:pt idx="4">
                        <c:v>4.4000000000000004</c:v>
                      </c:pt>
                      <c:pt idx="5">
                        <c:v>4.4000000000000004</c:v>
                      </c:pt>
                      <c:pt idx="6">
                        <c:v>4.4000000000000004</c:v>
                      </c:pt>
                      <c:pt idx="7" formatCode="General">
                        <c:v>4.37</c:v>
                      </c:pt>
                      <c:pt idx="8" formatCode="General">
                        <c:v>4.43</c:v>
                      </c:pt>
                      <c:pt idx="9" formatCode="General">
                        <c:v>4.43</c:v>
                      </c:pt>
                      <c:pt idx="10">
                        <c:v>4.4810703972854897</c:v>
                      </c:pt>
                    </c:numCache>
                  </c:numRef>
                </c:val>
                <c:smooth val="0"/>
              </c15:ser>
            </c15:filteredLineSeries>
          </c:ext>
        </c:extLst>
      </c:lineChart>
      <c:catAx>
        <c:axId val="5713260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1" i="0" u="none" strike="noStrike" kern="1200" spc="20" baseline="0">
                <a:solidFill>
                  <a:sysClr val="windowText" lastClr="000000"/>
                </a:solidFill>
                <a:latin typeface="+mn-lt"/>
                <a:ea typeface="+mn-ea"/>
                <a:cs typeface="+mn-cs"/>
              </a:defRPr>
            </a:pPr>
            <a:endParaRPr lang="ko-KR"/>
          </a:p>
        </c:txPr>
        <c:crossAx val="571331096"/>
        <c:crosses val="autoZero"/>
        <c:auto val="1"/>
        <c:lblAlgn val="ctr"/>
        <c:lblOffset val="100"/>
        <c:noMultiLvlLbl val="0"/>
      </c:catAx>
      <c:valAx>
        <c:axId val="571331096"/>
        <c:scaling>
          <c:orientation val="minMax"/>
          <c:max val="5"/>
          <c:min val="4"/>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spc="20" baseline="0">
                <a:solidFill>
                  <a:sysClr val="windowText" lastClr="000000"/>
                </a:solidFill>
                <a:latin typeface="+mn-lt"/>
                <a:ea typeface="+mn-ea"/>
                <a:cs typeface="+mn-cs"/>
              </a:defRPr>
            </a:pPr>
            <a:endParaRPr lang="ko-KR"/>
          </a:p>
        </c:txPr>
        <c:crossAx val="571326000"/>
        <c:crosses val="autoZero"/>
        <c:crossBetween val="between"/>
        <c:majorUnit val="0.1"/>
      </c:valAx>
      <c:spPr>
        <a:gradFill>
          <a:gsLst>
            <a:gs pos="100000">
              <a:schemeClr val="lt1">
                <a:lumMod val="95000"/>
              </a:schemeClr>
            </a:gs>
            <a:gs pos="0">
              <a:schemeClr val="lt1"/>
            </a:gs>
          </a:gsLst>
          <a:lin ang="5400000" scaled="0"/>
        </a:gradFill>
        <a:ln>
          <a:noFill/>
        </a:ln>
        <a:effectLst/>
      </c:spPr>
    </c:plotArea>
    <c:legend>
      <c:legendPos val="b"/>
      <c:legendEntry>
        <c:idx val="0"/>
        <c:txPr>
          <a:bodyPr rot="0" spcFirstLastPara="1" vertOverflow="ellipsis" vert="horz" wrap="square" anchor="ctr" anchorCtr="1"/>
          <a:lstStyle/>
          <a:p>
            <a:pPr>
              <a:defRPr sz="1600" b="1" i="0" u="none" strike="noStrike" kern="1200" baseline="0">
                <a:solidFill>
                  <a:srgbClr val="0000FF"/>
                </a:solidFill>
                <a:latin typeface="+mn-lt"/>
                <a:ea typeface="+mn-ea"/>
                <a:cs typeface="+mn-cs"/>
              </a:defRPr>
            </a:pPr>
            <a:endParaRPr lang="ko-KR"/>
          </a:p>
        </c:txPr>
      </c:legendEntry>
      <c:legendEntry>
        <c:idx val="1"/>
        <c:txPr>
          <a:bodyPr rot="0" spcFirstLastPara="1" vertOverflow="ellipsis" vert="horz" wrap="square" anchor="ctr" anchorCtr="1"/>
          <a:lstStyle/>
          <a:p>
            <a:pPr>
              <a:defRPr sz="1600" b="0" i="0" u="none" strike="noStrike" kern="1200" baseline="0">
                <a:solidFill>
                  <a:srgbClr val="C00000"/>
                </a:solidFill>
                <a:latin typeface="+mn-lt"/>
                <a:ea typeface="+mn-ea"/>
                <a:cs typeface="+mn-cs"/>
              </a:defRPr>
            </a:pPr>
            <a:endParaRPr lang="ko-KR"/>
          </a:p>
        </c:txPr>
      </c:legendEntry>
      <c:legendEntry>
        <c:idx val="2"/>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ko-KR"/>
          </a:p>
        </c:txPr>
      </c:legendEntry>
      <c:legendEntry>
        <c:idx val="3"/>
        <c:txPr>
          <a:bodyPr rot="0" spcFirstLastPara="1" vertOverflow="ellipsis" vert="horz" wrap="square" anchor="ctr" anchorCtr="1"/>
          <a:lstStyle/>
          <a:p>
            <a:pPr>
              <a:defRPr sz="1600" b="0" i="0" u="none" strike="noStrike" kern="1200" baseline="0">
                <a:solidFill>
                  <a:schemeClr val="accent6">
                    <a:lumMod val="75000"/>
                  </a:schemeClr>
                </a:solidFill>
                <a:latin typeface="+mn-lt"/>
                <a:ea typeface="+mn-ea"/>
                <a:cs typeface="+mn-cs"/>
              </a:defRPr>
            </a:pPr>
            <a:endParaRPr lang="ko-KR"/>
          </a:p>
        </c:txPr>
      </c:legendEntry>
      <c:layout>
        <c:manualLayout>
          <c:xMode val="edge"/>
          <c:yMode val="edge"/>
          <c:x val="0.39240570363445598"/>
          <c:y val="6.5751006665565007E-2"/>
          <c:w val="0.57593991532625233"/>
          <c:h val="6.49322474630007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028448900969353E-2"/>
          <c:y val="3.8092919258950808E-2"/>
          <c:w val="0.92386527438503396"/>
          <c:h val="0.86021462201029808"/>
        </c:manualLayout>
      </c:layout>
      <c:lineChart>
        <c:grouping val="standard"/>
        <c:varyColors val="0"/>
        <c:ser>
          <c:idx val="18"/>
          <c:order val="0"/>
          <c:tx>
            <c:strRef>
              <c:f>'2024년 만족도 현황(연도별, 월별)'!$B$14</c:f>
              <c:strCache>
                <c:ptCount val="1"/>
                <c:pt idx="0">
                  <c:v>종합점수</c:v>
                </c:pt>
              </c:strCache>
            </c:strRef>
          </c:tx>
          <c:spPr>
            <a:ln w="63500" cap="rnd" cmpd="sng" algn="ctr">
              <a:solidFill>
                <a:srgbClr val="0000FF"/>
              </a:solidFill>
              <a:round/>
            </a:ln>
            <a:effectLst/>
          </c:spPr>
          <c:marker>
            <c:symbol val="none"/>
          </c:marker>
          <c:dLbls>
            <c:dLbl>
              <c:idx val="0"/>
              <c:layout>
                <c:manualLayout>
                  <c:x val="-2.5004516572693068E-2"/>
                  <c:y val="4.392000838526340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7.0850023794235837E-3"/>
                  <c:y val="-6.493466177915864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9289706239721666E-2"/>
                  <c:y val="-1.616033287434576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3763102473092355E-2"/>
                  <c:y val="4.174371114374481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4.2959906632895261E-3"/>
                  <c:y val="3.73317697397902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2.9871633067537501E-2"/>
                  <c:y val="8.340415399229475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7668896553959326E-2"/>
                  <c:y val="-3.006496753084305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4.0383582972248186E-2"/>
                  <c:y val="-3.230061169327904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8469974498612297E-2"/>
                  <c:y val="3.00649675308430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6.32320177030396E-3"/>
                  <c:y val="5.080571205896559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1.5209249684160805E-2"/>
                  <c:y val="3.237091496882734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700" b="1" i="0" u="none" strike="noStrike" kern="1200" baseline="0">
                    <a:solidFill>
                      <a:srgbClr val="0000FF"/>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'2024년 만족도 현황(연도별, 월별)'!$C$13:$M$13</c:f>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f>'2024년 만족도 현황(연도별, 월별)'!$C$14:$M$14</c:f>
              <c:numCache>
                <c:formatCode>0.00</c:formatCode>
                <c:ptCount val="11"/>
                <c:pt idx="0">
                  <c:v>4.4939757936507938</c:v>
                </c:pt>
                <c:pt idx="1">
                  <c:v>4.511929017645163</c:v>
                </c:pt>
                <c:pt idx="2">
                  <c:v>4.5594124923522248</c:v>
                </c:pt>
                <c:pt idx="3">
                  <c:v>4.4767622127714466</c:v>
                </c:pt>
                <c:pt idx="4">
                  <c:v>4.434458751433751</c:v>
                </c:pt>
                <c:pt idx="5">
                  <c:v>4.5759228794931923</c:v>
                </c:pt>
                <c:pt idx="6">
                  <c:v>4.6007803446553455</c:v>
                </c:pt>
                <c:pt idx="7">
                  <c:v>4.5817898979107321</c:v>
                </c:pt>
                <c:pt idx="8">
                  <c:v>4.5568545850083897</c:v>
                </c:pt>
                <c:pt idx="9">
                  <c:v>4.5632761970705813</c:v>
                </c:pt>
                <c:pt idx="10">
                  <c:v>4.5053715630690325</c:v>
                </c:pt>
              </c:numCache>
            </c:numRef>
          </c:val>
          <c:smooth val="0"/>
        </c:ser>
        <c:ser>
          <c:idx val="19"/>
          <c:order val="1"/>
          <c:tx>
            <c:strRef>
              <c:f>'2024년 만족도 현황(연도별, 월별)'!$B$15</c:f>
              <c:strCache>
                <c:ptCount val="1"/>
                <c:pt idx="0">
                  <c:v>전반만족도</c:v>
                </c:pt>
              </c:strCache>
            </c:strRef>
          </c:tx>
          <c:spPr>
            <a:ln w="22225" cap="rnd" cmpd="sng" algn="ctr">
              <a:solidFill>
                <a:schemeClr val="accent2"/>
              </a:solidFill>
              <a:round/>
            </a:ln>
            <a:effectLst/>
          </c:spPr>
          <c:marker>
            <c:symbol val="none"/>
          </c:marker>
          <c:dLbls>
            <c:dLbl>
              <c:idx val="0"/>
              <c:layout>
                <c:manualLayout>
                  <c:x val="-1.4427272836912511E-2"/>
                  <c:y val="-3.230065111790591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292672626938155E-2"/>
                  <c:y val="-4.62509728329882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8479280403272982E-2"/>
                  <c:y val="-3.004104615656557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9843651174902553E-2"/>
                  <c:y val="-4.613191377933244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2442761466238338E-2"/>
                  <c:y val="-4.155325317907759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4.8464334436655744E-2"/>
                  <c:y val="-4.3836597945729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8479280403273103E-2"/>
                  <c:y val="-2.542677740376029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8479303979739077E-2"/>
                  <c:y val="-2.076470429008237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0823729800168943E-3"/>
                  <c:y val="-6.018928198260354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1.9289710208304393E-2"/>
                  <c:y val="-1.845751492451766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1.4400342410349879E-2"/>
                  <c:y val="-2.078515514399857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'2024년 만족도 현황(연도별, 월별)'!$C$13:$M$13</c:f>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f>'2024년 만족도 현황(연도별, 월별)'!$C$15:$M$15</c:f>
              <c:numCache>
                <c:formatCode>0.00</c:formatCode>
                <c:ptCount val="11"/>
                <c:pt idx="0">
                  <c:v>4.5359999999999996</c:v>
                </c:pt>
                <c:pt idx="1">
                  <c:v>4.5483333333333338</c:v>
                </c:pt>
                <c:pt idx="2">
                  <c:v>4.6071428571428568</c:v>
                </c:pt>
                <c:pt idx="3">
                  <c:v>4.5113636363636358</c:v>
                </c:pt>
                <c:pt idx="4">
                  <c:v>4.4233333333333338</c:v>
                </c:pt>
                <c:pt idx="5">
                  <c:v>4.6083333333333334</c:v>
                </c:pt>
                <c:pt idx="6">
                  <c:v>4.6828571428571433</c:v>
                </c:pt>
                <c:pt idx="7">
                  <c:v>4.6546666666666665</c:v>
                </c:pt>
                <c:pt idx="8">
                  <c:v>4.5991304347826087</c:v>
                </c:pt>
                <c:pt idx="9">
                  <c:v>4.6133333333333333</c:v>
                </c:pt>
                <c:pt idx="10">
                  <c:v>4.5518538653757581</c:v>
                </c:pt>
              </c:numCache>
            </c:numRef>
          </c:val>
          <c:smooth val="0"/>
        </c:ser>
        <c:ser>
          <c:idx val="32"/>
          <c:order val="14"/>
          <c:tx>
            <c:strRef>
              <c:f>'2024년 만족도 현황(연도별, 월별)'!$B$28</c:f>
              <c:strCache>
                <c:ptCount val="1"/>
                <c:pt idx="0">
                  <c:v>환경만족도</c:v>
                </c:pt>
              </c:strCache>
            </c:strRef>
          </c:tx>
          <c:spPr>
            <a:ln w="22225" cap="rnd" cmpd="sng" algn="ctr">
              <a:solidFill>
                <a:schemeClr val="accent3">
                  <a:lumMod val="50000"/>
                </a:schemeClr>
              </a:solidFill>
              <a:round/>
            </a:ln>
            <a:effectLst/>
          </c:spPr>
          <c:marker>
            <c:symbol val="none"/>
          </c:marker>
          <c:dLbls>
            <c:dLbl>
              <c:idx val="0"/>
              <c:layout>
                <c:manualLayout>
                  <c:x val="-1.7668897751173765E-2"/>
                  <c:y val="2.999346175234120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6858491522608453E-2"/>
                  <c:y val="2.768627238677641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6858491522608481E-2"/>
                  <c:y val="2.999346175234120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9.5182076442552194E-3"/>
                  <c:y val="5.320825802361240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6415481046278966E-2"/>
                  <c:y val="3.4631576141003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6.7831701751531106E-3"/>
                  <c:y val="5.320825802361232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7125107619577274E-3"/>
                  <c:y val="6.247276889359443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1720928894000333E-2"/>
                  <c:y val="3.230065111790587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8477324934547335E-2"/>
                  <c:y val="1.84272328035767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1.8444809897289752E-2"/>
                  <c:y val="2.540407850933158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7.1203009338581076E-3"/>
                  <c:y val="4.6189233653329319E-3"/>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3">
                        <a:lumMod val="50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'2024년 만족도 현황(연도별, 월별)'!$C$13:$M$13</c:f>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f>'2024년 만족도 현황(연도별, 월별)'!$C$28:$M$28</c:f>
              <c:numCache>
                <c:formatCode>0.00</c:formatCode>
                <c:ptCount val="11"/>
                <c:pt idx="0">
                  <c:v>4.3650000000000002</c:v>
                </c:pt>
                <c:pt idx="1">
                  <c:v>4.4267647058823529</c:v>
                </c:pt>
                <c:pt idx="2">
                  <c:v>4.4865000000000013</c:v>
                </c:pt>
                <c:pt idx="3">
                  <c:v>4.45425</c:v>
                </c:pt>
                <c:pt idx="4">
                  <c:v>4.429666666666666</c:v>
                </c:pt>
                <c:pt idx="5">
                  <c:v>4.527222222222222</c:v>
                </c:pt>
                <c:pt idx="6">
                  <c:v>4.5428571428571427</c:v>
                </c:pt>
                <c:pt idx="7">
                  <c:v>4.5569999999999995</c:v>
                </c:pt>
                <c:pt idx="8">
                  <c:v>4.4619565217391317</c:v>
                </c:pt>
                <c:pt idx="9">
                  <c:v>4.4266666666666659</c:v>
                </c:pt>
                <c:pt idx="10">
                  <c:v>4.3819925316367163</c:v>
                </c:pt>
              </c:numCache>
            </c:numRef>
          </c:val>
          <c:smooth val="0"/>
        </c:ser>
        <c:ser>
          <c:idx val="35"/>
          <c:order val="17"/>
          <c:tx>
            <c:strRef>
              <c:f>'2024년 만족도 현황(연도별, 월별)'!$B$31</c:f>
              <c:strCache>
                <c:ptCount val="1"/>
                <c:pt idx="0">
                  <c:v>강사만족도</c:v>
                </c:pt>
              </c:strCache>
            </c:strRef>
          </c:tx>
          <c:spPr>
            <a:ln w="22225" cap="rnd" cmpd="sng" algn="ctr">
              <a:solidFill>
                <a:schemeClr val="accent6">
                  <a:lumMod val="75000"/>
                </a:schemeClr>
              </a:solidFill>
              <a:round/>
            </a:ln>
            <a:effectLst/>
          </c:spPr>
          <c:marker>
            <c:symbol val="none"/>
          </c:marker>
          <c:dLbls>
            <c:dLbl>
              <c:idx val="0"/>
              <c:layout>
                <c:manualLayout>
                  <c:x val="-3.3066616093914716E-2"/>
                  <c:y val="-4.2297983072109771E-1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0100116436869705E-2"/>
                  <c:y val="1.384313619338824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2120704200897027E-3"/>
                  <c:y val="-4.383659794572945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4180141777061973E-2"/>
                  <c:y val="-2.771008170884076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2806460379781883E-2"/>
                  <c:y val="-5.537254477355299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9075175985888518E-2"/>
                  <c:y val="6.26155667156172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7808517343936426E-3"/>
                  <c:y val="-2.768627238677649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3.3946977522389642E-2"/>
                  <c:y val="-6.719422731587211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3.5497834779610785E-2"/>
                  <c:y val="3.922221921460004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4.6936204416941837E-3"/>
                  <c:y val="4.618923365333016E-3"/>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7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'2024년 만족도 현황(연도별, 월별)'!$C$13:$M$13</c:f>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f>'2024년 만족도 현황(연도별, 월별)'!$C$31:$M$31</c:f>
              <c:numCache>
                <c:formatCode>0.00</c:formatCode>
                <c:ptCount val="11"/>
                <c:pt idx="0">
                  <c:v>4.523190476190476</c:v>
                </c:pt>
                <c:pt idx="1">
                  <c:v>4.4569072398190031</c:v>
                </c:pt>
                <c:pt idx="2">
                  <c:v>4.5362606837606858</c:v>
                </c:pt>
                <c:pt idx="3">
                  <c:v>4.5052272727272724</c:v>
                </c:pt>
                <c:pt idx="4">
                  <c:v>4.5261157635467972</c:v>
                </c:pt>
                <c:pt idx="5">
                  <c:v>4.5881338028169001</c:v>
                </c:pt>
                <c:pt idx="6">
                  <c:v>4.5638716814159297</c:v>
                </c:pt>
                <c:pt idx="7">
                  <c:v>4.5781761006289301</c:v>
                </c:pt>
                <c:pt idx="8">
                  <c:v>4.5707983870967768</c:v>
                </c:pt>
                <c:pt idx="9">
                  <c:v>4.5649066369969065</c:v>
                </c:pt>
                <c:pt idx="10">
                  <c:v>4.5344860696686133</c:v>
                </c:pt>
              </c:numCache>
            </c:numRef>
          </c:val>
          <c:smooth val="0"/>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71336976"/>
        <c:axId val="571331488"/>
        <c:extLst>
          <c:ext xmlns:c15="http://schemas.microsoft.com/office/drawing/2012/chart" uri="{02D57815-91ED-43cb-92C2-25804820EDAC}">
            <c15:filteredLineSeries>
              <c15:ser>
                <c:idx val="20"/>
                <c:order val="2"/>
                <c:tx>
                  <c:strRef>
                    <c:extLst>
                      <c:ext uri="{02D57815-91ED-43cb-92C2-25804820EDAC}">
                        <c15:formulaRef>
                          <c15:sqref>'2024년 만족도 현황(연도별, 월별)'!$B$16</c15:sqref>
                        </c15:formulaRef>
                      </c:ext>
                    </c:extLst>
                    <c:strCache>
                      <c:ptCount val="1"/>
                      <c:pt idx="0">
                        <c:v>교육참여도</c:v>
                      </c:pt>
                    </c:strCache>
                  </c:strRef>
                </c:tx>
                <c:spPr>
                  <a:ln w="22225" cap="rnd" cmpd="sng" algn="ctr">
                    <a:solidFill>
                      <a:schemeClr val="accent4">
                        <a:lumMod val="70000"/>
                        <a:lumOff val="3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strRef>
                    <c:extLst>
                      <c:ex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c:ext uri="{02D57815-91ED-43cb-92C2-25804820EDAC}">
                        <c15:formulaRef>
                          <c15:sqref>'2024년 만족도 현황(연도별, 월별)'!$C$16:$M$16</c15:sqref>
                        </c15:formulaRef>
                      </c:ext>
                    </c:extLst>
                    <c:numCache>
                      <c:formatCode>0.00</c:formatCode>
                      <c:ptCount val="11"/>
                      <c:pt idx="0">
                        <c:v>4.4420000000000002</c:v>
                      </c:pt>
                      <c:pt idx="1">
                        <c:v>4.5266666666666673</c:v>
                      </c:pt>
                      <c:pt idx="2">
                        <c:v>4.6114285714285712</c:v>
                      </c:pt>
                      <c:pt idx="3">
                        <c:v>4.4927272727272722</c:v>
                      </c:pt>
                      <c:pt idx="4">
                        <c:v>4.4539999999999997</c:v>
                      </c:pt>
                      <c:pt idx="5">
                        <c:v>4.5855555555555556</c:v>
                      </c:pt>
                      <c:pt idx="6">
                        <c:v>4.5514285714285716</c:v>
                      </c:pt>
                      <c:pt idx="7">
                        <c:v>4.4973333333333327</c:v>
                      </c:pt>
                      <c:pt idx="8">
                        <c:v>4.554347826086957</c:v>
                      </c:pt>
                      <c:pt idx="9">
                        <c:v>4.5358333333333336</c:v>
                      </c:pt>
                      <c:pt idx="10">
                        <c:v>4.4979308538155127</c:v>
                      </c:pt>
                    </c:numCache>
                  </c:numRef>
                </c:val>
                <c:smooth val="0"/>
              </c15:ser>
            </c15:filteredLineSeries>
            <c15:filteredLineSeries>
              <c15:ser>
                <c:idx val="21"/>
                <c:order val="3"/>
                <c:tx>
                  <c:strRef>
                    <c:extLst xmlns:c15="http://schemas.microsoft.com/office/drawing/2012/chart">
                      <c:ext xmlns:c15="http://schemas.microsoft.com/office/drawing/2012/chart" uri="{02D57815-91ED-43cb-92C2-25804820EDAC}">
                        <c15:formulaRef>
                          <c15:sqref>'2024년 만족도 현황(연도별, 월별)'!$B$17</c15:sqref>
                        </c15:formulaRef>
                      </c:ext>
                    </c:extLst>
                    <c:strCache>
                      <c:ptCount val="1"/>
                      <c:pt idx="0">
                        <c:v>교육효능감</c:v>
                      </c:pt>
                    </c:strCache>
                  </c:strRef>
                </c:tx>
                <c:spPr>
                  <a:ln w="22225" cap="rnd" cmpd="sng" algn="ctr">
                    <a:solidFill>
                      <a:schemeClr val="accent6">
                        <a:lumMod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월별)'!$C$17:$M$17</c15:sqref>
                        </c15:formulaRef>
                      </c:ext>
                    </c:extLst>
                    <c:numCache>
                      <c:formatCode>0.00</c:formatCode>
                      <c:ptCount val="11"/>
                      <c:pt idx="0">
                        <c:v>4.4960000000000004</c:v>
                      </c:pt>
                      <c:pt idx="1">
                        <c:v>4.528888888888889</c:v>
                      </c:pt>
                      <c:pt idx="2">
                        <c:v>4.5645238095238101</c:v>
                      </c:pt>
                      <c:pt idx="3">
                        <c:v>4.4538636363636366</c:v>
                      </c:pt>
                      <c:pt idx="4">
                        <c:v>4.432666666666667</c:v>
                      </c:pt>
                      <c:pt idx="5">
                        <c:v>4.5755555555555558</c:v>
                      </c:pt>
                      <c:pt idx="6">
                        <c:v>4.605714285714285</c:v>
                      </c:pt>
                      <c:pt idx="7">
                        <c:v>4.5716666666666663</c:v>
                      </c:pt>
                      <c:pt idx="8">
                        <c:v>4.5469565217391308</c:v>
                      </c:pt>
                      <c:pt idx="9">
                        <c:v>4.5479166666666666</c:v>
                      </c:pt>
                      <c:pt idx="10">
                        <c:v>4.4924497974661275</c:v>
                      </c:pt>
                    </c:numCache>
                  </c:numRef>
                </c:val>
                <c:smooth val="0"/>
              </c15:ser>
            </c15:filteredLineSeries>
            <c15:filteredLineSeries>
              <c15:ser>
                <c:idx val="22"/>
                <c:order val="4"/>
                <c:tx>
                  <c:strRef>
                    <c:extLst xmlns:c15="http://schemas.microsoft.com/office/drawing/2012/chart">
                      <c:ext xmlns:c15="http://schemas.microsoft.com/office/drawing/2012/chart" uri="{02D57815-91ED-43cb-92C2-25804820EDAC}">
                        <c15:formulaRef>
                          <c15:sqref>'2024년 만족도 현황(연도별, 월별)'!$B$18</c15:sqref>
                        </c15:formulaRef>
                      </c:ext>
                    </c:extLst>
                    <c:strCache>
                      <c:ptCount val="1"/>
                      <c:pt idx="0">
                        <c:v>역량향상도</c:v>
                      </c:pt>
                    </c:strCache>
                  </c:strRef>
                </c:tx>
                <c:spPr>
                  <a:ln w="22225" cap="rnd" cmpd="sng" algn="ctr">
                    <a:solidFill>
                      <a:schemeClr val="accent5">
                        <a:lumMod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월별)'!$C$18:$M$18</c15:sqref>
                        </c15:formulaRef>
                      </c:ext>
                    </c:extLst>
                    <c:numCache>
                      <c:formatCode>0.00</c:formatCode>
                      <c:ptCount val="11"/>
                      <c:pt idx="0">
                        <c:v>4.5020000000000007</c:v>
                      </c:pt>
                      <c:pt idx="1">
                        <c:v>4.5472222222222225</c:v>
                      </c:pt>
                      <c:pt idx="2">
                        <c:v>4.5809523809523807</c:v>
                      </c:pt>
                      <c:pt idx="3">
                        <c:v>4.4659090909090908</c:v>
                      </c:pt>
                      <c:pt idx="4">
                        <c:v>4.4546666666666663</c:v>
                      </c:pt>
                      <c:pt idx="5">
                        <c:v>4.6061111111111108</c:v>
                      </c:pt>
                      <c:pt idx="6">
                        <c:v>4.612857142857143</c:v>
                      </c:pt>
                      <c:pt idx="7">
                        <c:v>4.5986666666666656</c:v>
                      </c:pt>
                      <c:pt idx="8">
                        <c:v>4.5669565217391304</c:v>
                      </c:pt>
                      <c:pt idx="9">
                        <c:v>4.5533333333333337</c:v>
                      </c:pt>
                      <c:pt idx="10">
                        <c:v>4.4986879450448543</c:v>
                      </c:pt>
                    </c:numCache>
                  </c:numRef>
                </c:val>
                <c:smooth val="0"/>
              </c15:ser>
            </c15:filteredLineSeries>
            <c15:filteredLineSeries>
              <c15:ser>
                <c:idx val="23"/>
                <c:order val="5"/>
                <c:tx>
                  <c:strRef>
                    <c:extLst xmlns:c15="http://schemas.microsoft.com/office/drawing/2012/chart">
                      <c:ext xmlns:c15="http://schemas.microsoft.com/office/drawing/2012/chart" uri="{02D57815-91ED-43cb-92C2-25804820EDAC}">
                        <c15:formulaRef>
                          <c15:sqref>'2024년 만족도 현황(연도별, 월별)'!$B$19</c15:sqref>
                        </c15:formulaRef>
                      </c:ext>
                    </c:extLst>
                    <c:strCache>
                      <c:ptCount val="1"/>
                      <c:pt idx="0">
                        <c:v>현업적용도</c:v>
                      </c:pt>
                    </c:strCache>
                  </c:strRef>
                </c:tx>
                <c:spPr>
                  <a:ln w="22225" cap="rnd" cmpd="sng" algn="ctr">
                    <a:solidFill>
                      <a:schemeClr val="accent4">
                        <a:lumMod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월별)'!$C$19:$M$19</c15:sqref>
                        </c15:formulaRef>
                      </c:ext>
                    </c:extLst>
                    <c:numCache>
                      <c:formatCode>0.00</c:formatCode>
                      <c:ptCount val="11"/>
                      <c:pt idx="0">
                        <c:v>4.49</c:v>
                      </c:pt>
                      <c:pt idx="1">
                        <c:v>4.5105555555555554</c:v>
                      </c:pt>
                      <c:pt idx="2">
                        <c:v>4.5747368421052634</c:v>
                      </c:pt>
                      <c:pt idx="3">
                        <c:v>4.4418181818181814</c:v>
                      </c:pt>
                      <c:pt idx="4">
                        <c:v>4.4106666666666667</c:v>
                      </c:pt>
                      <c:pt idx="5">
                        <c:v>4.5449999999999999</c:v>
                      </c:pt>
                      <c:pt idx="6">
                        <c:v>4.5985714285714279</c:v>
                      </c:pt>
                      <c:pt idx="7">
                        <c:v>4.5446666666666671</c:v>
                      </c:pt>
                      <c:pt idx="8">
                        <c:v>4.5269565217391312</c:v>
                      </c:pt>
                      <c:pt idx="9">
                        <c:v>4.5425000000000004</c:v>
                      </c:pt>
                      <c:pt idx="10">
                        <c:v>4.4862116498874025</c:v>
                      </c:pt>
                    </c:numCache>
                  </c:numRef>
                </c:val>
                <c:smooth val="0"/>
              </c15:ser>
            </c15:filteredLineSeries>
            <c15:filteredLineSeries>
              <c15:ser>
                <c:idx val="24"/>
                <c:order val="6"/>
                <c:tx>
                  <c:strRef>
                    <c:extLst xmlns:c15="http://schemas.microsoft.com/office/drawing/2012/chart">
                      <c:ext xmlns:c15="http://schemas.microsoft.com/office/drawing/2012/chart" uri="{02D57815-91ED-43cb-92C2-25804820EDAC}">
                        <c15:formulaRef>
                          <c15:sqref>'2024년 만족도 현황(연도별, 월별)'!$B$20</c15:sqref>
                        </c15:formulaRef>
                      </c:ext>
                    </c:extLst>
                    <c:strCache>
                      <c:ptCount val="1"/>
                      <c:pt idx="0">
                        <c:v>운영만족도</c:v>
                      </c:pt>
                    </c:strCache>
                  </c:strRef>
                </c:tx>
                <c:spPr>
                  <a:ln w="22225" cap="rnd" cmpd="sng" algn="ctr">
                    <a:solidFill>
                      <a:schemeClr val="accent6">
                        <a:lumMod val="50000"/>
                        <a:lumOff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월별)'!$C$20:$M$20</c15:sqref>
                        </c15:formulaRef>
                      </c:ext>
                    </c:extLst>
                    <c:numCache>
                      <c:formatCode>0.00</c:formatCode>
                      <c:ptCount val="11"/>
                      <c:pt idx="0">
                        <c:v>4.5399999999999991</c:v>
                      </c:pt>
                      <c:pt idx="1">
                        <c:v>4.4919444444444458</c:v>
                      </c:pt>
                      <c:pt idx="2">
                        <c:v>4.5482142857142858</c:v>
                      </c:pt>
                      <c:pt idx="3">
                        <c:v>4.4474999999999998</c:v>
                      </c:pt>
                      <c:pt idx="4">
                        <c:v>4.3822777777777775</c:v>
                      </c:pt>
                      <c:pt idx="5">
                        <c:v>4.5694444444444455</c:v>
                      </c:pt>
                      <c:pt idx="6">
                        <c:v>4.5935714285714289</c:v>
                      </c:pt>
                      <c:pt idx="7">
                        <c:v>4.5474999999999994</c:v>
                      </c:pt>
                      <c:pt idx="8">
                        <c:v>4.542355072463768</c:v>
                      </c:pt>
                      <c:pt idx="9">
                        <c:v>4.5558333333333341</c:v>
                      </c:pt>
                      <c:pt idx="10">
                        <c:v>4.4984677161008335</c:v>
                      </c:pt>
                    </c:numCache>
                  </c:numRef>
                </c:val>
                <c:smooth val="0"/>
              </c15:ser>
            </c15:filteredLineSeries>
            <c15:filteredLineSeries>
              <c15:ser>
                <c:idx val="25"/>
                <c:order val="7"/>
                <c:tx>
                  <c:strRef>
                    <c:extLst xmlns:c15="http://schemas.microsoft.com/office/drawing/2012/chart">
                      <c:ext xmlns:c15="http://schemas.microsoft.com/office/drawing/2012/chart" uri="{02D57815-91ED-43cb-92C2-25804820EDAC}">
                        <c15:formulaRef>
                          <c15:sqref>'2024년 만족도 현황(연도별, 월별)'!$B$21</c15:sqref>
                        </c15:formulaRef>
                      </c:ext>
                    </c:extLst>
                    <c:strCache>
                      <c:ptCount val="1"/>
                      <c:pt idx="0">
                        <c:v>교과편성</c:v>
                      </c:pt>
                    </c:strCache>
                  </c:strRef>
                </c:tx>
                <c:spPr>
                  <a:ln w="22225" cap="rnd" cmpd="sng" algn="ctr">
                    <a:solidFill>
                      <a:schemeClr val="accent5">
                        <a:lumMod val="50000"/>
                        <a:lumOff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월별)'!$C$21:$M$21</c15:sqref>
                        </c15:formulaRef>
                      </c:ext>
                    </c:extLst>
                    <c:numCache>
                      <c:formatCode>0.00</c:formatCode>
                      <c:ptCount val="11"/>
                      <c:pt idx="0">
                        <c:v>4.5200000000000005</c:v>
                      </c:pt>
                      <c:pt idx="1">
                        <c:v>4.5011111111111113</c:v>
                      </c:pt>
                      <c:pt idx="2">
                        <c:v>4.5533333333333337</c:v>
                      </c:pt>
                      <c:pt idx="3">
                        <c:v>4.4576190476190467</c:v>
                      </c:pt>
                      <c:pt idx="4">
                        <c:v>4.3633333333333333</c:v>
                      </c:pt>
                      <c:pt idx="5">
                        <c:v>4.5638888888888891</c:v>
                      </c:pt>
                      <c:pt idx="6">
                        <c:v>4.62</c:v>
                      </c:pt>
                      <c:pt idx="7">
                        <c:v>4.5679999999999996</c:v>
                      </c:pt>
                      <c:pt idx="8">
                        <c:v>4.5617391304347823</c:v>
                      </c:pt>
                      <c:pt idx="9">
                        <c:v>4.5341666666666667</c:v>
                      </c:pt>
                      <c:pt idx="10">
                        <c:v>4.5095965634600086</c:v>
                      </c:pt>
                    </c:numCache>
                  </c:numRef>
                </c:val>
                <c:smooth val="0"/>
              </c15:ser>
            </c15:filteredLineSeries>
            <c15:filteredLineSeries>
              <c15:ser>
                <c:idx val="26"/>
                <c:order val="8"/>
                <c:tx>
                  <c:strRef>
                    <c:extLst xmlns:c15="http://schemas.microsoft.com/office/drawing/2012/chart">
                      <c:ext xmlns:c15="http://schemas.microsoft.com/office/drawing/2012/chart" uri="{02D57815-91ED-43cb-92C2-25804820EDAC}">
                        <c15:formulaRef>
                          <c15:sqref>'2024년 만족도 현황(연도별, 월별)'!$B$22</c15:sqref>
                        </c15:formulaRef>
                      </c:ext>
                    </c:extLst>
                    <c:strCache>
                      <c:ptCount val="1"/>
                      <c:pt idx="0">
                        <c:v>강사선정</c:v>
                      </c:pt>
                    </c:strCache>
                  </c:strRef>
                </c:tx>
                <c:spPr>
                  <a:ln w="22225" cap="rnd" cmpd="sng" algn="ctr">
                    <a:solidFill>
                      <a:schemeClr val="accent4">
                        <a:lumMod val="50000"/>
                        <a:lumOff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월별)'!$C$22:$M$22</c15:sqref>
                        </c15:formulaRef>
                      </c:ext>
                    </c:extLst>
                    <c:numCache>
                      <c:formatCode>0.00</c:formatCode>
                      <c:ptCount val="11"/>
                      <c:pt idx="0">
                        <c:v>4.5359999999999996</c:v>
                      </c:pt>
                      <c:pt idx="1">
                        <c:v>4.5400000000000009</c:v>
                      </c:pt>
                      <c:pt idx="2">
                        <c:v>4.593809523809524</c:v>
                      </c:pt>
                      <c:pt idx="3">
                        <c:v>4.4742857142857151</c:v>
                      </c:pt>
                      <c:pt idx="4">
                        <c:v>4.3953333333333315</c:v>
                      </c:pt>
                      <c:pt idx="5">
                        <c:v>4.6077777777777778</c:v>
                      </c:pt>
                      <c:pt idx="6">
                        <c:v>4.6542857142857139</c:v>
                      </c:pt>
                      <c:pt idx="7">
                        <c:v>4.6026666666666669</c:v>
                      </c:pt>
                      <c:pt idx="8">
                        <c:v>4.5834782608695672</c:v>
                      </c:pt>
                      <c:pt idx="9">
                        <c:v>4.6133333333333333</c:v>
                      </c:pt>
                      <c:pt idx="10">
                        <c:v>4.4975625474111647</c:v>
                      </c:pt>
                    </c:numCache>
                  </c:numRef>
                </c:val>
                <c:smooth val="0"/>
              </c15:ser>
            </c15:filteredLineSeries>
            <c15:filteredLineSeries>
              <c15:ser>
                <c:idx val="27"/>
                <c:order val="9"/>
                <c:tx>
                  <c:strRef>
                    <c:extLst xmlns:c15="http://schemas.microsoft.com/office/drawing/2012/chart">
                      <c:ext xmlns:c15="http://schemas.microsoft.com/office/drawing/2012/chart" uri="{02D57815-91ED-43cb-92C2-25804820EDAC}">
                        <c15:formulaRef>
                          <c15:sqref>'2024년 만족도 현황(연도별, 월별)'!$B$23</c15:sqref>
                        </c15:formulaRef>
                      </c:ext>
                    </c:extLst>
                    <c:strCache>
                      <c:ptCount val="1"/>
                      <c:pt idx="0">
                        <c:v>교육기간</c:v>
                      </c:pt>
                    </c:strCache>
                  </c:strRef>
                </c:tx>
                <c:spPr>
                  <a:ln w="22225" cap="rnd" cmpd="sng" algn="ctr">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월별)'!$C$23:$M$23</c15:sqref>
                        </c15:formulaRef>
                      </c:ext>
                    </c:extLst>
                    <c:numCache>
                      <c:formatCode>0.00</c:formatCode>
                      <c:ptCount val="11"/>
                      <c:pt idx="0">
                        <c:v>4.55</c:v>
                      </c:pt>
                      <c:pt idx="1">
                        <c:v>4.432777777777777</c:v>
                      </c:pt>
                      <c:pt idx="2">
                        <c:v>4.5057142857142862</c:v>
                      </c:pt>
                      <c:pt idx="3">
                        <c:v>4.3904761904761909</c:v>
                      </c:pt>
                      <c:pt idx="4">
                        <c:v>4.4092307692307688</c:v>
                      </c:pt>
                      <c:pt idx="5">
                        <c:v>4.5227777777777778</c:v>
                      </c:pt>
                      <c:pt idx="6">
                        <c:v>4.5142857142857142</c:v>
                      </c:pt>
                      <c:pt idx="7">
                        <c:v>4.456666666666667</c:v>
                      </c:pt>
                      <c:pt idx="8">
                        <c:v>4.5085714285714289</c:v>
                      </c:pt>
                      <c:pt idx="9">
                        <c:v>4.501666666666666</c:v>
                      </c:pt>
                      <c:pt idx="10">
                        <c:v>4.4873425761339574</c:v>
                      </c:pt>
                    </c:numCache>
                  </c:numRef>
                </c:val>
                <c:smooth val="0"/>
              </c15:ser>
            </c15:filteredLineSeries>
            <c15:filteredLineSeries>
              <c15:ser>
                <c:idx val="28"/>
                <c:order val="10"/>
                <c:tx>
                  <c:strRef>
                    <c:extLst xmlns:c15="http://schemas.microsoft.com/office/drawing/2012/chart">
                      <c:ext xmlns:c15="http://schemas.microsoft.com/office/drawing/2012/chart" uri="{02D57815-91ED-43cb-92C2-25804820EDAC}">
                        <c15:formulaRef>
                          <c15:sqref>'2024년 만족도 현황(연도별, 월별)'!$B$24</c15:sqref>
                        </c15:formulaRef>
                      </c:ext>
                    </c:extLst>
                    <c:strCache>
                      <c:ptCount val="1"/>
                      <c:pt idx="0">
                        <c:v>교육방법</c:v>
                      </c:pt>
                    </c:strCache>
                  </c:strRef>
                </c:tx>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월별)'!$C$24:$M$24</c15:sqref>
                        </c15:formulaRef>
                      </c:ext>
                    </c:extLst>
                    <c:numCache>
                      <c:formatCode>0.00</c:formatCode>
                      <c:ptCount val="11"/>
                      <c:pt idx="0">
                        <c:v>4.5539999999999994</c:v>
                      </c:pt>
                      <c:pt idx="1">
                        <c:v>4.4938888888888888</c:v>
                      </c:pt>
                      <c:pt idx="2">
                        <c:v>4.54</c:v>
                      </c:pt>
                      <c:pt idx="3">
                        <c:v>4.4533333333333331</c:v>
                      </c:pt>
                      <c:pt idx="4">
                        <c:v>4.389333333333334</c:v>
                      </c:pt>
                      <c:pt idx="5">
                        <c:v>4.583333333333333</c:v>
                      </c:pt>
                      <c:pt idx="6">
                        <c:v>4.5857142857142845</c:v>
                      </c:pt>
                      <c:pt idx="7">
                        <c:v>4.5626666666666678</c:v>
                      </c:pt>
                      <c:pt idx="8">
                        <c:v>4.5286956521739139</c:v>
                      </c:pt>
                      <c:pt idx="9">
                        <c:v>4.5741666666666667</c:v>
                      </c:pt>
                      <c:pt idx="10">
                        <c:v>4.4993691773982025</c:v>
                      </c:pt>
                    </c:numCache>
                  </c:numRef>
                </c:val>
                <c:smooth val="0"/>
              </c15:ser>
            </c15:filteredLineSeries>
            <c15:filteredLineSeries>
              <c15:ser>
                <c:idx val="29"/>
                <c:order val="11"/>
                <c:tx>
                  <c:strRef>
                    <c:extLst xmlns:c15="http://schemas.microsoft.com/office/drawing/2012/chart">
                      <c:ext xmlns:c15="http://schemas.microsoft.com/office/drawing/2012/chart" uri="{02D57815-91ED-43cb-92C2-25804820EDAC}">
                        <c15:formulaRef>
                          <c15:sqref>'2024년 만족도 현황(연도별, 월별)'!$B$25</c15:sqref>
                        </c15:formulaRef>
                      </c:ext>
                    </c:extLst>
                    <c:strCache>
                      <c:ptCount val="1"/>
                      <c:pt idx="0">
                        <c:v>지원만족도</c:v>
                      </c:pt>
                    </c:strCache>
                  </c:strRef>
                </c:tx>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월별)'!$C$25:$M$25</c15:sqref>
                        </c15:formulaRef>
                      </c:ext>
                    </c:extLst>
                    <c:numCache>
                      <c:formatCode>0.00</c:formatCode>
                      <c:ptCount val="11"/>
                      <c:pt idx="0">
                        <c:v>4.4650000000000007</c:v>
                      </c:pt>
                      <c:pt idx="1">
                        <c:v>4.5422222222222217</c:v>
                      </c:pt>
                      <c:pt idx="2">
                        <c:v>4.5454761904761911</c:v>
                      </c:pt>
                      <c:pt idx="3">
                        <c:v>4.5118181818181817</c:v>
                      </c:pt>
                      <c:pt idx="4">
                        <c:v>4.4809999999999999</c:v>
                      </c:pt>
                      <c:pt idx="5">
                        <c:v>4.5777777777777784</c:v>
                      </c:pt>
                      <c:pt idx="6">
                        <c:v>4.6071428571428568</c:v>
                      </c:pt>
                      <c:pt idx="7">
                        <c:v>4.6500000000000004</c:v>
                      </c:pt>
                      <c:pt idx="8">
                        <c:v>4.6193478260869565</c:v>
                      </c:pt>
                      <c:pt idx="9">
                        <c:v>4.6462499999999993</c:v>
                      </c:pt>
                      <c:pt idx="10">
                        <c:v>4.5792681923295593</c:v>
                      </c:pt>
                    </c:numCache>
                  </c:numRef>
                </c:val>
                <c:smooth val="0"/>
              </c15:ser>
            </c15:filteredLineSeries>
            <c15:filteredLineSeries>
              <c15:ser>
                <c:idx val="30"/>
                <c:order val="12"/>
                <c:tx>
                  <c:strRef>
                    <c:extLst xmlns:c15="http://schemas.microsoft.com/office/drawing/2012/chart">
                      <c:ext xmlns:c15="http://schemas.microsoft.com/office/drawing/2012/chart" uri="{02D57815-91ED-43cb-92C2-25804820EDAC}">
                        <c15:formulaRef>
                          <c15:sqref>'2024년 만족도 현황(연도별, 월별)'!$B$26</c15:sqref>
                        </c15:formulaRef>
                      </c:ext>
                    </c:extLst>
                    <c:strCache>
                      <c:ptCount val="1"/>
                      <c:pt idx="0">
                        <c:v>교육안내</c:v>
                      </c:pt>
                    </c:strCache>
                  </c:strRef>
                </c:tx>
                <c:spPr>
                  <a:ln w="22225" cap="rnd" cmpd="sng" algn="ctr">
                    <a:solidFill>
                      <a:schemeClr val="accent6">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월별)'!$C$26:$M$26</c15:sqref>
                        </c15:formulaRef>
                      </c:ext>
                    </c:extLst>
                    <c:numCache>
                      <c:formatCode>0.00</c:formatCode>
                      <c:ptCount val="11"/>
                      <c:pt idx="0">
                        <c:v>4.4739999999999993</c:v>
                      </c:pt>
                      <c:pt idx="1">
                        <c:v>4.5427777777777774</c:v>
                      </c:pt>
                      <c:pt idx="2">
                        <c:v>4.5480952380952386</c:v>
                      </c:pt>
                      <c:pt idx="3">
                        <c:v>4.5113636363636358</c:v>
                      </c:pt>
                      <c:pt idx="4">
                        <c:v>4.4773333333333341</c:v>
                      </c:pt>
                      <c:pt idx="5">
                        <c:v>4.5766666666666662</c:v>
                      </c:pt>
                      <c:pt idx="6">
                        <c:v>4.6085714285714294</c:v>
                      </c:pt>
                      <c:pt idx="7">
                        <c:v>4.6440000000000001</c:v>
                      </c:pt>
                      <c:pt idx="8">
                        <c:v>4.6195652173913047</c:v>
                      </c:pt>
                      <c:pt idx="9">
                        <c:v>4.6558333333333346</c:v>
                      </c:pt>
                      <c:pt idx="10">
                        <c:v>4.5654436738950306</c:v>
                      </c:pt>
                    </c:numCache>
                  </c:numRef>
                </c:val>
                <c:smooth val="0"/>
              </c15:ser>
            </c15:filteredLineSeries>
            <c15:filteredLineSeries>
              <c15:ser>
                <c:idx val="31"/>
                <c:order val="13"/>
                <c:tx>
                  <c:strRef>
                    <c:extLst xmlns:c15="http://schemas.microsoft.com/office/drawing/2012/chart">
                      <c:ext xmlns:c15="http://schemas.microsoft.com/office/drawing/2012/chart" uri="{02D57815-91ED-43cb-92C2-25804820EDAC}">
                        <c15:formulaRef>
                          <c15:sqref>'2024년 만족도 현황(연도별, 월별)'!$B$27</c15:sqref>
                        </c15:formulaRef>
                      </c:ext>
                    </c:extLst>
                    <c:strCache>
                      <c:ptCount val="1"/>
                      <c:pt idx="0">
                        <c:v>교육지원</c:v>
                      </c:pt>
                    </c:strCache>
                  </c:strRef>
                </c:tx>
                <c:spPr>
                  <a:ln w="22225" cap="rnd" cmpd="sng" algn="ctr">
                    <a:solidFill>
                      <a:schemeClr val="accent5">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월별)'!$C$27:$M$27</c15:sqref>
                        </c15:formulaRef>
                      </c:ext>
                    </c:extLst>
                    <c:numCache>
                      <c:formatCode>0.00</c:formatCode>
                      <c:ptCount val="11"/>
                      <c:pt idx="0">
                        <c:v>4.4559999999999995</c:v>
                      </c:pt>
                      <c:pt idx="1">
                        <c:v>4.5416666666666679</c:v>
                      </c:pt>
                      <c:pt idx="2">
                        <c:v>4.5428571428571427</c:v>
                      </c:pt>
                      <c:pt idx="3">
                        <c:v>4.5122727272727277</c:v>
                      </c:pt>
                      <c:pt idx="4">
                        <c:v>4.4846666666666675</c:v>
                      </c:pt>
                      <c:pt idx="5">
                        <c:v>4.5788888888888888</c:v>
                      </c:pt>
                      <c:pt idx="6">
                        <c:v>4.6057142857142859</c:v>
                      </c:pt>
                      <c:pt idx="7">
                        <c:v>4.6560000000000006</c:v>
                      </c:pt>
                      <c:pt idx="8">
                        <c:v>4.6191304347826092</c:v>
                      </c:pt>
                      <c:pt idx="9">
                        <c:v>4.6366666666666658</c:v>
                      </c:pt>
                      <c:pt idx="10">
                        <c:v>4.5930927107640862</c:v>
                      </c:pt>
                    </c:numCache>
                  </c:numRef>
                </c:val>
                <c:smooth val="0"/>
              </c15:ser>
            </c15:filteredLineSeries>
            <c15:filteredLineSeries>
              <c15:ser>
                <c:idx val="33"/>
                <c:order val="15"/>
                <c:tx>
                  <c:strRef>
                    <c:extLst xmlns:c15="http://schemas.microsoft.com/office/drawing/2012/chart">
                      <c:ext xmlns:c15="http://schemas.microsoft.com/office/drawing/2012/chart" uri="{02D57815-91ED-43cb-92C2-25804820EDAC}">
                        <c15:formulaRef>
                          <c15:sqref>'2024년 만족도 현황(연도별, 월별)'!$B$29</c15:sqref>
                        </c15:formulaRef>
                      </c:ext>
                    </c:extLst>
                    <c:strCache>
                      <c:ptCount val="1"/>
                      <c:pt idx="0">
                        <c:v>교육시설</c:v>
                      </c:pt>
                    </c:strCache>
                  </c:strRef>
                </c:tx>
                <c:spPr>
                  <a:ln w="22225" cap="rnd" cmpd="sng" algn="ctr">
                    <a:solidFill>
                      <a:schemeClr val="accent6">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월별)'!$C$29:$M$29</c15:sqref>
                        </c15:formulaRef>
                      </c:ext>
                    </c:extLst>
                    <c:numCache>
                      <c:formatCode>0.00</c:formatCode>
                      <c:ptCount val="11"/>
                      <c:pt idx="0">
                        <c:v>4.2699999999999996</c:v>
                      </c:pt>
                      <c:pt idx="1">
                        <c:v>4.4282352941176475</c:v>
                      </c:pt>
                      <c:pt idx="2">
                        <c:v>4.4755000000000003</c:v>
                      </c:pt>
                      <c:pt idx="3">
                        <c:v>4.4119999999999999</c:v>
                      </c:pt>
                      <c:pt idx="4">
                        <c:v>4.4133333333333331</c:v>
                      </c:pt>
                      <c:pt idx="5">
                        <c:v>4.4861111111111107</c:v>
                      </c:pt>
                      <c:pt idx="6">
                        <c:v>4.5357142857142856</c:v>
                      </c:pt>
                      <c:pt idx="7">
                        <c:v>4.5619999999999994</c:v>
                      </c:pt>
                      <c:pt idx="8">
                        <c:v>4.47</c:v>
                      </c:pt>
                      <c:pt idx="9">
                        <c:v>4.4058333333333328</c:v>
                      </c:pt>
                      <c:pt idx="10">
                        <c:v>4.3321367427062478</c:v>
                      </c:pt>
                    </c:numCache>
                  </c:numRef>
                </c:val>
                <c:smooth val="0"/>
              </c15:ser>
            </c15:filteredLineSeries>
            <c15:filteredLineSeries>
              <c15:ser>
                <c:idx val="34"/>
                <c:order val="16"/>
                <c:tx>
                  <c:strRef>
                    <c:extLst xmlns:c15="http://schemas.microsoft.com/office/drawing/2012/chart">
                      <c:ext xmlns:c15="http://schemas.microsoft.com/office/drawing/2012/chart" uri="{02D57815-91ED-43cb-92C2-25804820EDAC}">
                        <c15:formulaRef>
                          <c15:sqref>'2024년 만족도 현황(연도별, 월별)'!$B$30</c15:sqref>
                        </c15:formulaRef>
                      </c:ext>
                    </c:extLst>
                    <c:strCache>
                      <c:ptCount val="1"/>
                      <c:pt idx="0">
                        <c:v>구내식당</c:v>
                      </c:pt>
                    </c:strCache>
                  </c:strRef>
                </c:tx>
                <c:spPr>
                  <a:ln w="22225" cap="rnd" cmpd="sng" algn="ctr">
                    <a:solidFill>
                      <a:schemeClr val="accent5">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'2024년 만족도 현황(연도별, 월별)'!$C$13:$M$13</c15:sqref>
                        </c15:formulaRef>
                      </c:ext>
                    </c:extLst>
                    <c:strCache>
                      <c:ptCount val="11"/>
                      <c:pt idx="0">
                        <c:v>2월</c:v>
                      </c:pt>
                      <c:pt idx="1">
                        <c:v>3월</c:v>
                      </c:pt>
                      <c:pt idx="2">
                        <c:v>4월</c:v>
                      </c:pt>
                      <c:pt idx="3">
                        <c:v>5월</c:v>
                      </c:pt>
                      <c:pt idx="4">
                        <c:v>6월</c:v>
                      </c:pt>
                      <c:pt idx="5">
                        <c:v>7월</c:v>
                      </c:pt>
                      <c:pt idx="6">
                        <c:v>8월</c:v>
                      </c:pt>
                      <c:pt idx="7">
                        <c:v>9월</c:v>
                      </c:pt>
                      <c:pt idx="8">
                        <c:v>10월</c:v>
                      </c:pt>
                      <c:pt idx="9">
                        <c:v>11월</c:v>
                      </c:pt>
                      <c:pt idx="10">
                        <c:v>12월</c:v>
                      </c:pt>
                    </c:strCache>
                  </c:strRef>
                </c:cat>
                <c:val>
                  <c:numRef>
                    <c:extLst xmlns:c15="http://schemas.microsoft.com/office/drawing/2012/chart">
                      <c:ext xmlns:c15="http://schemas.microsoft.com/office/drawing/2012/chart" uri="{02D57815-91ED-43cb-92C2-25804820EDAC}">
                        <c15:formulaRef>
                          <c15:sqref>'2024년 만족도 현황(연도별, 월별)'!$C$30:$M$30</c15:sqref>
                        </c15:formulaRef>
                      </c:ext>
                    </c:extLst>
                    <c:numCache>
                      <c:formatCode>0.00</c:formatCode>
                      <c:ptCount val="11"/>
                      <c:pt idx="0">
                        <c:v>4.46</c:v>
                      </c:pt>
                      <c:pt idx="1">
                        <c:v>4.4028571428571421</c:v>
                      </c:pt>
                      <c:pt idx="2">
                        <c:v>4.4871428571428575</c:v>
                      </c:pt>
                      <c:pt idx="3">
                        <c:v>4.495000000000001</c:v>
                      </c:pt>
                      <c:pt idx="4">
                        <c:v>4.4949999999999992</c:v>
                      </c:pt>
                      <c:pt idx="5">
                        <c:v>4.5293333333333345</c:v>
                      </c:pt>
                      <c:pt idx="6">
                        <c:v>4.4479999999999995</c:v>
                      </c:pt>
                      <c:pt idx="7">
                        <c:v>4.5391666666666666</c:v>
                      </c:pt>
                      <c:pt idx="8">
                        <c:v>4.4799999999999995</c:v>
                      </c:pt>
                      <c:pt idx="9">
                        <c:v>4.4437500000000005</c:v>
                      </c:pt>
                      <c:pt idx="10">
                        <c:v>4.4575735586037171</c:v>
                      </c:pt>
                    </c:numCache>
                  </c:numRef>
                </c:val>
                <c:smooth val="0"/>
              </c15:ser>
            </c15:filteredLineSeries>
          </c:ext>
        </c:extLst>
      </c:lineChart>
      <c:catAx>
        <c:axId val="5713369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1" i="0" u="none" strike="noStrike" kern="1200" spc="20" baseline="0">
                <a:solidFill>
                  <a:sysClr val="windowText" lastClr="000000"/>
                </a:solidFill>
                <a:latin typeface="+mn-lt"/>
                <a:ea typeface="+mn-ea"/>
                <a:cs typeface="+mn-cs"/>
              </a:defRPr>
            </a:pPr>
            <a:endParaRPr lang="ko-KR"/>
          </a:p>
        </c:txPr>
        <c:crossAx val="571331488"/>
        <c:crosses val="autoZero"/>
        <c:auto val="1"/>
        <c:lblAlgn val="ctr"/>
        <c:lblOffset val="100"/>
        <c:noMultiLvlLbl val="0"/>
      </c:catAx>
      <c:valAx>
        <c:axId val="571331488"/>
        <c:scaling>
          <c:orientation val="minMax"/>
          <c:max val="5"/>
          <c:min val="4"/>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spc="20" baseline="0">
                <a:solidFill>
                  <a:sysClr val="windowText" lastClr="000000"/>
                </a:solidFill>
                <a:latin typeface="+mn-lt"/>
                <a:ea typeface="+mn-ea"/>
                <a:cs typeface="+mn-cs"/>
              </a:defRPr>
            </a:pPr>
            <a:endParaRPr lang="ko-KR"/>
          </a:p>
        </c:txPr>
        <c:crossAx val="571336976"/>
        <c:crosses val="autoZero"/>
        <c:crossBetween val="between"/>
        <c:majorUnit val="0.1"/>
      </c:valAx>
      <c:spPr>
        <a:gradFill>
          <a:gsLst>
            <a:gs pos="100000">
              <a:schemeClr val="lt1">
                <a:lumMod val="95000"/>
              </a:schemeClr>
            </a:gs>
            <a:gs pos="0">
              <a:schemeClr val="lt1"/>
            </a:gs>
          </a:gsLst>
          <a:lin ang="5400000" scaled="0"/>
        </a:gradFill>
        <a:ln>
          <a:noFill/>
        </a:ln>
        <a:effectLst/>
      </c:spPr>
    </c:plotArea>
    <c:legend>
      <c:legendPos val="b"/>
      <c:legendEntry>
        <c:idx val="0"/>
        <c:txPr>
          <a:bodyPr rot="0" spcFirstLastPara="1" vertOverflow="ellipsis" vert="horz" wrap="square" anchor="ctr" anchorCtr="1"/>
          <a:lstStyle/>
          <a:p>
            <a:pPr>
              <a:defRPr sz="1600" b="1" i="0" u="none" strike="noStrike" kern="1200" baseline="0">
                <a:solidFill>
                  <a:srgbClr val="0000FF"/>
                </a:solidFill>
                <a:latin typeface="+mn-lt"/>
                <a:ea typeface="+mn-ea"/>
                <a:cs typeface="+mn-cs"/>
              </a:defRPr>
            </a:pPr>
            <a:endParaRPr lang="ko-KR"/>
          </a:p>
        </c:txPr>
      </c:legendEntry>
      <c:legendEntry>
        <c:idx val="1"/>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ko-KR"/>
          </a:p>
        </c:txPr>
      </c:legendEntry>
      <c:legendEntry>
        <c:idx val="2"/>
        <c:txPr>
          <a:bodyPr rot="0" spcFirstLastPara="1" vertOverflow="ellipsis" vert="horz" wrap="square" anchor="ctr" anchorCtr="1"/>
          <a:lstStyle/>
          <a:p>
            <a:pPr>
              <a:defRPr sz="1600" b="0" i="0" u="none" strike="noStrike" kern="1200" baseline="0">
                <a:solidFill>
                  <a:schemeClr val="accent3">
                    <a:lumMod val="50000"/>
                  </a:schemeClr>
                </a:solidFill>
                <a:latin typeface="+mn-lt"/>
                <a:ea typeface="+mn-ea"/>
                <a:cs typeface="+mn-cs"/>
              </a:defRPr>
            </a:pPr>
            <a:endParaRPr lang="ko-KR"/>
          </a:p>
        </c:txPr>
      </c:legendEntry>
      <c:legendEntry>
        <c:idx val="3"/>
        <c:txPr>
          <a:bodyPr rot="0" spcFirstLastPara="1" vertOverflow="ellipsis" vert="horz" wrap="square" anchor="ctr" anchorCtr="1"/>
          <a:lstStyle/>
          <a:p>
            <a:pPr>
              <a:defRPr sz="1600" b="0" i="0" u="none" strike="noStrike" kern="1200" baseline="0">
                <a:solidFill>
                  <a:schemeClr val="accent6">
                    <a:lumMod val="75000"/>
                  </a:schemeClr>
                </a:solidFill>
                <a:latin typeface="+mn-lt"/>
                <a:ea typeface="+mn-ea"/>
                <a:cs typeface="+mn-cs"/>
              </a:defRPr>
            </a:pPr>
            <a:endParaRPr lang="ko-KR"/>
          </a:p>
        </c:txPr>
      </c:legendEntry>
      <c:layout>
        <c:manualLayout>
          <c:xMode val="edge"/>
          <c:yMode val="edge"/>
          <c:x val="0.33792082497225678"/>
          <c:y val="3.9306298296598062E-2"/>
          <c:w val="0.62769892821727946"/>
          <c:h val="0.1062750075089926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155864</xdr:colOff>
      <xdr:row>0</xdr:row>
      <xdr:rowOff>84427</xdr:rowOff>
    </xdr:from>
    <xdr:to>
      <xdr:col>35</xdr:col>
      <xdr:colOff>587017</xdr:colOff>
      <xdr:row>12</xdr:row>
      <xdr:rowOff>392206</xdr:rowOff>
    </xdr:to>
    <xdr:graphicFrame macro="">
      <xdr:nvGraphicFramePr>
        <xdr:cNvPr id="3" name="차트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135391</xdr:colOff>
      <xdr:row>13</xdr:row>
      <xdr:rowOff>98652</xdr:rowOff>
    </xdr:from>
    <xdr:to>
      <xdr:col>35</xdr:col>
      <xdr:colOff>566544</xdr:colOff>
      <xdr:row>25</xdr:row>
      <xdr:rowOff>114300</xdr:rowOff>
    </xdr:to>
    <xdr:graphicFrame macro="">
      <xdr:nvGraphicFramePr>
        <xdr:cNvPr id="5" name="차트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139813</xdr:colOff>
      <xdr:row>0</xdr:row>
      <xdr:rowOff>74875</xdr:rowOff>
    </xdr:from>
    <xdr:to>
      <xdr:col>14</xdr:col>
      <xdr:colOff>136071</xdr:colOff>
      <xdr:row>3</xdr:row>
      <xdr:rowOff>140804</xdr:rowOff>
    </xdr:to>
    <xdr:sp macro="" textlink="">
      <xdr:nvSpPr>
        <xdr:cNvPr id="2" name="직사각형 1">
          <a:extLst>
            <a:ext uri="{FF2B5EF4-FFF2-40B4-BE49-F238E27FC236}">
              <a16:creationId xmlns="" xmlns:a16="http://schemas.microsoft.com/office/drawing/2014/main" id="{00000000-0008-0000-0A00-000002000000}"/>
            </a:ext>
          </a:extLst>
        </xdr:cNvPr>
        <xdr:cNvSpPr>
          <a:spLocks noRot="1"/>
        </xdr:cNvSpPr>
      </xdr:nvSpPr>
      <xdr:spPr>
        <a:xfrm>
          <a:off x="10903063" y="74875"/>
          <a:ext cx="3330008" cy="1453858"/>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lIns="90170" tIns="46990" rIns="90170" bIns="46990" anchor="t"/>
        <a:lstStyle/>
        <a:p>
          <a:pPr algn="l">
            <a:lnSpc>
              <a:spcPct val="100000"/>
            </a:lnSpc>
          </a:pPr>
          <a:r>
            <a:rPr sz="1200" b="1">
              <a:solidFill>
                <a:srgbClr val="FFFFFF"/>
              </a:solidFill>
              <a:latin typeface="돋움"/>
              <a:ea typeface="돋움"/>
            </a:rPr>
            <a:t>※ </a:t>
          </a:r>
          <a:r>
            <a:rPr sz="1200" b="1">
              <a:solidFill>
                <a:srgbClr val="FFFFFF"/>
              </a:solidFill>
              <a:latin typeface="맑은 고딕"/>
              <a:ea typeface="맑은 고딕"/>
            </a:rPr>
            <a:t>설문 항목</a:t>
          </a:r>
        </a:p>
        <a:p>
          <a:pPr algn="l">
            <a:lnSpc>
              <a:spcPct val="100000"/>
            </a:lnSpc>
          </a:pPr>
          <a:r>
            <a:rPr sz="1200" b="1">
              <a:solidFill>
                <a:srgbClr val="FFFFFF"/>
              </a:solidFill>
              <a:latin typeface="돋움"/>
              <a:ea typeface="돋움"/>
            </a:rPr>
            <a:t>  </a:t>
          </a:r>
          <a:r>
            <a:rPr sz="1200">
              <a:solidFill>
                <a:srgbClr val="FFFFFF"/>
              </a:solidFill>
              <a:latin typeface="돋움"/>
              <a:ea typeface="돋움"/>
            </a:rPr>
            <a:t>A : </a:t>
          </a:r>
          <a:r>
            <a:rPr sz="1200">
              <a:solidFill>
                <a:srgbClr val="FFFFFF"/>
              </a:solidFill>
              <a:latin typeface="맑은 고딕"/>
              <a:ea typeface="맑은 고딕"/>
            </a:rPr>
            <a:t>수업준비를 철저히 하였다</a:t>
          </a:r>
        </a:p>
        <a:p>
          <a:pPr algn="l">
            <a:lnSpc>
              <a:spcPct val="100000"/>
            </a:lnSpc>
          </a:pPr>
          <a:r>
            <a:rPr sz="1200">
              <a:solidFill>
                <a:srgbClr val="FFFFFF"/>
              </a:solidFill>
              <a:latin typeface="돋움"/>
              <a:ea typeface="돋움"/>
            </a:rPr>
            <a:t>  B : </a:t>
          </a:r>
          <a:r>
            <a:rPr sz="1200">
              <a:solidFill>
                <a:srgbClr val="FFFFFF"/>
              </a:solidFill>
              <a:latin typeface="맑은 고딕"/>
              <a:ea typeface="맑은 고딕"/>
            </a:rPr>
            <a:t>교과내용에 대한 전문지식을 갖추었다</a:t>
          </a:r>
        </a:p>
        <a:p>
          <a:pPr algn="l">
            <a:lnSpc>
              <a:spcPct val="100000"/>
            </a:lnSpc>
          </a:pPr>
          <a:r>
            <a:rPr sz="1200">
              <a:solidFill>
                <a:srgbClr val="FFFFFF"/>
              </a:solidFill>
              <a:latin typeface="돋움"/>
              <a:ea typeface="돋움"/>
            </a:rPr>
            <a:t>  C : </a:t>
          </a:r>
          <a:r>
            <a:rPr sz="1200">
              <a:solidFill>
                <a:srgbClr val="FFFFFF"/>
              </a:solidFill>
              <a:latin typeface="맑은 고딕"/>
              <a:ea typeface="맑은 고딕"/>
            </a:rPr>
            <a:t>교육내용이 명료하고 이해하기 쉬웠다 </a:t>
          </a:r>
          <a:r>
            <a:rPr lang="en-US" sz="1200">
              <a:solidFill>
                <a:srgbClr val="FFFFFF"/>
              </a:solidFill>
              <a:latin typeface="맑은 고딕"/>
              <a:ea typeface="맑은 고딕"/>
            </a:rPr>
            <a:t/>
          </a:r>
          <a:br>
            <a:rPr lang="en-US" sz="1200">
              <a:solidFill>
                <a:srgbClr val="FFFFFF"/>
              </a:solidFill>
              <a:latin typeface="맑은 고딕"/>
              <a:ea typeface="맑은 고딕"/>
            </a:rPr>
          </a:br>
          <a:r>
            <a:rPr lang="en-US" sz="1200">
              <a:solidFill>
                <a:srgbClr val="FFFFFF"/>
              </a:solidFill>
              <a:latin typeface="맑은 고딕"/>
              <a:ea typeface="맑은 고딕"/>
            </a:rPr>
            <a:t>  </a:t>
          </a:r>
          <a:r>
            <a:rPr sz="1200">
              <a:solidFill>
                <a:srgbClr val="FFFFFF"/>
              </a:solidFill>
              <a:latin typeface="돋움"/>
              <a:ea typeface="돋움"/>
            </a:rPr>
            <a:t>D : </a:t>
          </a:r>
          <a:r>
            <a:rPr sz="1200">
              <a:solidFill>
                <a:srgbClr val="FFFFFF"/>
              </a:solidFill>
              <a:latin typeface="맑은 고딕"/>
              <a:ea typeface="맑은 고딕"/>
            </a:rPr>
            <a:t>열의를 가지고 강의에 임하였다 </a:t>
          </a: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97"/>
  <sheetViews>
    <sheetView zoomScaleNormal="100" zoomScaleSheetLayoutView="75" workbookViewId="0">
      <pane ySplit="4" topLeftCell="A32" activePane="bottomLeft" state="frozen"/>
      <selection pane="bottomLeft" activeCell="D50" sqref="D50"/>
    </sheetView>
  </sheetViews>
  <sheetFormatPr defaultColWidth="8.75" defaultRowHeight="16.5"/>
  <cols>
    <col min="4" max="4" width="40.625" customWidth="1"/>
  </cols>
  <sheetData>
    <row r="1" spans="1:16" ht="31.5">
      <c r="A1" s="635" t="s">
        <v>23</v>
      </c>
      <c r="B1" s="635"/>
      <c r="C1" s="635"/>
      <c r="D1" s="635"/>
      <c r="E1" s="635"/>
      <c r="F1" s="635"/>
      <c r="G1" s="635"/>
      <c r="H1" s="635"/>
      <c r="I1" s="635"/>
      <c r="J1" s="635"/>
      <c r="K1" s="635"/>
      <c r="L1" s="635"/>
      <c r="M1" s="635"/>
      <c r="N1" s="635"/>
      <c r="O1" s="635"/>
    </row>
    <row r="2" spans="1:16">
      <c r="A2" s="637" t="s">
        <v>7</v>
      </c>
      <c r="B2" s="637" t="s">
        <v>11</v>
      </c>
      <c r="C2" s="637" t="s">
        <v>10</v>
      </c>
      <c r="D2" s="637" t="s">
        <v>4</v>
      </c>
      <c r="E2" s="636" t="s">
        <v>6</v>
      </c>
      <c r="F2" s="636"/>
      <c r="G2" s="636" t="s">
        <v>3</v>
      </c>
      <c r="H2" s="636"/>
      <c r="I2" s="636"/>
      <c r="J2" s="636"/>
      <c r="K2" s="636" t="s">
        <v>0</v>
      </c>
      <c r="L2" s="636"/>
      <c r="M2" s="636"/>
      <c r="N2" s="636"/>
      <c r="O2" s="636"/>
    </row>
    <row r="3" spans="1:16">
      <c r="A3" s="638"/>
      <c r="B3" s="638"/>
      <c r="C3" s="638"/>
      <c r="D3" s="638"/>
      <c r="E3" s="7" t="s">
        <v>1</v>
      </c>
      <c r="F3" s="7" t="s">
        <v>2</v>
      </c>
      <c r="G3" s="7" t="s">
        <v>18</v>
      </c>
      <c r="H3" s="7" t="s">
        <v>14</v>
      </c>
      <c r="I3" s="7" t="s">
        <v>15</v>
      </c>
      <c r="J3" s="7" t="s">
        <v>21</v>
      </c>
      <c r="K3" s="7" t="s">
        <v>22</v>
      </c>
      <c r="L3" s="7" t="s">
        <v>13</v>
      </c>
      <c r="M3" s="7" t="s">
        <v>16</v>
      </c>
      <c r="N3" s="7" t="s">
        <v>9</v>
      </c>
      <c r="O3" s="7" t="s">
        <v>20</v>
      </c>
    </row>
    <row r="4" spans="1:16" ht="17.25" thickBot="1">
      <c r="A4" s="632" t="s">
        <v>5</v>
      </c>
      <c r="B4" s="633"/>
      <c r="C4" s="633"/>
      <c r="D4" s="634"/>
      <c r="E4" s="9">
        <f>SUM(E5:E154)</f>
        <v>332</v>
      </c>
      <c r="F4" s="9">
        <f t="shared" ref="F4:O4" si="0">SUM(F5:F154)</f>
        <v>452</v>
      </c>
      <c r="G4" s="9">
        <f t="shared" si="0"/>
        <v>117</v>
      </c>
      <c r="H4" s="9">
        <f t="shared" si="0"/>
        <v>196</v>
      </c>
      <c r="I4" s="9">
        <f t="shared" si="0"/>
        <v>270</v>
      </c>
      <c r="J4" s="9">
        <f t="shared" si="0"/>
        <v>201</v>
      </c>
      <c r="K4" s="9">
        <f t="shared" si="0"/>
        <v>35</v>
      </c>
      <c r="L4" s="9">
        <f t="shared" si="0"/>
        <v>52</v>
      </c>
      <c r="M4" s="9">
        <f t="shared" si="0"/>
        <v>173</v>
      </c>
      <c r="N4" s="9">
        <f t="shared" si="0"/>
        <v>130</v>
      </c>
      <c r="O4" s="9">
        <f t="shared" si="0"/>
        <v>170</v>
      </c>
    </row>
    <row r="5" spans="1:16">
      <c r="A5" s="23" t="s">
        <v>19</v>
      </c>
      <c r="B5" s="24"/>
      <c r="C5" s="10">
        <v>1</v>
      </c>
      <c r="D5" s="10" t="s">
        <v>24</v>
      </c>
      <c r="E5" s="10"/>
      <c r="F5" s="10"/>
      <c r="G5" s="10"/>
      <c r="H5" s="10"/>
      <c r="I5" s="10"/>
      <c r="J5" s="10"/>
      <c r="K5" s="10"/>
      <c r="L5" s="10"/>
      <c r="M5" s="10"/>
      <c r="N5" s="10"/>
      <c r="O5" s="12"/>
      <c r="P5" t="s">
        <v>12</v>
      </c>
    </row>
    <row r="6" spans="1:16">
      <c r="A6" s="25" t="s">
        <v>17</v>
      </c>
      <c r="B6" s="26"/>
      <c r="C6" s="11"/>
      <c r="D6" s="11"/>
      <c r="E6" s="11"/>
      <c r="F6" s="11"/>
      <c r="G6" s="11"/>
      <c r="H6" s="11"/>
      <c r="I6" s="11"/>
      <c r="J6" s="11"/>
      <c r="K6" s="11"/>
      <c r="L6" s="11"/>
      <c r="M6" s="11"/>
      <c r="N6" s="11"/>
      <c r="O6" s="13"/>
    </row>
    <row r="7" spans="1:16">
      <c r="A7" s="25"/>
      <c r="B7" s="26"/>
      <c r="C7" s="11"/>
      <c r="D7" s="11"/>
      <c r="E7" s="11"/>
      <c r="F7" s="11"/>
      <c r="G7" s="11"/>
      <c r="H7" s="11"/>
      <c r="I7" s="11"/>
      <c r="J7" s="11"/>
      <c r="K7" s="11"/>
      <c r="L7" s="11"/>
      <c r="M7" s="11"/>
      <c r="N7" s="11"/>
      <c r="O7" s="13"/>
    </row>
    <row r="8" spans="1:16">
      <c r="A8" s="25"/>
      <c r="B8" s="26"/>
      <c r="C8" s="11"/>
      <c r="D8" s="11"/>
      <c r="E8" s="11"/>
      <c r="F8" s="11"/>
      <c r="G8" s="11"/>
      <c r="H8" s="11"/>
      <c r="I8" s="11"/>
      <c r="J8" s="11"/>
      <c r="K8" s="11"/>
      <c r="L8" s="11"/>
      <c r="M8" s="11"/>
      <c r="N8" s="11"/>
      <c r="O8" s="13"/>
    </row>
    <row r="9" spans="1:16">
      <c r="A9" s="25"/>
      <c r="B9" s="26"/>
      <c r="C9" s="11"/>
      <c r="D9" s="11"/>
      <c r="E9" s="11"/>
      <c r="F9" s="11"/>
      <c r="G9" s="11"/>
      <c r="H9" s="11"/>
      <c r="I9" s="11"/>
      <c r="J9" s="11"/>
      <c r="K9" s="11"/>
      <c r="L9" s="11"/>
      <c r="M9" s="11"/>
      <c r="N9" s="11"/>
      <c r="O9" s="13"/>
    </row>
    <row r="10" spans="1:16">
      <c r="A10" s="25"/>
      <c r="B10" s="26"/>
      <c r="C10" s="11"/>
      <c r="D10" s="11"/>
      <c r="E10" s="11"/>
      <c r="F10" s="11"/>
      <c r="G10" s="11"/>
      <c r="H10" s="11"/>
      <c r="I10" s="11"/>
      <c r="J10" s="11"/>
      <c r="K10" s="11"/>
      <c r="L10" s="11"/>
      <c r="M10" s="11"/>
      <c r="N10" s="11"/>
      <c r="O10" s="13"/>
    </row>
    <row r="11" spans="1:16">
      <c r="A11" s="31" t="s">
        <v>25</v>
      </c>
      <c r="B11" s="26"/>
      <c r="C11" s="11">
        <v>1</v>
      </c>
      <c r="D11" s="32" t="s">
        <v>26</v>
      </c>
      <c r="E11" s="11">
        <v>7</v>
      </c>
      <c r="F11" s="11">
        <v>13</v>
      </c>
      <c r="G11" s="11">
        <v>6</v>
      </c>
      <c r="H11" s="11">
        <v>3</v>
      </c>
      <c r="I11" s="11">
        <v>7</v>
      </c>
      <c r="J11" s="11">
        <v>4</v>
      </c>
      <c r="K11" s="11"/>
      <c r="L11" s="11">
        <v>1</v>
      </c>
      <c r="M11" s="11">
        <v>7</v>
      </c>
      <c r="N11" s="11">
        <v>6</v>
      </c>
      <c r="O11" s="13">
        <v>6</v>
      </c>
    </row>
    <row r="12" spans="1:16">
      <c r="A12" s="25"/>
      <c r="B12" s="26"/>
      <c r="C12" s="11">
        <v>1</v>
      </c>
      <c r="D12" s="32" t="s">
        <v>27</v>
      </c>
      <c r="E12" s="11">
        <v>5</v>
      </c>
      <c r="F12" s="11">
        <v>21</v>
      </c>
      <c r="G12" s="11">
        <v>4</v>
      </c>
      <c r="H12" s="11">
        <v>6</v>
      </c>
      <c r="I12" s="11">
        <v>12</v>
      </c>
      <c r="J12" s="11">
        <v>4</v>
      </c>
      <c r="K12" s="11"/>
      <c r="L12" s="11"/>
      <c r="M12" s="11"/>
      <c r="N12" s="11"/>
      <c r="O12" s="13"/>
    </row>
    <row r="13" spans="1:16">
      <c r="A13" s="25"/>
      <c r="B13" s="26"/>
      <c r="C13" s="11">
        <v>2</v>
      </c>
      <c r="D13" s="32" t="s">
        <v>27</v>
      </c>
      <c r="E13" s="11">
        <v>4</v>
      </c>
      <c r="F13" s="11">
        <v>13</v>
      </c>
      <c r="G13" s="11">
        <v>2</v>
      </c>
      <c r="H13" s="11">
        <v>5</v>
      </c>
      <c r="I13" s="11">
        <v>6</v>
      </c>
      <c r="J13" s="11">
        <v>4</v>
      </c>
      <c r="K13" s="11"/>
      <c r="L13" s="11"/>
      <c r="M13" s="11"/>
      <c r="N13" s="11"/>
      <c r="O13" s="13"/>
    </row>
    <row r="14" spans="1:16">
      <c r="A14" s="25"/>
      <c r="B14" s="26"/>
      <c r="C14" s="11"/>
      <c r="D14" s="11"/>
      <c r="E14" s="11"/>
      <c r="F14" s="11"/>
      <c r="G14" s="11"/>
      <c r="H14" s="11"/>
      <c r="I14" s="11"/>
      <c r="J14" s="11"/>
      <c r="K14" s="11"/>
      <c r="L14" s="11"/>
      <c r="M14" s="11"/>
      <c r="N14" s="11"/>
      <c r="O14" s="13"/>
    </row>
    <row r="15" spans="1:16" ht="17.25" thickBot="1">
      <c r="A15" s="25"/>
      <c r="B15" s="26"/>
      <c r="C15" s="11"/>
      <c r="D15" s="11"/>
      <c r="E15" s="11"/>
      <c r="F15" s="11"/>
      <c r="G15" s="11"/>
      <c r="H15" s="11"/>
      <c r="I15" s="11"/>
      <c r="J15" s="11"/>
      <c r="K15" s="11"/>
      <c r="L15" s="11"/>
      <c r="M15" s="11"/>
      <c r="N15" s="11"/>
      <c r="O15" s="13"/>
    </row>
    <row r="16" spans="1:16">
      <c r="A16" s="31" t="s">
        <v>37</v>
      </c>
      <c r="B16" s="26"/>
      <c r="C16" s="11">
        <v>1</v>
      </c>
      <c r="D16" s="14" t="s">
        <v>29</v>
      </c>
      <c r="E16" s="11">
        <v>5</v>
      </c>
      <c r="F16" s="11">
        <v>10</v>
      </c>
      <c r="G16" s="11">
        <v>2</v>
      </c>
      <c r="H16" s="11">
        <v>6</v>
      </c>
      <c r="I16" s="11">
        <v>6</v>
      </c>
      <c r="J16" s="11">
        <v>1</v>
      </c>
      <c r="K16" s="11">
        <v>0</v>
      </c>
      <c r="L16" s="11">
        <v>2</v>
      </c>
      <c r="M16" s="11">
        <v>5</v>
      </c>
      <c r="N16" s="11">
        <v>7</v>
      </c>
      <c r="O16" s="13">
        <v>1</v>
      </c>
    </row>
    <row r="17" spans="1:15">
      <c r="A17" s="25"/>
      <c r="B17" s="26"/>
      <c r="C17" s="11">
        <v>1</v>
      </c>
      <c r="D17" s="6" t="s">
        <v>30</v>
      </c>
      <c r="E17" s="11">
        <v>16</v>
      </c>
      <c r="F17" s="11">
        <v>13</v>
      </c>
      <c r="G17" s="11">
        <v>1</v>
      </c>
      <c r="H17" s="11">
        <v>9</v>
      </c>
      <c r="I17" s="11">
        <v>13</v>
      </c>
      <c r="J17" s="11">
        <v>6</v>
      </c>
      <c r="K17" s="11">
        <v>1</v>
      </c>
      <c r="L17" s="11">
        <v>1</v>
      </c>
      <c r="M17" s="11">
        <v>11</v>
      </c>
      <c r="N17" s="11">
        <v>11</v>
      </c>
      <c r="O17" s="13">
        <v>5</v>
      </c>
    </row>
    <row r="18" spans="1:15">
      <c r="A18" s="25"/>
      <c r="B18" s="26"/>
      <c r="C18" s="11">
        <v>1</v>
      </c>
      <c r="D18" s="6" t="s">
        <v>31</v>
      </c>
      <c r="E18" s="11">
        <v>8</v>
      </c>
      <c r="F18" s="11">
        <v>11</v>
      </c>
      <c r="G18" s="11">
        <v>1</v>
      </c>
      <c r="H18" s="11">
        <v>9</v>
      </c>
      <c r="I18" s="11">
        <v>6</v>
      </c>
      <c r="J18" s="11">
        <v>3</v>
      </c>
      <c r="K18" s="11">
        <v>0</v>
      </c>
      <c r="L18" s="11">
        <v>0</v>
      </c>
      <c r="M18" s="11">
        <v>4</v>
      </c>
      <c r="N18" s="11">
        <v>11</v>
      </c>
      <c r="O18" s="13">
        <v>4</v>
      </c>
    </row>
    <row r="19" spans="1:15" ht="17.25" thickBot="1">
      <c r="A19" s="25"/>
      <c r="B19" s="26"/>
      <c r="C19" s="11">
        <v>1</v>
      </c>
      <c r="D19" s="6" t="s">
        <v>32</v>
      </c>
      <c r="E19" s="11">
        <v>8</v>
      </c>
      <c r="F19" s="11">
        <v>7</v>
      </c>
      <c r="G19" s="11">
        <v>1</v>
      </c>
      <c r="H19" s="11">
        <v>5</v>
      </c>
      <c r="I19" s="11">
        <v>6</v>
      </c>
      <c r="J19" s="11">
        <v>3</v>
      </c>
      <c r="K19" s="11">
        <v>0</v>
      </c>
      <c r="L19" s="11">
        <v>2</v>
      </c>
      <c r="M19" s="11">
        <v>5</v>
      </c>
      <c r="N19" s="11">
        <v>5</v>
      </c>
      <c r="O19" s="13">
        <v>3</v>
      </c>
    </row>
    <row r="20" spans="1:15">
      <c r="A20" s="31" t="s">
        <v>38</v>
      </c>
      <c r="B20" s="26"/>
      <c r="C20" s="11"/>
      <c r="D20" s="14" t="s">
        <v>33</v>
      </c>
      <c r="E20" s="11">
        <v>24</v>
      </c>
      <c r="F20" s="11">
        <v>5</v>
      </c>
      <c r="G20" s="11">
        <v>0</v>
      </c>
      <c r="H20" s="11">
        <v>0</v>
      </c>
      <c r="I20" s="11">
        <v>3</v>
      </c>
      <c r="J20" s="11">
        <v>26</v>
      </c>
      <c r="K20" s="11">
        <v>15</v>
      </c>
      <c r="L20" s="11">
        <v>13</v>
      </c>
      <c r="M20" s="11">
        <v>1</v>
      </c>
      <c r="N20" s="11">
        <v>0</v>
      </c>
      <c r="O20" s="13">
        <v>0</v>
      </c>
    </row>
    <row r="21" spans="1:15">
      <c r="A21" s="25"/>
      <c r="B21" s="26"/>
      <c r="C21" s="11"/>
      <c r="D21" s="17" t="s">
        <v>34</v>
      </c>
      <c r="E21" s="11">
        <v>8</v>
      </c>
      <c r="F21" s="11">
        <v>15</v>
      </c>
      <c r="G21" s="11">
        <v>0</v>
      </c>
      <c r="H21" s="11">
        <v>10</v>
      </c>
      <c r="I21" s="11">
        <v>10</v>
      </c>
      <c r="J21" s="11">
        <v>3</v>
      </c>
      <c r="K21" s="11">
        <v>0</v>
      </c>
      <c r="L21" s="11">
        <v>1</v>
      </c>
      <c r="M21" s="11">
        <v>5</v>
      </c>
      <c r="N21" s="11">
        <v>10</v>
      </c>
      <c r="O21" s="13">
        <v>7</v>
      </c>
    </row>
    <row r="22" spans="1:15">
      <c r="A22" s="25"/>
      <c r="B22" s="26"/>
      <c r="C22" s="11"/>
      <c r="D22" s="6" t="s">
        <v>35</v>
      </c>
      <c r="E22" s="11">
        <v>19</v>
      </c>
      <c r="F22" s="11">
        <v>59</v>
      </c>
      <c r="G22" s="11">
        <v>6</v>
      </c>
      <c r="H22" s="11">
        <v>24</v>
      </c>
      <c r="I22" s="11">
        <v>27</v>
      </c>
      <c r="J22" s="11">
        <v>21</v>
      </c>
      <c r="K22" s="11"/>
      <c r="L22" s="11"/>
      <c r="M22" s="11"/>
      <c r="N22" s="11"/>
      <c r="O22" s="13"/>
    </row>
    <row r="23" spans="1:15">
      <c r="A23" s="25"/>
      <c r="B23" s="26"/>
      <c r="C23" s="11"/>
      <c r="D23" s="17" t="s">
        <v>36</v>
      </c>
      <c r="E23" s="11">
        <v>29</v>
      </c>
      <c r="F23" s="11">
        <v>65</v>
      </c>
      <c r="G23" s="11">
        <v>10</v>
      </c>
      <c r="H23" s="11">
        <v>18</v>
      </c>
      <c r="I23" s="11">
        <v>43</v>
      </c>
      <c r="J23" s="11">
        <v>23</v>
      </c>
      <c r="K23" s="11"/>
      <c r="L23" s="11"/>
      <c r="M23" s="11"/>
      <c r="N23" s="11"/>
      <c r="O23" s="13"/>
    </row>
    <row r="24" spans="1:15">
      <c r="A24" s="25"/>
      <c r="B24" s="26"/>
      <c r="C24" s="11"/>
      <c r="D24" s="11"/>
      <c r="E24" s="11"/>
      <c r="F24" s="11"/>
      <c r="G24" s="11"/>
      <c r="H24" s="11"/>
      <c r="I24" s="11"/>
      <c r="J24" s="11"/>
      <c r="K24" s="11"/>
      <c r="L24" s="11"/>
      <c r="M24" s="11"/>
      <c r="N24" s="11"/>
      <c r="O24" s="13"/>
    </row>
    <row r="25" spans="1:15">
      <c r="A25" s="25"/>
      <c r="B25" s="26"/>
      <c r="C25" s="11"/>
      <c r="D25" s="11"/>
      <c r="E25" s="11"/>
      <c r="F25" s="11"/>
      <c r="G25" s="11"/>
      <c r="H25" s="11"/>
      <c r="I25" s="11"/>
      <c r="J25" s="11"/>
      <c r="K25" s="11"/>
      <c r="L25" s="11"/>
      <c r="M25" s="11"/>
      <c r="N25" s="11"/>
      <c r="O25" s="13"/>
    </row>
    <row r="26" spans="1:15">
      <c r="A26" s="31" t="s">
        <v>39</v>
      </c>
      <c r="B26" s="26"/>
      <c r="C26" s="11"/>
      <c r="D26" s="32" t="s">
        <v>40</v>
      </c>
      <c r="E26" s="11">
        <v>1</v>
      </c>
      <c r="F26" s="11">
        <v>22</v>
      </c>
      <c r="G26" s="11">
        <v>0</v>
      </c>
      <c r="H26" s="11">
        <v>3</v>
      </c>
      <c r="I26" s="11">
        <v>9</v>
      </c>
      <c r="J26" s="11">
        <v>11</v>
      </c>
      <c r="K26" s="11">
        <v>1</v>
      </c>
      <c r="L26" s="11">
        <v>0</v>
      </c>
      <c r="M26" s="11">
        <v>1</v>
      </c>
      <c r="N26" s="11">
        <v>1</v>
      </c>
      <c r="O26" s="13">
        <v>20</v>
      </c>
    </row>
    <row r="27" spans="1:15">
      <c r="A27" s="25"/>
      <c r="B27" s="26"/>
      <c r="C27" s="11"/>
      <c r="D27" s="32" t="s">
        <v>41</v>
      </c>
      <c r="E27" s="11">
        <v>5</v>
      </c>
      <c r="F27" s="11">
        <v>10</v>
      </c>
      <c r="G27" s="11">
        <v>0</v>
      </c>
      <c r="H27" s="11">
        <v>5</v>
      </c>
      <c r="I27" s="11">
        <v>4</v>
      </c>
      <c r="J27" s="11">
        <v>6</v>
      </c>
      <c r="K27" s="11">
        <v>0</v>
      </c>
      <c r="L27" s="11">
        <v>2</v>
      </c>
      <c r="M27" s="11">
        <v>6</v>
      </c>
      <c r="N27" s="11">
        <v>4</v>
      </c>
      <c r="O27" s="13">
        <v>3</v>
      </c>
    </row>
    <row r="28" spans="1:15">
      <c r="A28" s="25"/>
      <c r="B28" s="26"/>
      <c r="C28" s="11"/>
      <c r="D28" s="11"/>
      <c r="E28" s="11"/>
      <c r="F28" s="11"/>
      <c r="G28" s="11"/>
      <c r="H28" s="11"/>
      <c r="I28" s="11"/>
      <c r="J28" s="11"/>
      <c r="K28" s="11"/>
      <c r="L28" s="11"/>
      <c r="M28" s="11"/>
      <c r="N28" s="11"/>
      <c r="O28" s="13"/>
    </row>
    <row r="29" spans="1:15">
      <c r="A29" s="31" t="s">
        <v>47</v>
      </c>
      <c r="B29" s="26"/>
      <c r="C29" s="11"/>
      <c r="D29" s="32" t="s">
        <v>42</v>
      </c>
      <c r="E29" s="11"/>
      <c r="F29" s="11"/>
      <c r="G29" s="11"/>
      <c r="H29" s="11"/>
      <c r="I29" s="11"/>
      <c r="J29" s="11"/>
      <c r="K29" s="11"/>
      <c r="L29" s="11"/>
      <c r="M29" s="11"/>
      <c r="N29" s="11"/>
      <c r="O29" s="13"/>
    </row>
    <row r="30" spans="1:15">
      <c r="A30" s="25"/>
      <c r="B30" s="26"/>
      <c r="C30" s="11">
        <v>2</v>
      </c>
      <c r="D30" s="32" t="s">
        <v>48</v>
      </c>
      <c r="E30" s="11">
        <v>7</v>
      </c>
      <c r="F30" s="11">
        <v>4</v>
      </c>
      <c r="G30" s="11">
        <v>0</v>
      </c>
      <c r="H30" s="11">
        <v>1</v>
      </c>
      <c r="I30" s="11">
        <v>3</v>
      </c>
      <c r="J30" s="11">
        <v>7</v>
      </c>
      <c r="K30" s="11">
        <v>0</v>
      </c>
      <c r="L30" s="11">
        <v>4</v>
      </c>
      <c r="M30" s="11">
        <v>6</v>
      </c>
      <c r="N30" s="11">
        <v>1</v>
      </c>
      <c r="O30" s="13">
        <v>0</v>
      </c>
    </row>
    <row r="31" spans="1:15">
      <c r="A31" s="25"/>
      <c r="B31" s="26"/>
      <c r="C31" s="11"/>
      <c r="D31" s="32" t="s">
        <v>43</v>
      </c>
      <c r="E31" s="11">
        <v>8</v>
      </c>
      <c r="F31" s="11">
        <v>8</v>
      </c>
      <c r="G31" s="11">
        <v>1</v>
      </c>
      <c r="H31" s="11">
        <v>0</v>
      </c>
      <c r="I31" s="11">
        <v>13</v>
      </c>
      <c r="J31" s="11">
        <v>2</v>
      </c>
      <c r="K31" s="11">
        <v>0</v>
      </c>
      <c r="L31" s="11">
        <v>0</v>
      </c>
      <c r="M31" s="11">
        <v>16</v>
      </c>
      <c r="N31" s="11">
        <v>0</v>
      </c>
      <c r="O31" s="13">
        <v>0</v>
      </c>
    </row>
    <row r="32" spans="1:15">
      <c r="A32" s="31" t="s">
        <v>49</v>
      </c>
      <c r="B32" s="26"/>
      <c r="C32" s="11"/>
      <c r="D32" s="11" t="s">
        <v>44</v>
      </c>
      <c r="E32" s="11">
        <v>14</v>
      </c>
      <c r="F32" s="11">
        <v>7</v>
      </c>
      <c r="G32" s="11">
        <v>3</v>
      </c>
      <c r="H32" s="11">
        <v>7</v>
      </c>
      <c r="I32" s="11">
        <v>7</v>
      </c>
      <c r="J32" s="11">
        <v>4</v>
      </c>
      <c r="K32" s="11">
        <v>1</v>
      </c>
      <c r="L32" s="11">
        <v>1</v>
      </c>
      <c r="M32" s="11">
        <v>8</v>
      </c>
      <c r="N32" s="11">
        <v>9</v>
      </c>
      <c r="O32" s="13">
        <v>2</v>
      </c>
    </row>
    <row r="33" spans="1:15">
      <c r="A33" s="25"/>
      <c r="B33" s="26"/>
      <c r="C33" s="11"/>
      <c r="D33" s="32" t="s">
        <v>50</v>
      </c>
      <c r="E33" s="11">
        <v>7</v>
      </c>
      <c r="F33" s="11">
        <v>13</v>
      </c>
      <c r="G33" s="11">
        <v>7</v>
      </c>
      <c r="H33" s="11">
        <v>13</v>
      </c>
      <c r="I33" s="11">
        <v>0</v>
      </c>
      <c r="J33" s="11">
        <v>0</v>
      </c>
      <c r="K33" s="11">
        <v>0</v>
      </c>
      <c r="L33" s="11">
        <v>0</v>
      </c>
      <c r="M33" s="11">
        <v>0</v>
      </c>
      <c r="N33" s="11">
        <v>11</v>
      </c>
      <c r="O33" s="13">
        <v>0</v>
      </c>
    </row>
    <row r="34" spans="1:15">
      <c r="A34" s="25"/>
      <c r="B34" s="26"/>
      <c r="C34" s="11"/>
      <c r="D34" s="11" t="s">
        <v>45</v>
      </c>
      <c r="E34" s="11">
        <v>14</v>
      </c>
      <c r="F34" s="11">
        <v>2</v>
      </c>
      <c r="G34" s="11"/>
      <c r="H34" s="11"/>
      <c r="I34" s="11"/>
      <c r="J34" s="11">
        <v>16</v>
      </c>
      <c r="K34" s="11"/>
      <c r="L34" s="11">
        <v>16</v>
      </c>
      <c r="M34" s="11"/>
      <c r="N34" s="11"/>
      <c r="O34" s="13"/>
    </row>
    <row r="35" spans="1:15">
      <c r="A35" s="25"/>
      <c r="B35" s="26"/>
      <c r="C35" s="11"/>
      <c r="D35" s="6" t="s">
        <v>46</v>
      </c>
      <c r="E35" s="11">
        <v>11</v>
      </c>
      <c r="F35" s="11">
        <v>9</v>
      </c>
      <c r="G35" s="11">
        <v>0</v>
      </c>
      <c r="H35" s="11">
        <v>5</v>
      </c>
      <c r="I35" s="11">
        <v>13</v>
      </c>
      <c r="J35" s="11">
        <v>2</v>
      </c>
      <c r="K35" s="11">
        <v>0</v>
      </c>
      <c r="L35" s="11">
        <v>0</v>
      </c>
      <c r="M35" s="11">
        <v>20</v>
      </c>
      <c r="N35" s="11">
        <v>0</v>
      </c>
      <c r="O35" s="13">
        <v>0</v>
      </c>
    </row>
    <row r="36" spans="1:15">
      <c r="A36" s="25"/>
      <c r="B36" s="26"/>
      <c r="C36" s="11"/>
      <c r="D36" s="32" t="s">
        <v>51</v>
      </c>
      <c r="E36" s="11">
        <v>11</v>
      </c>
      <c r="F36" s="11">
        <v>17</v>
      </c>
      <c r="G36" s="11">
        <v>6</v>
      </c>
      <c r="H36" s="11">
        <v>5</v>
      </c>
      <c r="I36" s="11">
        <v>8</v>
      </c>
      <c r="J36" s="11">
        <v>9</v>
      </c>
      <c r="K36" s="11">
        <v>2</v>
      </c>
      <c r="L36" s="11">
        <v>2</v>
      </c>
      <c r="M36" s="11">
        <v>14</v>
      </c>
      <c r="N36" s="11">
        <v>3</v>
      </c>
      <c r="O36" s="13">
        <v>7</v>
      </c>
    </row>
    <row r="37" spans="1:15">
      <c r="A37" s="25"/>
      <c r="B37" s="26"/>
      <c r="C37" s="11"/>
      <c r="D37" s="11"/>
      <c r="E37" s="11"/>
      <c r="F37" s="11"/>
      <c r="G37" s="11"/>
      <c r="H37" s="11"/>
      <c r="I37" s="11"/>
      <c r="J37" s="11"/>
      <c r="K37" s="11"/>
      <c r="L37" s="11"/>
      <c r="M37" s="11"/>
      <c r="N37" s="11"/>
      <c r="O37" s="13"/>
    </row>
    <row r="38" spans="1:15">
      <c r="A38" s="25"/>
      <c r="B38" s="26"/>
      <c r="C38" s="11"/>
      <c r="D38" s="11"/>
      <c r="E38" s="11"/>
      <c r="F38" s="11"/>
      <c r="G38" s="11"/>
      <c r="H38" s="11"/>
      <c r="I38" s="11"/>
      <c r="J38" s="11"/>
      <c r="K38" s="11"/>
      <c r="L38" s="11"/>
      <c r="M38" s="11"/>
      <c r="N38" s="11"/>
      <c r="O38" s="13"/>
    </row>
    <row r="39" spans="1:15">
      <c r="A39" s="31" t="s">
        <v>53</v>
      </c>
      <c r="B39" s="26"/>
      <c r="C39" s="11">
        <v>2</v>
      </c>
      <c r="D39" s="22" t="s">
        <v>52</v>
      </c>
      <c r="E39" s="11">
        <v>8</v>
      </c>
      <c r="F39" s="11">
        <v>16</v>
      </c>
      <c r="G39" s="11">
        <v>2</v>
      </c>
      <c r="H39" s="11">
        <v>13</v>
      </c>
      <c r="I39" s="11">
        <v>7</v>
      </c>
      <c r="J39" s="11">
        <v>2</v>
      </c>
      <c r="K39" s="11">
        <v>0</v>
      </c>
      <c r="L39" s="11">
        <v>0</v>
      </c>
      <c r="M39" s="11">
        <v>9</v>
      </c>
      <c r="N39" s="11">
        <v>6</v>
      </c>
      <c r="O39" s="13">
        <v>9</v>
      </c>
    </row>
    <row r="40" spans="1:15">
      <c r="A40" s="25"/>
      <c r="B40" s="26"/>
      <c r="C40" s="11"/>
      <c r="D40" s="44" t="s">
        <v>54</v>
      </c>
      <c r="E40" s="11">
        <v>12</v>
      </c>
      <c r="F40" s="11">
        <v>9</v>
      </c>
      <c r="G40" s="11">
        <v>3</v>
      </c>
      <c r="H40" s="11">
        <v>6</v>
      </c>
      <c r="I40" s="11">
        <v>10</v>
      </c>
      <c r="J40" s="11">
        <v>2</v>
      </c>
      <c r="K40" s="11">
        <v>0</v>
      </c>
      <c r="L40" s="11">
        <v>2</v>
      </c>
      <c r="M40" s="11">
        <v>7</v>
      </c>
      <c r="N40" s="11">
        <v>5</v>
      </c>
      <c r="O40" s="13">
        <v>7</v>
      </c>
    </row>
    <row r="41" spans="1:15" ht="17.25" thickBot="1">
      <c r="A41" s="25"/>
      <c r="B41" s="26"/>
      <c r="C41" s="11">
        <v>2</v>
      </c>
      <c r="D41" s="44" t="s">
        <v>28</v>
      </c>
      <c r="E41" s="11">
        <v>14</v>
      </c>
      <c r="F41" s="11">
        <v>7</v>
      </c>
      <c r="G41" s="11">
        <v>1</v>
      </c>
      <c r="H41" s="11">
        <v>4</v>
      </c>
      <c r="I41" s="11">
        <v>7</v>
      </c>
      <c r="J41" s="11">
        <v>9</v>
      </c>
      <c r="K41" s="11">
        <v>1</v>
      </c>
      <c r="L41" s="11">
        <v>1</v>
      </c>
      <c r="M41" s="11">
        <v>12</v>
      </c>
      <c r="N41" s="11">
        <v>3</v>
      </c>
      <c r="O41" s="13">
        <v>4</v>
      </c>
    </row>
    <row r="42" spans="1:15">
      <c r="A42" s="31" t="s">
        <v>59</v>
      </c>
      <c r="B42" s="26"/>
      <c r="C42" s="11"/>
      <c r="D42" s="43" t="s">
        <v>56</v>
      </c>
      <c r="E42" s="11">
        <v>12</v>
      </c>
      <c r="F42" s="11">
        <v>6</v>
      </c>
      <c r="G42" s="11">
        <v>0</v>
      </c>
      <c r="H42" s="11">
        <v>0</v>
      </c>
      <c r="I42" s="11">
        <v>3</v>
      </c>
      <c r="J42" s="11">
        <v>15</v>
      </c>
      <c r="K42" s="11">
        <v>14</v>
      </c>
      <c r="L42" s="11">
        <v>4</v>
      </c>
      <c r="M42" s="11">
        <v>0</v>
      </c>
      <c r="N42" s="11">
        <v>0</v>
      </c>
      <c r="O42" s="13">
        <v>0</v>
      </c>
    </row>
    <row r="43" spans="1:15">
      <c r="A43" s="25"/>
      <c r="B43" s="26"/>
      <c r="C43" s="11"/>
      <c r="D43" s="44" t="s">
        <v>55</v>
      </c>
      <c r="E43" s="11">
        <v>6</v>
      </c>
      <c r="F43" s="11">
        <v>7</v>
      </c>
      <c r="G43" s="11">
        <v>2</v>
      </c>
      <c r="H43" s="11">
        <v>3</v>
      </c>
      <c r="I43" s="11">
        <v>7</v>
      </c>
      <c r="J43" s="11">
        <v>1</v>
      </c>
      <c r="K43" s="27">
        <v>0</v>
      </c>
      <c r="L43" s="27">
        <v>0</v>
      </c>
      <c r="M43" s="27">
        <v>5</v>
      </c>
      <c r="N43" s="27">
        <v>6</v>
      </c>
      <c r="O43" s="28">
        <v>2</v>
      </c>
    </row>
    <row r="44" spans="1:15">
      <c r="A44" s="25"/>
      <c r="B44" s="26"/>
      <c r="C44" s="11"/>
      <c r="D44" s="44" t="s">
        <v>57</v>
      </c>
      <c r="E44" s="11">
        <v>13</v>
      </c>
      <c r="F44" s="11">
        <v>5</v>
      </c>
      <c r="G44" s="11">
        <v>5</v>
      </c>
      <c r="H44" s="11">
        <v>4</v>
      </c>
      <c r="I44" s="11">
        <v>9</v>
      </c>
      <c r="J44" s="11">
        <v>0</v>
      </c>
      <c r="K44" s="11">
        <v>0</v>
      </c>
      <c r="L44" s="11">
        <v>0</v>
      </c>
      <c r="M44" s="11">
        <v>6</v>
      </c>
      <c r="N44" s="11">
        <v>3</v>
      </c>
      <c r="O44" s="13">
        <v>9</v>
      </c>
    </row>
    <row r="45" spans="1:15">
      <c r="A45" s="25"/>
      <c r="B45" s="26"/>
      <c r="C45" s="11"/>
      <c r="D45" s="44" t="s">
        <v>58</v>
      </c>
      <c r="E45" s="11">
        <v>10</v>
      </c>
      <c r="F45" s="11">
        <v>11</v>
      </c>
      <c r="G45" s="11">
        <v>0</v>
      </c>
      <c r="H45" s="11">
        <v>0</v>
      </c>
      <c r="I45" s="11">
        <v>17</v>
      </c>
      <c r="J45" s="11">
        <v>4</v>
      </c>
      <c r="K45" s="11">
        <v>0</v>
      </c>
      <c r="L45" s="11">
        <v>0</v>
      </c>
      <c r="M45" s="11">
        <v>2</v>
      </c>
      <c r="N45" s="11">
        <v>15</v>
      </c>
      <c r="O45" s="13">
        <v>4</v>
      </c>
    </row>
    <row r="46" spans="1:15">
      <c r="A46" s="31" t="s">
        <v>63</v>
      </c>
      <c r="B46" s="26"/>
      <c r="C46" s="11"/>
      <c r="D46" s="44" t="s">
        <v>60</v>
      </c>
      <c r="E46" s="11">
        <v>8</v>
      </c>
      <c r="F46" s="11">
        <v>13</v>
      </c>
      <c r="G46" s="11">
        <v>8</v>
      </c>
      <c r="H46" s="11">
        <v>12</v>
      </c>
      <c r="I46" s="11">
        <v>1</v>
      </c>
      <c r="J46" s="11">
        <v>0</v>
      </c>
      <c r="K46" s="11">
        <v>0</v>
      </c>
      <c r="L46" s="11">
        <v>0</v>
      </c>
      <c r="M46" s="11">
        <v>0</v>
      </c>
      <c r="N46" s="11">
        <v>5</v>
      </c>
      <c r="O46" s="13">
        <v>16</v>
      </c>
    </row>
    <row r="47" spans="1:15">
      <c r="A47" s="25"/>
      <c r="B47" s="26"/>
      <c r="C47" s="11"/>
      <c r="D47" s="44" t="s">
        <v>61</v>
      </c>
      <c r="E47" s="11">
        <v>3</v>
      </c>
      <c r="F47" s="11">
        <v>8</v>
      </c>
      <c r="G47" s="11">
        <v>1</v>
      </c>
      <c r="H47" s="11">
        <v>5</v>
      </c>
      <c r="I47" s="11">
        <v>4</v>
      </c>
      <c r="J47" s="11">
        <v>1</v>
      </c>
      <c r="K47" s="11">
        <v>0</v>
      </c>
      <c r="L47" s="11">
        <v>0</v>
      </c>
      <c r="M47" s="11">
        <v>4</v>
      </c>
      <c r="N47" s="11">
        <v>3</v>
      </c>
      <c r="O47" s="13">
        <v>4</v>
      </c>
    </row>
    <row r="48" spans="1:15">
      <c r="A48" s="25"/>
      <c r="B48" s="26"/>
      <c r="C48" s="11"/>
      <c r="D48" s="44" t="s">
        <v>58</v>
      </c>
      <c r="E48" s="11">
        <v>6</v>
      </c>
      <c r="F48" s="11">
        <v>12</v>
      </c>
      <c r="G48" s="11">
        <v>0</v>
      </c>
      <c r="H48" s="11">
        <v>0</v>
      </c>
      <c r="I48" s="11">
        <v>6</v>
      </c>
      <c r="J48" s="11">
        <v>12</v>
      </c>
      <c r="K48" s="11">
        <v>0</v>
      </c>
      <c r="L48" s="11">
        <v>0</v>
      </c>
      <c r="M48" s="11">
        <v>18</v>
      </c>
      <c r="N48" s="11">
        <v>0</v>
      </c>
      <c r="O48" s="13">
        <v>0</v>
      </c>
    </row>
    <row r="49" spans="1:15">
      <c r="A49" s="25"/>
      <c r="B49" s="26"/>
      <c r="C49" s="11"/>
      <c r="D49" s="44" t="s">
        <v>62</v>
      </c>
      <c r="E49" s="11">
        <v>29</v>
      </c>
      <c r="F49" s="11">
        <v>34</v>
      </c>
      <c r="G49" s="11">
        <v>45</v>
      </c>
      <c r="H49" s="11">
        <v>15</v>
      </c>
      <c r="I49" s="11">
        <v>3</v>
      </c>
      <c r="J49" s="11">
        <v>0</v>
      </c>
      <c r="K49" s="11">
        <v>0</v>
      </c>
      <c r="L49" s="11">
        <v>0</v>
      </c>
      <c r="M49" s="11">
        <v>1</v>
      </c>
      <c r="N49" s="11">
        <v>5</v>
      </c>
      <c r="O49" s="13">
        <v>57</v>
      </c>
    </row>
    <row r="50" spans="1:15">
      <c r="A50" s="25"/>
      <c r="B50" s="26"/>
      <c r="C50" s="11"/>
      <c r="D50" s="11"/>
      <c r="E50" s="11"/>
      <c r="F50" s="11"/>
      <c r="G50" s="11"/>
      <c r="H50" s="11"/>
      <c r="I50" s="11"/>
      <c r="J50" s="11"/>
      <c r="K50" s="11"/>
      <c r="L50" s="11"/>
      <c r="M50" s="11"/>
      <c r="N50" s="11"/>
      <c r="O50" s="13"/>
    </row>
    <row r="51" spans="1:15">
      <c r="A51" s="25"/>
      <c r="B51" s="26"/>
      <c r="C51" s="11"/>
      <c r="D51" s="11"/>
      <c r="E51" s="11"/>
      <c r="F51" s="11"/>
      <c r="G51" s="11"/>
      <c r="H51" s="11"/>
      <c r="I51" s="11"/>
      <c r="J51" s="11"/>
      <c r="K51" s="11"/>
      <c r="L51" s="11"/>
      <c r="M51" s="11"/>
      <c r="N51" s="11"/>
      <c r="O51" s="13"/>
    </row>
    <row r="52" spans="1:15">
      <c r="A52" s="25"/>
      <c r="B52" s="26"/>
      <c r="C52" s="11"/>
      <c r="D52" s="11"/>
      <c r="E52" s="11"/>
      <c r="F52" s="11"/>
      <c r="G52" s="11"/>
      <c r="H52" s="11"/>
      <c r="I52" s="11"/>
      <c r="J52" s="11"/>
      <c r="K52" s="11"/>
      <c r="L52" s="11"/>
      <c r="M52" s="11"/>
      <c r="N52" s="11"/>
      <c r="O52" s="13"/>
    </row>
    <row r="53" spans="1:15">
      <c r="A53" s="25"/>
      <c r="B53" s="26"/>
      <c r="C53" s="11"/>
      <c r="D53" s="11"/>
      <c r="E53" s="11"/>
      <c r="F53" s="11"/>
      <c r="G53" s="11"/>
      <c r="H53" s="11"/>
      <c r="I53" s="11"/>
      <c r="J53" s="11"/>
      <c r="K53" s="11"/>
      <c r="L53" s="11"/>
      <c r="M53" s="11"/>
      <c r="N53" s="11"/>
      <c r="O53" s="13"/>
    </row>
    <row r="54" spans="1:15">
      <c r="A54" s="25"/>
      <c r="B54" s="26"/>
      <c r="C54" s="11"/>
      <c r="D54" s="11"/>
      <c r="E54" s="11"/>
      <c r="F54" s="11"/>
      <c r="G54" s="11"/>
      <c r="H54" s="11"/>
      <c r="I54" s="11"/>
      <c r="J54" s="11"/>
      <c r="K54" s="11"/>
      <c r="L54" s="11"/>
      <c r="M54" s="11"/>
      <c r="N54" s="11"/>
      <c r="O54" s="13"/>
    </row>
    <row r="55" spans="1:15">
      <c r="A55" s="25"/>
      <c r="B55" s="26"/>
      <c r="C55" s="11"/>
      <c r="D55" s="11"/>
      <c r="E55" s="11"/>
      <c r="F55" s="11"/>
      <c r="G55" s="11"/>
      <c r="H55" s="11"/>
      <c r="I55" s="11"/>
      <c r="J55" s="11"/>
      <c r="K55" s="11"/>
      <c r="L55" s="11"/>
      <c r="M55" s="11"/>
      <c r="N55" s="11"/>
      <c r="O55" s="13"/>
    </row>
    <row r="56" spans="1:15">
      <c r="A56" s="25"/>
      <c r="B56" s="26"/>
      <c r="C56" s="11"/>
      <c r="D56" s="11"/>
      <c r="E56" s="11"/>
      <c r="F56" s="11"/>
      <c r="G56" s="11"/>
      <c r="H56" s="11"/>
      <c r="I56" s="11"/>
      <c r="J56" s="11"/>
      <c r="K56" s="11"/>
      <c r="L56" s="11"/>
      <c r="M56" s="11"/>
      <c r="N56" s="11"/>
      <c r="O56" s="13"/>
    </row>
    <row r="57" spans="1:15">
      <c r="A57" s="25"/>
      <c r="B57" s="26"/>
      <c r="C57" s="11"/>
      <c r="D57" s="11"/>
      <c r="E57" s="11"/>
      <c r="F57" s="11"/>
      <c r="G57" s="11"/>
      <c r="H57" s="11"/>
      <c r="I57" s="11"/>
      <c r="J57" s="11"/>
      <c r="K57" s="11"/>
      <c r="L57" s="11"/>
      <c r="M57" s="11"/>
      <c r="N57" s="11"/>
      <c r="O57" s="13"/>
    </row>
    <row r="58" spans="1:15">
      <c r="A58" s="25"/>
      <c r="B58" s="26"/>
      <c r="C58" s="11"/>
      <c r="D58" s="11"/>
      <c r="E58" s="11"/>
      <c r="F58" s="11"/>
      <c r="G58" s="11"/>
      <c r="H58" s="11"/>
      <c r="I58" s="11"/>
      <c r="J58" s="11"/>
      <c r="K58" s="11"/>
      <c r="L58" s="11"/>
      <c r="M58" s="11"/>
      <c r="N58" s="11"/>
      <c r="O58" s="13"/>
    </row>
    <row r="59" spans="1:15">
      <c r="A59" s="25"/>
      <c r="B59" s="26"/>
      <c r="C59" s="11"/>
      <c r="D59" s="11"/>
      <c r="E59" s="11"/>
      <c r="F59" s="11"/>
      <c r="G59" s="11"/>
      <c r="H59" s="11"/>
      <c r="I59" s="11"/>
      <c r="J59" s="11"/>
      <c r="K59" s="11"/>
      <c r="L59" s="11"/>
      <c r="M59" s="11"/>
      <c r="N59" s="11"/>
      <c r="O59" s="13"/>
    </row>
    <row r="60" spans="1:15">
      <c r="A60" s="25"/>
      <c r="B60" s="26"/>
      <c r="C60" s="11"/>
      <c r="D60" s="11"/>
      <c r="E60" s="11"/>
      <c r="F60" s="11"/>
      <c r="G60" s="11"/>
      <c r="H60" s="11"/>
      <c r="I60" s="11"/>
      <c r="J60" s="11"/>
      <c r="K60" s="11"/>
      <c r="L60" s="11"/>
      <c r="M60" s="11"/>
      <c r="N60" s="11"/>
      <c r="O60" s="13"/>
    </row>
    <row r="61" spans="1:15">
      <c r="A61" s="25"/>
      <c r="B61" s="26"/>
      <c r="C61" s="11"/>
      <c r="D61" s="11"/>
      <c r="E61" s="11"/>
      <c r="F61" s="11"/>
      <c r="G61" s="11"/>
      <c r="H61" s="11"/>
      <c r="I61" s="11"/>
      <c r="J61" s="11"/>
      <c r="K61" s="11"/>
      <c r="L61" s="11"/>
      <c r="M61" s="11"/>
      <c r="N61" s="11"/>
      <c r="O61" s="13"/>
    </row>
    <row r="62" spans="1:15">
      <c r="A62" s="25"/>
      <c r="B62" s="26"/>
      <c r="C62" s="11"/>
      <c r="D62" s="11"/>
      <c r="E62" s="11"/>
      <c r="F62" s="11"/>
      <c r="G62" s="11"/>
      <c r="H62" s="11"/>
      <c r="I62" s="11"/>
      <c r="J62" s="11"/>
      <c r="K62" s="11"/>
      <c r="L62" s="11"/>
      <c r="M62" s="11"/>
      <c r="N62" s="11"/>
      <c r="O62" s="13"/>
    </row>
    <row r="63" spans="1:15">
      <c r="A63" s="25"/>
      <c r="B63" s="26"/>
      <c r="C63" s="11"/>
      <c r="D63" s="11"/>
      <c r="E63" s="11"/>
      <c r="F63" s="11"/>
      <c r="G63" s="11"/>
      <c r="H63" s="11"/>
      <c r="I63" s="11"/>
      <c r="J63" s="11"/>
      <c r="K63" s="11"/>
      <c r="L63" s="11"/>
      <c r="M63" s="11"/>
      <c r="N63" s="11"/>
      <c r="O63" s="13"/>
    </row>
    <row r="64" spans="1:15">
      <c r="A64" s="25"/>
      <c r="B64" s="26"/>
      <c r="C64" s="11"/>
      <c r="D64" s="11"/>
      <c r="E64" s="11"/>
      <c r="F64" s="11"/>
      <c r="G64" s="11"/>
      <c r="H64" s="11"/>
      <c r="I64" s="11"/>
      <c r="J64" s="11"/>
      <c r="K64" s="11"/>
      <c r="L64" s="11"/>
      <c r="M64" s="11"/>
      <c r="N64" s="11"/>
      <c r="O64" s="13"/>
    </row>
    <row r="65" spans="1:15">
      <c r="A65" s="25"/>
      <c r="B65" s="26"/>
      <c r="C65" s="11"/>
      <c r="D65" s="11"/>
      <c r="E65" s="11"/>
      <c r="F65" s="11"/>
      <c r="G65" s="11"/>
      <c r="H65" s="11"/>
      <c r="I65" s="11"/>
      <c r="J65" s="11"/>
      <c r="K65" s="11"/>
      <c r="L65" s="11"/>
      <c r="M65" s="11"/>
      <c r="N65" s="11"/>
      <c r="O65" s="13"/>
    </row>
    <row r="66" spans="1:15">
      <c r="A66" s="25"/>
      <c r="B66" s="26"/>
      <c r="C66" s="11"/>
      <c r="D66" s="11"/>
      <c r="E66" s="11"/>
      <c r="F66" s="11"/>
      <c r="G66" s="11"/>
      <c r="H66" s="11"/>
      <c r="I66" s="11"/>
      <c r="J66" s="11"/>
      <c r="K66" s="11"/>
      <c r="L66" s="11"/>
      <c r="M66" s="11"/>
      <c r="N66" s="11"/>
      <c r="O66" s="13"/>
    </row>
    <row r="67" spans="1:15">
      <c r="A67" s="25"/>
      <c r="B67" s="26"/>
      <c r="C67" s="11"/>
      <c r="D67" s="11"/>
      <c r="E67" s="11"/>
      <c r="F67" s="11"/>
      <c r="G67" s="11"/>
      <c r="H67" s="11"/>
      <c r="I67" s="11"/>
      <c r="J67" s="11"/>
      <c r="K67" s="11"/>
      <c r="L67" s="11"/>
      <c r="M67" s="11"/>
      <c r="N67" s="11"/>
      <c r="O67" s="13"/>
    </row>
    <row r="68" spans="1:15">
      <c r="A68" s="25"/>
      <c r="B68" s="26"/>
      <c r="C68" s="11"/>
      <c r="D68" s="11"/>
      <c r="E68" s="11"/>
      <c r="F68" s="11"/>
      <c r="G68" s="11"/>
      <c r="H68" s="11"/>
      <c r="I68" s="11"/>
      <c r="J68" s="11"/>
      <c r="K68" s="11"/>
      <c r="L68" s="11"/>
      <c r="M68" s="11"/>
      <c r="N68" s="11"/>
      <c r="O68" s="13"/>
    </row>
    <row r="69" spans="1:15">
      <c r="A69" s="25"/>
      <c r="B69" s="26"/>
      <c r="C69" s="11"/>
      <c r="D69" s="11"/>
      <c r="E69" s="11"/>
      <c r="F69" s="11"/>
      <c r="G69" s="11"/>
      <c r="H69" s="11"/>
      <c r="I69" s="11"/>
      <c r="J69" s="11"/>
      <c r="K69" s="11"/>
      <c r="L69" s="11"/>
      <c r="M69" s="11"/>
      <c r="N69" s="11"/>
      <c r="O69" s="13"/>
    </row>
    <row r="70" spans="1:15">
      <c r="A70" s="25"/>
      <c r="B70" s="26"/>
      <c r="C70" s="11"/>
      <c r="D70" s="11"/>
      <c r="E70" s="11"/>
      <c r="F70" s="11"/>
      <c r="G70" s="11"/>
      <c r="H70" s="11"/>
      <c r="I70" s="11"/>
      <c r="J70" s="11"/>
      <c r="K70" s="11"/>
      <c r="L70" s="11"/>
      <c r="M70" s="11"/>
      <c r="N70" s="11"/>
      <c r="O70" s="13"/>
    </row>
    <row r="71" spans="1:15">
      <c r="A71" s="25"/>
      <c r="B71" s="26"/>
      <c r="C71" s="11"/>
      <c r="D71" s="11"/>
      <c r="E71" s="11"/>
      <c r="F71" s="11"/>
      <c r="G71" s="11"/>
      <c r="H71" s="11"/>
      <c r="I71" s="11"/>
      <c r="J71" s="11"/>
      <c r="K71" s="11"/>
      <c r="L71" s="11"/>
      <c r="M71" s="11"/>
      <c r="N71" s="11"/>
      <c r="O71" s="13"/>
    </row>
    <row r="72" spans="1:15">
      <c r="A72" s="25"/>
      <c r="B72" s="26"/>
      <c r="C72" s="11"/>
      <c r="D72" s="11"/>
      <c r="E72" s="11"/>
      <c r="F72" s="11"/>
      <c r="G72" s="11"/>
      <c r="H72" s="11"/>
      <c r="I72" s="11"/>
      <c r="J72" s="11"/>
      <c r="K72" s="11"/>
      <c r="L72" s="11"/>
      <c r="M72" s="11"/>
      <c r="N72" s="11"/>
      <c r="O72" s="13"/>
    </row>
    <row r="73" spans="1:15">
      <c r="A73" s="25"/>
      <c r="B73" s="26"/>
      <c r="C73" s="11"/>
      <c r="D73" s="11"/>
      <c r="E73" s="11"/>
      <c r="F73" s="11"/>
      <c r="G73" s="11"/>
      <c r="H73" s="11"/>
      <c r="I73" s="11"/>
      <c r="J73" s="11"/>
      <c r="K73" s="11"/>
      <c r="L73" s="11"/>
      <c r="M73" s="11"/>
      <c r="N73" s="11"/>
      <c r="O73" s="13"/>
    </row>
    <row r="74" spans="1:15">
      <c r="A74" s="25"/>
      <c r="B74" s="26"/>
      <c r="C74" s="11"/>
      <c r="D74" s="11"/>
      <c r="E74" s="11"/>
      <c r="F74" s="11"/>
      <c r="G74" s="11"/>
      <c r="H74" s="11"/>
      <c r="I74" s="11"/>
      <c r="J74" s="11"/>
      <c r="K74" s="11"/>
      <c r="L74" s="11"/>
      <c r="M74" s="11"/>
      <c r="N74" s="11"/>
      <c r="O74" s="13"/>
    </row>
    <row r="75" spans="1:15">
      <c r="A75" s="25"/>
      <c r="B75" s="26"/>
      <c r="C75" s="11"/>
      <c r="D75" s="11"/>
      <c r="E75" s="11"/>
      <c r="F75" s="11"/>
      <c r="G75" s="11"/>
      <c r="H75" s="11"/>
      <c r="I75" s="11"/>
      <c r="J75" s="11"/>
      <c r="K75" s="11"/>
      <c r="L75" s="11"/>
      <c r="M75" s="11"/>
      <c r="N75" s="11"/>
      <c r="O75" s="13"/>
    </row>
    <row r="76" spans="1:15">
      <c r="A76" s="25"/>
      <c r="B76" s="26"/>
      <c r="C76" s="11"/>
      <c r="D76" s="11"/>
      <c r="E76" s="11"/>
      <c r="F76" s="11"/>
      <c r="G76" s="11"/>
      <c r="H76" s="11"/>
      <c r="I76" s="11"/>
      <c r="J76" s="11"/>
      <c r="K76" s="11"/>
      <c r="L76" s="11"/>
      <c r="M76" s="11"/>
      <c r="N76" s="11"/>
      <c r="O76" s="13"/>
    </row>
    <row r="77" spans="1:15">
      <c r="A77" s="25"/>
      <c r="B77" s="26"/>
      <c r="C77" s="11"/>
      <c r="D77" s="11"/>
      <c r="E77" s="11"/>
      <c r="F77" s="11"/>
      <c r="G77" s="11"/>
      <c r="H77" s="11"/>
      <c r="I77" s="11"/>
      <c r="J77" s="11"/>
      <c r="K77" s="11"/>
      <c r="L77" s="11"/>
      <c r="M77" s="11"/>
      <c r="N77" s="11"/>
      <c r="O77" s="13"/>
    </row>
    <row r="78" spans="1:15">
      <c r="A78" s="25"/>
      <c r="B78" s="26"/>
      <c r="C78" s="11"/>
      <c r="D78" s="11"/>
      <c r="E78" s="11"/>
      <c r="F78" s="11"/>
      <c r="G78" s="11"/>
      <c r="H78" s="11"/>
      <c r="I78" s="11"/>
      <c r="J78" s="11"/>
      <c r="K78" s="11"/>
      <c r="L78" s="11"/>
      <c r="M78" s="11"/>
      <c r="N78" s="11"/>
      <c r="O78" s="13"/>
    </row>
    <row r="79" spans="1:15">
      <c r="A79" s="25"/>
      <c r="B79" s="26"/>
      <c r="C79" s="11"/>
      <c r="D79" s="11"/>
      <c r="E79" s="11"/>
      <c r="F79" s="11"/>
      <c r="G79" s="11"/>
      <c r="H79" s="11"/>
      <c r="I79" s="11"/>
      <c r="J79" s="11"/>
      <c r="K79" s="11"/>
      <c r="L79" s="11"/>
      <c r="M79" s="11"/>
      <c r="N79" s="11"/>
      <c r="O79" s="13"/>
    </row>
    <row r="80" spans="1:15">
      <c r="A80" s="25"/>
      <c r="B80" s="26"/>
      <c r="C80" s="11"/>
      <c r="D80" s="11"/>
      <c r="E80" s="11"/>
      <c r="F80" s="11"/>
      <c r="G80" s="11"/>
      <c r="H80" s="11"/>
      <c r="I80" s="11"/>
      <c r="J80" s="11"/>
      <c r="K80" s="11"/>
      <c r="L80" s="11"/>
      <c r="M80" s="11"/>
      <c r="N80" s="11"/>
      <c r="O80" s="13"/>
    </row>
    <row r="81" spans="1:15">
      <c r="A81" s="25"/>
      <c r="B81" s="26"/>
      <c r="C81" s="11"/>
      <c r="D81" s="11"/>
      <c r="E81" s="11"/>
      <c r="F81" s="11"/>
      <c r="G81" s="11"/>
      <c r="H81" s="11"/>
      <c r="I81" s="11"/>
      <c r="J81" s="11"/>
      <c r="K81" s="11"/>
      <c r="L81" s="11"/>
      <c r="M81" s="11"/>
      <c r="N81" s="11"/>
      <c r="O81" s="13"/>
    </row>
    <row r="82" spans="1:15">
      <c r="A82" s="25"/>
      <c r="B82" s="26"/>
      <c r="C82" s="11"/>
      <c r="D82" s="11"/>
      <c r="E82" s="11"/>
      <c r="F82" s="11"/>
      <c r="G82" s="11"/>
      <c r="H82" s="11"/>
      <c r="I82" s="11"/>
      <c r="J82" s="11"/>
      <c r="K82" s="11"/>
      <c r="L82" s="11"/>
      <c r="M82" s="11"/>
      <c r="N82" s="11"/>
      <c r="O82" s="13"/>
    </row>
    <row r="83" spans="1:15">
      <c r="A83" s="25"/>
      <c r="B83" s="26"/>
      <c r="C83" s="11"/>
      <c r="D83" s="11"/>
      <c r="E83" s="11"/>
      <c r="F83" s="11"/>
      <c r="G83" s="11"/>
      <c r="H83" s="11"/>
      <c r="I83" s="11"/>
      <c r="J83" s="11"/>
      <c r="K83" s="11"/>
      <c r="L83" s="11"/>
      <c r="M83" s="11"/>
      <c r="N83" s="11"/>
      <c r="O83" s="13"/>
    </row>
    <row r="84" spans="1:15">
      <c r="A84" s="25"/>
      <c r="B84" s="26"/>
      <c r="C84" s="11"/>
      <c r="D84" s="11"/>
      <c r="E84" s="11"/>
      <c r="F84" s="11"/>
      <c r="G84" s="11"/>
      <c r="H84" s="11"/>
      <c r="I84" s="11"/>
      <c r="J84" s="11"/>
      <c r="K84" s="11"/>
      <c r="L84" s="11"/>
      <c r="M84" s="11"/>
      <c r="N84" s="11"/>
      <c r="O84" s="13"/>
    </row>
    <row r="85" spans="1:15">
      <c r="A85" s="25"/>
      <c r="B85" s="26"/>
      <c r="C85" s="11"/>
      <c r="D85" s="11"/>
      <c r="E85" s="11"/>
      <c r="F85" s="11"/>
      <c r="G85" s="11"/>
      <c r="H85" s="11"/>
      <c r="I85" s="11"/>
      <c r="J85" s="11"/>
      <c r="K85" s="11"/>
      <c r="L85" s="11"/>
      <c r="M85" s="11"/>
      <c r="N85" s="11"/>
      <c r="O85" s="13"/>
    </row>
    <row r="86" spans="1:15">
      <c r="A86" s="25"/>
      <c r="B86" s="26"/>
      <c r="C86" s="11"/>
      <c r="D86" s="11"/>
      <c r="E86" s="11"/>
      <c r="F86" s="11"/>
      <c r="G86" s="11"/>
      <c r="H86" s="11"/>
      <c r="I86" s="11"/>
      <c r="J86" s="11"/>
      <c r="K86" s="11"/>
      <c r="L86" s="11"/>
      <c r="M86" s="11"/>
      <c r="N86" s="11"/>
      <c r="O86" s="13"/>
    </row>
    <row r="87" spans="1:15">
      <c r="A87" s="25"/>
      <c r="B87" s="26"/>
      <c r="C87" s="11"/>
      <c r="D87" s="11"/>
      <c r="E87" s="11"/>
      <c r="F87" s="11"/>
      <c r="G87" s="11"/>
      <c r="H87" s="11"/>
      <c r="I87" s="11"/>
      <c r="J87" s="11"/>
      <c r="K87" s="11"/>
      <c r="L87" s="11"/>
      <c r="M87" s="11"/>
      <c r="N87" s="11"/>
      <c r="O87" s="13"/>
    </row>
    <row r="88" spans="1:15">
      <c r="A88" s="25"/>
      <c r="B88" s="26"/>
      <c r="C88" s="11"/>
      <c r="D88" s="11"/>
      <c r="E88" s="11"/>
      <c r="F88" s="11"/>
      <c r="G88" s="11"/>
      <c r="H88" s="11"/>
      <c r="I88" s="11"/>
      <c r="J88" s="11"/>
      <c r="K88" s="11"/>
      <c r="L88" s="11"/>
      <c r="M88" s="11"/>
      <c r="N88" s="11"/>
      <c r="O88" s="13"/>
    </row>
    <row r="89" spans="1:15">
      <c r="A89" s="25"/>
      <c r="B89" s="26"/>
      <c r="C89" s="11"/>
      <c r="D89" s="11"/>
      <c r="E89" s="11"/>
      <c r="F89" s="11"/>
      <c r="G89" s="11"/>
      <c r="H89" s="11"/>
      <c r="I89" s="11"/>
      <c r="J89" s="11"/>
      <c r="K89" s="11"/>
      <c r="L89" s="11"/>
      <c r="M89" s="11"/>
      <c r="N89" s="11"/>
      <c r="O89" s="13"/>
    </row>
    <row r="90" spans="1:15">
      <c r="A90" s="25"/>
      <c r="B90" s="26"/>
      <c r="C90" s="11"/>
      <c r="D90" s="11"/>
      <c r="E90" s="11"/>
      <c r="F90" s="11"/>
      <c r="G90" s="11"/>
      <c r="H90" s="11"/>
      <c r="I90" s="11"/>
      <c r="J90" s="11"/>
      <c r="K90" s="11"/>
      <c r="L90" s="11"/>
      <c r="M90" s="11"/>
      <c r="N90" s="11"/>
      <c r="O90" s="13"/>
    </row>
    <row r="91" spans="1:15">
      <c r="A91" s="25"/>
      <c r="B91" s="26"/>
      <c r="C91" s="11"/>
      <c r="D91" s="11"/>
      <c r="E91" s="11"/>
      <c r="F91" s="11"/>
      <c r="G91" s="11"/>
      <c r="H91" s="11"/>
      <c r="I91" s="11"/>
      <c r="J91" s="11"/>
      <c r="K91" s="11"/>
      <c r="L91" s="11"/>
      <c r="M91" s="11"/>
      <c r="N91" s="11"/>
      <c r="O91" s="13"/>
    </row>
    <row r="92" spans="1:15">
      <c r="A92" s="25"/>
      <c r="B92" s="26"/>
      <c r="C92" s="11"/>
      <c r="D92" s="11"/>
      <c r="E92" s="11"/>
      <c r="F92" s="11"/>
      <c r="G92" s="11"/>
      <c r="H92" s="11"/>
      <c r="I92" s="11"/>
      <c r="J92" s="11"/>
      <c r="K92" s="11"/>
      <c r="L92" s="11"/>
      <c r="M92" s="11"/>
      <c r="N92" s="11"/>
      <c r="O92" s="13"/>
    </row>
    <row r="93" spans="1:15">
      <c r="A93" s="25"/>
      <c r="B93" s="26"/>
      <c r="C93" s="11"/>
      <c r="D93" s="11"/>
      <c r="E93" s="11"/>
      <c r="F93" s="11"/>
      <c r="G93" s="11"/>
      <c r="H93" s="11"/>
      <c r="I93" s="11"/>
      <c r="J93" s="11"/>
      <c r="K93" s="11"/>
      <c r="L93" s="11"/>
      <c r="M93" s="11"/>
      <c r="N93" s="11"/>
      <c r="O93" s="13"/>
    </row>
    <row r="94" spans="1:15">
      <c r="A94" s="25"/>
      <c r="B94" s="26"/>
      <c r="C94" s="11"/>
      <c r="D94" s="11"/>
      <c r="E94" s="11"/>
      <c r="F94" s="11"/>
      <c r="G94" s="11"/>
      <c r="H94" s="11"/>
      <c r="I94" s="11"/>
      <c r="J94" s="11"/>
      <c r="K94" s="11"/>
      <c r="L94" s="11"/>
      <c r="M94" s="11"/>
      <c r="N94" s="11"/>
      <c r="O94" s="13"/>
    </row>
    <row r="95" spans="1:15">
      <c r="A95" s="25"/>
      <c r="B95" s="26"/>
      <c r="C95" s="11"/>
      <c r="D95" s="11"/>
      <c r="E95" s="11"/>
      <c r="F95" s="11"/>
      <c r="G95" s="11"/>
      <c r="H95" s="11"/>
      <c r="I95" s="11"/>
      <c r="J95" s="11"/>
      <c r="K95" s="11"/>
      <c r="L95" s="11"/>
      <c r="M95" s="11"/>
      <c r="N95" s="11"/>
      <c r="O95" s="13"/>
    </row>
    <row r="96" spans="1:15">
      <c r="A96" s="25"/>
      <c r="B96" s="26"/>
      <c r="C96" s="11"/>
      <c r="D96" s="11"/>
      <c r="E96" s="11"/>
      <c r="F96" s="11"/>
      <c r="G96" s="11"/>
      <c r="H96" s="11"/>
      <c r="I96" s="11"/>
      <c r="J96" s="11"/>
      <c r="K96" s="11"/>
      <c r="L96" s="11"/>
      <c r="M96" s="11"/>
      <c r="N96" s="11"/>
      <c r="O96" s="13"/>
    </row>
    <row r="97" spans="1:15" ht="17.25" thickBot="1">
      <c r="A97" s="29"/>
      <c r="B97" s="30"/>
      <c r="C97" s="19"/>
      <c r="D97" s="19"/>
      <c r="E97" s="19"/>
      <c r="F97" s="19"/>
      <c r="G97" s="19"/>
      <c r="H97" s="19"/>
      <c r="I97" s="19"/>
      <c r="J97" s="19"/>
      <c r="K97" s="19"/>
      <c r="L97" s="19"/>
      <c r="M97" s="19"/>
      <c r="N97" s="19"/>
      <c r="O97" s="20"/>
    </row>
  </sheetData>
  <mergeCells count="9">
    <mergeCell ref="A4:D4"/>
    <mergeCell ref="A1:O1"/>
    <mergeCell ref="E2:F2"/>
    <mergeCell ref="G2:J2"/>
    <mergeCell ref="K2:O2"/>
    <mergeCell ref="D2:D3"/>
    <mergeCell ref="A2:A3"/>
    <mergeCell ref="B2:B3"/>
    <mergeCell ref="C2:C3"/>
  </mergeCells>
  <phoneticPr fontId="28" type="noConversion"/>
  <dataValidations count="1">
    <dataValidation type="list" allowBlank="1" showInputMessage="1" showErrorMessage="1" sqref="B5:B97">
      <formula1>"기본(기본장기), 기본(핵심가치), 직무(공통), 직무(전문), 직무(역량), 직무(정보활용), 창의(인문소양), 창의(기타) "</formula1>
    </dataValidation>
  </dataValidations>
  <pageMargins left="0.69999998807907104" right="0.69999998807907104" top="0.75" bottom="0.75" header="0.30000001192092896" footer="0.30000001192092896"/>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B169"/>
  <sheetViews>
    <sheetView view="pageBreakPreview" zoomScale="85" zoomScaleNormal="55" zoomScaleSheetLayoutView="85" workbookViewId="0">
      <pane xSplit="6" ySplit="3" topLeftCell="G4" activePane="bottomRight" state="frozen"/>
      <selection pane="topRight" activeCell="F1" sqref="F1"/>
      <selection pane="bottomLeft" activeCell="A5" sqref="A5"/>
      <selection pane="bottomRight" activeCell="K16" sqref="K16"/>
    </sheetView>
  </sheetViews>
  <sheetFormatPr defaultColWidth="9" defaultRowHeight="16.5"/>
  <cols>
    <col min="1" max="1" width="6" style="85" bestFit="1" customWidth="1"/>
    <col min="2" max="2" width="6.625" style="216" customWidth="1"/>
    <col min="3" max="3" width="8" style="166" customWidth="1"/>
    <col min="4" max="4" width="13.125" style="167" bestFit="1" customWidth="1"/>
    <col min="5" max="5" width="30.375" style="168" bestFit="1" customWidth="1"/>
    <col min="6" max="6" width="8.75" style="96" bestFit="1" customWidth="1"/>
    <col min="7" max="8" width="11.25" style="146" customWidth="1"/>
    <col min="9" max="9" width="9.625" style="96" customWidth="1"/>
    <col min="10" max="10" width="10.625" style="169" customWidth="1"/>
    <col min="11" max="11" width="14.5" style="170" bestFit="1" customWidth="1"/>
    <col min="12" max="14" width="10.625" style="170" customWidth="1"/>
    <col min="15" max="15" width="10.625" style="171" customWidth="1"/>
    <col min="16" max="19" width="10.625" style="170" customWidth="1"/>
    <col min="20" max="20" width="10.625" style="171" customWidth="1"/>
    <col min="21" max="22" width="10.625" style="170" customWidth="1"/>
    <col min="23" max="23" width="10.625" style="171" customWidth="1"/>
    <col min="24" max="24" width="10.625" style="170" customWidth="1"/>
    <col min="25" max="25" width="16.25" style="170" customWidth="1"/>
    <col min="26" max="26" width="12.875" style="171" bestFit="1" customWidth="1"/>
    <col min="27" max="27" width="10.625" style="217" customWidth="1"/>
    <col min="28" max="28" width="10.625" style="216" customWidth="1"/>
    <col min="29" max="16384" width="9" style="85"/>
  </cols>
  <sheetData>
    <row r="1" spans="1:28" s="92" customFormat="1" ht="60" customHeight="1">
      <c r="A1" s="262" t="s">
        <v>5703</v>
      </c>
      <c r="B1" s="262"/>
      <c r="C1" s="262"/>
      <c r="D1" s="263"/>
      <c r="E1" s="263"/>
      <c r="F1" s="262"/>
      <c r="G1" s="262"/>
      <c r="H1" s="264"/>
      <c r="I1" s="262"/>
      <c r="J1" s="265"/>
      <c r="K1" s="262"/>
      <c r="L1" s="262"/>
      <c r="M1" s="262"/>
      <c r="N1" s="262"/>
      <c r="O1" s="262"/>
      <c r="P1" s="262"/>
      <c r="Q1" s="262"/>
      <c r="R1" s="262"/>
      <c r="S1" s="262"/>
      <c r="T1" s="262"/>
      <c r="U1" s="262"/>
      <c r="V1" s="262"/>
      <c r="W1" s="262"/>
      <c r="X1" s="262"/>
      <c r="Y1" s="262"/>
      <c r="Z1" s="262"/>
      <c r="AA1" s="266"/>
      <c r="AB1" s="267"/>
    </row>
    <row r="2" spans="1:28" s="92" customFormat="1" ht="16.5" customHeight="1">
      <c r="B2" s="150"/>
      <c r="C2" s="150"/>
      <c r="D2" s="149"/>
      <c r="E2" s="149"/>
      <c r="F2" s="150"/>
      <c r="G2" s="150"/>
      <c r="H2" s="151"/>
      <c r="I2" s="150"/>
      <c r="J2" s="150"/>
      <c r="K2" s="150"/>
      <c r="L2" s="150"/>
      <c r="M2" s="150"/>
      <c r="N2" s="150"/>
      <c r="O2" s="150"/>
      <c r="P2" s="150"/>
      <c r="Q2" s="150"/>
      <c r="R2" s="150"/>
      <c r="S2" s="150"/>
      <c r="T2" s="150"/>
      <c r="U2" s="150"/>
      <c r="V2" s="150"/>
      <c r="W2" s="150"/>
      <c r="X2" s="150"/>
      <c r="Y2" s="150"/>
      <c r="Z2" s="150"/>
      <c r="AA2" s="215"/>
      <c r="AB2" s="229" t="s">
        <v>5013</v>
      </c>
    </row>
    <row r="3" spans="1:28" ht="35.25" customHeight="1">
      <c r="A3" s="486" t="s">
        <v>5805</v>
      </c>
      <c r="B3" s="486" t="s">
        <v>5827</v>
      </c>
      <c r="C3" s="486" t="s">
        <v>4440</v>
      </c>
      <c r="D3" s="487" t="s">
        <v>11</v>
      </c>
      <c r="E3" s="487" t="s">
        <v>5820</v>
      </c>
      <c r="F3" s="486" t="s">
        <v>93</v>
      </c>
      <c r="G3" s="486" t="s">
        <v>8</v>
      </c>
      <c r="H3" s="488" t="s">
        <v>2100</v>
      </c>
      <c r="I3" s="486" t="s">
        <v>5791</v>
      </c>
      <c r="J3" s="486" t="s">
        <v>5792</v>
      </c>
      <c r="K3" s="399" t="s">
        <v>5811</v>
      </c>
      <c r="L3" s="399" t="s">
        <v>5810</v>
      </c>
      <c r="M3" s="398" t="s">
        <v>5819</v>
      </c>
      <c r="N3" s="399" t="s">
        <v>5822</v>
      </c>
      <c r="O3" s="399" t="s">
        <v>5821</v>
      </c>
      <c r="P3" s="398" t="s">
        <v>5823</v>
      </c>
      <c r="Q3" s="399" t="s">
        <v>2114</v>
      </c>
      <c r="R3" s="399" t="s">
        <v>64</v>
      </c>
      <c r="S3" s="399" t="s">
        <v>4044</v>
      </c>
      <c r="T3" s="399" t="s">
        <v>4086</v>
      </c>
      <c r="U3" s="398" t="s">
        <v>5824</v>
      </c>
      <c r="V3" s="399" t="s">
        <v>5786</v>
      </c>
      <c r="W3" s="399" t="s">
        <v>5787</v>
      </c>
      <c r="X3" s="398" t="s">
        <v>5825</v>
      </c>
      <c r="Y3" s="399" t="s">
        <v>5613</v>
      </c>
      <c r="Z3" s="399" t="s">
        <v>5812</v>
      </c>
      <c r="AA3" s="631" t="s">
        <v>5702</v>
      </c>
      <c r="AB3" s="630" t="s">
        <v>5826</v>
      </c>
    </row>
    <row r="4" spans="1:28">
      <c r="A4" s="617" t="str">
        <f>_xlfn.RANK.EQ(AB4,$AB$4:$AB$169,0)&amp;"위"</f>
        <v>1위</v>
      </c>
      <c r="B4" s="350" t="s">
        <v>5779</v>
      </c>
      <c r="C4" s="350" t="s">
        <v>2128</v>
      </c>
      <c r="D4" s="506" t="s">
        <v>226</v>
      </c>
      <c r="E4" s="507" t="s">
        <v>2134</v>
      </c>
      <c r="F4" s="308">
        <v>4</v>
      </c>
      <c r="G4" s="317" t="s">
        <v>2135</v>
      </c>
      <c r="H4" s="283" t="s">
        <v>2139</v>
      </c>
      <c r="I4" s="299">
        <v>11</v>
      </c>
      <c r="J4" s="300">
        <v>11</v>
      </c>
      <c r="K4" s="301">
        <v>5</v>
      </c>
      <c r="L4" s="285">
        <v>4.82</v>
      </c>
      <c r="M4" s="290">
        <f t="shared" ref="M4:M35" si="0">AVERAGE(N4:O4)</f>
        <v>5</v>
      </c>
      <c r="N4" s="285">
        <v>5</v>
      </c>
      <c r="O4" s="285">
        <v>5</v>
      </c>
      <c r="P4" s="290">
        <f t="shared" ref="P4:P35" si="1">AVERAGE(Q4:T4)</f>
        <v>4.9775</v>
      </c>
      <c r="Q4" s="285">
        <v>5</v>
      </c>
      <c r="R4" s="285">
        <v>5</v>
      </c>
      <c r="S4" s="328">
        <v>4.91</v>
      </c>
      <c r="T4" s="285">
        <v>5</v>
      </c>
      <c r="U4" s="293">
        <f t="shared" ref="U4:U35" si="2">AVERAGE(V4:W4)</f>
        <v>4.9550000000000001</v>
      </c>
      <c r="V4" s="285">
        <v>4.91</v>
      </c>
      <c r="W4" s="285">
        <v>5</v>
      </c>
      <c r="X4" s="293">
        <f t="shared" ref="X4:X14" si="3">AVERAGE(Y4:Z4)</f>
        <v>5</v>
      </c>
      <c r="Y4" s="329">
        <v>5</v>
      </c>
      <c r="Z4" s="329" t="s">
        <v>2806</v>
      </c>
      <c r="AA4" s="401">
        <f>'(입력) 강사만족도'!$E$1271</f>
        <v>5</v>
      </c>
      <c r="AB4" s="616">
        <f t="shared" ref="AB4:AB35" si="4">AVERAGE(K4:L4,N4:O4,Q4:T4,V4:W4,Y4:Z4,AA4)</f>
        <v>4.97</v>
      </c>
    </row>
    <row r="5" spans="1:28">
      <c r="A5" s="617" t="str">
        <f>IF(_xlfn.RANK.EQ(AB5,$AB$4:$AB$169,0)=_xlfn.RANK.EQ(AB4,$AB$4:$AB$169,0), "-", _xlfn.RANK.EQ(AB5,$AB$4:$AB$169,0)&amp;"위")</f>
        <v>2위</v>
      </c>
      <c r="B5" s="350" t="s">
        <v>4390</v>
      </c>
      <c r="C5" s="350" t="s">
        <v>2791</v>
      </c>
      <c r="D5" s="506" t="s">
        <v>2802</v>
      </c>
      <c r="E5" s="508" t="s">
        <v>2796</v>
      </c>
      <c r="F5" s="286">
        <v>6</v>
      </c>
      <c r="G5" s="286" t="s">
        <v>2800</v>
      </c>
      <c r="H5" s="285" t="s">
        <v>2470</v>
      </c>
      <c r="I5" s="286">
        <v>16</v>
      </c>
      <c r="J5" s="287">
        <v>16</v>
      </c>
      <c r="K5" s="288">
        <v>4.9400000000000004</v>
      </c>
      <c r="L5" s="289">
        <v>4.88</v>
      </c>
      <c r="M5" s="290">
        <f t="shared" si="0"/>
        <v>4.9400000000000004</v>
      </c>
      <c r="N5" s="289">
        <v>4.9400000000000004</v>
      </c>
      <c r="O5" s="289">
        <v>4.9400000000000004</v>
      </c>
      <c r="P5" s="290">
        <f t="shared" si="1"/>
        <v>5</v>
      </c>
      <c r="Q5" s="289">
        <v>5</v>
      </c>
      <c r="R5" s="289">
        <v>5</v>
      </c>
      <c r="S5" s="289">
        <v>5</v>
      </c>
      <c r="T5" s="289">
        <v>5</v>
      </c>
      <c r="U5" s="290">
        <f t="shared" si="2"/>
        <v>5</v>
      </c>
      <c r="V5" s="289">
        <v>5</v>
      </c>
      <c r="W5" s="289">
        <v>5</v>
      </c>
      <c r="X5" s="293">
        <f t="shared" si="3"/>
        <v>4.88</v>
      </c>
      <c r="Y5" s="331">
        <v>4.88</v>
      </c>
      <c r="Z5" s="292" t="s">
        <v>2807</v>
      </c>
      <c r="AA5" s="401">
        <f>'(입력) 강사만족도'!$E$1424</f>
        <v>4.9279999999999999</v>
      </c>
      <c r="AB5" s="616">
        <f t="shared" si="4"/>
        <v>4.9590000000000005</v>
      </c>
    </row>
    <row r="6" spans="1:28">
      <c r="A6" s="617" t="str">
        <f>IF(_xlfn.RANK.EQ(AB6,$AB$4:$AB$169,0)=_xlfn.RANK.EQ(AB5,$AB$4:$AB$169,0), "-", _xlfn.RANK.EQ(AB6,$AB$4:$AB$169,0)&amp;"위")</f>
        <v>3위</v>
      </c>
      <c r="B6" s="350" t="s">
        <v>5780</v>
      </c>
      <c r="C6" s="350" t="s">
        <v>4796</v>
      </c>
      <c r="D6" s="509" t="s">
        <v>4790</v>
      </c>
      <c r="E6" s="506" t="s">
        <v>475</v>
      </c>
      <c r="F6" s="304">
        <v>10</v>
      </c>
      <c r="G6" s="296" t="s">
        <v>4876</v>
      </c>
      <c r="H6" s="306" t="s">
        <v>2101</v>
      </c>
      <c r="I6" s="299">
        <v>17</v>
      </c>
      <c r="J6" s="300">
        <v>17</v>
      </c>
      <c r="K6" s="301">
        <v>4.9400000000000004</v>
      </c>
      <c r="L6" s="285">
        <v>4.9400000000000004</v>
      </c>
      <c r="M6" s="290">
        <f t="shared" si="0"/>
        <v>4.8499999999999996</v>
      </c>
      <c r="N6" s="285">
        <v>4.82</v>
      </c>
      <c r="O6" s="285">
        <v>4.88</v>
      </c>
      <c r="P6" s="290">
        <f t="shared" si="1"/>
        <v>4.8950000000000005</v>
      </c>
      <c r="Q6" s="285">
        <v>4.76</v>
      </c>
      <c r="R6" s="285">
        <v>5</v>
      </c>
      <c r="S6" s="285">
        <v>4.88</v>
      </c>
      <c r="T6" s="285">
        <v>4.9400000000000004</v>
      </c>
      <c r="U6" s="290">
        <f t="shared" si="2"/>
        <v>4.9700000000000006</v>
      </c>
      <c r="V6" s="285">
        <v>5</v>
      </c>
      <c r="W6" s="285">
        <v>4.9400000000000004</v>
      </c>
      <c r="X6" s="293">
        <f t="shared" si="3"/>
        <v>4.9400000000000004</v>
      </c>
      <c r="Y6" s="302">
        <v>4.9400000000000004</v>
      </c>
      <c r="Z6" s="302" t="s">
        <v>2072</v>
      </c>
      <c r="AA6" s="401">
        <f>'(입력) 강사만족도'!$E$2076</f>
        <v>4.923161764705883</v>
      </c>
      <c r="AB6" s="616">
        <f t="shared" si="4"/>
        <v>4.9135968137254897</v>
      </c>
    </row>
    <row r="7" spans="1:28">
      <c r="A7" s="617" t="str">
        <f>IF(_xlfn.RANK.EQ(AB7,$AB$4:$AB$169,0)=_xlfn.RANK.EQ(AB6,$AB$4:$AB$169,0), "-", _xlfn.RANK.EQ(AB7,$AB$4:$AB$169,0)&amp;"위")</f>
        <v>4위</v>
      </c>
      <c r="B7" s="350" t="s">
        <v>5780</v>
      </c>
      <c r="C7" s="350" t="s">
        <v>4260</v>
      </c>
      <c r="D7" s="509" t="s">
        <v>481</v>
      </c>
      <c r="E7" s="506" t="s">
        <v>4261</v>
      </c>
      <c r="F7" s="304">
        <v>2</v>
      </c>
      <c r="G7" s="296" t="s">
        <v>4265</v>
      </c>
      <c r="H7" s="306" t="s">
        <v>3270</v>
      </c>
      <c r="I7" s="299">
        <v>20</v>
      </c>
      <c r="J7" s="300">
        <v>18</v>
      </c>
      <c r="K7" s="301">
        <v>4.83</v>
      </c>
      <c r="L7" s="285">
        <v>4.8899999999999997</v>
      </c>
      <c r="M7" s="290">
        <f t="shared" si="0"/>
        <v>4.7750000000000004</v>
      </c>
      <c r="N7" s="285">
        <v>4.83</v>
      </c>
      <c r="O7" s="285">
        <v>4.72</v>
      </c>
      <c r="P7" s="290">
        <f t="shared" si="1"/>
        <v>4.9125000000000005</v>
      </c>
      <c r="Q7" s="285">
        <v>4.83</v>
      </c>
      <c r="R7" s="285">
        <v>4.9400000000000004</v>
      </c>
      <c r="S7" s="285">
        <v>4.9400000000000004</v>
      </c>
      <c r="T7" s="285">
        <v>4.9400000000000004</v>
      </c>
      <c r="U7" s="290">
        <f t="shared" si="2"/>
        <v>4.915</v>
      </c>
      <c r="V7" s="285">
        <v>4.9400000000000004</v>
      </c>
      <c r="W7" s="285">
        <v>4.8899999999999997</v>
      </c>
      <c r="X7" s="293">
        <f t="shared" si="3"/>
        <v>4.9400000000000004</v>
      </c>
      <c r="Y7" s="302">
        <v>4.9400000000000004</v>
      </c>
      <c r="Z7" s="302" t="s">
        <v>2072</v>
      </c>
      <c r="AA7" s="401">
        <f>'(입력) 강사만족도'!$E$1929</f>
        <v>4.8910714285714283</v>
      </c>
      <c r="AB7" s="616">
        <f t="shared" si="4"/>
        <v>4.8817559523809519</v>
      </c>
    </row>
    <row r="8" spans="1:28">
      <c r="A8" s="617" t="str">
        <f t="shared" ref="A8:A71" si="5">IF(_xlfn.RANK.EQ(AB8,$AB$4:$AB$169,0)=_xlfn.RANK.EQ(AB7,$AB$4:$AB$169,0), "-", _xlfn.RANK.EQ(AB8,$AB$4:$AB$169,0)&amp;"위")</f>
        <v>5위</v>
      </c>
      <c r="B8" s="350" t="s">
        <v>5779</v>
      </c>
      <c r="C8" s="350" t="s">
        <v>2074</v>
      </c>
      <c r="D8" s="506" t="s">
        <v>67</v>
      </c>
      <c r="E8" s="508" t="s">
        <v>2075</v>
      </c>
      <c r="F8" s="286">
        <v>1</v>
      </c>
      <c r="G8" s="286" t="s">
        <v>2080</v>
      </c>
      <c r="H8" s="285" t="s">
        <v>2102</v>
      </c>
      <c r="I8" s="286">
        <v>12</v>
      </c>
      <c r="J8" s="287">
        <v>11</v>
      </c>
      <c r="K8" s="288">
        <v>4.91</v>
      </c>
      <c r="L8" s="289">
        <v>4.82</v>
      </c>
      <c r="M8" s="290">
        <f t="shared" si="0"/>
        <v>4.7750000000000004</v>
      </c>
      <c r="N8" s="289">
        <v>4.82</v>
      </c>
      <c r="O8" s="289">
        <v>4.7300000000000004</v>
      </c>
      <c r="P8" s="290">
        <f t="shared" si="1"/>
        <v>5</v>
      </c>
      <c r="Q8" s="289">
        <v>5</v>
      </c>
      <c r="R8" s="289">
        <v>5</v>
      </c>
      <c r="S8" s="289">
        <v>5</v>
      </c>
      <c r="T8" s="289">
        <v>5</v>
      </c>
      <c r="U8" s="290">
        <f t="shared" si="2"/>
        <v>4.7750000000000004</v>
      </c>
      <c r="V8" s="289">
        <v>4.6399999999999997</v>
      </c>
      <c r="W8" s="289">
        <v>4.91</v>
      </c>
      <c r="X8" s="290">
        <f t="shared" si="3"/>
        <v>4.7750000000000004</v>
      </c>
      <c r="Y8" s="325">
        <v>4.6399999999999997</v>
      </c>
      <c r="Z8" s="326">
        <v>4.91</v>
      </c>
      <c r="AA8" s="401">
        <f>'(입력) 강사만족도'!$E$1095</f>
        <v>4.9803125000000001</v>
      </c>
      <c r="AB8" s="616">
        <f t="shared" si="4"/>
        <v>4.8738701923076917</v>
      </c>
    </row>
    <row r="9" spans="1:28">
      <c r="A9" s="617" t="str">
        <f t="shared" si="5"/>
        <v>6위</v>
      </c>
      <c r="B9" s="350" t="s">
        <v>4387</v>
      </c>
      <c r="C9" s="350" t="s">
        <v>89</v>
      </c>
      <c r="D9" s="506" t="s">
        <v>226</v>
      </c>
      <c r="E9" s="508" t="s">
        <v>475</v>
      </c>
      <c r="F9" s="286">
        <v>1</v>
      </c>
      <c r="G9" s="296" t="s">
        <v>476</v>
      </c>
      <c r="H9" s="285" t="s">
        <v>2101</v>
      </c>
      <c r="I9" s="286">
        <v>13</v>
      </c>
      <c r="J9" s="287">
        <v>13</v>
      </c>
      <c r="K9" s="288">
        <v>4.92</v>
      </c>
      <c r="L9" s="289">
        <v>4.8499999999999996</v>
      </c>
      <c r="M9" s="290">
        <f t="shared" si="0"/>
        <v>4.8499999999999996</v>
      </c>
      <c r="N9" s="289">
        <v>4.8499999999999996</v>
      </c>
      <c r="O9" s="289">
        <v>4.8499999999999996</v>
      </c>
      <c r="P9" s="290">
        <f t="shared" si="1"/>
        <v>4.83</v>
      </c>
      <c r="Q9" s="289">
        <v>4.8499999999999996</v>
      </c>
      <c r="R9" s="289">
        <v>4.8499999999999996</v>
      </c>
      <c r="S9" s="289">
        <v>4.7699999999999996</v>
      </c>
      <c r="T9" s="289">
        <v>4.8499999999999996</v>
      </c>
      <c r="U9" s="290">
        <f t="shared" si="2"/>
        <v>4.8499999999999996</v>
      </c>
      <c r="V9" s="289">
        <v>4.8499999999999996</v>
      </c>
      <c r="W9" s="289">
        <v>4.8499999999999996</v>
      </c>
      <c r="X9" s="290">
        <f t="shared" si="3"/>
        <v>4.8499999999999996</v>
      </c>
      <c r="Y9" s="291">
        <v>4.8499999999999996</v>
      </c>
      <c r="Z9" s="292" t="s">
        <v>2072</v>
      </c>
      <c r="AA9" s="401">
        <f>'(입력) 강사만족도'!$E$213</f>
        <v>4.8420000000000005</v>
      </c>
      <c r="AB9" s="616">
        <f t="shared" si="4"/>
        <v>4.8485000000000005</v>
      </c>
    </row>
    <row r="10" spans="1:28">
      <c r="A10" s="617" t="str">
        <f t="shared" si="5"/>
        <v>7위</v>
      </c>
      <c r="B10" s="350" t="s">
        <v>5778</v>
      </c>
      <c r="C10" s="350" t="s">
        <v>1020</v>
      </c>
      <c r="D10" s="506" t="s">
        <v>67</v>
      </c>
      <c r="E10" s="510" t="s">
        <v>1023</v>
      </c>
      <c r="F10" s="308">
        <v>1</v>
      </c>
      <c r="G10" s="296" t="s">
        <v>1022</v>
      </c>
      <c r="H10" s="285" t="s">
        <v>2102</v>
      </c>
      <c r="I10" s="299">
        <v>8</v>
      </c>
      <c r="J10" s="300">
        <v>8</v>
      </c>
      <c r="K10" s="301">
        <v>5</v>
      </c>
      <c r="L10" s="285">
        <v>5</v>
      </c>
      <c r="M10" s="290">
        <f t="shared" si="0"/>
        <v>4.9399999999999995</v>
      </c>
      <c r="N10" s="285">
        <v>5</v>
      </c>
      <c r="O10" s="285">
        <v>4.88</v>
      </c>
      <c r="P10" s="290">
        <f t="shared" si="1"/>
        <v>4.97</v>
      </c>
      <c r="Q10" s="285">
        <v>5</v>
      </c>
      <c r="R10" s="285">
        <v>5</v>
      </c>
      <c r="S10" s="285">
        <v>4.88</v>
      </c>
      <c r="T10" s="285">
        <v>5</v>
      </c>
      <c r="U10" s="290">
        <f t="shared" si="2"/>
        <v>4.375</v>
      </c>
      <c r="V10" s="285">
        <v>4.25</v>
      </c>
      <c r="W10" s="285">
        <v>4.5</v>
      </c>
      <c r="X10" s="290">
        <f t="shared" si="3"/>
        <v>4.75</v>
      </c>
      <c r="Y10" s="302">
        <v>4.5</v>
      </c>
      <c r="Z10" s="302">
        <v>5</v>
      </c>
      <c r="AA10" s="401">
        <f>'(입력) 강사만족도'!$E$521</f>
        <v>4.9914285714285711</v>
      </c>
      <c r="AB10" s="616">
        <f t="shared" si="4"/>
        <v>4.8462637362637357</v>
      </c>
    </row>
    <row r="11" spans="1:28">
      <c r="A11" s="617" t="str">
        <f t="shared" si="5"/>
        <v>8위</v>
      </c>
      <c r="B11" s="350" t="s">
        <v>4389</v>
      </c>
      <c r="C11" s="350" t="s">
        <v>1796</v>
      </c>
      <c r="D11" s="506" t="s">
        <v>88</v>
      </c>
      <c r="E11" s="508" t="s">
        <v>1803</v>
      </c>
      <c r="F11" s="286">
        <v>1</v>
      </c>
      <c r="G11" s="296" t="s">
        <v>1804</v>
      </c>
      <c r="H11" s="285" t="s">
        <v>2101</v>
      </c>
      <c r="I11" s="286">
        <v>10</v>
      </c>
      <c r="J11" s="287">
        <v>10</v>
      </c>
      <c r="K11" s="288">
        <v>4.9000000000000004</v>
      </c>
      <c r="L11" s="289">
        <v>4.8</v>
      </c>
      <c r="M11" s="290">
        <f t="shared" si="0"/>
        <v>4.9000000000000004</v>
      </c>
      <c r="N11" s="289">
        <v>4.9000000000000004</v>
      </c>
      <c r="O11" s="289">
        <v>4.9000000000000004</v>
      </c>
      <c r="P11" s="290">
        <f t="shared" si="1"/>
        <v>4.7750000000000004</v>
      </c>
      <c r="Q11" s="289">
        <v>4.9000000000000004</v>
      </c>
      <c r="R11" s="289">
        <v>4.5</v>
      </c>
      <c r="S11" s="289">
        <v>4.8</v>
      </c>
      <c r="T11" s="289">
        <v>4.9000000000000004</v>
      </c>
      <c r="U11" s="290">
        <f t="shared" si="2"/>
        <v>4.9000000000000004</v>
      </c>
      <c r="V11" s="289">
        <v>4.9000000000000004</v>
      </c>
      <c r="W11" s="289">
        <v>4.9000000000000004</v>
      </c>
      <c r="X11" s="290">
        <f t="shared" si="3"/>
        <v>4.8</v>
      </c>
      <c r="Y11" s="291">
        <v>4.8</v>
      </c>
      <c r="Z11" s="292" t="s">
        <v>2072</v>
      </c>
      <c r="AA11" s="401">
        <f>'(입력) 강사만족도'!$E$973</f>
        <v>4.8999999999999995</v>
      </c>
      <c r="AB11" s="616">
        <f t="shared" si="4"/>
        <v>4.8416666666666659</v>
      </c>
    </row>
    <row r="12" spans="1:28">
      <c r="A12" s="617" t="str">
        <f t="shared" si="5"/>
        <v>9위</v>
      </c>
      <c r="B12" s="350" t="s">
        <v>4388</v>
      </c>
      <c r="C12" s="350" t="s">
        <v>1570</v>
      </c>
      <c r="D12" s="506" t="s">
        <v>225</v>
      </c>
      <c r="E12" s="510" t="s">
        <v>1575</v>
      </c>
      <c r="F12" s="308">
        <v>2</v>
      </c>
      <c r="G12" s="317" t="s">
        <v>1574</v>
      </c>
      <c r="H12" s="285" t="s">
        <v>2101</v>
      </c>
      <c r="I12" s="299">
        <v>17</v>
      </c>
      <c r="J12" s="300">
        <v>17</v>
      </c>
      <c r="K12" s="301">
        <v>4.88</v>
      </c>
      <c r="L12" s="285">
        <v>4.82</v>
      </c>
      <c r="M12" s="290">
        <f t="shared" si="0"/>
        <v>4.82</v>
      </c>
      <c r="N12" s="285">
        <v>4.88</v>
      </c>
      <c r="O12" s="285">
        <v>4.76</v>
      </c>
      <c r="P12" s="290">
        <f t="shared" si="1"/>
        <v>4.8049999999999997</v>
      </c>
      <c r="Q12" s="285">
        <v>4.88</v>
      </c>
      <c r="R12" s="285">
        <v>4.76</v>
      </c>
      <c r="S12" s="285">
        <v>4.76</v>
      </c>
      <c r="T12" s="285">
        <v>4.82</v>
      </c>
      <c r="U12" s="290">
        <f t="shared" si="2"/>
        <v>4.82</v>
      </c>
      <c r="V12" s="285">
        <v>4.82</v>
      </c>
      <c r="W12" s="285">
        <v>4.82</v>
      </c>
      <c r="X12" s="290">
        <f t="shared" si="3"/>
        <v>4.82</v>
      </c>
      <c r="Y12" s="302">
        <v>4.82</v>
      </c>
      <c r="Z12" s="302" t="s">
        <v>2072</v>
      </c>
      <c r="AA12" s="403">
        <f>'(입력) 강사만족도'!$E$825</f>
        <v>4.8579166666666671</v>
      </c>
      <c r="AB12" s="616">
        <f t="shared" si="4"/>
        <v>4.823159722222222</v>
      </c>
    </row>
    <row r="13" spans="1:28">
      <c r="A13" s="617" t="str">
        <f t="shared" si="5"/>
        <v>10위</v>
      </c>
      <c r="B13" s="350" t="s">
        <v>5778</v>
      </c>
      <c r="C13" s="350" t="s">
        <v>1020</v>
      </c>
      <c r="D13" s="506" t="s">
        <v>226</v>
      </c>
      <c r="E13" s="510" t="s">
        <v>475</v>
      </c>
      <c r="F13" s="308">
        <v>2</v>
      </c>
      <c r="G13" s="296" t="s">
        <v>1027</v>
      </c>
      <c r="H13" s="285" t="s">
        <v>2101</v>
      </c>
      <c r="I13" s="299">
        <v>18</v>
      </c>
      <c r="J13" s="300">
        <v>18</v>
      </c>
      <c r="K13" s="301">
        <v>4.72</v>
      </c>
      <c r="L13" s="285">
        <v>4.78</v>
      </c>
      <c r="M13" s="290">
        <f t="shared" si="0"/>
        <v>4.75</v>
      </c>
      <c r="N13" s="285">
        <v>4.72</v>
      </c>
      <c r="O13" s="285">
        <v>4.78</v>
      </c>
      <c r="P13" s="290">
        <f t="shared" si="1"/>
        <v>4.835</v>
      </c>
      <c r="Q13" s="285">
        <v>4.78</v>
      </c>
      <c r="R13" s="285">
        <v>4.8899999999999997</v>
      </c>
      <c r="S13" s="285">
        <v>4.78</v>
      </c>
      <c r="T13" s="285">
        <v>4.8899999999999997</v>
      </c>
      <c r="U13" s="290">
        <f t="shared" si="2"/>
        <v>4.83</v>
      </c>
      <c r="V13" s="285">
        <v>4.83</v>
      </c>
      <c r="W13" s="285">
        <v>4.83</v>
      </c>
      <c r="X13" s="290">
        <f t="shared" si="3"/>
        <v>4.83</v>
      </c>
      <c r="Y13" s="302">
        <v>4.83</v>
      </c>
      <c r="Z13" s="302" t="s">
        <v>2072</v>
      </c>
      <c r="AA13" s="401">
        <f>'(입력) 강사만족도'!$E$544</f>
        <v>4.9300000000000006</v>
      </c>
      <c r="AB13" s="616">
        <f t="shared" si="4"/>
        <v>4.8133333333333335</v>
      </c>
    </row>
    <row r="14" spans="1:28">
      <c r="A14" s="617" t="str">
        <f t="shared" si="5"/>
        <v>11위</v>
      </c>
      <c r="B14" s="350" t="s">
        <v>5780</v>
      </c>
      <c r="C14" s="350" t="s">
        <v>4498</v>
      </c>
      <c r="D14" s="506" t="s">
        <v>225</v>
      </c>
      <c r="E14" s="506" t="s">
        <v>2077</v>
      </c>
      <c r="F14" s="304">
        <v>2</v>
      </c>
      <c r="G14" s="296" t="s">
        <v>4787</v>
      </c>
      <c r="H14" s="306" t="s">
        <v>2125</v>
      </c>
      <c r="I14" s="299">
        <v>27</v>
      </c>
      <c r="J14" s="300">
        <v>26</v>
      </c>
      <c r="K14" s="301">
        <v>4.92</v>
      </c>
      <c r="L14" s="285">
        <v>4.88</v>
      </c>
      <c r="M14" s="290">
        <f t="shared" si="0"/>
        <v>4.75</v>
      </c>
      <c r="N14" s="285">
        <v>4.8499999999999996</v>
      </c>
      <c r="O14" s="285">
        <v>4.6500000000000004</v>
      </c>
      <c r="P14" s="290">
        <f t="shared" si="1"/>
        <v>4.7975000000000003</v>
      </c>
      <c r="Q14" s="285">
        <v>4.7699999999999996</v>
      </c>
      <c r="R14" s="285">
        <v>4.96</v>
      </c>
      <c r="S14" s="285">
        <v>4.6500000000000004</v>
      </c>
      <c r="T14" s="285">
        <v>4.8099999999999996</v>
      </c>
      <c r="U14" s="290">
        <f t="shared" si="2"/>
        <v>4.8849999999999998</v>
      </c>
      <c r="V14" s="285">
        <v>4.8499999999999996</v>
      </c>
      <c r="W14" s="285">
        <v>4.92</v>
      </c>
      <c r="X14" s="293">
        <f t="shared" si="3"/>
        <v>4.6900000000000004</v>
      </c>
      <c r="Y14" s="302">
        <v>4.6900000000000004</v>
      </c>
      <c r="Z14" s="302">
        <v>4.6900000000000004</v>
      </c>
      <c r="AA14" s="401">
        <f>'(입력) 강사만족도'!$E$2022</f>
        <v>4.9200000000000008</v>
      </c>
      <c r="AB14" s="616">
        <f t="shared" si="4"/>
        <v>4.8123076923076926</v>
      </c>
    </row>
    <row r="15" spans="1:28">
      <c r="A15" s="617" t="str">
        <f t="shared" si="5"/>
        <v>12위</v>
      </c>
      <c r="B15" s="350" t="s">
        <v>4388</v>
      </c>
      <c r="C15" s="350" t="s">
        <v>1262</v>
      </c>
      <c r="D15" s="506" t="s">
        <v>481</v>
      </c>
      <c r="E15" s="508" t="s">
        <v>1266</v>
      </c>
      <c r="F15" s="286">
        <v>1</v>
      </c>
      <c r="G15" s="296" t="s">
        <v>1265</v>
      </c>
      <c r="H15" s="285" t="s">
        <v>2101</v>
      </c>
      <c r="I15" s="286">
        <v>36</v>
      </c>
      <c r="J15" s="287">
        <v>35</v>
      </c>
      <c r="K15" s="288">
        <v>4.8600000000000003</v>
      </c>
      <c r="L15" s="289">
        <v>4.8</v>
      </c>
      <c r="M15" s="290">
        <f t="shared" si="0"/>
        <v>4.74</v>
      </c>
      <c r="N15" s="289">
        <v>4.7699999999999996</v>
      </c>
      <c r="O15" s="289">
        <v>4.71</v>
      </c>
      <c r="P15" s="290">
        <f t="shared" si="1"/>
        <v>4.7725</v>
      </c>
      <c r="Q15" s="289">
        <v>4.8</v>
      </c>
      <c r="R15" s="289">
        <v>4.83</v>
      </c>
      <c r="S15" s="289">
        <v>4.5999999999999996</v>
      </c>
      <c r="T15" s="289">
        <v>4.8600000000000003</v>
      </c>
      <c r="U15" s="290">
        <f t="shared" si="2"/>
        <v>4.9400000000000004</v>
      </c>
      <c r="V15" s="289">
        <v>4.9400000000000004</v>
      </c>
      <c r="W15" s="289">
        <v>4.9400000000000004</v>
      </c>
      <c r="X15" s="290" t="s">
        <v>2072</v>
      </c>
      <c r="Y15" s="291" t="s">
        <v>2072</v>
      </c>
      <c r="Z15" s="292" t="s">
        <v>2072</v>
      </c>
      <c r="AA15" s="401">
        <f>'(입력) 강사만족도'!$E$664</f>
        <v>4.7537499999999993</v>
      </c>
      <c r="AB15" s="616">
        <f t="shared" si="4"/>
        <v>4.8057954545454544</v>
      </c>
    </row>
    <row r="16" spans="1:28">
      <c r="A16" s="617" t="str">
        <f t="shared" si="5"/>
        <v>13위</v>
      </c>
      <c r="B16" s="350" t="s">
        <v>4387</v>
      </c>
      <c r="C16" s="350" t="s">
        <v>235</v>
      </c>
      <c r="D16" s="506" t="s">
        <v>225</v>
      </c>
      <c r="E16" s="508" t="s">
        <v>230</v>
      </c>
      <c r="F16" s="286">
        <v>1</v>
      </c>
      <c r="G16" s="296" t="s">
        <v>231</v>
      </c>
      <c r="H16" s="285" t="s">
        <v>2102</v>
      </c>
      <c r="I16" s="286">
        <v>28</v>
      </c>
      <c r="J16" s="287">
        <v>28</v>
      </c>
      <c r="K16" s="288">
        <v>4.8600000000000003</v>
      </c>
      <c r="L16" s="289">
        <v>4.82</v>
      </c>
      <c r="M16" s="290">
        <f t="shared" si="0"/>
        <v>4.8049999999999997</v>
      </c>
      <c r="N16" s="289">
        <v>4.79</v>
      </c>
      <c r="O16" s="289">
        <v>4.82</v>
      </c>
      <c r="P16" s="290">
        <f t="shared" si="1"/>
        <v>4.7774999999999999</v>
      </c>
      <c r="Q16" s="289">
        <v>4.75</v>
      </c>
      <c r="R16" s="289">
        <v>4.8899999999999997</v>
      </c>
      <c r="S16" s="289">
        <v>4.68</v>
      </c>
      <c r="T16" s="289">
        <v>4.79</v>
      </c>
      <c r="U16" s="290">
        <f t="shared" si="2"/>
        <v>4.8600000000000003</v>
      </c>
      <c r="V16" s="289">
        <v>4.8600000000000003</v>
      </c>
      <c r="W16" s="289">
        <v>4.8600000000000003</v>
      </c>
      <c r="X16" s="290">
        <f t="shared" ref="X16:X27" si="6">AVERAGE(Y16:Z16)</f>
        <v>4.6950000000000003</v>
      </c>
      <c r="Y16" s="291">
        <v>4.75</v>
      </c>
      <c r="Z16" s="292">
        <v>4.6399999999999997</v>
      </c>
      <c r="AA16" s="401">
        <f>'(입력) 강사만족도'!$E$170</f>
        <v>4.9449999999999994</v>
      </c>
      <c r="AB16" s="616">
        <f t="shared" si="4"/>
        <v>4.8042307692307693</v>
      </c>
    </row>
    <row r="17" spans="1:28">
      <c r="A17" s="617" t="str">
        <f t="shared" si="5"/>
        <v>14위</v>
      </c>
      <c r="B17" s="350" t="s">
        <v>5778</v>
      </c>
      <c r="C17" s="350" t="s">
        <v>828</v>
      </c>
      <c r="D17" s="506" t="s">
        <v>225</v>
      </c>
      <c r="E17" s="508" t="s">
        <v>831</v>
      </c>
      <c r="F17" s="286">
        <v>1</v>
      </c>
      <c r="G17" s="296" t="s">
        <v>832</v>
      </c>
      <c r="H17" s="285" t="s">
        <v>2102</v>
      </c>
      <c r="I17" s="286">
        <v>29</v>
      </c>
      <c r="J17" s="287">
        <v>28</v>
      </c>
      <c r="K17" s="288">
        <v>4.8600000000000003</v>
      </c>
      <c r="L17" s="289">
        <v>4.79</v>
      </c>
      <c r="M17" s="290">
        <f t="shared" si="0"/>
        <v>4.75</v>
      </c>
      <c r="N17" s="289">
        <v>4.75</v>
      </c>
      <c r="O17" s="289">
        <v>4.75</v>
      </c>
      <c r="P17" s="290">
        <f t="shared" si="1"/>
        <v>4.8025000000000002</v>
      </c>
      <c r="Q17" s="289">
        <v>4.82</v>
      </c>
      <c r="R17" s="289">
        <v>4.8899999999999997</v>
      </c>
      <c r="S17" s="289">
        <v>4.71</v>
      </c>
      <c r="T17" s="289">
        <v>4.79</v>
      </c>
      <c r="U17" s="290">
        <f t="shared" si="2"/>
        <v>4.82</v>
      </c>
      <c r="V17" s="289">
        <v>4.82</v>
      </c>
      <c r="W17" s="289">
        <v>4.82</v>
      </c>
      <c r="X17" s="290">
        <f t="shared" si="6"/>
        <v>4.7699999999999996</v>
      </c>
      <c r="Y17" s="291">
        <v>4.79</v>
      </c>
      <c r="Z17" s="292">
        <v>4.75</v>
      </c>
      <c r="AA17" s="401">
        <f>'(입력) 강사만족도'!$E$412</f>
        <v>4.9087499999999995</v>
      </c>
      <c r="AB17" s="616">
        <f t="shared" si="4"/>
        <v>4.80375</v>
      </c>
    </row>
    <row r="18" spans="1:28">
      <c r="A18" s="617" t="str">
        <f t="shared" si="5"/>
        <v>15위</v>
      </c>
      <c r="B18" s="350" t="s">
        <v>5778</v>
      </c>
      <c r="C18" s="350" t="s">
        <v>679</v>
      </c>
      <c r="D18" s="506" t="s">
        <v>66</v>
      </c>
      <c r="E18" s="508" t="s">
        <v>690</v>
      </c>
      <c r="F18" s="286">
        <v>1</v>
      </c>
      <c r="G18" s="296" t="s">
        <v>691</v>
      </c>
      <c r="H18" s="285" t="s">
        <v>2101</v>
      </c>
      <c r="I18" s="286">
        <v>17</v>
      </c>
      <c r="J18" s="287">
        <v>16</v>
      </c>
      <c r="K18" s="288">
        <v>4.9400000000000004</v>
      </c>
      <c r="L18" s="289">
        <v>4.9400000000000004</v>
      </c>
      <c r="M18" s="290">
        <f t="shared" si="0"/>
        <v>4.875</v>
      </c>
      <c r="N18" s="289">
        <v>4.9400000000000004</v>
      </c>
      <c r="O18" s="289">
        <v>4.8099999999999996</v>
      </c>
      <c r="P18" s="290">
        <f t="shared" si="1"/>
        <v>4.8299999999999992</v>
      </c>
      <c r="Q18" s="289">
        <v>4.88</v>
      </c>
      <c r="R18" s="289">
        <v>4.75</v>
      </c>
      <c r="S18" s="289">
        <v>4.8099999999999996</v>
      </c>
      <c r="T18" s="289">
        <v>4.88</v>
      </c>
      <c r="U18" s="290">
        <f t="shared" si="2"/>
        <v>4.5299999999999994</v>
      </c>
      <c r="V18" s="289">
        <v>4.5</v>
      </c>
      <c r="W18" s="289">
        <v>4.5599999999999996</v>
      </c>
      <c r="X18" s="290">
        <f t="shared" si="6"/>
        <v>4.8099999999999996</v>
      </c>
      <c r="Y18" s="291">
        <v>4.8099999999999996</v>
      </c>
      <c r="Z18" s="292" t="s">
        <v>2072</v>
      </c>
      <c r="AA18" s="401">
        <f>'(입력) 강사만족도'!$E$364</f>
        <v>4.7987500000000001</v>
      </c>
      <c r="AB18" s="616">
        <f t="shared" si="4"/>
        <v>4.8015625000000002</v>
      </c>
    </row>
    <row r="19" spans="1:28">
      <c r="A19" s="617" t="str">
        <f t="shared" si="5"/>
        <v>16위</v>
      </c>
      <c r="B19" s="350" t="s">
        <v>4392</v>
      </c>
      <c r="C19" s="350" t="s">
        <v>4160</v>
      </c>
      <c r="D19" s="506" t="s">
        <v>226</v>
      </c>
      <c r="E19" s="506" t="s">
        <v>4161</v>
      </c>
      <c r="F19" s="304">
        <v>9</v>
      </c>
      <c r="G19" s="296" t="s">
        <v>4162</v>
      </c>
      <c r="H19" s="306" t="s">
        <v>3270</v>
      </c>
      <c r="I19" s="299">
        <v>17</v>
      </c>
      <c r="J19" s="300">
        <v>17</v>
      </c>
      <c r="K19" s="301">
        <v>4.82</v>
      </c>
      <c r="L19" s="285">
        <v>4.71</v>
      </c>
      <c r="M19" s="290">
        <f t="shared" si="0"/>
        <v>4.6749999999999998</v>
      </c>
      <c r="N19" s="285">
        <v>4.59</v>
      </c>
      <c r="O19" s="285">
        <v>4.76</v>
      </c>
      <c r="P19" s="290">
        <f t="shared" si="1"/>
        <v>4.82</v>
      </c>
      <c r="Q19" s="285">
        <v>4.82</v>
      </c>
      <c r="R19" s="285">
        <v>4.82</v>
      </c>
      <c r="S19" s="285">
        <v>4.82</v>
      </c>
      <c r="T19" s="285">
        <v>4.82</v>
      </c>
      <c r="U19" s="290">
        <f t="shared" si="2"/>
        <v>4.82</v>
      </c>
      <c r="V19" s="285">
        <v>4.82</v>
      </c>
      <c r="W19" s="285">
        <v>4.82</v>
      </c>
      <c r="X19" s="293">
        <f t="shared" si="6"/>
        <v>4.82</v>
      </c>
      <c r="Y19" s="302">
        <v>4.82</v>
      </c>
      <c r="Z19" s="302" t="s">
        <v>4143</v>
      </c>
      <c r="AA19" s="401">
        <f>'(입력) 강사만족도'!$E$1876</f>
        <v>4.9400000000000004</v>
      </c>
      <c r="AB19" s="616">
        <f t="shared" si="4"/>
        <v>4.7966666666666669</v>
      </c>
    </row>
    <row r="20" spans="1:28">
      <c r="A20" s="617" t="str">
        <f t="shared" si="5"/>
        <v>17위</v>
      </c>
      <c r="B20" s="350" t="s">
        <v>5779</v>
      </c>
      <c r="C20" s="350" t="s">
        <v>2116</v>
      </c>
      <c r="D20" s="506" t="s">
        <v>88</v>
      </c>
      <c r="E20" s="510" t="s">
        <v>684</v>
      </c>
      <c r="F20" s="283">
        <v>2</v>
      </c>
      <c r="G20" s="317" t="s">
        <v>2122</v>
      </c>
      <c r="H20" s="285" t="s">
        <v>2125</v>
      </c>
      <c r="I20" s="299">
        <v>11</v>
      </c>
      <c r="J20" s="300">
        <v>11</v>
      </c>
      <c r="K20" s="301">
        <v>4.6399999999999997</v>
      </c>
      <c r="L20" s="285">
        <v>4.82</v>
      </c>
      <c r="M20" s="290">
        <f t="shared" si="0"/>
        <v>4.91</v>
      </c>
      <c r="N20" s="285">
        <v>4.91</v>
      </c>
      <c r="O20" s="285">
        <v>4.91</v>
      </c>
      <c r="P20" s="290">
        <f t="shared" si="1"/>
        <v>4.82</v>
      </c>
      <c r="Q20" s="285">
        <v>4.91</v>
      </c>
      <c r="R20" s="285">
        <v>4.82</v>
      </c>
      <c r="S20" s="285">
        <v>4.82</v>
      </c>
      <c r="T20" s="285">
        <v>4.7300000000000004</v>
      </c>
      <c r="U20" s="293">
        <f t="shared" si="2"/>
        <v>4.8650000000000002</v>
      </c>
      <c r="V20" s="285">
        <v>4.82</v>
      </c>
      <c r="W20" s="285">
        <v>4.91</v>
      </c>
      <c r="X20" s="293">
        <f t="shared" si="6"/>
        <v>4.6400000000000006</v>
      </c>
      <c r="Y20" s="285">
        <v>4.55</v>
      </c>
      <c r="Z20" s="285">
        <v>4.7300000000000004</v>
      </c>
      <c r="AA20" s="401">
        <f>'(입력) 강사만족도'!$E$1180</f>
        <v>4.7693749999999993</v>
      </c>
      <c r="AB20" s="616">
        <f t="shared" si="4"/>
        <v>4.7953365384615392</v>
      </c>
    </row>
    <row r="21" spans="1:28">
      <c r="A21" s="617" t="str">
        <f t="shared" si="5"/>
        <v>18위</v>
      </c>
      <c r="B21" s="350" t="s">
        <v>4392</v>
      </c>
      <c r="C21" s="350" t="s">
        <v>4157</v>
      </c>
      <c r="D21" s="506" t="s">
        <v>481</v>
      </c>
      <c r="E21" s="510" t="s">
        <v>4045</v>
      </c>
      <c r="F21" s="308">
        <v>2</v>
      </c>
      <c r="G21" s="317" t="s">
        <v>4046</v>
      </c>
      <c r="H21" s="306" t="s">
        <v>3259</v>
      </c>
      <c r="I21" s="299">
        <v>27</v>
      </c>
      <c r="J21" s="300">
        <v>23</v>
      </c>
      <c r="K21" s="301">
        <v>4.74</v>
      </c>
      <c r="L21" s="285">
        <v>4.83</v>
      </c>
      <c r="M21" s="290">
        <f t="shared" si="0"/>
        <v>4.7650000000000006</v>
      </c>
      <c r="N21" s="285">
        <v>4.83</v>
      </c>
      <c r="O21" s="285">
        <v>4.7</v>
      </c>
      <c r="P21" s="290">
        <f t="shared" si="1"/>
        <v>4.78</v>
      </c>
      <c r="Q21" s="285">
        <v>4.78</v>
      </c>
      <c r="R21" s="285">
        <v>4.78</v>
      </c>
      <c r="S21" s="285">
        <v>4.78</v>
      </c>
      <c r="T21" s="285">
        <v>4.78</v>
      </c>
      <c r="U21" s="290">
        <f t="shared" si="2"/>
        <v>4.83</v>
      </c>
      <c r="V21" s="285">
        <v>4.83</v>
      </c>
      <c r="W21" s="285">
        <v>4.83</v>
      </c>
      <c r="X21" s="293">
        <f t="shared" si="6"/>
        <v>4.83</v>
      </c>
      <c r="Y21" s="285">
        <v>4.83</v>
      </c>
      <c r="Z21" s="302">
        <v>4.83</v>
      </c>
      <c r="AA21" s="404" t="s">
        <v>4128</v>
      </c>
      <c r="AB21" s="616">
        <f t="shared" si="4"/>
        <v>4.7949999999999999</v>
      </c>
    </row>
    <row r="22" spans="1:28">
      <c r="A22" s="617" t="str">
        <f t="shared" si="5"/>
        <v>19위</v>
      </c>
      <c r="B22" s="350" t="s">
        <v>4389</v>
      </c>
      <c r="C22" s="350" t="s">
        <v>1796</v>
      </c>
      <c r="D22" s="506" t="s">
        <v>225</v>
      </c>
      <c r="E22" s="508" t="s">
        <v>890</v>
      </c>
      <c r="F22" s="286">
        <v>2</v>
      </c>
      <c r="G22" s="296" t="s">
        <v>1798</v>
      </c>
      <c r="H22" s="285" t="s">
        <v>2102</v>
      </c>
      <c r="I22" s="286">
        <v>27</v>
      </c>
      <c r="J22" s="287">
        <v>27</v>
      </c>
      <c r="K22" s="288">
        <v>4.74</v>
      </c>
      <c r="L22" s="289">
        <v>4.7</v>
      </c>
      <c r="M22" s="290">
        <f t="shared" si="0"/>
        <v>4.8099999999999996</v>
      </c>
      <c r="N22" s="289">
        <v>4.8099999999999996</v>
      </c>
      <c r="O22" s="289">
        <v>4.8099999999999996</v>
      </c>
      <c r="P22" s="290">
        <f t="shared" si="1"/>
        <v>4.8224999999999998</v>
      </c>
      <c r="Q22" s="289">
        <v>4.78</v>
      </c>
      <c r="R22" s="289">
        <v>4.8499999999999996</v>
      </c>
      <c r="S22" s="289">
        <v>4.8099999999999996</v>
      </c>
      <c r="T22" s="289">
        <v>4.8499999999999996</v>
      </c>
      <c r="U22" s="290">
        <f t="shared" si="2"/>
        <v>4.74</v>
      </c>
      <c r="V22" s="289">
        <v>4.74</v>
      </c>
      <c r="W22" s="289">
        <v>4.74</v>
      </c>
      <c r="X22" s="290">
        <f t="shared" si="6"/>
        <v>4.7750000000000004</v>
      </c>
      <c r="Y22" s="291">
        <v>4.74</v>
      </c>
      <c r="Z22" s="292">
        <v>4.8099999999999996</v>
      </c>
      <c r="AA22" s="401">
        <f>'(입력) 강사만족도'!$E$958</f>
        <v>4.8755555555555548</v>
      </c>
      <c r="AB22" s="616">
        <f t="shared" si="4"/>
        <v>4.7888888888888896</v>
      </c>
    </row>
    <row r="23" spans="1:28">
      <c r="A23" s="617" t="str">
        <f t="shared" si="5"/>
        <v>20위</v>
      </c>
      <c r="B23" s="350" t="s">
        <v>4391</v>
      </c>
      <c r="C23" s="350" t="s">
        <v>3001</v>
      </c>
      <c r="D23" s="509" t="s">
        <v>225</v>
      </c>
      <c r="E23" s="510" t="s">
        <v>3044</v>
      </c>
      <c r="F23" s="308">
        <v>2</v>
      </c>
      <c r="G23" s="317" t="s">
        <v>3004</v>
      </c>
      <c r="H23" s="334" t="s">
        <v>2102</v>
      </c>
      <c r="I23" s="299">
        <v>30</v>
      </c>
      <c r="J23" s="300">
        <v>28</v>
      </c>
      <c r="K23" s="301">
        <v>4.79</v>
      </c>
      <c r="L23" s="285">
        <v>4.75</v>
      </c>
      <c r="M23" s="290">
        <f t="shared" si="0"/>
        <v>4.7850000000000001</v>
      </c>
      <c r="N23" s="285">
        <v>4.75</v>
      </c>
      <c r="O23" s="285">
        <v>4.82</v>
      </c>
      <c r="P23" s="290">
        <f t="shared" si="1"/>
        <v>4.8475000000000001</v>
      </c>
      <c r="Q23" s="285">
        <v>4.82</v>
      </c>
      <c r="R23" s="285">
        <v>4.93</v>
      </c>
      <c r="S23" s="285">
        <v>4.82</v>
      </c>
      <c r="T23" s="285">
        <v>4.82</v>
      </c>
      <c r="U23" s="290">
        <f t="shared" si="2"/>
        <v>4.79</v>
      </c>
      <c r="V23" s="285">
        <v>4.79</v>
      </c>
      <c r="W23" s="285">
        <v>4.79</v>
      </c>
      <c r="X23" s="293">
        <f t="shared" si="6"/>
        <v>4.6449999999999996</v>
      </c>
      <c r="Y23" s="285">
        <v>4.68</v>
      </c>
      <c r="Z23" s="285">
        <v>4.6100000000000003</v>
      </c>
      <c r="AA23" s="404">
        <f>'(입력) 강사만족도'!$E$1569</f>
        <v>4.8774999999999995</v>
      </c>
      <c r="AB23" s="616">
        <f t="shared" si="4"/>
        <v>4.7882692307692301</v>
      </c>
    </row>
    <row r="24" spans="1:28">
      <c r="A24" s="617" t="str">
        <f t="shared" si="5"/>
        <v>21위</v>
      </c>
      <c r="B24" s="350" t="s">
        <v>4391</v>
      </c>
      <c r="C24" s="350" t="s">
        <v>3041</v>
      </c>
      <c r="D24" s="509" t="s">
        <v>481</v>
      </c>
      <c r="E24" s="510" t="s">
        <v>3049</v>
      </c>
      <c r="F24" s="308">
        <v>1</v>
      </c>
      <c r="G24" s="317" t="s">
        <v>3050</v>
      </c>
      <c r="H24" s="334" t="s">
        <v>2101</v>
      </c>
      <c r="I24" s="299">
        <v>18</v>
      </c>
      <c r="J24" s="300">
        <v>0</v>
      </c>
      <c r="K24" s="301">
        <v>5</v>
      </c>
      <c r="L24" s="285">
        <v>4</v>
      </c>
      <c r="M24" s="290">
        <f t="shared" si="0"/>
        <v>4.75</v>
      </c>
      <c r="N24" s="285">
        <v>4.8899999999999997</v>
      </c>
      <c r="O24" s="285">
        <v>4.6100000000000003</v>
      </c>
      <c r="P24" s="290">
        <f t="shared" si="1"/>
        <v>4.7774999999999999</v>
      </c>
      <c r="Q24" s="285">
        <v>4.8899999999999997</v>
      </c>
      <c r="R24" s="285">
        <v>4.9400000000000004</v>
      </c>
      <c r="S24" s="285">
        <v>4.3899999999999997</v>
      </c>
      <c r="T24" s="285">
        <v>4.8899999999999997</v>
      </c>
      <c r="U24" s="290">
        <f t="shared" si="2"/>
        <v>4.9400000000000004</v>
      </c>
      <c r="V24" s="285">
        <v>4.9400000000000004</v>
      </c>
      <c r="W24" s="285">
        <v>4.9400000000000004</v>
      </c>
      <c r="X24" s="293">
        <f t="shared" si="6"/>
        <v>4.9400000000000004</v>
      </c>
      <c r="Y24" s="285">
        <v>4.9400000000000004</v>
      </c>
      <c r="Z24" s="285" t="s">
        <v>3055</v>
      </c>
      <c r="AA24" s="404">
        <f>'(입력) 강사만족도'!$E$1584</f>
        <v>4.984285714285714</v>
      </c>
      <c r="AB24" s="616">
        <f t="shared" si="4"/>
        <v>4.784523809523809</v>
      </c>
    </row>
    <row r="25" spans="1:28">
      <c r="A25" s="617" t="str">
        <f t="shared" si="5"/>
        <v>22위</v>
      </c>
      <c r="B25" s="350" t="s">
        <v>5778</v>
      </c>
      <c r="C25" s="350" t="s">
        <v>896</v>
      </c>
      <c r="D25" s="506" t="s">
        <v>225</v>
      </c>
      <c r="E25" s="508" t="s">
        <v>890</v>
      </c>
      <c r="F25" s="286">
        <v>1</v>
      </c>
      <c r="G25" s="296" t="s">
        <v>891</v>
      </c>
      <c r="H25" s="285" t="s">
        <v>2102</v>
      </c>
      <c r="I25" s="286">
        <v>29</v>
      </c>
      <c r="J25" s="287">
        <v>28</v>
      </c>
      <c r="K25" s="288">
        <v>4.79</v>
      </c>
      <c r="L25" s="289">
        <v>4.75</v>
      </c>
      <c r="M25" s="290">
        <f t="shared" si="0"/>
        <v>4.7850000000000001</v>
      </c>
      <c r="N25" s="289">
        <v>4.75</v>
      </c>
      <c r="O25" s="289">
        <v>4.82</v>
      </c>
      <c r="P25" s="290">
        <f t="shared" si="1"/>
        <v>4.7949999999999999</v>
      </c>
      <c r="Q25" s="289">
        <v>4.82</v>
      </c>
      <c r="R25" s="289">
        <v>4.8600000000000003</v>
      </c>
      <c r="S25" s="289">
        <v>4.68</v>
      </c>
      <c r="T25" s="289">
        <v>4.82</v>
      </c>
      <c r="U25" s="290">
        <f t="shared" si="2"/>
        <v>4.75</v>
      </c>
      <c r="V25" s="289">
        <v>4.75</v>
      </c>
      <c r="W25" s="289">
        <v>4.75</v>
      </c>
      <c r="X25" s="290">
        <f t="shared" si="6"/>
        <v>4.71</v>
      </c>
      <c r="Y25" s="291">
        <v>4.71</v>
      </c>
      <c r="Z25" s="292">
        <v>4.71</v>
      </c>
      <c r="AA25" s="401">
        <f>'(입력) 강사만족도'!$E$445</f>
        <v>4.8500000000000005</v>
      </c>
      <c r="AB25" s="616">
        <f t="shared" si="4"/>
        <v>4.7738461538461543</v>
      </c>
    </row>
    <row r="26" spans="1:28">
      <c r="A26" s="617" t="str">
        <f t="shared" si="5"/>
        <v>23위</v>
      </c>
      <c r="B26" s="350" t="s">
        <v>4391</v>
      </c>
      <c r="C26" s="350" t="s">
        <v>3040</v>
      </c>
      <c r="D26" s="509" t="s">
        <v>67</v>
      </c>
      <c r="E26" s="510" t="s">
        <v>3043</v>
      </c>
      <c r="F26" s="308">
        <v>1</v>
      </c>
      <c r="G26" s="317" t="s">
        <v>3004</v>
      </c>
      <c r="H26" s="334" t="s">
        <v>2102</v>
      </c>
      <c r="I26" s="299">
        <v>36</v>
      </c>
      <c r="J26" s="300">
        <v>32</v>
      </c>
      <c r="K26" s="301">
        <v>4.91</v>
      </c>
      <c r="L26" s="285">
        <v>4.72</v>
      </c>
      <c r="M26" s="290">
        <f t="shared" si="0"/>
        <v>4.84</v>
      </c>
      <c r="N26" s="285">
        <v>4.84</v>
      </c>
      <c r="O26" s="285">
        <v>4.84</v>
      </c>
      <c r="P26" s="290">
        <f t="shared" si="1"/>
        <v>4.7025000000000006</v>
      </c>
      <c r="Q26" s="285">
        <v>4.84</v>
      </c>
      <c r="R26" s="285">
        <v>4.91</v>
      </c>
      <c r="S26" s="285">
        <v>4.28</v>
      </c>
      <c r="T26" s="285">
        <v>4.78</v>
      </c>
      <c r="U26" s="290">
        <f t="shared" si="2"/>
        <v>4.7949999999999999</v>
      </c>
      <c r="V26" s="285">
        <v>4.75</v>
      </c>
      <c r="W26" s="285">
        <v>4.84</v>
      </c>
      <c r="X26" s="293">
        <f t="shared" si="6"/>
        <v>4.6100000000000003</v>
      </c>
      <c r="Y26" s="285">
        <v>4.6900000000000004</v>
      </c>
      <c r="Z26" s="285">
        <v>4.53</v>
      </c>
      <c r="AA26" s="404">
        <f>'(입력) 강사만족도'!$E$1566</f>
        <v>4.9150000000000009</v>
      </c>
      <c r="AB26" s="616">
        <f t="shared" si="4"/>
        <v>4.757307692307692</v>
      </c>
    </row>
    <row r="27" spans="1:28">
      <c r="A27" s="617" t="str">
        <f t="shared" si="5"/>
        <v>24위</v>
      </c>
      <c r="B27" s="350" t="s">
        <v>5781</v>
      </c>
      <c r="C27" s="350" t="s">
        <v>4910</v>
      </c>
      <c r="D27" s="506" t="s">
        <v>481</v>
      </c>
      <c r="E27" s="506" t="s">
        <v>4956</v>
      </c>
      <c r="F27" s="304">
        <v>2</v>
      </c>
      <c r="G27" s="296" t="s">
        <v>4957</v>
      </c>
      <c r="H27" s="306" t="s">
        <v>2102</v>
      </c>
      <c r="I27" s="299">
        <v>33</v>
      </c>
      <c r="J27" s="300">
        <v>31</v>
      </c>
      <c r="K27" s="336">
        <v>4.741935483870968</v>
      </c>
      <c r="L27" s="337">
        <v>4.806451612903226</v>
      </c>
      <c r="M27" s="290">
        <f t="shared" si="0"/>
        <v>4.806451612903226</v>
      </c>
      <c r="N27" s="337">
        <v>4.838709677419355</v>
      </c>
      <c r="O27" s="337">
        <v>4.774193548387097</v>
      </c>
      <c r="P27" s="338">
        <f t="shared" si="1"/>
        <v>4.7580645161290329</v>
      </c>
      <c r="Q27" s="337">
        <v>4.709677419354839</v>
      </c>
      <c r="R27" s="337">
        <v>4.838709677419355</v>
      </c>
      <c r="S27" s="337">
        <v>4.774193548387097</v>
      </c>
      <c r="T27" s="337">
        <v>4.709677419354839</v>
      </c>
      <c r="U27" s="338">
        <f t="shared" si="2"/>
        <v>4.8548387096774199</v>
      </c>
      <c r="V27" s="337">
        <v>4.838709677419355</v>
      </c>
      <c r="W27" s="337">
        <v>4.870967741935484</v>
      </c>
      <c r="X27" s="339">
        <f t="shared" si="6"/>
        <v>4.5806451612903221</v>
      </c>
      <c r="Y27" s="337">
        <v>4.4838709677419351</v>
      </c>
      <c r="Z27" s="340">
        <v>4.67741935483871</v>
      </c>
      <c r="AA27" s="405">
        <f>'(입력) 강사만족도'!$E$2123</f>
        <v>4.6849014336917563</v>
      </c>
      <c r="AB27" s="616">
        <f t="shared" si="4"/>
        <v>4.7499551971326168</v>
      </c>
    </row>
    <row r="28" spans="1:28">
      <c r="A28" s="617" t="str">
        <f t="shared" si="5"/>
        <v>25위</v>
      </c>
      <c r="B28" s="350" t="s">
        <v>4387</v>
      </c>
      <c r="C28" s="350" t="s">
        <v>565</v>
      </c>
      <c r="D28" s="506" t="s">
        <v>481</v>
      </c>
      <c r="E28" s="510" t="s">
        <v>564</v>
      </c>
      <c r="F28" s="308">
        <v>1</v>
      </c>
      <c r="G28" s="296" t="s">
        <v>562</v>
      </c>
      <c r="H28" s="285" t="s">
        <v>2101</v>
      </c>
      <c r="I28" s="299">
        <v>30</v>
      </c>
      <c r="J28" s="300">
        <v>27</v>
      </c>
      <c r="K28" s="301">
        <v>4.74</v>
      </c>
      <c r="L28" s="285">
        <v>4.78</v>
      </c>
      <c r="M28" s="290">
        <f t="shared" si="0"/>
        <v>4.6849999999999996</v>
      </c>
      <c r="N28" s="285">
        <v>4.8099999999999996</v>
      </c>
      <c r="O28" s="285">
        <v>4.5599999999999996</v>
      </c>
      <c r="P28" s="290">
        <f t="shared" si="1"/>
        <v>4.8049999999999997</v>
      </c>
      <c r="Q28" s="285">
        <v>4.78</v>
      </c>
      <c r="R28" s="285">
        <v>4.78</v>
      </c>
      <c r="S28" s="285">
        <v>4.8499999999999996</v>
      </c>
      <c r="T28" s="285">
        <v>4.8099999999999996</v>
      </c>
      <c r="U28" s="290">
        <f t="shared" si="2"/>
        <v>4.6850000000000005</v>
      </c>
      <c r="V28" s="285">
        <v>4.67</v>
      </c>
      <c r="W28" s="285">
        <v>4.7</v>
      </c>
      <c r="X28" s="290" t="s">
        <v>2072</v>
      </c>
      <c r="Y28" s="302" t="s">
        <v>2072</v>
      </c>
      <c r="Z28" s="302" t="s">
        <v>2072</v>
      </c>
      <c r="AA28" s="401" t="s">
        <v>2442</v>
      </c>
      <c r="AB28" s="616">
        <f t="shared" si="4"/>
        <v>4.7480000000000002</v>
      </c>
    </row>
    <row r="29" spans="1:28">
      <c r="A29" s="617" t="str">
        <f t="shared" si="5"/>
        <v>26위</v>
      </c>
      <c r="B29" s="350" t="s">
        <v>4391</v>
      </c>
      <c r="C29" s="350" t="s">
        <v>2947</v>
      </c>
      <c r="D29" s="509" t="s">
        <v>88</v>
      </c>
      <c r="E29" s="510" t="s">
        <v>684</v>
      </c>
      <c r="F29" s="308">
        <v>3</v>
      </c>
      <c r="G29" s="317" t="s">
        <v>2949</v>
      </c>
      <c r="H29" s="334" t="s">
        <v>2102</v>
      </c>
      <c r="I29" s="299">
        <v>15</v>
      </c>
      <c r="J29" s="300">
        <v>15</v>
      </c>
      <c r="K29" s="301">
        <v>4.87</v>
      </c>
      <c r="L29" s="285">
        <v>4.7300000000000004</v>
      </c>
      <c r="M29" s="290">
        <f t="shared" si="0"/>
        <v>4.7650000000000006</v>
      </c>
      <c r="N29" s="285">
        <v>4.8</v>
      </c>
      <c r="O29" s="285">
        <v>4.7300000000000004</v>
      </c>
      <c r="P29" s="290">
        <f t="shared" si="1"/>
        <v>4.682500000000001</v>
      </c>
      <c r="Q29" s="285">
        <v>4.8</v>
      </c>
      <c r="R29" s="285">
        <v>4.7300000000000004</v>
      </c>
      <c r="S29" s="285">
        <v>4.53</v>
      </c>
      <c r="T29" s="285">
        <v>4.67</v>
      </c>
      <c r="U29" s="290">
        <f t="shared" si="2"/>
        <v>4.7650000000000006</v>
      </c>
      <c r="V29" s="285">
        <v>4.8</v>
      </c>
      <c r="W29" s="285">
        <v>4.7300000000000004</v>
      </c>
      <c r="X29" s="293">
        <f t="shared" ref="X29:X60" si="7">AVERAGE(Y29:Z29)</f>
        <v>4.7349999999999994</v>
      </c>
      <c r="Y29" s="285">
        <v>4.67</v>
      </c>
      <c r="Z29" s="285">
        <v>4.8</v>
      </c>
      <c r="AA29" s="404">
        <f>'(입력) 강사만족도'!$E$1515</f>
        <v>4.7660416666666672</v>
      </c>
      <c r="AB29" s="616">
        <f t="shared" si="4"/>
        <v>4.7404647435897438</v>
      </c>
    </row>
    <row r="30" spans="1:28">
      <c r="A30" s="617" t="str">
        <f t="shared" si="5"/>
        <v>27위</v>
      </c>
      <c r="B30" s="350" t="s">
        <v>4392</v>
      </c>
      <c r="C30" s="350" t="s">
        <v>3948</v>
      </c>
      <c r="D30" s="506" t="s">
        <v>4039</v>
      </c>
      <c r="E30" s="510" t="s">
        <v>3954</v>
      </c>
      <c r="F30" s="308">
        <v>4</v>
      </c>
      <c r="G30" s="317" t="s">
        <v>3958</v>
      </c>
      <c r="H30" s="306" t="s">
        <v>3951</v>
      </c>
      <c r="I30" s="299">
        <v>27</v>
      </c>
      <c r="J30" s="300">
        <v>26</v>
      </c>
      <c r="K30" s="301">
        <v>4.88</v>
      </c>
      <c r="L30" s="285">
        <v>4.7300000000000004</v>
      </c>
      <c r="M30" s="290">
        <f t="shared" si="0"/>
        <v>4.8099999999999996</v>
      </c>
      <c r="N30" s="285">
        <v>4.8099999999999996</v>
      </c>
      <c r="O30" s="285">
        <v>4.8099999999999996</v>
      </c>
      <c r="P30" s="290">
        <f t="shared" si="1"/>
        <v>4.7299999999999995</v>
      </c>
      <c r="Q30" s="285">
        <v>4.7300000000000004</v>
      </c>
      <c r="R30" s="285">
        <v>4.88</v>
      </c>
      <c r="S30" s="285">
        <v>4.5</v>
      </c>
      <c r="T30" s="285">
        <v>4.8099999999999996</v>
      </c>
      <c r="U30" s="290">
        <f t="shared" si="2"/>
        <v>4.7249999999999996</v>
      </c>
      <c r="V30" s="285">
        <v>4.72</v>
      </c>
      <c r="W30" s="285">
        <v>4.7300000000000004</v>
      </c>
      <c r="X30" s="293">
        <f t="shared" si="7"/>
        <v>4.4800000000000004</v>
      </c>
      <c r="Y30" s="285">
        <v>4.42</v>
      </c>
      <c r="Z30" s="302">
        <v>4.54</v>
      </c>
      <c r="AA30" s="404">
        <f>'(입력) 강사만족도'!$E$1718</f>
        <v>4.84375</v>
      </c>
      <c r="AB30" s="616">
        <f t="shared" si="4"/>
        <v>4.7233653846153842</v>
      </c>
    </row>
    <row r="31" spans="1:28">
      <c r="A31" s="617" t="str">
        <f t="shared" si="5"/>
        <v>28위</v>
      </c>
      <c r="B31" s="350" t="s">
        <v>5777</v>
      </c>
      <c r="C31" s="350" t="s">
        <v>95</v>
      </c>
      <c r="D31" s="506" t="s">
        <v>66</v>
      </c>
      <c r="E31" s="507" t="s">
        <v>86</v>
      </c>
      <c r="F31" s="283">
        <v>1</v>
      </c>
      <c r="G31" s="284" t="s">
        <v>87</v>
      </c>
      <c r="H31" s="285" t="s">
        <v>2102</v>
      </c>
      <c r="I31" s="286">
        <v>18</v>
      </c>
      <c r="J31" s="287">
        <v>18</v>
      </c>
      <c r="K31" s="288">
        <v>4.5</v>
      </c>
      <c r="L31" s="289">
        <v>4.5</v>
      </c>
      <c r="M31" s="290">
        <f t="shared" si="0"/>
        <v>4.6400000000000006</v>
      </c>
      <c r="N31" s="289">
        <v>4.67</v>
      </c>
      <c r="O31" s="289">
        <v>4.6100000000000003</v>
      </c>
      <c r="P31" s="290">
        <f t="shared" si="1"/>
        <v>4.7250000000000005</v>
      </c>
      <c r="Q31" s="289">
        <v>4.67</v>
      </c>
      <c r="R31" s="289">
        <v>4.67</v>
      </c>
      <c r="S31" s="289">
        <v>4.78</v>
      </c>
      <c r="T31" s="289">
        <v>4.78</v>
      </c>
      <c r="U31" s="290">
        <f t="shared" si="2"/>
        <v>4.8599999999999994</v>
      </c>
      <c r="V31" s="289">
        <v>4.83</v>
      </c>
      <c r="W31" s="289">
        <v>4.8899999999999997</v>
      </c>
      <c r="X31" s="290">
        <f t="shared" si="7"/>
        <v>4.835</v>
      </c>
      <c r="Y31" s="291">
        <v>4.78</v>
      </c>
      <c r="Z31" s="292">
        <v>4.8899999999999997</v>
      </c>
      <c r="AA31" s="401">
        <f>'(입력) 강사만족도'!$E$5</f>
        <v>4.8118750000000006</v>
      </c>
      <c r="AB31" s="616">
        <f t="shared" si="4"/>
        <v>4.7216826923076933</v>
      </c>
    </row>
    <row r="32" spans="1:28">
      <c r="A32" s="617" t="str">
        <f t="shared" si="5"/>
        <v>29위</v>
      </c>
      <c r="B32" s="350" t="s">
        <v>5779</v>
      </c>
      <c r="C32" s="350" t="s">
        <v>2074</v>
      </c>
      <c r="D32" s="506" t="s">
        <v>225</v>
      </c>
      <c r="E32" s="511" t="s">
        <v>2077</v>
      </c>
      <c r="F32" s="298">
        <v>1</v>
      </c>
      <c r="G32" s="286" t="s">
        <v>2080</v>
      </c>
      <c r="H32" s="285" t="s">
        <v>2102</v>
      </c>
      <c r="I32" s="299">
        <v>22</v>
      </c>
      <c r="J32" s="300">
        <v>22</v>
      </c>
      <c r="K32" s="301">
        <v>4.82</v>
      </c>
      <c r="L32" s="285">
        <v>4.82</v>
      </c>
      <c r="M32" s="290">
        <f t="shared" si="0"/>
        <v>4.75</v>
      </c>
      <c r="N32" s="285">
        <v>4.82</v>
      </c>
      <c r="O32" s="285">
        <v>4.68</v>
      </c>
      <c r="P32" s="290">
        <f t="shared" si="1"/>
        <v>4.6349999999999998</v>
      </c>
      <c r="Q32" s="285">
        <v>4.7699999999999996</v>
      </c>
      <c r="R32" s="285">
        <v>4.8600000000000003</v>
      </c>
      <c r="S32" s="285">
        <v>4.1399999999999997</v>
      </c>
      <c r="T32" s="285">
        <v>4.7699999999999996</v>
      </c>
      <c r="U32" s="290">
        <f t="shared" si="2"/>
        <v>4.68</v>
      </c>
      <c r="V32" s="285">
        <v>4.68</v>
      </c>
      <c r="W32" s="285">
        <v>4.68</v>
      </c>
      <c r="X32" s="293">
        <f t="shared" si="7"/>
        <v>4.7249999999999996</v>
      </c>
      <c r="Y32" s="327">
        <v>4.7699999999999996</v>
      </c>
      <c r="Z32" s="326">
        <v>4.68</v>
      </c>
      <c r="AA32" s="401">
        <f>'(입력) 강사만족도'!$E$1116</f>
        <v>4.8165625000000007</v>
      </c>
      <c r="AB32" s="616">
        <f t="shared" si="4"/>
        <v>4.7158894230769226</v>
      </c>
    </row>
    <row r="33" spans="1:28">
      <c r="A33" s="617" t="str">
        <f t="shared" si="5"/>
        <v>30위</v>
      </c>
      <c r="B33" s="350" t="s">
        <v>5779</v>
      </c>
      <c r="C33" s="350" t="s">
        <v>2434</v>
      </c>
      <c r="D33" s="506" t="s">
        <v>88</v>
      </c>
      <c r="E33" s="508" t="s">
        <v>91</v>
      </c>
      <c r="F33" s="304">
        <v>5</v>
      </c>
      <c r="G33" s="286" t="s">
        <v>2438</v>
      </c>
      <c r="H33" s="285" t="s">
        <v>2443</v>
      </c>
      <c r="I33" s="286">
        <v>16</v>
      </c>
      <c r="J33" s="287">
        <v>16</v>
      </c>
      <c r="K33" s="288">
        <v>4.75</v>
      </c>
      <c r="L33" s="289">
        <v>4.6900000000000004</v>
      </c>
      <c r="M33" s="290">
        <f t="shared" si="0"/>
        <v>4.6850000000000005</v>
      </c>
      <c r="N33" s="289">
        <v>4.75</v>
      </c>
      <c r="O33" s="289">
        <v>4.62</v>
      </c>
      <c r="P33" s="290">
        <f t="shared" si="1"/>
        <v>4.7649999999999997</v>
      </c>
      <c r="Q33" s="289">
        <v>4.6900000000000004</v>
      </c>
      <c r="R33" s="289">
        <v>4.8099999999999996</v>
      </c>
      <c r="S33" s="289">
        <v>4.75</v>
      </c>
      <c r="T33" s="289">
        <v>4.8099999999999996</v>
      </c>
      <c r="U33" s="293">
        <f t="shared" si="2"/>
        <v>4.7200000000000006</v>
      </c>
      <c r="V33" s="289">
        <v>4.6900000000000004</v>
      </c>
      <c r="W33" s="289">
        <v>4.75</v>
      </c>
      <c r="X33" s="293">
        <f t="shared" si="7"/>
        <v>4.62</v>
      </c>
      <c r="Y33" s="330">
        <v>4.62</v>
      </c>
      <c r="Z33" s="292" t="s">
        <v>2806</v>
      </c>
      <c r="AA33" s="401">
        <f>'(입력) 강사만족도'!$E$1314</f>
        <v>4.6578125000000004</v>
      </c>
      <c r="AB33" s="616">
        <f t="shared" si="4"/>
        <v>4.7156510416666668</v>
      </c>
    </row>
    <row r="34" spans="1:28">
      <c r="A34" s="617" t="str">
        <f t="shared" si="5"/>
        <v>31위</v>
      </c>
      <c r="B34" s="350" t="s">
        <v>4388</v>
      </c>
      <c r="C34" s="350" t="s">
        <v>1145</v>
      </c>
      <c r="D34" s="506" t="s">
        <v>225</v>
      </c>
      <c r="E34" s="508" t="s">
        <v>230</v>
      </c>
      <c r="F34" s="286">
        <v>2</v>
      </c>
      <c r="G34" s="296" t="s">
        <v>1147</v>
      </c>
      <c r="H34" s="285" t="s">
        <v>2102</v>
      </c>
      <c r="I34" s="286">
        <v>27</v>
      </c>
      <c r="J34" s="287">
        <v>26</v>
      </c>
      <c r="K34" s="288">
        <v>4.8499999999999996</v>
      </c>
      <c r="L34" s="289">
        <v>4.58</v>
      </c>
      <c r="M34" s="290">
        <f t="shared" si="0"/>
        <v>4.67</v>
      </c>
      <c r="N34" s="289">
        <v>4.6900000000000004</v>
      </c>
      <c r="O34" s="289">
        <v>4.6500000000000004</v>
      </c>
      <c r="P34" s="290">
        <f t="shared" si="1"/>
        <v>4.7475000000000005</v>
      </c>
      <c r="Q34" s="289">
        <v>4.6500000000000004</v>
      </c>
      <c r="R34" s="289">
        <v>4.88</v>
      </c>
      <c r="S34" s="289">
        <v>4.6900000000000004</v>
      </c>
      <c r="T34" s="289">
        <v>4.7699999999999996</v>
      </c>
      <c r="U34" s="290">
        <f t="shared" si="2"/>
        <v>4.6500000000000004</v>
      </c>
      <c r="V34" s="289">
        <v>4.6500000000000004</v>
      </c>
      <c r="W34" s="289">
        <v>4.6500000000000004</v>
      </c>
      <c r="X34" s="290">
        <f t="shared" si="7"/>
        <v>4.67</v>
      </c>
      <c r="Y34" s="291">
        <v>4.6900000000000004</v>
      </c>
      <c r="Z34" s="292">
        <v>4.6500000000000004</v>
      </c>
      <c r="AA34" s="401">
        <f>'(입력) 강사만족도'!$E$611</f>
        <v>4.850833333333334</v>
      </c>
      <c r="AB34" s="616">
        <f t="shared" si="4"/>
        <v>4.7116025641025638</v>
      </c>
    </row>
    <row r="35" spans="1:28">
      <c r="A35" s="617" t="str">
        <f t="shared" si="5"/>
        <v>32위</v>
      </c>
      <c r="B35" s="350" t="s">
        <v>5780</v>
      </c>
      <c r="C35" s="350" t="s">
        <v>4796</v>
      </c>
      <c r="D35" s="506" t="s">
        <v>67</v>
      </c>
      <c r="E35" s="506" t="s">
        <v>1146</v>
      </c>
      <c r="F35" s="304">
        <v>2</v>
      </c>
      <c r="G35" s="296" t="s">
        <v>4859</v>
      </c>
      <c r="H35" s="306" t="s">
        <v>2102</v>
      </c>
      <c r="I35" s="299">
        <v>17</v>
      </c>
      <c r="J35" s="300">
        <v>16</v>
      </c>
      <c r="K35" s="301">
        <v>4.9400000000000004</v>
      </c>
      <c r="L35" s="285">
        <v>4.6900000000000004</v>
      </c>
      <c r="M35" s="290">
        <f t="shared" si="0"/>
        <v>4.75</v>
      </c>
      <c r="N35" s="285">
        <v>4.75</v>
      </c>
      <c r="O35" s="285">
        <v>4.75</v>
      </c>
      <c r="P35" s="290">
        <f t="shared" si="1"/>
        <v>4.6100000000000003</v>
      </c>
      <c r="Q35" s="285">
        <v>4.6900000000000004</v>
      </c>
      <c r="R35" s="285">
        <v>4.6900000000000004</v>
      </c>
      <c r="S35" s="285">
        <v>4.3099999999999996</v>
      </c>
      <c r="T35" s="285">
        <v>4.75</v>
      </c>
      <c r="U35" s="290">
        <f t="shared" si="2"/>
        <v>4.75</v>
      </c>
      <c r="V35" s="285">
        <v>4.8099999999999996</v>
      </c>
      <c r="W35" s="285">
        <v>4.6900000000000004</v>
      </c>
      <c r="X35" s="293">
        <f t="shared" si="7"/>
        <v>4.62</v>
      </c>
      <c r="Y35" s="302">
        <v>4.62</v>
      </c>
      <c r="Z35" s="302">
        <v>4.62</v>
      </c>
      <c r="AA35" s="401">
        <f>'(입력) 강사만족도'!$E$2067</f>
        <v>4.7493749999999997</v>
      </c>
      <c r="AB35" s="616">
        <f t="shared" si="4"/>
        <v>4.6968750000000004</v>
      </c>
    </row>
    <row r="36" spans="1:28">
      <c r="A36" s="617" t="str">
        <f t="shared" si="5"/>
        <v>33위</v>
      </c>
      <c r="B36" s="350" t="s">
        <v>4390</v>
      </c>
      <c r="C36" s="350" t="s">
        <v>2791</v>
      </c>
      <c r="D36" s="506" t="s">
        <v>66</v>
      </c>
      <c r="E36" s="508" t="s">
        <v>2792</v>
      </c>
      <c r="F36" s="286">
        <v>2</v>
      </c>
      <c r="G36" s="286" t="s">
        <v>2793</v>
      </c>
      <c r="H36" s="285" t="s">
        <v>2794</v>
      </c>
      <c r="I36" s="286">
        <v>32</v>
      </c>
      <c r="J36" s="287">
        <v>27</v>
      </c>
      <c r="K36" s="288">
        <v>4.8099999999999996</v>
      </c>
      <c r="L36" s="289">
        <v>4.74</v>
      </c>
      <c r="M36" s="290">
        <f t="shared" ref="M36:M67" si="8">AVERAGE(N36:O36)</f>
        <v>4.74</v>
      </c>
      <c r="N36" s="289">
        <v>4.74</v>
      </c>
      <c r="O36" s="289">
        <v>4.74</v>
      </c>
      <c r="P36" s="290">
        <f t="shared" ref="P36:P67" si="9">AVERAGE(Q36:T36)</f>
        <v>4.76</v>
      </c>
      <c r="Q36" s="289">
        <v>4.78</v>
      </c>
      <c r="R36" s="289">
        <v>4.78</v>
      </c>
      <c r="S36" s="289">
        <v>4.74</v>
      </c>
      <c r="T36" s="289">
        <v>4.74</v>
      </c>
      <c r="U36" s="290">
        <f t="shared" ref="U36:U67" si="10">AVERAGE(V36:W36)</f>
        <v>4.63</v>
      </c>
      <c r="V36" s="289">
        <v>4.59</v>
      </c>
      <c r="W36" s="289">
        <v>4.67</v>
      </c>
      <c r="X36" s="293">
        <f t="shared" si="7"/>
        <v>4.4450000000000003</v>
      </c>
      <c r="Y36" s="331">
        <v>4.67</v>
      </c>
      <c r="Z36" s="292">
        <v>4.22</v>
      </c>
      <c r="AA36" s="401">
        <f>'(입력) 강사만족도'!$E$1396</f>
        <v>4.82</v>
      </c>
      <c r="AB36" s="616">
        <f t="shared" ref="AB36:AB67" si="11">AVERAGE(K36:L36,N36:O36,Q36:T36,V36:W36,Y36:Z36,AA36)</f>
        <v>4.6953846153846168</v>
      </c>
    </row>
    <row r="37" spans="1:28">
      <c r="A37" s="617" t="str">
        <f t="shared" si="5"/>
        <v>34위</v>
      </c>
      <c r="B37" s="350" t="s">
        <v>5777</v>
      </c>
      <c r="C37" s="512" t="s">
        <v>65</v>
      </c>
      <c r="D37" s="506" t="s">
        <v>66</v>
      </c>
      <c r="E37" s="508" t="s">
        <v>1702</v>
      </c>
      <c r="F37" s="286">
        <v>1</v>
      </c>
      <c r="G37" s="296" t="s">
        <v>1703</v>
      </c>
      <c r="H37" s="285" t="s">
        <v>2102</v>
      </c>
      <c r="I37" s="286">
        <v>19</v>
      </c>
      <c r="J37" s="287">
        <v>19</v>
      </c>
      <c r="K37" s="288">
        <v>4.79</v>
      </c>
      <c r="L37" s="289">
        <v>4.74</v>
      </c>
      <c r="M37" s="290">
        <f t="shared" si="8"/>
        <v>4.7650000000000006</v>
      </c>
      <c r="N37" s="289">
        <v>4.79</v>
      </c>
      <c r="O37" s="289">
        <v>4.74</v>
      </c>
      <c r="P37" s="290">
        <f t="shared" si="9"/>
        <v>4.67</v>
      </c>
      <c r="Q37" s="289">
        <v>4.68</v>
      </c>
      <c r="R37" s="289">
        <v>4.68</v>
      </c>
      <c r="S37" s="289">
        <v>4.74</v>
      </c>
      <c r="T37" s="289">
        <v>4.58</v>
      </c>
      <c r="U37" s="290">
        <f t="shared" si="10"/>
        <v>4.6050000000000004</v>
      </c>
      <c r="V37" s="289">
        <v>4.58</v>
      </c>
      <c r="W37" s="289">
        <v>4.63</v>
      </c>
      <c r="X37" s="290">
        <f t="shared" si="7"/>
        <v>4.66</v>
      </c>
      <c r="Y37" s="291">
        <v>4.58</v>
      </c>
      <c r="Z37" s="292">
        <v>4.74</v>
      </c>
      <c r="AA37" s="401">
        <f>'(입력) 강사만족도'!$E$10</f>
        <v>4.7687499999999998</v>
      </c>
      <c r="AB37" s="616">
        <f t="shared" si="11"/>
        <v>4.6952884615384614</v>
      </c>
    </row>
    <row r="38" spans="1:28">
      <c r="A38" s="617" t="str">
        <f t="shared" si="5"/>
        <v>35위</v>
      </c>
      <c r="B38" s="350" t="s">
        <v>4389</v>
      </c>
      <c r="C38" s="350" t="s">
        <v>1796</v>
      </c>
      <c r="D38" s="506" t="s">
        <v>481</v>
      </c>
      <c r="E38" s="508" t="s">
        <v>479</v>
      </c>
      <c r="F38" s="286">
        <v>2</v>
      </c>
      <c r="G38" s="296" t="s">
        <v>1805</v>
      </c>
      <c r="H38" s="285" t="s">
        <v>2102</v>
      </c>
      <c r="I38" s="286">
        <v>26</v>
      </c>
      <c r="J38" s="287">
        <v>22</v>
      </c>
      <c r="K38" s="288">
        <v>4.82</v>
      </c>
      <c r="L38" s="289">
        <v>4.8600000000000003</v>
      </c>
      <c r="M38" s="290">
        <f t="shared" si="8"/>
        <v>4.63</v>
      </c>
      <c r="N38" s="289">
        <v>4.67</v>
      </c>
      <c r="O38" s="289">
        <v>4.59</v>
      </c>
      <c r="P38" s="290">
        <f t="shared" si="9"/>
        <v>4.7050000000000001</v>
      </c>
      <c r="Q38" s="289">
        <v>4.68</v>
      </c>
      <c r="R38" s="289">
        <v>4.68</v>
      </c>
      <c r="S38" s="289">
        <v>4.7300000000000004</v>
      </c>
      <c r="T38" s="289">
        <v>4.7300000000000004</v>
      </c>
      <c r="U38" s="290">
        <f t="shared" si="10"/>
        <v>4.68</v>
      </c>
      <c r="V38" s="289">
        <v>4.68</v>
      </c>
      <c r="W38" s="289">
        <v>4.68</v>
      </c>
      <c r="X38" s="290">
        <f t="shared" si="7"/>
        <v>4.5449999999999999</v>
      </c>
      <c r="Y38" s="291">
        <v>4.3600000000000003</v>
      </c>
      <c r="Z38" s="292">
        <v>4.7300000000000004</v>
      </c>
      <c r="AA38" s="401">
        <f>'(입력) 강사만족도'!$E$981</f>
        <v>4.7614999999999998</v>
      </c>
      <c r="AB38" s="616">
        <f t="shared" si="11"/>
        <v>4.6901153846153854</v>
      </c>
    </row>
    <row r="39" spans="1:28">
      <c r="A39" s="617" t="str">
        <f t="shared" si="5"/>
        <v>36위</v>
      </c>
      <c r="B39" s="350" t="s">
        <v>4392</v>
      </c>
      <c r="C39" s="350" t="s">
        <v>4160</v>
      </c>
      <c r="D39" s="506" t="s">
        <v>225</v>
      </c>
      <c r="E39" s="506" t="s">
        <v>4154</v>
      </c>
      <c r="F39" s="304">
        <v>3</v>
      </c>
      <c r="G39" s="296" t="s">
        <v>4155</v>
      </c>
      <c r="H39" s="306" t="s">
        <v>4156</v>
      </c>
      <c r="I39" s="299">
        <v>26</v>
      </c>
      <c r="J39" s="300">
        <v>26</v>
      </c>
      <c r="K39" s="301">
        <v>4.6500000000000004</v>
      </c>
      <c r="L39" s="285">
        <v>4.62</v>
      </c>
      <c r="M39" s="290">
        <f t="shared" si="8"/>
        <v>4.6349999999999998</v>
      </c>
      <c r="N39" s="285">
        <v>4.6500000000000004</v>
      </c>
      <c r="O39" s="285">
        <v>4.62</v>
      </c>
      <c r="P39" s="290">
        <f t="shared" si="9"/>
        <v>4.7200000000000006</v>
      </c>
      <c r="Q39" s="285">
        <v>4.6900000000000004</v>
      </c>
      <c r="R39" s="285">
        <v>4.7300000000000004</v>
      </c>
      <c r="S39" s="285">
        <v>4.7300000000000004</v>
      </c>
      <c r="T39" s="285">
        <v>4.7300000000000004</v>
      </c>
      <c r="U39" s="290">
        <f t="shared" si="10"/>
        <v>4.75</v>
      </c>
      <c r="V39" s="285">
        <v>4.7300000000000004</v>
      </c>
      <c r="W39" s="285">
        <v>4.7699999999999996</v>
      </c>
      <c r="X39" s="293">
        <f t="shared" si="7"/>
        <v>4.6349999999999998</v>
      </c>
      <c r="Y39" s="302">
        <v>4.6900000000000004</v>
      </c>
      <c r="Z39" s="302">
        <v>4.58</v>
      </c>
      <c r="AA39" s="401">
        <f>'(입력) 강사만족도'!$E$1866</f>
        <v>4.7708333333333321</v>
      </c>
      <c r="AB39" s="616">
        <f t="shared" si="11"/>
        <v>4.6892948717948713</v>
      </c>
    </row>
    <row r="40" spans="1:28">
      <c r="A40" s="617" t="str">
        <f t="shared" si="5"/>
        <v>37위</v>
      </c>
      <c r="B40" s="350" t="s">
        <v>4392</v>
      </c>
      <c r="C40" s="350" t="s">
        <v>3948</v>
      </c>
      <c r="D40" s="506" t="s">
        <v>4040</v>
      </c>
      <c r="E40" s="510" t="s">
        <v>3955</v>
      </c>
      <c r="F40" s="308">
        <v>2</v>
      </c>
      <c r="G40" s="317" t="s">
        <v>3959</v>
      </c>
      <c r="H40" s="306" t="s">
        <v>3951</v>
      </c>
      <c r="I40" s="299">
        <v>15</v>
      </c>
      <c r="J40" s="300">
        <v>0</v>
      </c>
      <c r="K40" s="301">
        <v>4.7300000000000004</v>
      </c>
      <c r="L40" s="285">
        <v>4.47</v>
      </c>
      <c r="M40" s="290">
        <f t="shared" si="8"/>
        <v>4.67</v>
      </c>
      <c r="N40" s="285">
        <v>4.67</v>
      </c>
      <c r="O40" s="285">
        <v>4.67</v>
      </c>
      <c r="P40" s="290">
        <f t="shared" si="9"/>
        <v>4.6349999999999998</v>
      </c>
      <c r="Q40" s="285">
        <v>4.67</v>
      </c>
      <c r="R40" s="285">
        <v>4.67</v>
      </c>
      <c r="S40" s="285">
        <v>4.47</v>
      </c>
      <c r="T40" s="285">
        <v>4.7300000000000004</v>
      </c>
      <c r="U40" s="290">
        <f t="shared" si="10"/>
        <v>4.835</v>
      </c>
      <c r="V40" s="285">
        <v>4.87</v>
      </c>
      <c r="W40" s="285">
        <v>4.8</v>
      </c>
      <c r="X40" s="293">
        <f t="shared" si="7"/>
        <v>4.7300000000000004</v>
      </c>
      <c r="Y40" s="285">
        <v>4.7300000000000004</v>
      </c>
      <c r="Z40" s="302">
        <v>4.7300000000000004</v>
      </c>
      <c r="AA40" s="404">
        <f>'(입력) 강사만족도'!$E$1725</f>
        <v>4.68</v>
      </c>
      <c r="AB40" s="616">
        <f t="shared" si="11"/>
        <v>4.6838461538461535</v>
      </c>
    </row>
    <row r="41" spans="1:28">
      <c r="A41" s="617" t="str">
        <f t="shared" si="5"/>
        <v>38위</v>
      </c>
      <c r="B41" s="350" t="s">
        <v>4391</v>
      </c>
      <c r="C41" s="350" t="s">
        <v>3041</v>
      </c>
      <c r="D41" s="509" t="s">
        <v>66</v>
      </c>
      <c r="E41" s="510" t="s">
        <v>3045</v>
      </c>
      <c r="F41" s="308">
        <v>1</v>
      </c>
      <c r="G41" s="317" t="s">
        <v>3046</v>
      </c>
      <c r="H41" s="334" t="s">
        <v>2101</v>
      </c>
      <c r="I41" s="299">
        <v>14</v>
      </c>
      <c r="J41" s="300">
        <v>13</v>
      </c>
      <c r="K41" s="301">
        <v>4.6900000000000004</v>
      </c>
      <c r="L41" s="285">
        <v>4.54</v>
      </c>
      <c r="M41" s="290">
        <f t="shared" si="8"/>
        <v>4.6150000000000002</v>
      </c>
      <c r="N41" s="285">
        <v>4.6900000000000004</v>
      </c>
      <c r="O41" s="285">
        <v>4.54</v>
      </c>
      <c r="P41" s="290">
        <f t="shared" si="9"/>
        <v>4.6750000000000007</v>
      </c>
      <c r="Q41" s="285">
        <v>4.62</v>
      </c>
      <c r="R41" s="285">
        <v>4.7699999999999996</v>
      </c>
      <c r="S41" s="285">
        <v>4.62</v>
      </c>
      <c r="T41" s="285">
        <v>4.6900000000000004</v>
      </c>
      <c r="U41" s="290">
        <f t="shared" si="10"/>
        <v>4.7300000000000004</v>
      </c>
      <c r="V41" s="285">
        <v>4.6900000000000004</v>
      </c>
      <c r="W41" s="285">
        <v>4.7699999999999996</v>
      </c>
      <c r="X41" s="293">
        <f t="shared" si="7"/>
        <v>4.7699999999999996</v>
      </c>
      <c r="Y41" s="285">
        <v>4.7699999999999996</v>
      </c>
      <c r="Z41" s="285" t="s">
        <v>3054</v>
      </c>
      <c r="AA41" s="404">
        <f>'(입력) 강사만족도'!$E$1615</f>
        <v>4.757777777777779</v>
      </c>
      <c r="AB41" s="616">
        <f t="shared" si="11"/>
        <v>4.6789814814814799</v>
      </c>
    </row>
    <row r="42" spans="1:28">
      <c r="A42" s="617" t="str">
        <f t="shared" si="5"/>
        <v>39위</v>
      </c>
      <c r="B42" s="350" t="s">
        <v>5778</v>
      </c>
      <c r="C42" s="350" t="s">
        <v>896</v>
      </c>
      <c r="D42" s="506" t="s">
        <v>481</v>
      </c>
      <c r="E42" s="511" t="s">
        <v>894</v>
      </c>
      <c r="F42" s="298">
        <v>1</v>
      </c>
      <c r="G42" s="296" t="s">
        <v>889</v>
      </c>
      <c r="H42" s="285" t="s">
        <v>2102</v>
      </c>
      <c r="I42" s="299">
        <v>39</v>
      </c>
      <c r="J42" s="300">
        <v>39</v>
      </c>
      <c r="K42" s="301">
        <v>4.63</v>
      </c>
      <c r="L42" s="285">
        <v>4.87</v>
      </c>
      <c r="M42" s="290">
        <f t="shared" si="8"/>
        <v>4.7300000000000004</v>
      </c>
      <c r="N42" s="285">
        <v>4.74</v>
      </c>
      <c r="O42" s="285">
        <v>4.72</v>
      </c>
      <c r="P42" s="290">
        <f t="shared" si="9"/>
        <v>4.665</v>
      </c>
      <c r="Q42" s="285">
        <v>4.66</v>
      </c>
      <c r="R42" s="285">
        <v>4.59</v>
      </c>
      <c r="S42" s="285">
        <v>4.79</v>
      </c>
      <c r="T42" s="285">
        <v>4.62</v>
      </c>
      <c r="U42" s="290">
        <f t="shared" si="10"/>
        <v>4.6150000000000002</v>
      </c>
      <c r="V42" s="285">
        <v>4.6399999999999997</v>
      </c>
      <c r="W42" s="285">
        <v>4.59</v>
      </c>
      <c r="X42" s="290">
        <f t="shared" si="7"/>
        <v>4.68</v>
      </c>
      <c r="Y42" s="302">
        <v>4.6900000000000004</v>
      </c>
      <c r="Z42" s="302">
        <v>4.67</v>
      </c>
      <c r="AA42" s="401">
        <f>'(입력) 강사만족도'!$E$477</f>
        <v>4.6150000000000002</v>
      </c>
      <c r="AB42" s="616">
        <f t="shared" si="11"/>
        <v>4.6788461538461537</v>
      </c>
    </row>
    <row r="43" spans="1:28">
      <c r="A43" s="617" t="str">
        <f t="shared" si="5"/>
        <v>40위</v>
      </c>
      <c r="B43" s="350" t="s">
        <v>4392</v>
      </c>
      <c r="C43" s="350" t="s">
        <v>4158</v>
      </c>
      <c r="D43" s="506" t="s">
        <v>225</v>
      </c>
      <c r="E43" s="510" t="s">
        <v>4095</v>
      </c>
      <c r="F43" s="308">
        <v>2</v>
      </c>
      <c r="G43" s="296" t="s">
        <v>4096</v>
      </c>
      <c r="H43" s="306" t="s">
        <v>4085</v>
      </c>
      <c r="I43" s="299">
        <v>18</v>
      </c>
      <c r="J43" s="300">
        <v>15</v>
      </c>
      <c r="K43" s="301">
        <v>4.5999999999999996</v>
      </c>
      <c r="L43" s="285">
        <v>4.7300000000000004</v>
      </c>
      <c r="M43" s="290">
        <f t="shared" si="8"/>
        <v>4.7</v>
      </c>
      <c r="N43" s="285">
        <v>4.67</v>
      </c>
      <c r="O43" s="285">
        <v>4.7300000000000004</v>
      </c>
      <c r="P43" s="290">
        <f t="shared" si="9"/>
        <v>4.7675000000000001</v>
      </c>
      <c r="Q43" s="285">
        <v>4.7300000000000004</v>
      </c>
      <c r="R43" s="285">
        <v>4.87</v>
      </c>
      <c r="S43" s="285">
        <v>4.8</v>
      </c>
      <c r="T43" s="285">
        <v>4.67</v>
      </c>
      <c r="U43" s="290">
        <f t="shared" si="10"/>
        <v>4.7</v>
      </c>
      <c r="V43" s="285">
        <v>4.7300000000000004</v>
      </c>
      <c r="W43" s="285">
        <v>4.67</v>
      </c>
      <c r="X43" s="293">
        <f t="shared" si="7"/>
        <v>4.43</v>
      </c>
      <c r="Y43" s="302">
        <v>4.53</v>
      </c>
      <c r="Z43" s="302">
        <v>4.33</v>
      </c>
      <c r="AA43" s="401">
        <f>'(입력) 강사만족도'!$E$1785</f>
        <v>4.7587499999999991</v>
      </c>
      <c r="AB43" s="616">
        <f t="shared" si="11"/>
        <v>4.6783653846153843</v>
      </c>
    </row>
    <row r="44" spans="1:28">
      <c r="A44" s="617" t="str">
        <f t="shared" si="5"/>
        <v>41위</v>
      </c>
      <c r="B44" s="350" t="s">
        <v>5778</v>
      </c>
      <c r="C44" s="350" t="s">
        <v>896</v>
      </c>
      <c r="D44" s="506" t="s">
        <v>88</v>
      </c>
      <c r="E44" s="508" t="s">
        <v>90</v>
      </c>
      <c r="F44" s="286">
        <v>1</v>
      </c>
      <c r="G44" s="296" t="s">
        <v>891</v>
      </c>
      <c r="H44" s="285" t="s">
        <v>2101</v>
      </c>
      <c r="I44" s="286">
        <v>14</v>
      </c>
      <c r="J44" s="287">
        <v>14</v>
      </c>
      <c r="K44" s="288">
        <v>4.8600000000000003</v>
      </c>
      <c r="L44" s="289">
        <v>4.71</v>
      </c>
      <c r="M44" s="290">
        <f t="shared" si="8"/>
        <v>4.7149999999999999</v>
      </c>
      <c r="N44" s="289">
        <v>4.79</v>
      </c>
      <c r="O44" s="289">
        <v>4.6399999999999997</v>
      </c>
      <c r="P44" s="290">
        <f t="shared" si="9"/>
        <v>4.5875000000000004</v>
      </c>
      <c r="Q44" s="289">
        <v>4.57</v>
      </c>
      <c r="R44" s="289">
        <v>4.71</v>
      </c>
      <c r="S44" s="289">
        <v>4.5</v>
      </c>
      <c r="T44" s="289">
        <v>4.57</v>
      </c>
      <c r="U44" s="290">
        <f t="shared" si="10"/>
        <v>4.79</v>
      </c>
      <c r="V44" s="289">
        <v>4.79</v>
      </c>
      <c r="W44" s="289">
        <v>4.79</v>
      </c>
      <c r="X44" s="290">
        <f t="shared" si="7"/>
        <v>4.3600000000000003</v>
      </c>
      <c r="Y44" s="291">
        <v>4.3600000000000003</v>
      </c>
      <c r="Z44" s="292" t="s">
        <v>2072</v>
      </c>
      <c r="AA44" s="401">
        <f>'(입력) 강사만족도'!$E$469</f>
        <v>4.8466428571428564</v>
      </c>
      <c r="AB44" s="616">
        <f t="shared" si="11"/>
        <v>4.6780535714285714</v>
      </c>
    </row>
    <row r="45" spans="1:28">
      <c r="A45" s="617" t="str">
        <f t="shared" si="5"/>
        <v>42위</v>
      </c>
      <c r="B45" s="350" t="s">
        <v>4387</v>
      </c>
      <c r="C45" s="350" t="s">
        <v>89</v>
      </c>
      <c r="D45" s="506" t="s">
        <v>481</v>
      </c>
      <c r="E45" s="508" t="s">
        <v>479</v>
      </c>
      <c r="F45" s="286">
        <v>1</v>
      </c>
      <c r="G45" s="296" t="s">
        <v>480</v>
      </c>
      <c r="H45" s="285" t="s">
        <v>2102</v>
      </c>
      <c r="I45" s="286">
        <v>34</v>
      </c>
      <c r="J45" s="287">
        <v>31</v>
      </c>
      <c r="K45" s="288">
        <v>4.74</v>
      </c>
      <c r="L45" s="289">
        <v>4.8099999999999996</v>
      </c>
      <c r="M45" s="290">
        <f t="shared" si="8"/>
        <v>4.7449999999999992</v>
      </c>
      <c r="N45" s="289">
        <v>4.8099999999999996</v>
      </c>
      <c r="O45" s="289">
        <v>4.68</v>
      </c>
      <c r="P45" s="290">
        <f t="shared" si="9"/>
        <v>4.6150000000000002</v>
      </c>
      <c r="Q45" s="289">
        <v>4.6500000000000004</v>
      </c>
      <c r="R45" s="289">
        <v>4.58</v>
      </c>
      <c r="S45" s="289">
        <v>4.6500000000000004</v>
      </c>
      <c r="T45" s="289">
        <v>4.58</v>
      </c>
      <c r="U45" s="290">
        <f t="shared" si="10"/>
        <v>4.7249999999999996</v>
      </c>
      <c r="V45" s="289">
        <v>4.74</v>
      </c>
      <c r="W45" s="289">
        <v>4.71</v>
      </c>
      <c r="X45" s="290">
        <f t="shared" si="7"/>
        <v>4.625</v>
      </c>
      <c r="Y45" s="291">
        <v>4.4800000000000004</v>
      </c>
      <c r="Z45" s="292">
        <v>4.7699999999999996</v>
      </c>
      <c r="AA45" s="401">
        <f>'(입력) 강사만족도'!$E$222</f>
        <v>4.5991666666666662</v>
      </c>
      <c r="AB45" s="616">
        <f t="shared" si="11"/>
        <v>4.6768589743589732</v>
      </c>
    </row>
    <row r="46" spans="1:28">
      <c r="A46" s="617" t="str">
        <f t="shared" si="5"/>
        <v>43위</v>
      </c>
      <c r="B46" s="350" t="s">
        <v>4392</v>
      </c>
      <c r="C46" s="350" t="s">
        <v>4158</v>
      </c>
      <c r="D46" s="506" t="s">
        <v>226</v>
      </c>
      <c r="E46" s="511" t="s">
        <v>4070</v>
      </c>
      <c r="F46" s="298">
        <v>8</v>
      </c>
      <c r="G46" s="296" t="s">
        <v>4071</v>
      </c>
      <c r="H46" s="306" t="s">
        <v>3270</v>
      </c>
      <c r="I46" s="299">
        <v>21</v>
      </c>
      <c r="J46" s="300">
        <v>19</v>
      </c>
      <c r="K46" s="301">
        <v>4.68</v>
      </c>
      <c r="L46" s="285">
        <v>4.79</v>
      </c>
      <c r="M46" s="290">
        <f t="shared" si="8"/>
        <v>4.63</v>
      </c>
      <c r="N46" s="285">
        <v>4.63</v>
      </c>
      <c r="O46" s="285">
        <v>4.63</v>
      </c>
      <c r="P46" s="290">
        <f t="shared" si="9"/>
        <v>4.5775000000000006</v>
      </c>
      <c r="Q46" s="285">
        <v>4.63</v>
      </c>
      <c r="R46" s="285">
        <v>4.58</v>
      </c>
      <c r="S46" s="285">
        <v>4.68</v>
      </c>
      <c r="T46" s="285">
        <v>4.42</v>
      </c>
      <c r="U46" s="290">
        <f t="shared" si="10"/>
        <v>4.79</v>
      </c>
      <c r="V46" s="285">
        <v>4.79</v>
      </c>
      <c r="W46" s="285">
        <v>4.79</v>
      </c>
      <c r="X46" s="293">
        <f t="shared" si="7"/>
        <v>4.79</v>
      </c>
      <c r="Y46" s="302">
        <v>4.79</v>
      </c>
      <c r="Z46" s="302" t="s">
        <v>4073</v>
      </c>
      <c r="AA46" s="401">
        <f>'(입력) 강사만족도'!$E$1774</f>
        <v>4.6959999999999997</v>
      </c>
      <c r="AB46" s="616">
        <f t="shared" si="11"/>
        <v>4.6754999999999995</v>
      </c>
    </row>
    <row r="47" spans="1:28">
      <c r="A47" s="617" t="str">
        <f t="shared" si="5"/>
        <v>44위</v>
      </c>
      <c r="B47" s="350" t="s">
        <v>4392</v>
      </c>
      <c r="C47" s="350" t="s">
        <v>3256</v>
      </c>
      <c r="D47" s="506" t="s">
        <v>226</v>
      </c>
      <c r="E47" s="510" t="s">
        <v>3268</v>
      </c>
      <c r="F47" s="308">
        <v>7</v>
      </c>
      <c r="G47" s="317" t="s">
        <v>3266</v>
      </c>
      <c r="H47" s="306" t="s">
        <v>3270</v>
      </c>
      <c r="I47" s="299">
        <v>11</v>
      </c>
      <c r="J47" s="300">
        <v>10</v>
      </c>
      <c r="K47" s="301">
        <v>4.5999999999999996</v>
      </c>
      <c r="L47" s="285">
        <v>4.5999999999999996</v>
      </c>
      <c r="M47" s="290">
        <f t="shared" si="8"/>
        <v>4.6500000000000004</v>
      </c>
      <c r="N47" s="285">
        <v>4.5999999999999996</v>
      </c>
      <c r="O47" s="285">
        <v>4.7</v>
      </c>
      <c r="P47" s="290">
        <f t="shared" si="9"/>
        <v>4.6500000000000004</v>
      </c>
      <c r="Q47" s="285">
        <v>4.7</v>
      </c>
      <c r="R47" s="285">
        <v>4.7</v>
      </c>
      <c r="S47" s="285">
        <v>4.5999999999999996</v>
      </c>
      <c r="T47" s="285">
        <v>4.5999999999999996</v>
      </c>
      <c r="U47" s="290">
        <f t="shared" si="10"/>
        <v>4.7</v>
      </c>
      <c r="V47" s="285">
        <v>4.7</v>
      </c>
      <c r="W47" s="285">
        <v>4.7</v>
      </c>
      <c r="X47" s="293">
        <f t="shared" si="7"/>
        <v>4.7</v>
      </c>
      <c r="Y47" s="285">
        <v>4.7</v>
      </c>
      <c r="Z47" s="302" t="s">
        <v>3315</v>
      </c>
      <c r="AA47" s="404">
        <f>'(입력) 강사만족도'!$E$1671</f>
        <v>4.8600000000000003</v>
      </c>
      <c r="AB47" s="616">
        <f t="shared" si="11"/>
        <v>4.6716666666666677</v>
      </c>
    </row>
    <row r="48" spans="1:28">
      <c r="A48" s="617" t="str">
        <f t="shared" si="5"/>
        <v>45위</v>
      </c>
      <c r="B48" s="350" t="s">
        <v>5781</v>
      </c>
      <c r="C48" s="350" t="s">
        <v>4910</v>
      </c>
      <c r="D48" s="506" t="s">
        <v>4983</v>
      </c>
      <c r="E48" s="506" t="s">
        <v>4982</v>
      </c>
      <c r="F48" s="304">
        <v>1</v>
      </c>
      <c r="G48" s="296" t="s">
        <v>4984</v>
      </c>
      <c r="H48" s="306" t="s">
        <v>2102</v>
      </c>
      <c r="I48" s="299">
        <v>30</v>
      </c>
      <c r="J48" s="300">
        <v>28</v>
      </c>
      <c r="K48" s="347">
        <v>4.6071428571428568</v>
      </c>
      <c r="L48" s="348">
        <v>4.6428571428571432</v>
      </c>
      <c r="M48" s="290">
        <f t="shared" si="8"/>
        <v>4.6607142857142856</v>
      </c>
      <c r="N48" s="348">
        <v>4.5714285714285712</v>
      </c>
      <c r="O48" s="348">
        <v>4.75</v>
      </c>
      <c r="P48" s="290">
        <f t="shared" si="9"/>
        <v>4.7232142857142856</v>
      </c>
      <c r="Q48" s="348">
        <v>4.7142857142857144</v>
      </c>
      <c r="R48" s="348">
        <v>4.7857142857142856</v>
      </c>
      <c r="S48" s="348">
        <v>4.6428571428571432</v>
      </c>
      <c r="T48" s="348">
        <v>4.75</v>
      </c>
      <c r="U48" s="290">
        <f t="shared" si="10"/>
        <v>4.7321428571428577</v>
      </c>
      <c r="V48" s="348">
        <v>4.75</v>
      </c>
      <c r="W48" s="348">
        <v>4.7142857142857144</v>
      </c>
      <c r="X48" s="293">
        <f t="shared" si="7"/>
        <v>4.5178571428571432</v>
      </c>
      <c r="Y48" s="348">
        <v>4.6428571428571432</v>
      </c>
      <c r="Z48" s="348">
        <v>4.3928571428571432</v>
      </c>
      <c r="AA48" s="401">
        <f>'(입력) 강사만족도'!$E$2137</f>
        <v>4.72567324650658</v>
      </c>
      <c r="AB48" s="616">
        <f t="shared" si="11"/>
        <v>4.6684583815994083</v>
      </c>
    </row>
    <row r="49" spans="1:28">
      <c r="A49" s="617" t="str">
        <f t="shared" si="5"/>
        <v>46위</v>
      </c>
      <c r="B49" s="350" t="s">
        <v>4389</v>
      </c>
      <c r="C49" s="350" t="s">
        <v>1935</v>
      </c>
      <c r="D49" s="506" t="s">
        <v>225</v>
      </c>
      <c r="E49" s="510" t="s">
        <v>1945</v>
      </c>
      <c r="F49" s="308">
        <v>1</v>
      </c>
      <c r="G49" s="296" t="s">
        <v>1941</v>
      </c>
      <c r="H49" s="285" t="s">
        <v>2102</v>
      </c>
      <c r="I49" s="299">
        <v>28</v>
      </c>
      <c r="J49" s="300">
        <v>28</v>
      </c>
      <c r="K49" s="301">
        <v>4.59</v>
      </c>
      <c r="L49" s="285">
        <v>4.82</v>
      </c>
      <c r="M49" s="290">
        <f t="shared" si="8"/>
        <v>4.6950000000000003</v>
      </c>
      <c r="N49" s="285">
        <v>4.75</v>
      </c>
      <c r="O49" s="285">
        <v>4.6399999999999997</v>
      </c>
      <c r="P49" s="290">
        <f t="shared" si="9"/>
        <v>4.66</v>
      </c>
      <c r="Q49" s="285">
        <v>4.6399999999999997</v>
      </c>
      <c r="R49" s="285">
        <v>4.71</v>
      </c>
      <c r="S49" s="285">
        <v>4.6100000000000003</v>
      </c>
      <c r="T49" s="285">
        <v>4.68</v>
      </c>
      <c r="U49" s="290">
        <f t="shared" si="10"/>
        <v>4.5549999999999997</v>
      </c>
      <c r="V49" s="285">
        <v>4.54</v>
      </c>
      <c r="W49" s="285">
        <v>4.57</v>
      </c>
      <c r="X49" s="290">
        <f t="shared" si="7"/>
        <v>4.6050000000000004</v>
      </c>
      <c r="Y49" s="302">
        <v>4.6399999999999997</v>
      </c>
      <c r="Z49" s="302">
        <v>4.57</v>
      </c>
      <c r="AA49" s="401">
        <f>'(입력) 강사만족도'!$E$1056</f>
        <v>4.8087499999999999</v>
      </c>
      <c r="AB49" s="616">
        <f t="shared" si="11"/>
        <v>4.659134615384616</v>
      </c>
    </row>
    <row r="50" spans="1:28">
      <c r="A50" s="617" t="str">
        <f t="shared" si="5"/>
        <v>47위</v>
      </c>
      <c r="B50" s="350" t="s">
        <v>5781</v>
      </c>
      <c r="C50" s="350" t="s">
        <v>5049</v>
      </c>
      <c r="D50" s="506" t="s">
        <v>67</v>
      </c>
      <c r="E50" s="506" t="s">
        <v>1146</v>
      </c>
      <c r="F50" s="349">
        <v>3</v>
      </c>
      <c r="G50" s="296" t="s">
        <v>5233</v>
      </c>
      <c r="H50" s="306" t="s">
        <v>3951</v>
      </c>
      <c r="I50" s="299">
        <v>22</v>
      </c>
      <c r="J50" s="300">
        <v>20</v>
      </c>
      <c r="K50" s="301">
        <v>4.7368421052631575</v>
      </c>
      <c r="L50" s="285">
        <v>4.6315789473684212</v>
      </c>
      <c r="M50" s="290">
        <f t="shared" si="8"/>
        <v>4.7105263157894735</v>
      </c>
      <c r="N50" s="285">
        <v>4.7368421052631575</v>
      </c>
      <c r="O50" s="285">
        <v>4.6842105263157894</v>
      </c>
      <c r="P50" s="290">
        <f t="shared" si="9"/>
        <v>4.697368421052631</v>
      </c>
      <c r="Q50" s="285">
        <v>4.7894736842105265</v>
      </c>
      <c r="R50" s="285">
        <v>4.6842105263157894</v>
      </c>
      <c r="S50" s="285">
        <v>4.5789473684210522</v>
      </c>
      <c r="T50" s="285">
        <v>4.7368421052631575</v>
      </c>
      <c r="U50" s="290">
        <f t="shared" si="10"/>
        <v>4.7368421052631575</v>
      </c>
      <c r="V50" s="285">
        <v>4.6842105263157894</v>
      </c>
      <c r="W50" s="285">
        <v>4.7894736842105265</v>
      </c>
      <c r="X50" s="293">
        <f t="shared" si="7"/>
        <v>4.1578947368421053</v>
      </c>
      <c r="Y50" s="302">
        <v>4.1578947368421053</v>
      </c>
      <c r="Z50" s="302" t="s">
        <v>2072</v>
      </c>
      <c r="AA50" s="401">
        <f>'(입력) 강사만족도'!$E$2205</f>
        <v>4.6949926900584789</v>
      </c>
      <c r="AB50" s="616">
        <f t="shared" si="11"/>
        <v>4.6587932504873288</v>
      </c>
    </row>
    <row r="51" spans="1:28">
      <c r="A51" s="617" t="str">
        <f t="shared" si="5"/>
        <v>48위</v>
      </c>
      <c r="B51" s="350" t="s">
        <v>5779</v>
      </c>
      <c r="C51" s="350" t="s">
        <v>2128</v>
      </c>
      <c r="D51" s="506" t="s">
        <v>66</v>
      </c>
      <c r="E51" s="506" t="s">
        <v>2132</v>
      </c>
      <c r="F51" s="308">
        <v>1</v>
      </c>
      <c r="G51" s="317" t="s">
        <v>2130</v>
      </c>
      <c r="H51" s="283" t="s">
        <v>2138</v>
      </c>
      <c r="I51" s="299">
        <v>13</v>
      </c>
      <c r="J51" s="300">
        <v>11</v>
      </c>
      <c r="K51" s="301">
        <v>4.7300000000000004</v>
      </c>
      <c r="L51" s="285">
        <v>4.7300000000000004</v>
      </c>
      <c r="M51" s="290">
        <f t="shared" si="8"/>
        <v>4.6850000000000005</v>
      </c>
      <c r="N51" s="285">
        <v>4.7300000000000004</v>
      </c>
      <c r="O51" s="285">
        <v>4.6399999999999997</v>
      </c>
      <c r="P51" s="290">
        <f t="shared" si="9"/>
        <v>4.6375000000000002</v>
      </c>
      <c r="Q51" s="285">
        <v>4.6399999999999997</v>
      </c>
      <c r="R51" s="285">
        <v>4.7300000000000004</v>
      </c>
      <c r="S51" s="285">
        <v>4.45</v>
      </c>
      <c r="T51" s="285">
        <v>4.7300000000000004</v>
      </c>
      <c r="U51" s="293">
        <f t="shared" si="10"/>
        <v>4.6850000000000005</v>
      </c>
      <c r="V51" s="285">
        <v>4.7300000000000004</v>
      </c>
      <c r="W51" s="285">
        <v>4.6399999999999997</v>
      </c>
      <c r="X51" s="293">
        <f t="shared" si="7"/>
        <v>4.5</v>
      </c>
      <c r="Y51" s="285">
        <v>4.2699999999999996</v>
      </c>
      <c r="Z51" s="285">
        <v>4.7300000000000004</v>
      </c>
      <c r="AA51" s="401">
        <f>'(입력) 강사만족도'!$E$1244</f>
        <v>4.706500000000001</v>
      </c>
      <c r="AB51" s="616">
        <f t="shared" si="11"/>
        <v>4.650500000000001</v>
      </c>
    </row>
    <row r="52" spans="1:28">
      <c r="A52" s="617" t="str">
        <f t="shared" si="5"/>
        <v>49위</v>
      </c>
      <c r="B52" s="350" t="s">
        <v>4390</v>
      </c>
      <c r="C52" s="350" t="s">
        <v>2439</v>
      </c>
      <c r="D52" s="506" t="s">
        <v>2436</v>
      </c>
      <c r="E52" s="508" t="s">
        <v>2468</v>
      </c>
      <c r="F52" s="286">
        <v>5</v>
      </c>
      <c r="G52" s="286" t="s">
        <v>2469</v>
      </c>
      <c r="H52" s="285" t="s">
        <v>2470</v>
      </c>
      <c r="I52" s="286">
        <v>12</v>
      </c>
      <c r="J52" s="287">
        <v>11</v>
      </c>
      <c r="K52" s="288">
        <v>4.6399999999999997</v>
      </c>
      <c r="L52" s="289">
        <v>4.55</v>
      </c>
      <c r="M52" s="290">
        <f t="shared" si="8"/>
        <v>4.55</v>
      </c>
      <c r="N52" s="289">
        <v>4.55</v>
      </c>
      <c r="O52" s="289">
        <v>4.55</v>
      </c>
      <c r="P52" s="290">
        <f t="shared" si="9"/>
        <v>4.6400000000000006</v>
      </c>
      <c r="Q52" s="289">
        <v>4.55</v>
      </c>
      <c r="R52" s="289">
        <v>4.7300000000000004</v>
      </c>
      <c r="S52" s="289">
        <v>4.6399999999999997</v>
      </c>
      <c r="T52" s="289">
        <v>4.6399999999999997</v>
      </c>
      <c r="U52" s="290">
        <f t="shared" si="10"/>
        <v>4.7300000000000004</v>
      </c>
      <c r="V52" s="289">
        <v>4.7300000000000004</v>
      </c>
      <c r="W52" s="289">
        <v>4.7300000000000004</v>
      </c>
      <c r="X52" s="293">
        <f t="shared" si="7"/>
        <v>4.7300000000000004</v>
      </c>
      <c r="Y52" s="331">
        <v>4.7300000000000004</v>
      </c>
      <c r="Z52" s="292" t="s">
        <v>2806</v>
      </c>
      <c r="AA52" s="401">
        <f>'(입력) 강사만족도'!$E$1344</f>
        <v>4.6444999999999999</v>
      </c>
      <c r="AB52" s="616">
        <f t="shared" si="11"/>
        <v>4.6403750000000006</v>
      </c>
    </row>
    <row r="53" spans="1:28">
      <c r="A53" s="617" t="str">
        <f t="shared" si="5"/>
        <v>50위</v>
      </c>
      <c r="B53" s="350" t="s">
        <v>5779</v>
      </c>
      <c r="C53" s="350" t="s">
        <v>2116</v>
      </c>
      <c r="D53" s="506" t="s">
        <v>224</v>
      </c>
      <c r="E53" s="510" t="s">
        <v>2119</v>
      </c>
      <c r="F53" s="283">
        <v>1</v>
      </c>
      <c r="G53" s="317" t="s">
        <v>2121</v>
      </c>
      <c r="H53" s="285" t="s">
        <v>2125</v>
      </c>
      <c r="I53" s="299">
        <v>8</v>
      </c>
      <c r="J53" s="300">
        <v>8</v>
      </c>
      <c r="K53" s="301">
        <v>4.88</v>
      </c>
      <c r="L53" s="285">
        <v>4.75</v>
      </c>
      <c r="M53" s="290">
        <f t="shared" si="8"/>
        <v>4.6899999999999995</v>
      </c>
      <c r="N53" s="285">
        <v>4.63</v>
      </c>
      <c r="O53" s="285">
        <v>4.75</v>
      </c>
      <c r="P53" s="290">
        <f t="shared" si="9"/>
        <v>4.5324999999999998</v>
      </c>
      <c r="Q53" s="285">
        <v>4.5</v>
      </c>
      <c r="R53" s="285">
        <v>4.63</v>
      </c>
      <c r="S53" s="285">
        <v>4.5</v>
      </c>
      <c r="T53" s="285">
        <v>4.5</v>
      </c>
      <c r="U53" s="293">
        <f t="shared" si="10"/>
        <v>4.75</v>
      </c>
      <c r="V53" s="285">
        <v>4.75</v>
      </c>
      <c r="W53" s="285">
        <v>4.75</v>
      </c>
      <c r="X53" s="293">
        <f t="shared" si="7"/>
        <v>4.5649999999999995</v>
      </c>
      <c r="Y53" s="285">
        <v>4.63</v>
      </c>
      <c r="Z53" s="285">
        <v>4.5</v>
      </c>
      <c r="AA53" s="401">
        <f>'(입력) 강사만족도'!$E$1175</f>
        <v>4.5193750000000001</v>
      </c>
      <c r="AB53" s="616">
        <f t="shared" si="11"/>
        <v>4.6376442307692312</v>
      </c>
    </row>
    <row r="54" spans="1:28">
      <c r="A54" s="617" t="str">
        <f t="shared" si="5"/>
        <v>51위</v>
      </c>
      <c r="B54" s="350" t="s">
        <v>5778</v>
      </c>
      <c r="C54" s="350" t="s">
        <v>828</v>
      </c>
      <c r="D54" s="506" t="s">
        <v>66</v>
      </c>
      <c r="E54" s="508" t="s">
        <v>829</v>
      </c>
      <c r="F54" s="286">
        <v>1</v>
      </c>
      <c r="G54" s="296" t="s">
        <v>830</v>
      </c>
      <c r="H54" s="285" t="s">
        <v>2102</v>
      </c>
      <c r="I54" s="286">
        <v>17</v>
      </c>
      <c r="J54" s="287">
        <v>15</v>
      </c>
      <c r="K54" s="288">
        <v>4.67</v>
      </c>
      <c r="L54" s="289">
        <v>4.33</v>
      </c>
      <c r="M54" s="290">
        <f t="shared" si="8"/>
        <v>4.6999999999999993</v>
      </c>
      <c r="N54" s="289">
        <v>4.5999999999999996</v>
      </c>
      <c r="O54" s="289">
        <v>4.8</v>
      </c>
      <c r="P54" s="290">
        <f t="shared" si="9"/>
        <v>4.5999999999999996</v>
      </c>
      <c r="Q54" s="289">
        <v>4.5999999999999996</v>
      </c>
      <c r="R54" s="289">
        <v>4.67</v>
      </c>
      <c r="S54" s="289">
        <v>4.5999999999999996</v>
      </c>
      <c r="T54" s="289">
        <v>4.53</v>
      </c>
      <c r="U54" s="290">
        <f t="shared" si="10"/>
        <v>4.5999999999999996</v>
      </c>
      <c r="V54" s="289">
        <v>4.5999999999999996</v>
      </c>
      <c r="W54" s="289">
        <v>4.5999999999999996</v>
      </c>
      <c r="X54" s="290">
        <f t="shared" si="7"/>
        <v>4.6300000000000008</v>
      </c>
      <c r="Y54" s="291">
        <v>4.53</v>
      </c>
      <c r="Z54" s="292">
        <v>4.7300000000000004</v>
      </c>
      <c r="AA54" s="401">
        <f>'(입력) 강사만족도'!$E$406</f>
        <v>4.8049999999999997</v>
      </c>
      <c r="AB54" s="616">
        <f t="shared" si="11"/>
        <v>4.6203846153846158</v>
      </c>
    </row>
    <row r="55" spans="1:28">
      <c r="A55" s="617" t="str">
        <f t="shared" si="5"/>
        <v>52위</v>
      </c>
      <c r="B55" s="350" t="s">
        <v>4392</v>
      </c>
      <c r="C55" s="350" t="s">
        <v>4160</v>
      </c>
      <c r="D55" s="506" t="s">
        <v>481</v>
      </c>
      <c r="E55" s="506" t="s">
        <v>4150</v>
      </c>
      <c r="F55" s="304">
        <v>2</v>
      </c>
      <c r="G55" s="296" t="s">
        <v>4151</v>
      </c>
      <c r="H55" s="306" t="s">
        <v>4152</v>
      </c>
      <c r="I55" s="299">
        <v>37</v>
      </c>
      <c r="J55" s="300">
        <v>34</v>
      </c>
      <c r="K55" s="301">
        <v>4.74</v>
      </c>
      <c r="L55" s="285">
        <v>4.68</v>
      </c>
      <c r="M55" s="290">
        <f t="shared" si="8"/>
        <v>4.5299999999999994</v>
      </c>
      <c r="N55" s="285">
        <v>4.5599999999999996</v>
      </c>
      <c r="O55" s="285">
        <v>4.5</v>
      </c>
      <c r="P55" s="290">
        <f t="shared" si="9"/>
        <v>4.6050000000000004</v>
      </c>
      <c r="Q55" s="285">
        <v>4.68</v>
      </c>
      <c r="R55" s="285">
        <v>4.68</v>
      </c>
      <c r="S55" s="285">
        <v>4.6500000000000004</v>
      </c>
      <c r="T55" s="285">
        <v>4.41</v>
      </c>
      <c r="U55" s="290">
        <f t="shared" si="10"/>
        <v>4.665</v>
      </c>
      <c r="V55" s="285">
        <v>4.68</v>
      </c>
      <c r="W55" s="285">
        <v>4.6500000000000004</v>
      </c>
      <c r="X55" s="293">
        <f t="shared" si="7"/>
        <v>4.53</v>
      </c>
      <c r="Y55" s="302">
        <v>4.53</v>
      </c>
      <c r="Z55" s="302" t="s">
        <v>4153</v>
      </c>
      <c r="AA55" s="401">
        <f>'(입력) 강사만족도'!$E$1861</f>
        <v>4.67</v>
      </c>
      <c r="AB55" s="616">
        <f t="shared" si="11"/>
        <v>4.6191666666666675</v>
      </c>
    </row>
    <row r="56" spans="1:28">
      <c r="A56" s="617" t="str">
        <f t="shared" si="5"/>
        <v>53위</v>
      </c>
      <c r="B56" s="350" t="s">
        <v>4389</v>
      </c>
      <c r="C56" s="350" t="s">
        <v>1935</v>
      </c>
      <c r="D56" s="506" t="s">
        <v>226</v>
      </c>
      <c r="E56" s="508" t="s">
        <v>228</v>
      </c>
      <c r="F56" s="286">
        <v>3</v>
      </c>
      <c r="G56" s="296" t="s">
        <v>1938</v>
      </c>
      <c r="H56" s="285" t="s">
        <v>2102</v>
      </c>
      <c r="I56" s="286">
        <v>23</v>
      </c>
      <c r="J56" s="287">
        <v>22</v>
      </c>
      <c r="K56" s="288">
        <v>4.6399999999999997</v>
      </c>
      <c r="L56" s="289">
        <v>4.55</v>
      </c>
      <c r="M56" s="290">
        <f t="shared" si="8"/>
        <v>4.6399999999999997</v>
      </c>
      <c r="N56" s="289">
        <v>4.6399999999999997</v>
      </c>
      <c r="O56" s="289">
        <v>4.6399999999999997</v>
      </c>
      <c r="P56" s="290">
        <f t="shared" si="9"/>
        <v>4.5225</v>
      </c>
      <c r="Q56" s="289">
        <v>4.55</v>
      </c>
      <c r="R56" s="289">
        <v>4.45</v>
      </c>
      <c r="S56" s="289">
        <v>4.59</v>
      </c>
      <c r="T56" s="289">
        <v>4.5</v>
      </c>
      <c r="U56" s="290">
        <f t="shared" si="10"/>
        <v>4.7699999999999996</v>
      </c>
      <c r="V56" s="289">
        <v>4.7699999999999996</v>
      </c>
      <c r="W56" s="289">
        <v>4.7699999999999996</v>
      </c>
      <c r="X56" s="290">
        <f t="shared" si="7"/>
        <v>4.59</v>
      </c>
      <c r="Y56" s="291">
        <v>4.68</v>
      </c>
      <c r="Z56" s="292">
        <v>4.5</v>
      </c>
      <c r="AA56" s="401">
        <f>'(입력) 강사만족도'!$E$1025</f>
        <v>4.7529166666666667</v>
      </c>
      <c r="AB56" s="616">
        <f t="shared" si="11"/>
        <v>4.617916666666666</v>
      </c>
    </row>
    <row r="57" spans="1:28">
      <c r="A57" s="617" t="str">
        <f t="shared" si="5"/>
        <v>54위</v>
      </c>
      <c r="B57" s="350" t="s">
        <v>4392</v>
      </c>
      <c r="C57" s="350" t="s">
        <v>3256</v>
      </c>
      <c r="D57" s="506" t="s">
        <v>224</v>
      </c>
      <c r="E57" s="510" t="s">
        <v>3260</v>
      </c>
      <c r="F57" s="308">
        <v>2</v>
      </c>
      <c r="G57" s="317" t="s">
        <v>3261</v>
      </c>
      <c r="H57" s="306" t="s">
        <v>3262</v>
      </c>
      <c r="I57" s="299">
        <v>9</v>
      </c>
      <c r="J57" s="300">
        <v>8</v>
      </c>
      <c r="K57" s="301">
        <v>4.62</v>
      </c>
      <c r="L57" s="285">
        <v>4.75</v>
      </c>
      <c r="M57" s="290">
        <f t="shared" si="8"/>
        <v>4.625</v>
      </c>
      <c r="N57" s="285">
        <v>4.75</v>
      </c>
      <c r="O57" s="285">
        <v>4.5</v>
      </c>
      <c r="P57" s="290">
        <f t="shared" si="9"/>
        <v>4.6850000000000005</v>
      </c>
      <c r="Q57" s="285">
        <v>4.75</v>
      </c>
      <c r="R57" s="285">
        <v>4.75</v>
      </c>
      <c r="S57" s="285">
        <v>4.62</v>
      </c>
      <c r="T57" s="285">
        <v>4.62</v>
      </c>
      <c r="U57" s="290">
        <f t="shared" si="10"/>
        <v>4.625</v>
      </c>
      <c r="V57" s="285">
        <v>4.5</v>
      </c>
      <c r="W57" s="285">
        <v>4.75</v>
      </c>
      <c r="X57" s="293">
        <f t="shared" si="7"/>
        <v>4.375</v>
      </c>
      <c r="Y57" s="302">
        <v>4.5</v>
      </c>
      <c r="Z57" s="302">
        <v>4.25</v>
      </c>
      <c r="AA57" s="404">
        <f>'(입력) 강사만족도'!$E$1656</f>
        <v>4.6635</v>
      </c>
      <c r="AB57" s="616">
        <f t="shared" si="11"/>
        <v>4.6171923076923074</v>
      </c>
    </row>
    <row r="58" spans="1:28">
      <c r="A58" s="617" t="str">
        <f t="shared" si="5"/>
        <v>55위</v>
      </c>
      <c r="B58" s="350" t="s">
        <v>5778</v>
      </c>
      <c r="C58" s="350" t="s">
        <v>679</v>
      </c>
      <c r="D58" s="506" t="s">
        <v>88</v>
      </c>
      <c r="E58" s="508" t="s">
        <v>684</v>
      </c>
      <c r="F58" s="286">
        <v>1</v>
      </c>
      <c r="G58" s="296" t="s">
        <v>685</v>
      </c>
      <c r="H58" s="285" t="s">
        <v>2102</v>
      </c>
      <c r="I58" s="286">
        <v>18</v>
      </c>
      <c r="J58" s="287">
        <v>18</v>
      </c>
      <c r="K58" s="288">
        <v>4.78</v>
      </c>
      <c r="L58" s="289">
        <v>4.83</v>
      </c>
      <c r="M58" s="290">
        <f t="shared" si="8"/>
        <v>4.7200000000000006</v>
      </c>
      <c r="N58" s="289">
        <v>4.83</v>
      </c>
      <c r="O58" s="289">
        <v>4.6100000000000003</v>
      </c>
      <c r="P58" s="290">
        <f t="shared" si="9"/>
        <v>4.5449999999999999</v>
      </c>
      <c r="Q58" s="289">
        <v>4.5599999999999996</v>
      </c>
      <c r="R58" s="289">
        <v>4.5599999999999996</v>
      </c>
      <c r="S58" s="289">
        <v>4.5</v>
      </c>
      <c r="T58" s="289">
        <v>4.5599999999999996</v>
      </c>
      <c r="U58" s="290">
        <f t="shared" si="10"/>
        <v>4.585</v>
      </c>
      <c r="V58" s="289">
        <v>4.6100000000000003</v>
      </c>
      <c r="W58" s="289">
        <v>4.5599999999999996</v>
      </c>
      <c r="X58" s="290">
        <f t="shared" si="7"/>
        <v>4.415</v>
      </c>
      <c r="Y58" s="291">
        <v>4.33</v>
      </c>
      <c r="Z58" s="292">
        <v>4.5</v>
      </c>
      <c r="AA58" s="401">
        <f>'(입력) 강사만족도'!$E$332</f>
        <v>4.7833333333333332</v>
      </c>
      <c r="AB58" s="616">
        <f t="shared" si="11"/>
        <v>4.6164102564102567</v>
      </c>
    </row>
    <row r="59" spans="1:28">
      <c r="A59" s="617" t="str">
        <f t="shared" si="5"/>
        <v>56위</v>
      </c>
      <c r="B59" s="350" t="s">
        <v>5780</v>
      </c>
      <c r="C59" s="350" t="s">
        <v>4498</v>
      </c>
      <c r="D59" s="509" t="s">
        <v>481</v>
      </c>
      <c r="E59" s="506" t="s">
        <v>479</v>
      </c>
      <c r="F59" s="304">
        <v>4</v>
      </c>
      <c r="G59" s="296" t="s">
        <v>4788</v>
      </c>
      <c r="H59" s="306" t="s">
        <v>2102</v>
      </c>
      <c r="I59" s="299">
        <v>33</v>
      </c>
      <c r="J59" s="300">
        <v>33</v>
      </c>
      <c r="K59" s="301">
        <v>4.78</v>
      </c>
      <c r="L59" s="285">
        <v>4.6399999999999997</v>
      </c>
      <c r="M59" s="290">
        <f t="shared" si="8"/>
        <v>4.58</v>
      </c>
      <c r="N59" s="285">
        <v>4.55</v>
      </c>
      <c r="O59" s="285">
        <v>4.6100000000000003</v>
      </c>
      <c r="P59" s="290">
        <f t="shared" si="9"/>
        <v>4.6025</v>
      </c>
      <c r="Q59" s="285">
        <v>4.5199999999999996</v>
      </c>
      <c r="R59" s="285">
        <v>4.7</v>
      </c>
      <c r="S59" s="285">
        <v>4.58</v>
      </c>
      <c r="T59" s="285">
        <v>4.6100000000000003</v>
      </c>
      <c r="U59" s="290">
        <f t="shared" si="10"/>
        <v>4.7</v>
      </c>
      <c r="V59" s="285">
        <v>4.7</v>
      </c>
      <c r="W59" s="285">
        <v>4.7</v>
      </c>
      <c r="X59" s="293">
        <f t="shared" si="7"/>
        <v>4.5</v>
      </c>
      <c r="Y59" s="302">
        <v>4.42</v>
      </c>
      <c r="Z59" s="302">
        <v>4.58</v>
      </c>
      <c r="AA59" s="401">
        <f>'(입력) 강사만족도'!$E$2013</f>
        <v>4.59375</v>
      </c>
      <c r="AB59" s="616">
        <f t="shared" si="11"/>
        <v>4.6141346153846152</v>
      </c>
    </row>
    <row r="60" spans="1:28">
      <c r="A60" s="617" t="str">
        <f t="shared" si="5"/>
        <v>57위</v>
      </c>
      <c r="B60" s="350" t="s">
        <v>4392</v>
      </c>
      <c r="C60" s="350" t="s">
        <v>3256</v>
      </c>
      <c r="D60" s="506" t="s">
        <v>66</v>
      </c>
      <c r="E60" s="510" t="s">
        <v>3265</v>
      </c>
      <c r="F60" s="308">
        <v>1</v>
      </c>
      <c r="G60" s="317" t="s">
        <v>3266</v>
      </c>
      <c r="H60" s="306" t="s">
        <v>3267</v>
      </c>
      <c r="I60" s="299">
        <v>12</v>
      </c>
      <c r="J60" s="300">
        <v>9</v>
      </c>
      <c r="K60" s="301">
        <v>4.78</v>
      </c>
      <c r="L60" s="285">
        <v>4.5599999999999996</v>
      </c>
      <c r="M60" s="290">
        <f t="shared" si="8"/>
        <v>4.7249999999999996</v>
      </c>
      <c r="N60" s="285">
        <v>4.67</v>
      </c>
      <c r="O60" s="285">
        <v>4.78</v>
      </c>
      <c r="P60" s="290">
        <f t="shared" si="9"/>
        <v>4.4474999999999998</v>
      </c>
      <c r="Q60" s="285">
        <v>4.5599999999999996</v>
      </c>
      <c r="R60" s="285">
        <v>4.5599999999999996</v>
      </c>
      <c r="S60" s="285">
        <v>4.1100000000000003</v>
      </c>
      <c r="T60" s="285">
        <v>4.5599999999999996</v>
      </c>
      <c r="U60" s="290">
        <f t="shared" si="10"/>
        <v>4.78</v>
      </c>
      <c r="V60" s="285">
        <v>4.78</v>
      </c>
      <c r="W60" s="285">
        <v>4.78</v>
      </c>
      <c r="X60" s="293">
        <f t="shared" si="7"/>
        <v>4.5599999999999996</v>
      </c>
      <c r="Y60" s="302">
        <v>4.5599999999999996</v>
      </c>
      <c r="Z60" s="302">
        <v>4.5599999999999996</v>
      </c>
      <c r="AA60" s="404">
        <f>'(입력) 강사만족도'!$E$1666</f>
        <v>4.6906249999999998</v>
      </c>
      <c r="AB60" s="616">
        <f t="shared" si="11"/>
        <v>4.6115865384615384</v>
      </c>
    </row>
    <row r="61" spans="1:28">
      <c r="A61" s="617" t="str">
        <f t="shared" si="5"/>
        <v>58위</v>
      </c>
      <c r="B61" s="350" t="s">
        <v>4392</v>
      </c>
      <c r="C61" s="350" t="s">
        <v>4160</v>
      </c>
      <c r="D61" s="506" t="s">
        <v>481</v>
      </c>
      <c r="E61" s="506" t="s">
        <v>1944</v>
      </c>
      <c r="F61" s="304">
        <v>3</v>
      </c>
      <c r="G61" s="296" t="s">
        <v>4148</v>
      </c>
      <c r="H61" s="306" t="s">
        <v>4142</v>
      </c>
      <c r="I61" s="299">
        <v>30</v>
      </c>
      <c r="J61" s="300">
        <v>27</v>
      </c>
      <c r="K61" s="301">
        <v>4.7</v>
      </c>
      <c r="L61" s="285">
        <v>4.59</v>
      </c>
      <c r="M61" s="290">
        <f t="shared" si="8"/>
        <v>4.5549999999999997</v>
      </c>
      <c r="N61" s="285">
        <v>4.63</v>
      </c>
      <c r="O61" s="285">
        <v>4.4800000000000004</v>
      </c>
      <c r="P61" s="290">
        <f t="shared" si="9"/>
        <v>4.62</v>
      </c>
      <c r="Q61" s="285">
        <v>4.67</v>
      </c>
      <c r="R61" s="285">
        <v>4.59</v>
      </c>
      <c r="S61" s="285">
        <v>4.5199999999999996</v>
      </c>
      <c r="T61" s="285">
        <v>4.7</v>
      </c>
      <c r="U61" s="290">
        <f t="shared" si="10"/>
        <v>4.63</v>
      </c>
      <c r="V61" s="285">
        <v>4.63</v>
      </c>
      <c r="W61" s="285">
        <v>4.63</v>
      </c>
      <c r="X61" s="293">
        <f t="shared" ref="X61:X92" si="12">AVERAGE(Y61:Z61)</f>
        <v>4.5549999999999997</v>
      </c>
      <c r="Y61" s="302">
        <v>4.5199999999999996</v>
      </c>
      <c r="Z61" s="302">
        <v>4.59</v>
      </c>
      <c r="AA61" s="401">
        <f>'(입력) 강사만족도'!$E$1859</f>
        <v>4.6950000000000003</v>
      </c>
      <c r="AB61" s="616">
        <f t="shared" si="11"/>
        <v>4.6111538461538473</v>
      </c>
    </row>
    <row r="62" spans="1:28">
      <c r="A62" s="617" t="str">
        <f t="shared" si="5"/>
        <v>59위</v>
      </c>
      <c r="B62" s="350" t="s">
        <v>4388</v>
      </c>
      <c r="C62" s="350" t="s">
        <v>1262</v>
      </c>
      <c r="D62" s="506" t="s">
        <v>226</v>
      </c>
      <c r="E62" s="511" t="s">
        <v>227</v>
      </c>
      <c r="F62" s="286">
        <v>3</v>
      </c>
      <c r="G62" s="296" t="s">
        <v>1265</v>
      </c>
      <c r="H62" s="285" t="s">
        <v>2102</v>
      </c>
      <c r="I62" s="286">
        <v>34</v>
      </c>
      <c r="J62" s="287">
        <v>34</v>
      </c>
      <c r="K62" s="288">
        <v>4.5</v>
      </c>
      <c r="L62" s="289">
        <v>4.62</v>
      </c>
      <c r="M62" s="290">
        <f t="shared" si="8"/>
        <v>4.6349999999999998</v>
      </c>
      <c r="N62" s="289">
        <v>4.62</v>
      </c>
      <c r="O62" s="289">
        <v>4.6500000000000004</v>
      </c>
      <c r="P62" s="290">
        <f t="shared" si="9"/>
        <v>4.6050000000000004</v>
      </c>
      <c r="Q62" s="289">
        <v>4.62</v>
      </c>
      <c r="R62" s="289">
        <v>4.59</v>
      </c>
      <c r="S62" s="289">
        <v>4.59</v>
      </c>
      <c r="T62" s="289">
        <v>4.62</v>
      </c>
      <c r="U62" s="290">
        <f t="shared" si="10"/>
        <v>4.59</v>
      </c>
      <c r="V62" s="289">
        <v>4.59</v>
      </c>
      <c r="W62" s="289">
        <v>4.59</v>
      </c>
      <c r="X62" s="290">
        <f t="shared" si="12"/>
        <v>4.68</v>
      </c>
      <c r="Y62" s="291">
        <v>4.6500000000000004</v>
      </c>
      <c r="Z62" s="292">
        <v>4.71</v>
      </c>
      <c r="AA62" s="401">
        <f>'(입력) 강사만족도'!$E$651</f>
        <v>4.586875</v>
      </c>
      <c r="AB62" s="616">
        <f t="shared" si="11"/>
        <v>4.6105288461538461</v>
      </c>
    </row>
    <row r="63" spans="1:28">
      <c r="A63" s="617" t="str">
        <f t="shared" si="5"/>
        <v>60위</v>
      </c>
      <c r="B63" s="350" t="s">
        <v>4390</v>
      </c>
      <c r="C63" s="350" t="s">
        <v>2791</v>
      </c>
      <c r="D63" s="506" t="s">
        <v>2801</v>
      </c>
      <c r="E63" s="508" t="s">
        <v>2795</v>
      </c>
      <c r="F63" s="286">
        <v>2</v>
      </c>
      <c r="G63" s="286" t="s">
        <v>2800</v>
      </c>
      <c r="H63" s="285" t="s">
        <v>2125</v>
      </c>
      <c r="I63" s="286">
        <v>22</v>
      </c>
      <c r="J63" s="287">
        <v>22</v>
      </c>
      <c r="K63" s="288">
        <v>4.7300000000000004</v>
      </c>
      <c r="L63" s="289">
        <v>4.32</v>
      </c>
      <c r="M63" s="290">
        <f t="shared" si="8"/>
        <v>4.7050000000000001</v>
      </c>
      <c r="N63" s="289">
        <v>4.68</v>
      </c>
      <c r="O63" s="289">
        <v>4.7300000000000004</v>
      </c>
      <c r="P63" s="290">
        <f t="shared" si="9"/>
        <v>4.6124999999999998</v>
      </c>
      <c r="Q63" s="289">
        <v>4.68</v>
      </c>
      <c r="R63" s="289">
        <v>4.59</v>
      </c>
      <c r="S63" s="289">
        <v>4.7300000000000004</v>
      </c>
      <c r="T63" s="289">
        <v>4.45</v>
      </c>
      <c r="U63" s="290">
        <f t="shared" si="10"/>
        <v>4.7300000000000004</v>
      </c>
      <c r="V63" s="289">
        <v>4.7300000000000004</v>
      </c>
      <c r="W63" s="289">
        <v>4.7300000000000004</v>
      </c>
      <c r="X63" s="293">
        <f t="shared" si="12"/>
        <v>4.43</v>
      </c>
      <c r="Y63" s="331">
        <v>4.45</v>
      </c>
      <c r="Z63" s="292">
        <v>4.41</v>
      </c>
      <c r="AA63" s="401">
        <f>'(입력) 강사만족도'!$E$1418</f>
        <v>4.6790000000000003</v>
      </c>
      <c r="AB63" s="616">
        <f t="shared" si="11"/>
        <v>4.6083846153846162</v>
      </c>
    </row>
    <row r="64" spans="1:28">
      <c r="A64" s="617" t="str">
        <f t="shared" si="5"/>
        <v>61위</v>
      </c>
      <c r="B64" s="350" t="s">
        <v>4388</v>
      </c>
      <c r="C64" s="350" t="s">
        <v>1448</v>
      </c>
      <c r="D64" s="506" t="s">
        <v>481</v>
      </c>
      <c r="E64" s="510" t="s">
        <v>1454</v>
      </c>
      <c r="F64" s="308">
        <v>1</v>
      </c>
      <c r="G64" s="296" t="s">
        <v>1452</v>
      </c>
      <c r="H64" s="285" t="s">
        <v>2102</v>
      </c>
      <c r="I64" s="299">
        <v>34</v>
      </c>
      <c r="J64" s="300">
        <v>34</v>
      </c>
      <c r="K64" s="301">
        <v>4.71</v>
      </c>
      <c r="L64" s="285">
        <v>4.59</v>
      </c>
      <c r="M64" s="290">
        <f t="shared" si="8"/>
        <v>4.53</v>
      </c>
      <c r="N64" s="285">
        <v>4.62</v>
      </c>
      <c r="O64" s="285">
        <v>4.4400000000000004</v>
      </c>
      <c r="P64" s="290">
        <f t="shared" si="9"/>
        <v>4.6124999999999998</v>
      </c>
      <c r="Q64" s="285">
        <v>4.62</v>
      </c>
      <c r="R64" s="285">
        <v>4.6500000000000004</v>
      </c>
      <c r="S64" s="285">
        <v>4.5599999999999996</v>
      </c>
      <c r="T64" s="285">
        <v>4.62</v>
      </c>
      <c r="U64" s="290">
        <f t="shared" si="10"/>
        <v>4.665</v>
      </c>
      <c r="V64" s="285">
        <v>4.71</v>
      </c>
      <c r="W64" s="285">
        <v>4.62</v>
      </c>
      <c r="X64" s="290">
        <f t="shared" si="12"/>
        <v>4.5599999999999996</v>
      </c>
      <c r="Y64" s="302">
        <v>4.5599999999999996</v>
      </c>
      <c r="Z64" s="302">
        <v>4.5599999999999996</v>
      </c>
      <c r="AA64" s="401">
        <f>'(입력) 강사만족도'!$E$773</f>
        <v>4.581666666666667</v>
      </c>
      <c r="AB64" s="616">
        <f t="shared" si="11"/>
        <v>4.6032051282051283</v>
      </c>
    </row>
    <row r="65" spans="1:28">
      <c r="A65" s="617" t="str">
        <f t="shared" si="5"/>
        <v>62위</v>
      </c>
      <c r="B65" s="350" t="s">
        <v>4387</v>
      </c>
      <c r="C65" s="350" t="s">
        <v>216</v>
      </c>
      <c r="D65" s="506" t="s">
        <v>224</v>
      </c>
      <c r="E65" s="508" t="s">
        <v>5046</v>
      </c>
      <c r="F65" s="286">
        <v>1</v>
      </c>
      <c r="G65" s="296" t="s">
        <v>221</v>
      </c>
      <c r="H65" s="285" t="s">
        <v>2102</v>
      </c>
      <c r="I65" s="286">
        <v>31</v>
      </c>
      <c r="J65" s="287">
        <v>29</v>
      </c>
      <c r="K65" s="288">
        <v>4.6900000000000004</v>
      </c>
      <c r="L65" s="289">
        <v>4.66</v>
      </c>
      <c r="M65" s="290">
        <f t="shared" si="8"/>
        <v>4.6050000000000004</v>
      </c>
      <c r="N65" s="289">
        <v>4.6900000000000004</v>
      </c>
      <c r="O65" s="289">
        <v>4.5199999999999996</v>
      </c>
      <c r="P65" s="290">
        <f t="shared" si="9"/>
        <v>4.6100000000000003</v>
      </c>
      <c r="Q65" s="289">
        <v>4.72</v>
      </c>
      <c r="R65" s="289">
        <v>4.62</v>
      </c>
      <c r="S65" s="289">
        <v>4.41</v>
      </c>
      <c r="T65" s="289">
        <v>4.6900000000000004</v>
      </c>
      <c r="U65" s="290">
        <f t="shared" si="10"/>
        <v>4.5350000000000001</v>
      </c>
      <c r="V65" s="289">
        <v>4.59</v>
      </c>
      <c r="W65" s="289">
        <v>4.4800000000000004</v>
      </c>
      <c r="X65" s="290">
        <f t="shared" si="12"/>
        <v>4.6050000000000004</v>
      </c>
      <c r="Y65" s="291">
        <v>4.62</v>
      </c>
      <c r="Z65" s="292">
        <v>4.59</v>
      </c>
      <c r="AA65" s="401">
        <f>'(입력) 강사만족도'!$E$97</f>
        <v>4.5570833333333329</v>
      </c>
      <c r="AB65" s="616">
        <f t="shared" si="11"/>
        <v>4.6028525641025642</v>
      </c>
    </row>
    <row r="66" spans="1:28">
      <c r="A66" s="617" t="str">
        <f t="shared" si="5"/>
        <v>63위</v>
      </c>
      <c r="B66" s="350" t="s">
        <v>5779</v>
      </c>
      <c r="C66" s="350" t="s">
        <v>2074</v>
      </c>
      <c r="D66" s="506" t="s">
        <v>226</v>
      </c>
      <c r="E66" s="510" t="s">
        <v>475</v>
      </c>
      <c r="F66" s="308">
        <v>3</v>
      </c>
      <c r="G66" s="286" t="s">
        <v>2079</v>
      </c>
      <c r="H66" s="285" t="s">
        <v>2101</v>
      </c>
      <c r="I66" s="299">
        <v>14</v>
      </c>
      <c r="J66" s="300">
        <v>12</v>
      </c>
      <c r="K66" s="301">
        <v>4.58</v>
      </c>
      <c r="L66" s="285">
        <v>4.67</v>
      </c>
      <c r="M66" s="290">
        <f t="shared" si="8"/>
        <v>4.58</v>
      </c>
      <c r="N66" s="285">
        <v>4.58</v>
      </c>
      <c r="O66" s="285">
        <v>4.58</v>
      </c>
      <c r="P66" s="290">
        <f t="shared" si="9"/>
        <v>4.58</v>
      </c>
      <c r="Q66" s="285">
        <v>4.58</v>
      </c>
      <c r="R66" s="285">
        <v>4.58</v>
      </c>
      <c r="S66" s="285">
        <v>4.58</v>
      </c>
      <c r="T66" s="285">
        <v>4.58</v>
      </c>
      <c r="U66" s="290">
        <f t="shared" si="10"/>
        <v>4.625</v>
      </c>
      <c r="V66" s="285">
        <v>4.67</v>
      </c>
      <c r="W66" s="285">
        <v>4.58</v>
      </c>
      <c r="X66" s="293">
        <f t="shared" si="12"/>
        <v>4.67</v>
      </c>
      <c r="Y66" s="327">
        <v>4.67</v>
      </c>
      <c r="Z66" s="327" t="s">
        <v>2072</v>
      </c>
      <c r="AA66" s="401">
        <f>'(입력) 강사만족도'!$E$1125</f>
        <v>4.5825000000000005</v>
      </c>
      <c r="AB66" s="616">
        <f t="shared" si="11"/>
        <v>4.6027083333333332</v>
      </c>
    </row>
    <row r="67" spans="1:28">
      <c r="A67" s="617" t="str">
        <f t="shared" si="5"/>
        <v>64위</v>
      </c>
      <c r="B67" s="350" t="s">
        <v>4391</v>
      </c>
      <c r="C67" s="350" t="s">
        <v>3041</v>
      </c>
      <c r="D67" s="509" t="s">
        <v>66</v>
      </c>
      <c r="E67" s="510" t="s">
        <v>3052</v>
      </c>
      <c r="F67" s="308">
        <v>4</v>
      </c>
      <c r="G67" s="317" t="s">
        <v>3050</v>
      </c>
      <c r="H67" s="334" t="s">
        <v>2102</v>
      </c>
      <c r="I67" s="299">
        <v>25</v>
      </c>
      <c r="J67" s="300">
        <v>5</v>
      </c>
      <c r="K67" s="301">
        <v>4.7</v>
      </c>
      <c r="L67" s="285">
        <v>4.55</v>
      </c>
      <c r="M67" s="290">
        <f t="shared" si="8"/>
        <v>4.5749999999999993</v>
      </c>
      <c r="N67" s="285">
        <v>4.5999999999999996</v>
      </c>
      <c r="O67" s="285">
        <v>4.55</v>
      </c>
      <c r="P67" s="290">
        <f t="shared" si="9"/>
        <v>4.5625</v>
      </c>
      <c r="Q67" s="285">
        <v>4.4000000000000004</v>
      </c>
      <c r="R67" s="285">
        <v>4.55</v>
      </c>
      <c r="S67" s="285">
        <v>4.7</v>
      </c>
      <c r="T67" s="285">
        <v>4.5999999999999996</v>
      </c>
      <c r="U67" s="290">
        <f t="shared" si="10"/>
        <v>4.6500000000000004</v>
      </c>
      <c r="V67" s="285">
        <v>4.6500000000000004</v>
      </c>
      <c r="W67" s="285">
        <v>4.6500000000000004</v>
      </c>
      <c r="X67" s="293">
        <f t="shared" si="12"/>
        <v>4.5999999999999996</v>
      </c>
      <c r="Y67" s="285">
        <v>4.5999999999999996</v>
      </c>
      <c r="Z67" s="285">
        <v>4.5999999999999996</v>
      </c>
      <c r="AA67" s="404">
        <f>'(입력) 강사만족도'!$E$1609</f>
        <v>4.6725000000000003</v>
      </c>
      <c r="AB67" s="616">
        <f t="shared" si="11"/>
        <v>4.6017307692307687</v>
      </c>
    </row>
    <row r="68" spans="1:28">
      <c r="A68" s="617" t="str">
        <f t="shared" si="5"/>
        <v>65위</v>
      </c>
      <c r="B68" s="350" t="s">
        <v>4392</v>
      </c>
      <c r="C68" s="350" t="s">
        <v>3948</v>
      </c>
      <c r="D68" s="506" t="s">
        <v>481</v>
      </c>
      <c r="E68" s="510" t="s">
        <v>3949</v>
      </c>
      <c r="F68" s="308">
        <v>2</v>
      </c>
      <c r="G68" s="317" t="s">
        <v>3950</v>
      </c>
      <c r="H68" s="306" t="s">
        <v>3951</v>
      </c>
      <c r="I68" s="299">
        <v>25</v>
      </c>
      <c r="J68" s="300">
        <v>24</v>
      </c>
      <c r="K68" s="301">
        <v>4.79</v>
      </c>
      <c r="L68" s="285">
        <v>4.79</v>
      </c>
      <c r="M68" s="290">
        <f t="shared" ref="M68:M99" si="13">AVERAGE(N68:O68)</f>
        <v>4.625</v>
      </c>
      <c r="N68" s="285">
        <v>4.67</v>
      </c>
      <c r="O68" s="285">
        <v>4.58</v>
      </c>
      <c r="P68" s="290">
        <f t="shared" ref="P68:P99" si="14">AVERAGE(Q68:T68)</f>
        <v>4.5724999999999998</v>
      </c>
      <c r="Q68" s="285">
        <v>4.71</v>
      </c>
      <c r="R68" s="285">
        <v>4.54</v>
      </c>
      <c r="S68" s="285">
        <v>4.29</v>
      </c>
      <c r="T68" s="285">
        <v>4.75</v>
      </c>
      <c r="U68" s="290">
        <f t="shared" ref="U68:U99" si="15">AVERAGE(V68:W68)</f>
        <v>4.6449999999999996</v>
      </c>
      <c r="V68" s="285">
        <v>4.67</v>
      </c>
      <c r="W68" s="285">
        <v>4.62</v>
      </c>
      <c r="X68" s="293">
        <f t="shared" si="12"/>
        <v>4.58</v>
      </c>
      <c r="Y68" s="285">
        <v>4.58</v>
      </c>
      <c r="Z68" s="302">
        <v>4.58</v>
      </c>
      <c r="AA68" s="404">
        <f>'(입력) 강사만족도'!$E$1701</f>
        <v>4.1691666666666665</v>
      </c>
      <c r="AB68" s="616">
        <f t="shared" ref="AB68:AB99" si="16">AVERAGE(K68:L68,N68:O68,Q68:T68,V68:W68,Y68:Z68,AA68)</f>
        <v>4.5953205128205123</v>
      </c>
    </row>
    <row r="69" spans="1:28">
      <c r="A69" s="617" t="str">
        <f t="shared" si="5"/>
        <v>66위</v>
      </c>
      <c r="B69" s="350" t="s">
        <v>4391</v>
      </c>
      <c r="C69" s="350" t="s">
        <v>2946</v>
      </c>
      <c r="D69" s="509" t="s">
        <v>225</v>
      </c>
      <c r="E69" s="510" t="s">
        <v>230</v>
      </c>
      <c r="F69" s="308">
        <v>3</v>
      </c>
      <c r="G69" s="317" t="s">
        <v>2950</v>
      </c>
      <c r="H69" s="334" t="s">
        <v>2125</v>
      </c>
      <c r="I69" s="299">
        <v>25</v>
      </c>
      <c r="J69" s="300">
        <v>22</v>
      </c>
      <c r="K69" s="301">
        <v>4.7300000000000004</v>
      </c>
      <c r="L69" s="285">
        <v>4.45</v>
      </c>
      <c r="M69" s="290">
        <f t="shared" si="13"/>
        <v>4.6150000000000002</v>
      </c>
      <c r="N69" s="285">
        <v>4.59</v>
      </c>
      <c r="O69" s="285">
        <v>4.6399999999999997</v>
      </c>
      <c r="P69" s="290">
        <f t="shared" si="14"/>
        <v>4.5575000000000001</v>
      </c>
      <c r="Q69" s="285">
        <v>4.59</v>
      </c>
      <c r="R69" s="285">
        <v>4.59</v>
      </c>
      <c r="S69" s="285">
        <v>4.5</v>
      </c>
      <c r="T69" s="285">
        <v>4.55</v>
      </c>
      <c r="U69" s="290">
        <f t="shared" si="15"/>
        <v>4.6399999999999997</v>
      </c>
      <c r="V69" s="285">
        <v>4.6399999999999997</v>
      </c>
      <c r="W69" s="285">
        <v>4.6399999999999997</v>
      </c>
      <c r="X69" s="293">
        <f t="shared" si="12"/>
        <v>4.57</v>
      </c>
      <c r="Y69" s="285">
        <v>4.59</v>
      </c>
      <c r="Z69" s="285">
        <v>4.55</v>
      </c>
      <c r="AA69" s="404">
        <f>'(입력) 강사만족도'!$E$1528</f>
        <v>4.628333333333333</v>
      </c>
      <c r="AB69" s="616">
        <f t="shared" si="16"/>
        <v>4.5914102564102564</v>
      </c>
    </row>
    <row r="70" spans="1:28">
      <c r="A70" s="617" t="str">
        <f t="shared" si="5"/>
        <v>67위</v>
      </c>
      <c r="B70" s="350" t="s">
        <v>4388</v>
      </c>
      <c r="C70" s="350" t="s">
        <v>1145</v>
      </c>
      <c r="D70" s="506" t="s">
        <v>67</v>
      </c>
      <c r="E70" s="508" t="s">
        <v>1146</v>
      </c>
      <c r="F70" s="286">
        <v>1</v>
      </c>
      <c r="G70" s="296" t="s">
        <v>1147</v>
      </c>
      <c r="H70" s="285" t="s">
        <v>2102</v>
      </c>
      <c r="I70" s="286">
        <v>19</v>
      </c>
      <c r="J70" s="287">
        <v>18</v>
      </c>
      <c r="K70" s="288">
        <v>4.78</v>
      </c>
      <c r="L70" s="289">
        <v>4.67</v>
      </c>
      <c r="M70" s="290">
        <f t="shared" si="13"/>
        <v>4.6400000000000006</v>
      </c>
      <c r="N70" s="289">
        <v>4.67</v>
      </c>
      <c r="O70" s="289">
        <v>4.6100000000000003</v>
      </c>
      <c r="P70" s="290">
        <f t="shared" si="14"/>
        <v>4.5274999999999999</v>
      </c>
      <c r="Q70" s="289">
        <v>4.6100000000000003</v>
      </c>
      <c r="R70" s="289">
        <v>4.5599999999999996</v>
      </c>
      <c r="S70" s="289">
        <v>4.33</v>
      </c>
      <c r="T70" s="289">
        <v>4.6100000000000003</v>
      </c>
      <c r="U70" s="290">
        <f t="shared" si="15"/>
        <v>4.5299999999999994</v>
      </c>
      <c r="V70" s="289">
        <v>4.5</v>
      </c>
      <c r="W70" s="289">
        <v>4.5599999999999996</v>
      </c>
      <c r="X70" s="290">
        <f t="shared" si="12"/>
        <v>4.585</v>
      </c>
      <c r="Y70" s="291">
        <v>4.5599999999999996</v>
      </c>
      <c r="Z70" s="292">
        <v>4.6100000000000003</v>
      </c>
      <c r="AA70" s="401">
        <f>'(입력) 강사만족도'!$E$595</f>
        <v>4.6049999999999995</v>
      </c>
      <c r="AB70" s="616">
        <f t="shared" si="16"/>
        <v>4.5903846153846155</v>
      </c>
    </row>
    <row r="71" spans="1:28">
      <c r="A71" s="617" t="str">
        <f t="shared" si="5"/>
        <v>68위</v>
      </c>
      <c r="B71" s="350" t="s">
        <v>5778</v>
      </c>
      <c r="C71" s="350" t="s">
        <v>679</v>
      </c>
      <c r="D71" s="506" t="s">
        <v>88</v>
      </c>
      <c r="E71" s="508" t="s">
        <v>91</v>
      </c>
      <c r="F71" s="286">
        <v>2</v>
      </c>
      <c r="G71" s="296" t="s">
        <v>687</v>
      </c>
      <c r="H71" s="285" t="s">
        <v>2101</v>
      </c>
      <c r="I71" s="286">
        <v>16</v>
      </c>
      <c r="J71" s="287">
        <v>16</v>
      </c>
      <c r="K71" s="288">
        <v>4.5599999999999996</v>
      </c>
      <c r="L71" s="289">
        <v>4.62</v>
      </c>
      <c r="M71" s="290">
        <f t="shared" si="13"/>
        <v>4.5599999999999996</v>
      </c>
      <c r="N71" s="289">
        <v>4.5599999999999996</v>
      </c>
      <c r="O71" s="289">
        <v>4.5599999999999996</v>
      </c>
      <c r="P71" s="290">
        <f t="shared" si="14"/>
        <v>4.6225000000000005</v>
      </c>
      <c r="Q71" s="289">
        <v>4.5599999999999996</v>
      </c>
      <c r="R71" s="289">
        <v>4.6900000000000004</v>
      </c>
      <c r="S71" s="289">
        <v>4.62</v>
      </c>
      <c r="T71" s="289">
        <v>4.62</v>
      </c>
      <c r="U71" s="290">
        <f t="shared" si="15"/>
        <v>4.59</v>
      </c>
      <c r="V71" s="289">
        <v>4.5599999999999996</v>
      </c>
      <c r="W71" s="289">
        <v>4.62</v>
      </c>
      <c r="X71" s="290">
        <f t="shared" si="12"/>
        <v>4.4400000000000004</v>
      </c>
      <c r="Y71" s="291">
        <v>4.4400000000000004</v>
      </c>
      <c r="Z71" s="292" t="s">
        <v>2072</v>
      </c>
      <c r="AA71" s="401">
        <f>'(입력) 강사만족도'!$E$345</f>
        <v>4.666875000000001</v>
      </c>
      <c r="AB71" s="616">
        <f t="shared" si="16"/>
        <v>4.5897395833333325</v>
      </c>
    </row>
    <row r="72" spans="1:28">
      <c r="A72" s="617" t="str">
        <f t="shared" ref="A72:A135" si="17">IF(_xlfn.RANK.EQ(AB72,$AB$4:$AB$169,0)=_xlfn.RANK.EQ(AB71,$AB$4:$AB$169,0), "-", _xlfn.RANK.EQ(AB72,$AB$4:$AB$169,0)&amp;"위")</f>
        <v>69위</v>
      </c>
      <c r="B72" s="350" t="s">
        <v>5779</v>
      </c>
      <c r="C72" s="350" t="s">
        <v>2074</v>
      </c>
      <c r="D72" s="506" t="s">
        <v>481</v>
      </c>
      <c r="E72" s="511" t="s">
        <v>2076</v>
      </c>
      <c r="F72" s="298">
        <v>1</v>
      </c>
      <c r="G72" s="286" t="s">
        <v>2080</v>
      </c>
      <c r="H72" s="285" t="s">
        <v>2102</v>
      </c>
      <c r="I72" s="299">
        <v>28</v>
      </c>
      <c r="J72" s="300">
        <v>26</v>
      </c>
      <c r="K72" s="301">
        <v>4.6900000000000004</v>
      </c>
      <c r="L72" s="285">
        <v>4.62</v>
      </c>
      <c r="M72" s="290">
        <f t="shared" si="13"/>
        <v>4.5</v>
      </c>
      <c r="N72" s="285">
        <v>4.54</v>
      </c>
      <c r="O72" s="285">
        <v>4.46</v>
      </c>
      <c r="P72" s="290">
        <f t="shared" si="14"/>
        <v>4.5175000000000001</v>
      </c>
      <c r="Q72" s="285">
        <v>4.5</v>
      </c>
      <c r="R72" s="285">
        <v>4.42</v>
      </c>
      <c r="S72" s="285">
        <v>4.6500000000000004</v>
      </c>
      <c r="T72" s="285">
        <v>4.5</v>
      </c>
      <c r="U72" s="290">
        <f t="shared" si="15"/>
        <v>4.75</v>
      </c>
      <c r="V72" s="285">
        <v>4.7699999999999996</v>
      </c>
      <c r="W72" s="285">
        <v>4.7300000000000004</v>
      </c>
      <c r="X72" s="290">
        <f t="shared" si="12"/>
        <v>4.6150000000000002</v>
      </c>
      <c r="Y72" s="327">
        <v>4.58</v>
      </c>
      <c r="Z72" s="326">
        <v>4.6500000000000004</v>
      </c>
      <c r="AA72" s="401">
        <f>'(입력) 강사만족도'!$E$1109</f>
        <v>4.5475000000000003</v>
      </c>
      <c r="AB72" s="616">
        <f t="shared" si="16"/>
        <v>4.5890384615384621</v>
      </c>
    </row>
    <row r="73" spans="1:28">
      <c r="A73" s="617" t="str">
        <f t="shared" si="17"/>
        <v>70위</v>
      </c>
      <c r="B73" s="350" t="s">
        <v>4388</v>
      </c>
      <c r="C73" s="350" t="s">
        <v>1448</v>
      </c>
      <c r="D73" s="506" t="s">
        <v>66</v>
      </c>
      <c r="E73" s="510" t="s">
        <v>563</v>
      </c>
      <c r="F73" s="308">
        <v>2</v>
      </c>
      <c r="G73" s="296" t="s">
        <v>1452</v>
      </c>
      <c r="H73" s="285" t="s">
        <v>2102</v>
      </c>
      <c r="I73" s="299">
        <v>31</v>
      </c>
      <c r="J73" s="300">
        <v>31</v>
      </c>
      <c r="K73" s="301">
        <v>4.6100000000000003</v>
      </c>
      <c r="L73" s="285">
        <v>4.4800000000000004</v>
      </c>
      <c r="M73" s="290">
        <f t="shared" si="13"/>
        <v>4.5150000000000006</v>
      </c>
      <c r="N73" s="285">
        <v>4.4800000000000004</v>
      </c>
      <c r="O73" s="285">
        <v>4.55</v>
      </c>
      <c r="P73" s="290">
        <f t="shared" si="14"/>
        <v>4.5324999999999998</v>
      </c>
      <c r="Q73" s="285">
        <v>4.5199999999999996</v>
      </c>
      <c r="R73" s="285">
        <v>4.55</v>
      </c>
      <c r="S73" s="285">
        <v>4.45</v>
      </c>
      <c r="T73" s="285">
        <v>4.6100000000000003</v>
      </c>
      <c r="U73" s="290">
        <f t="shared" si="15"/>
        <v>4.7249999999999996</v>
      </c>
      <c r="V73" s="285">
        <v>4.71</v>
      </c>
      <c r="W73" s="285">
        <v>4.74</v>
      </c>
      <c r="X73" s="290">
        <f t="shared" si="12"/>
        <v>4.6300000000000008</v>
      </c>
      <c r="Y73" s="302">
        <v>4.6100000000000003</v>
      </c>
      <c r="Z73" s="302">
        <v>4.6500000000000004</v>
      </c>
      <c r="AA73" s="401">
        <f>'(입력) 강사만족도'!$E$767</f>
        <v>4.6269999999999998</v>
      </c>
      <c r="AB73" s="616">
        <f t="shared" si="16"/>
        <v>4.5836153846153849</v>
      </c>
    </row>
    <row r="74" spans="1:28">
      <c r="A74" s="617" t="str">
        <f t="shared" si="17"/>
        <v>71위</v>
      </c>
      <c r="B74" s="350" t="s">
        <v>5781</v>
      </c>
      <c r="C74" s="350" t="s">
        <v>5048</v>
      </c>
      <c r="D74" s="506" t="s">
        <v>224</v>
      </c>
      <c r="E74" s="511" t="s">
        <v>5046</v>
      </c>
      <c r="F74" s="298">
        <v>2</v>
      </c>
      <c r="G74" s="296" t="s">
        <v>5172</v>
      </c>
      <c r="H74" s="306" t="s">
        <v>2102</v>
      </c>
      <c r="I74" s="299">
        <v>28</v>
      </c>
      <c r="J74" s="300">
        <v>25</v>
      </c>
      <c r="K74" s="336">
        <v>4.6399999999999997</v>
      </c>
      <c r="L74" s="337">
        <v>4.72</v>
      </c>
      <c r="M74" s="290">
        <f t="shared" si="13"/>
        <v>4.58</v>
      </c>
      <c r="N74" s="337">
        <v>4.6399999999999997</v>
      </c>
      <c r="O74" s="337">
        <v>4.5199999999999996</v>
      </c>
      <c r="P74" s="290">
        <f t="shared" si="14"/>
        <v>4.5</v>
      </c>
      <c r="Q74" s="337">
        <v>4.4800000000000004</v>
      </c>
      <c r="R74" s="337">
        <v>4.4400000000000004</v>
      </c>
      <c r="S74" s="337">
        <v>4.5999999999999996</v>
      </c>
      <c r="T74" s="337">
        <v>4.4800000000000004</v>
      </c>
      <c r="U74" s="290">
        <f t="shared" si="15"/>
        <v>4.6399999999999997</v>
      </c>
      <c r="V74" s="337">
        <v>4.5999999999999996</v>
      </c>
      <c r="W74" s="337">
        <v>4.68</v>
      </c>
      <c r="X74" s="293">
        <f t="shared" si="12"/>
        <v>4.5599999999999996</v>
      </c>
      <c r="Y74" s="337">
        <v>4.5599999999999996</v>
      </c>
      <c r="Z74" s="337">
        <v>4.5599999999999996</v>
      </c>
      <c r="AA74" s="401">
        <f>'(입력) 강사만족도'!$E$2182</f>
        <v>4.5419999999999998</v>
      </c>
      <c r="AB74" s="616">
        <f t="shared" si="16"/>
        <v>4.5739999999999998</v>
      </c>
    </row>
    <row r="75" spans="1:28">
      <c r="A75" s="617" t="str">
        <f t="shared" si="17"/>
        <v>72위</v>
      </c>
      <c r="B75" s="350" t="s">
        <v>5778</v>
      </c>
      <c r="C75" s="350" t="s">
        <v>896</v>
      </c>
      <c r="D75" s="506" t="s">
        <v>226</v>
      </c>
      <c r="E75" s="508" t="s">
        <v>228</v>
      </c>
      <c r="F75" s="286">
        <v>2</v>
      </c>
      <c r="G75" s="296" t="s">
        <v>889</v>
      </c>
      <c r="H75" s="285" t="s">
        <v>2102</v>
      </c>
      <c r="I75" s="286">
        <v>25</v>
      </c>
      <c r="J75" s="287">
        <v>21</v>
      </c>
      <c r="K75" s="288">
        <v>4.62</v>
      </c>
      <c r="L75" s="289">
        <v>4.5199999999999996</v>
      </c>
      <c r="M75" s="290">
        <f t="shared" si="13"/>
        <v>4.3550000000000004</v>
      </c>
      <c r="N75" s="289">
        <v>4.33</v>
      </c>
      <c r="O75" s="289">
        <v>4.38</v>
      </c>
      <c r="P75" s="290">
        <f t="shared" si="14"/>
        <v>4.4974999999999996</v>
      </c>
      <c r="Q75" s="289">
        <v>4.38</v>
      </c>
      <c r="R75" s="289">
        <v>4.5199999999999996</v>
      </c>
      <c r="S75" s="289">
        <v>4.57</v>
      </c>
      <c r="T75" s="289">
        <v>4.5199999999999996</v>
      </c>
      <c r="U75" s="290">
        <f t="shared" si="15"/>
        <v>4.8099999999999996</v>
      </c>
      <c r="V75" s="289">
        <v>4.8099999999999996</v>
      </c>
      <c r="W75" s="289">
        <v>4.8099999999999996</v>
      </c>
      <c r="X75" s="290">
        <f t="shared" si="12"/>
        <v>4.63</v>
      </c>
      <c r="Y75" s="291">
        <v>4.71</v>
      </c>
      <c r="Z75" s="292">
        <v>4.55</v>
      </c>
      <c r="AA75" s="401">
        <f>'(입력) 강사만족도'!$E$437</f>
        <v>4.7264285714285714</v>
      </c>
      <c r="AB75" s="616">
        <f t="shared" si="16"/>
        <v>4.572802197802198</v>
      </c>
    </row>
    <row r="76" spans="1:28">
      <c r="A76" s="617" t="str">
        <f t="shared" si="17"/>
        <v>73위</v>
      </c>
      <c r="B76" s="350" t="s">
        <v>4387</v>
      </c>
      <c r="C76" s="350" t="s">
        <v>565</v>
      </c>
      <c r="D76" s="506" t="s">
        <v>225</v>
      </c>
      <c r="E76" s="510" t="s">
        <v>1575</v>
      </c>
      <c r="F76" s="308">
        <v>1</v>
      </c>
      <c r="G76" s="296" t="s">
        <v>562</v>
      </c>
      <c r="H76" s="285" t="s">
        <v>2101</v>
      </c>
      <c r="I76" s="299">
        <v>17</v>
      </c>
      <c r="J76" s="300">
        <v>17</v>
      </c>
      <c r="K76" s="301">
        <v>4.71</v>
      </c>
      <c r="L76" s="285">
        <v>4.53</v>
      </c>
      <c r="M76" s="290">
        <f t="shared" si="13"/>
        <v>4.5150000000000006</v>
      </c>
      <c r="N76" s="285">
        <v>4.59</v>
      </c>
      <c r="O76" s="285">
        <v>4.4400000000000004</v>
      </c>
      <c r="P76" s="290">
        <f t="shared" si="14"/>
        <v>4.5750000000000002</v>
      </c>
      <c r="Q76" s="285">
        <v>4.59</v>
      </c>
      <c r="R76" s="285">
        <v>4.6500000000000004</v>
      </c>
      <c r="S76" s="285">
        <v>4.47</v>
      </c>
      <c r="T76" s="285">
        <v>4.59</v>
      </c>
      <c r="U76" s="290">
        <f t="shared" si="15"/>
        <v>4.59</v>
      </c>
      <c r="V76" s="285">
        <v>4.59</v>
      </c>
      <c r="W76" s="285">
        <v>4.59</v>
      </c>
      <c r="X76" s="290">
        <f t="shared" si="12"/>
        <v>4.47</v>
      </c>
      <c r="Y76" s="302">
        <v>4.47</v>
      </c>
      <c r="Z76" s="302" t="s">
        <v>2072</v>
      </c>
      <c r="AA76" s="401">
        <f>'(입력) 강사만족도'!$E$282</f>
        <v>4.6314166666666665</v>
      </c>
      <c r="AB76" s="616">
        <f t="shared" si="16"/>
        <v>4.5709513888888891</v>
      </c>
    </row>
    <row r="77" spans="1:28">
      <c r="A77" s="617" t="str">
        <f t="shared" si="17"/>
        <v>74위</v>
      </c>
      <c r="B77" s="350" t="s">
        <v>4387</v>
      </c>
      <c r="C77" s="350" t="s">
        <v>89</v>
      </c>
      <c r="D77" s="506" t="s">
        <v>225</v>
      </c>
      <c r="E77" s="508" t="s">
        <v>477</v>
      </c>
      <c r="F77" s="286">
        <v>1</v>
      </c>
      <c r="G77" s="296" t="s">
        <v>478</v>
      </c>
      <c r="H77" s="285" t="s">
        <v>2102</v>
      </c>
      <c r="I77" s="286">
        <v>29</v>
      </c>
      <c r="J77" s="287">
        <v>28</v>
      </c>
      <c r="K77" s="288">
        <v>4.57</v>
      </c>
      <c r="L77" s="289">
        <v>4.5</v>
      </c>
      <c r="M77" s="290">
        <f t="shared" si="13"/>
        <v>4.6399999999999997</v>
      </c>
      <c r="N77" s="289">
        <v>4.6399999999999997</v>
      </c>
      <c r="O77" s="289">
        <v>4.6399999999999997</v>
      </c>
      <c r="P77" s="290">
        <f t="shared" si="14"/>
        <v>4.5724999999999998</v>
      </c>
      <c r="Q77" s="289">
        <v>4.6100000000000003</v>
      </c>
      <c r="R77" s="289">
        <v>4.68</v>
      </c>
      <c r="S77" s="289">
        <v>4.46</v>
      </c>
      <c r="T77" s="289">
        <v>4.54</v>
      </c>
      <c r="U77" s="290">
        <f t="shared" si="15"/>
        <v>4.625</v>
      </c>
      <c r="V77" s="289">
        <v>4.68</v>
      </c>
      <c r="W77" s="289">
        <v>4.57</v>
      </c>
      <c r="X77" s="290">
        <f t="shared" si="12"/>
        <v>4.3900000000000006</v>
      </c>
      <c r="Y77" s="291">
        <v>4.46</v>
      </c>
      <c r="Z77" s="292">
        <v>4.32</v>
      </c>
      <c r="AA77" s="401">
        <f>'(입력) 강사만족도'!$E$219</f>
        <v>4.74125</v>
      </c>
      <c r="AB77" s="616">
        <f t="shared" si="16"/>
        <v>4.570096153846154</v>
      </c>
    </row>
    <row r="78" spans="1:28">
      <c r="A78" s="617" t="str">
        <f t="shared" si="17"/>
        <v>75위</v>
      </c>
      <c r="B78" s="350" t="s">
        <v>5779</v>
      </c>
      <c r="C78" s="350" t="s">
        <v>2435</v>
      </c>
      <c r="D78" s="506" t="s">
        <v>225</v>
      </c>
      <c r="E78" s="506" t="s">
        <v>2437</v>
      </c>
      <c r="F78" s="304">
        <v>1</v>
      </c>
      <c r="G78" s="286" t="s">
        <v>2438</v>
      </c>
      <c r="H78" s="285" t="s">
        <v>2444</v>
      </c>
      <c r="I78" s="286">
        <v>11</v>
      </c>
      <c r="J78" s="287">
        <v>11</v>
      </c>
      <c r="K78" s="288">
        <v>4.7</v>
      </c>
      <c r="L78" s="289">
        <v>4.55</v>
      </c>
      <c r="M78" s="290">
        <f t="shared" si="13"/>
        <v>4.4050000000000002</v>
      </c>
      <c r="N78" s="289">
        <v>4.45</v>
      </c>
      <c r="O78" s="289">
        <v>4.3600000000000003</v>
      </c>
      <c r="P78" s="290">
        <f t="shared" si="14"/>
        <v>4.5925000000000002</v>
      </c>
      <c r="Q78" s="289">
        <v>4.6399999999999997</v>
      </c>
      <c r="R78" s="289">
        <v>4.6399999999999997</v>
      </c>
      <c r="S78" s="289">
        <v>4.45</v>
      </c>
      <c r="T78" s="289">
        <v>4.6399999999999997</v>
      </c>
      <c r="U78" s="290">
        <f t="shared" si="15"/>
        <v>4.6399999999999997</v>
      </c>
      <c r="V78" s="289">
        <v>4.6399999999999997</v>
      </c>
      <c r="W78" s="289">
        <v>4.6399999999999997</v>
      </c>
      <c r="X78" s="293">
        <f t="shared" si="12"/>
        <v>4.5</v>
      </c>
      <c r="Y78" s="330">
        <v>4.45</v>
      </c>
      <c r="Z78" s="292">
        <v>4.55</v>
      </c>
      <c r="AA78" s="401">
        <f>'(입력) 강사만족도'!$E$1323</f>
        <v>4.6592857142857156</v>
      </c>
      <c r="AB78" s="616">
        <f t="shared" si="16"/>
        <v>4.5668681318681319</v>
      </c>
    </row>
    <row r="79" spans="1:28">
      <c r="A79" s="617" t="str">
        <f t="shared" si="17"/>
        <v>76위</v>
      </c>
      <c r="B79" s="350" t="s">
        <v>4389</v>
      </c>
      <c r="C79" s="350" t="s">
        <v>1706</v>
      </c>
      <c r="D79" s="506" t="s">
        <v>88</v>
      </c>
      <c r="E79" s="508" t="s">
        <v>90</v>
      </c>
      <c r="F79" s="286">
        <v>2</v>
      </c>
      <c r="G79" s="296" t="s">
        <v>1708</v>
      </c>
      <c r="H79" s="285" t="s">
        <v>2101</v>
      </c>
      <c r="I79" s="286">
        <v>15</v>
      </c>
      <c r="J79" s="287">
        <v>15</v>
      </c>
      <c r="K79" s="288">
        <v>4.7300000000000004</v>
      </c>
      <c r="L79" s="289">
        <v>4.67</v>
      </c>
      <c r="M79" s="290">
        <f t="shared" si="13"/>
        <v>4.5350000000000001</v>
      </c>
      <c r="N79" s="289">
        <v>4.5999999999999996</v>
      </c>
      <c r="O79" s="289">
        <v>4.47</v>
      </c>
      <c r="P79" s="290">
        <f t="shared" si="14"/>
        <v>4.45</v>
      </c>
      <c r="Q79" s="289">
        <v>4.47</v>
      </c>
      <c r="R79" s="289">
        <v>4.5999999999999996</v>
      </c>
      <c r="S79" s="289">
        <v>4.2</v>
      </c>
      <c r="T79" s="289">
        <v>4.53</v>
      </c>
      <c r="U79" s="290">
        <f t="shared" si="15"/>
        <v>4.7</v>
      </c>
      <c r="V79" s="289">
        <v>4.7300000000000004</v>
      </c>
      <c r="W79" s="289">
        <v>4.67</v>
      </c>
      <c r="X79" s="290">
        <f t="shared" si="12"/>
        <v>4.53</v>
      </c>
      <c r="Y79" s="291">
        <v>4.53</v>
      </c>
      <c r="Z79" s="292" t="s">
        <v>2072</v>
      </c>
      <c r="AA79" s="403">
        <f>'(입력) 강사만족도'!$E$900</f>
        <v>4.5996428571428565</v>
      </c>
      <c r="AB79" s="616">
        <f t="shared" si="16"/>
        <v>4.5666369047619044</v>
      </c>
    </row>
    <row r="80" spans="1:28">
      <c r="A80" s="617" t="str">
        <f t="shared" si="17"/>
        <v>77위</v>
      </c>
      <c r="B80" s="350" t="s">
        <v>4391</v>
      </c>
      <c r="C80" s="350" t="s">
        <v>2876</v>
      </c>
      <c r="D80" s="509" t="s">
        <v>225</v>
      </c>
      <c r="E80" s="510" t="s">
        <v>2874</v>
      </c>
      <c r="F80" s="308">
        <v>3</v>
      </c>
      <c r="G80" s="317" t="s">
        <v>2879</v>
      </c>
      <c r="H80" s="334" t="s">
        <v>2101</v>
      </c>
      <c r="I80" s="299">
        <v>20</v>
      </c>
      <c r="J80" s="300">
        <v>20</v>
      </c>
      <c r="K80" s="301">
        <v>4.55</v>
      </c>
      <c r="L80" s="285">
        <v>4.8</v>
      </c>
      <c r="M80" s="290">
        <f t="shared" si="13"/>
        <v>4.665</v>
      </c>
      <c r="N80" s="285">
        <v>4.6500000000000004</v>
      </c>
      <c r="O80" s="285">
        <v>4.68</v>
      </c>
      <c r="P80" s="290">
        <f t="shared" si="14"/>
        <v>4.4874999999999998</v>
      </c>
      <c r="Q80" s="285">
        <v>4.5999999999999996</v>
      </c>
      <c r="R80" s="285">
        <v>4.6500000000000004</v>
      </c>
      <c r="S80" s="285">
        <v>4.25</v>
      </c>
      <c r="T80" s="285">
        <v>4.45</v>
      </c>
      <c r="U80" s="290">
        <f t="shared" si="15"/>
        <v>4.6500000000000004</v>
      </c>
      <c r="V80" s="285">
        <v>4.5999999999999996</v>
      </c>
      <c r="W80" s="285">
        <v>4.7</v>
      </c>
      <c r="X80" s="293">
        <f t="shared" si="12"/>
        <v>4.0999999999999996</v>
      </c>
      <c r="Y80" s="285">
        <v>4.0999999999999996</v>
      </c>
      <c r="Z80" s="285" t="s">
        <v>2880</v>
      </c>
      <c r="AA80" s="404">
        <f>'(입력) 강사만족도'!$E$1473</f>
        <v>4.5999999999999996</v>
      </c>
      <c r="AB80" s="616">
        <f t="shared" si="16"/>
        <v>4.5525000000000011</v>
      </c>
    </row>
    <row r="81" spans="1:28">
      <c r="A81" s="617" t="str">
        <f t="shared" si="17"/>
        <v>78위</v>
      </c>
      <c r="B81" s="350" t="s">
        <v>5779</v>
      </c>
      <c r="C81" s="350" t="s">
        <v>2116</v>
      </c>
      <c r="D81" s="506" t="s">
        <v>224</v>
      </c>
      <c r="E81" s="510" t="s">
        <v>2123</v>
      </c>
      <c r="F81" s="283">
        <v>1</v>
      </c>
      <c r="G81" s="317" t="s">
        <v>2124</v>
      </c>
      <c r="H81" s="285" t="s">
        <v>2125</v>
      </c>
      <c r="I81" s="299">
        <v>7</v>
      </c>
      <c r="J81" s="300">
        <v>7</v>
      </c>
      <c r="K81" s="301">
        <v>4.57</v>
      </c>
      <c r="L81" s="285">
        <v>4.57</v>
      </c>
      <c r="M81" s="290">
        <f t="shared" si="13"/>
        <v>4.43</v>
      </c>
      <c r="N81" s="285">
        <v>4.57</v>
      </c>
      <c r="O81" s="285">
        <v>4.29</v>
      </c>
      <c r="P81" s="290">
        <f t="shared" si="14"/>
        <v>4.57</v>
      </c>
      <c r="Q81" s="285">
        <v>4.43</v>
      </c>
      <c r="R81" s="285">
        <v>4.57</v>
      </c>
      <c r="S81" s="285">
        <v>4.71</v>
      </c>
      <c r="T81" s="285">
        <v>4.57</v>
      </c>
      <c r="U81" s="293">
        <f t="shared" si="15"/>
        <v>4.57</v>
      </c>
      <c r="V81" s="285">
        <v>4.57</v>
      </c>
      <c r="W81" s="285">
        <v>4.57</v>
      </c>
      <c r="X81" s="293">
        <f t="shared" si="12"/>
        <v>4.5</v>
      </c>
      <c r="Y81" s="285">
        <v>4.57</v>
      </c>
      <c r="Z81" s="285">
        <v>4.43</v>
      </c>
      <c r="AA81" s="401">
        <f>'(입력) 강사만족도'!$E$1193</f>
        <v>4.7537499999999993</v>
      </c>
      <c r="AB81" s="616">
        <f t="shared" si="16"/>
        <v>4.5518269230769226</v>
      </c>
    </row>
    <row r="82" spans="1:28">
      <c r="A82" s="617" t="str">
        <f t="shared" si="17"/>
        <v>79위</v>
      </c>
      <c r="B82" s="350" t="s">
        <v>5781</v>
      </c>
      <c r="C82" s="350" t="s">
        <v>5048</v>
      </c>
      <c r="D82" s="506" t="s">
        <v>88</v>
      </c>
      <c r="E82" s="511" t="s">
        <v>91</v>
      </c>
      <c r="F82" s="298">
        <v>7</v>
      </c>
      <c r="G82" s="296" t="s">
        <v>5172</v>
      </c>
      <c r="H82" s="306" t="s">
        <v>2101</v>
      </c>
      <c r="I82" s="299">
        <v>21</v>
      </c>
      <c r="J82" s="300">
        <v>18</v>
      </c>
      <c r="K82" s="301">
        <v>4.666666666666667</v>
      </c>
      <c r="L82" s="318">
        <v>4.4444444444444446</v>
      </c>
      <c r="M82" s="290">
        <f t="shared" si="13"/>
        <v>4.4722222222222223</v>
      </c>
      <c r="N82" s="318">
        <v>4.5</v>
      </c>
      <c r="O82" s="318">
        <v>4.4444444444444446</v>
      </c>
      <c r="P82" s="290">
        <f t="shared" si="14"/>
        <v>4.5555555555555554</v>
      </c>
      <c r="Q82" s="348">
        <v>4.5</v>
      </c>
      <c r="R82" s="348">
        <v>4.6111111111111107</v>
      </c>
      <c r="S82" s="348">
        <v>4.5555555555555554</v>
      </c>
      <c r="T82" s="348">
        <v>4.5555555555555554</v>
      </c>
      <c r="U82" s="290">
        <f t="shared" si="15"/>
        <v>4.583333333333333</v>
      </c>
      <c r="V82" s="318">
        <v>4.5555555555555554</v>
      </c>
      <c r="W82" s="318">
        <v>4.6111111111111107</v>
      </c>
      <c r="X82" s="293">
        <f t="shared" si="12"/>
        <v>4.5</v>
      </c>
      <c r="Y82" s="348">
        <v>4.5</v>
      </c>
      <c r="Z82" s="348" t="s">
        <v>2143</v>
      </c>
      <c r="AA82" s="401">
        <f>'(입력) 강사만족도'!$E$2173</f>
        <v>4.6596200980392162</v>
      </c>
      <c r="AB82" s="616">
        <f t="shared" si="16"/>
        <v>4.5503387118736383</v>
      </c>
    </row>
    <row r="83" spans="1:28">
      <c r="A83" s="617" t="str">
        <f t="shared" si="17"/>
        <v>80위</v>
      </c>
      <c r="B83" s="350" t="s">
        <v>5778</v>
      </c>
      <c r="C83" s="350" t="s">
        <v>679</v>
      </c>
      <c r="D83" s="506" t="s">
        <v>481</v>
      </c>
      <c r="E83" s="508" t="s">
        <v>1944</v>
      </c>
      <c r="F83" s="286">
        <v>1</v>
      </c>
      <c r="G83" s="296" t="s">
        <v>687</v>
      </c>
      <c r="H83" s="285" t="s">
        <v>2102</v>
      </c>
      <c r="I83" s="286">
        <v>32</v>
      </c>
      <c r="J83" s="287">
        <v>29</v>
      </c>
      <c r="K83" s="288">
        <v>4.6900000000000004</v>
      </c>
      <c r="L83" s="289">
        <v>4.55</v>
      </c>
      <c r="M83" s="290">
        <f t="shared" si="13"/>
        <v>4.57</v>
      </c>
      <c r="N83" s="289">
        <v>4.6900000000000004</v>
      </c>
      <c r="O83" s="289">
        <v>4.45</v>
      </c>
      <c r="P83" s="290">
        <f t="shared" si="14"/>
        <v>4.5775000000000006</v>
      </c>
      <c r="Q83" s="289">
        <v>4.62</v>
      </c>
      <c r="R83" s="289">
        <v>4.62</v>
      </c>
      <c r="S83" s="289">
        <v>4.4800000000000004</v>
      </c>
      <c r="T83" s="289">
        <v>4.59</v>
      </c>
      <c r="U83" s="290">
        <f t="shared" si="15"/>
        <v>4.4649999999999999</v>
      </c>
      <c r="V83" s="289">
        <v>4.4800000000000004</v>
      </c>
      <c r="W83" s="289">
        <v>4.45</v>
      </c>
      <c r="X83" s="290">
        <f t="shared" si="12"/>
        <v>4.4450000000000003</v>
      </c>
      <c r="Y83" s="291">
        <v>4.41</v>
      </c>
      <c r="Z83" s="292">
        <v>4.4800000000000004</v>
      </c>
      <c r="AA83" s="401">
        <f>'(입력) 강사만족도'!$E$354</f>
        <v>4.642500000000001</v>
      </c>
      <c r="AB83" s="616">
        <f t="shared" si="16"/>
        <v>4.5501923076923081</v>
      </c>
    </row>
    <row r="84" spans="1:28">
      <c r="A84" s="617" t="str">
        <f t="shared" si="17"/>
        <v>81위</v>
      </c>
      <c r="B84" s="350" t="s">
        <v>5780</v>
      </c>
      <c r="C84" s="350" t="s">
        <v>4443</v>
      </c>
      <c r="D84" s="506" t="s">
        <v>225</v>
      </c>
      <c r="E84" s="506" t="s">
        <v>1376</v>
      </c>
      <c r="F84" s="304">
        <v>2</v>
      </c>
      <c r="G84" s="296" t="s">
        <v>4490</v>
      </c>
      <c r="H84" s="306" t="s">
        <v>2102</v>
      </c>
      <c r="I84" s="299">
        <v>30</v>
      </c>
      <c r="J84" s="300">
        <v>27</v>
      </c>
      <c r="K84" s="301">
        <v>4.5199999999999996</v>
      </c>
      <c r="L84" s="285">
        <v>4.4800000000000004</v>
      </c>
      <c r="M84" s="290">
        <f t="shared" si="13"/>
        <v>4.4800000000000004</v>
      </c>
      <c r="N84" s="285">
        <v>4.5199999999999996</v>
      </c>
      <c r="O84" s="285">
        <v>4.4400000000000004</v>
      </c>
      <c r="P84" s="290">
        <f t="shared" si="14"/>
        <v>4.51</v>
      </c>
      <c r="Q84" s="285">
        <v>4.4800000000000004</v>
      </c>
      <c r="R84" s="285">
        <v>4.5599999999999996</v>
      </c>
      <c r="S84" s="285">
        <v>4.4400000000000004</v>
      </c>
      <c r="T84" s="285">
        <v>4.5599999999999996</v>
      </c>
      <c r="U84" s="290">
        <f t="shared" si="15"/>
        <v>4.665</v>
      </c>
      <c r="V84" s="285">
        <v>4.7</v>
      </c>
      <c r="W84" s="285">
        <v>4.63</v>
      </c>
      <c r="X84" s="293">
        <f t="shared" si="12"/>
        <v>4.4800000000000004</v>
      </c>
      <c r="Y84" s="302">
        <v>4.4800000000000004</v>
      </c>
      <c r="Z84" s="302">
        <v>4.4800000000000004</v>
      </c>
      <c r="AA84" s="401">
        <f>'(입력) 강사만족도'!$E$1995</f>
        <v>4.7962499999999997</v>
      </c>
      <c r="AB84" s="616">
        <f t="shared" si="16"/>
        <v>4.5450961538461545</v>
      </c>
    </row>
    <row r="85" spans="1:28">
      <c r="A85" s="617" t="str">
        <f t="shared" si="17"/>
        <v>82위</v>
      </c>
      <c r="B85" s="350" t="s">
        <v>4391</v>
      </c>
      <c r="C85" s="350" t="s">
        <v>3041</v>
      </c>
      <c r="D85" s="509" t="s">
        <v>225</v>
      </c>
      <c r="E85" s="510" t="s">
        <v>3233</v>
      </c>
      <c r="F85" s="308">
        <v>2</v>
      </c>
      <c r="G85" s="317" t="s">
        <v>3050</v>
      </c>
      <c r="H85" s="334" t="s">
        <v>3053</v>
      </c>
      <c r="I85" s="299">
        <v>28</v>
      </c>
      <c r="J85" s="300">
        <v>26</v>
      </c>
      <c r="K85" s="301">
        <v>4.6500000000000004</v>
      </c>
      <c r="L85" s="285">
        <v>4.62</v>
      </c>
      <c r="M85" s="290">
        <f t="shared" si="13"/>
        <v>4.54</v>
      </c>
      <c r="N85" s="285">
        <v>4.58</v>
      </c>
      <c r="O85" s="285">
        <v>4.5</v>
      </c>
      <c r="P85" s="290">
        <f t="shared" si="14"/>
        <v>4.46</v>
      </c>
      <c r="Q85" s="285">
        <v>4.42</v>
      </c>
      <c r="R85" s="285">
        <v>4.5</v>
      </c>
      <c r="S85" s="285">
        <v>4.42</v>
      </c>
      <c r="T85" s="285">
        <v>4.5</v>
      </c>
      <c r="U85" s="290">
        <f t="shared" si="15"/>
        <v>4.58</v>
      </c>
      <c r="V85" s="285">
        <v>4.62</v>
      </c>
      <c r="W85" s="285">
        <v>4.54</v>
      </c>
      <c r="X85" s="293">
        <f t="shared" si="12"/>
        <v>4.54</v>
      </c>
      <c r="Y85" s="285">
        <v>4.58</v>
      </c>
      <c r="Z85" s="285">
        <v>4.5</v>
      </c>
      <c r="AA85" s="404">
        <f>'(입력) 강사만족도'!$E$1592</f>
        <v>4.5814285714285718</v>
      </c>
      <c r="AB85" s="616">
        <f t="shared" si="16"/>
        <v>4.5393406593406596</v>
      </c>
    </row>
    <row r="86" spans="1:28">
      <c r="A86" s="617" t="str">
        <f t="shared" si="17"/>
        <v>83위</v>
      </c>
      <c r="B86" s="350" t="s">
        <v>4387</v>
      </c>
      <c r="C86" s="350" t="s">
        <v>235</v>
      </c>
      <c r="D86" s="506" t="s">
        <v>226</v>
      </c>
      <c r="E86" s="511" t="s">
        <v>227</v>
      </c>
      <c r="F86" s="286">
        <v>1</v>
      </c>
      <c r="G86" s="296" t="s">
        <v>231</v>
      </c>
      <c r="H86" s="285" t="s">
        <v>2102</v>
      </c>
      <c r="I86" s="286">
        <v>32</v>
      </c>
      <c r="J86" s="287">
        <v>32</v>
      </c>
      <c r="K86" s="288">
        <v>4.53</v>
      </c>
      <c r="L86" s="289">
        <v>4.47</v>
      </c>
      <c r="M86" s="290">
        <f t="shared" si="13"/>
        <v>4.5299999999999994</v>
      </c>
      <c r="N86" s="289">
        <v>4.47</v>
      </c>
      <c r="O86" s="289">
        <v>4.59</v>
      </c>
      <c r="P86" s="290">
        <f t="shared" si="14"/>
        <v>4.5149999999999997</v>
      </c>
      <c r="Q86" s="289">
        <v>4.5599999999999996</v>
      </c>
      <c r="R86" s="289">
        <v>4.5</v>
      </c>
      <c r="S86" s="289">
        <v>4.5</v>
      </c>
      <c r="T86" s="289">
        <v>4.5</v>
      </c>
      <c r="U86" s="290">
        <f t="shared" si="15"/>
        <v>4.6900000000000004</v>
      </c>
      <c r="V86" s="289">
        <v>4.6900000000000004</v>
      </c>
      <c r="W86" s="289">
        <v>4.6900000000000004</v>
      </c>
      <c r="X86" s="290">
        <f t="shared" si="12"/>
        <v>4.4349999999999996</v>
      </c>
      <c r="Y86" s="291">
        <v>4.5599999999999996</v>
      </c>
      <c r="Z86" s="292">
        <v>4.3099999999999996</v>
      </c>
      <c r="AA86" s="401">
        <f>'(입력) 강사만족도'!$E$140</f>
        <v>4.6193749999999998</v>
      </c>
      <c r="AB86" s="616">
        <f t="shared" si="16"/>
        <v>4.5376442307692306</v>
      </c>
    </row>
    <row r="87" spans="1:28">
      <c r="A87" s="617" t="str">
        <f t="shared" si="17"/>
        <v>84위</v>
      </c>
      <c r="B87" s="350" t="s">
        <v>4392</v>
      </c>
      <c r="C87" s="350" t="s">
        <v>4158</v>
      </c>
      <c r="D87" s="506" t="s">
        <v>224</v>
      </c>
      <c r="E87" s="511" t="s">
        <v>4083</v>
      </c>
      <c r="F87" s="298">
        <v>2</v>
      </c>
      <c r="G87" s="296" t="s">
        <v>4084</v>
      </c>
      <c r="H87" s="306" t="s">
        <v>4085</v>
      </c>
      <c r="I87" s="299">
        <v>12</v>
      </c>
      <c r="J87" s="300">
        <v>12</v>
      </c>
      <c r="K87" s="301">
        <v>4.5</v>
      </c>
      <c r="L87" s="285">
        <v>4.42</v>
      </c>
      <c r="M87" s="290">
        <f t="shared" si="13"/>
        <v>4.54</v>
      </c>
      <c r="N87" s="285">
        <v>4.58</v>
      </c>
      <c r="O87" s="285">
        <v>4.5</v>
      </c>
      <c r="P87" s="290">
        <f t="shared" si="14"/>
        <v>4.4775</v>
      </c>
      <c r="Q87" s="285">
        <v>4.5</v>
      </c>
      <c r="R87" s="285">
        <v>4.58</v>
      </c>
      <c r="S87" s="285">
        <v>4.33</v>
      </c>
      <c r="T87" s="285">
        <v>4.5</v>
      </c>
      <c r="U87" s="290">
        <f t="shared" si="15"/>
        <v>4.54</v>
      </c>
      <c r="V87" s="285">
        <v>4.5</v>
      </c>
      <c r="W87" s="285">
        <v>4.58</v>
      </c>
      <c r="X87" s="293">
        <f t="shared" si="12"/>
        <v>4.58</v>
      </c>
      <c r="Y87" s="302">
        <v>4.58</v>
      </c>
      <c r="Z87" s="302">
        <v>4.58</v>
      </c>
      <c r="AA87" s="401">
        <f>'(입력) 강사만족도'!$E$1780</f>
        <v>4.6593749999999998</v>
      </c>
      <c r="AB87" s="616">
        <f t="shared" si="16"/>
        <v>4.5237980769230761</v>
      </c>
    </row>
    <row r="88" spans="1:28">
      <c r="A88" s="617" t="str">
        <f t="shared" si="17"/>
        <v>85위</v>
      </c>
      <c r="B88" s="350" t="s">
        <v>5779</v>
      </c>
      <c r="C88" s="350" t="s">
        <v>2128</v>
      </c>
      <c r="D88" s="506" t="s">
        <v>481</v>
      </c>
      <c r="E88" s="507" t="s">
        <v>2129</v>
      </c>
      <c r="F88" s="308">
        <v>1</v>
      </c>
      <c r="G88" s="317" t="s">
        <v>2130</v>
      </c>
      <c r="H88" s="283" t="s">
        <v>2138</v>
      </c>
      <c r="I88" s="299">
        <v>25</v>
      </c>
      <c r="J88" s="300">
        <v>25</v>
      </c>
      <c r="K88" s="301">
        <v>4.6399999999999997</v>
      </c>
      <c r="L88" s="285">
        <v>4.5599999999999996</v>
      </c>
      <c r="M88" s="290">
        <f t="shared" si="13"/>
        <v>4.54</v>
      </c>
      <c r="N88" s="285">
        <v>4.68</v>
      </c>
      <c r="O88" s="285">
        <v>4.4000000000000004</v>
      </c>
      <c r="P88" s="290">
        <f t="shared" si="14"/>
        <v>4.6099999999999994</v>
      </c>
      <c r="Q88" s="285">
        <v>4.6399999999999997</v>
      </c>
      <c r="R88" s="285">
        <v>4.6399999999999997</v>
      </c>
      <c r="S88" s="285">
        <v>4.5199999999999996</v>
      </c>
      <c r="T88" s="285">
        <v>4.6399999999999997</v>
      </c>
      <c r="U88" s="293">
        <f t="shared" si="15"/>
        <v>4.5199999999999996</v>
      </c>
      <c r="V88" s="285">
        <v>4.6399999999999997</v>
      </c>
      <c r="W88" s="285">
        <v>4.4000000000000004</v>
      </c>
      <c r="X88" s="293">
        <f t="shared" si="12"/>
        <v>4.22</v>
      </c>
      <c r="Y88" s="285">
        <v>3.92</v>
      </c>
      <c r="Z88" s="285">
        <v>4.5199999999999996</v>
      </c>
      <c r="AA88" s="401">
        <f>'(입력) 강사만족도'!$E$1237</f>
        <v>4.5683333333333342</v>
      </c>
      <c r="AB88" s="616">
        <f t="shared" si="16"/>
        <v>4.5206410256410257</v>
      </c>
    </row>
    <row r="89" spans="1:28">
      <c r="A89" s="617" t="str">
        <f t="shared" si="17"/>
        <v>86위</v>
      </c>
      <c r="B89" s="350" t="s">
        <v>4391</v>
      </c>
      <c r="C89" s="350" t="s">
        <v>3001</v>
      </c>
      <c r="D89" s="509" t="s">
        <v>226</v>
      </c>
      <c r="E89" s="510" t="s">
        <v>3042</v>
      </c>
      <c r="F89" s="308">
        <v>1</v>
      </c>
      <c r="G89" s="317" t="s">
        <v>3003</v>
      </c>
      <c r="H89" s="334" t="s">
        <v>2102</v>
      </c>
      <c r="I89" s="299">
        <v>44</v>
      </c>
      <c r="J89" s="300">
        <v>43</v>
      </c>
      <c r="K89" s="301">
        <v>4.5999999999999996</v>
      </c>
      <c r="L89" s="285">
        <v>4.4400000000000004</v>
      </c>
      <c r="M89" s="290">
        <f t="shared" si="13"/>
        <v>4.53</v>
      </c>
      <c r="N89" s="285">
        <v>4.53</v>
      </c>
      <c r="O89" s="285">
        <v>4.53</v>
      </c>
      <c r="P89" s="290">
        <f t="shared" si="14"/>
        <v>4.5049999999999999</v>
      </c>
      <c r="Q89" s="285">
        <v>4.53</v>
      </c>
      <c r="R89" s="285">
        <v>4.58</v>
      </c>
      <c r="S89" s="285">
        <v>4.42</v>
      </c>
      <c r="T89" s="285">
        <v>4.49</v>
      </c>
      <c r="U89" s="290">
        <f t="shared" si="15"/>
        <v>4.5449999999999999</v>
      </c>
      <c r="V89" s="285">
        <v>4.5599999999999996</v>
      </c>
      <c r="W89" s="285">
        <v>4.53</v>
      </c>
      <c r="X89" s="293">
        <f t="shared" si="12"/>
        <v>4.4399999999999995</v>
      </c>
      <c r="Y89" s="285">
        <v>4.53</v>
      </c>
      <c r="Z89" s="285">
        <v>4.3499999999999996</v>
      </c>
      <c r="AA89" s="404">
        <f>'(입력) 강사만족도'!$E$1559</f>
        <v>4.6258333333333335</v>
      </c>
      <c r="AB89" s="616">
        <f t="shared" si="16"/>
        <v>4.5166025641025644</v>
      </c>
    </row>
    <row r="90" spans="1:28">
      <c r="A90" s="617" t="str">
        <f t="shared" si="17"/>
        <v>87위</v>
      </c>
      <c r="B90" s="350" t="s">
        <v>4392</v>
      </c>
      <c r="C90" s="350" t="s">
        <v>3948</v>
      </c>
      <c r="D90" s="506" t="s">
        <v>481</v>
      </c>
      <c r="E90" s="510" t="s">
        <v>3952</v>
      </c>
      <c r="F90" s="308">
        <v>3</v>
      </c>
      <c r="G90" s="317" t="s">
        <v>3956</v>
      </c>
      <c r="H90" s="306" t="s">
        <v>3951</v>
      </c>
      <c r="I90" s="299">
        <v>40</v>
      </c>
      <c r="J90" s="300">
        <v>36</v>
      </c>
      <c r="K90" s="301">
        <v>4.5599999999999996</v>
      </c>
      <c r="L90" s="285">
        <v>4.58</v>
      </c>
      <c r="M90" s="290">
        <f t="shared" si="13"/>
        <v>4.4749999999999996</v>
      </c>
      <c r="N90" s="285">
        <v>4.53</v>
      </c>
      <c r="O90" s="285">
        <v>4.42</v>
      </c>
      <c r="P90" s="290">
        <f t="shared" si="14"/>
        <v>4.5075000000000003</v>
      </c>
      <c r="Q90" s="285">
        <v>4.5</v>
      </c>
      <c r="R90" s="285">
        <v>4.5</v>
      </c>
      <c r="S90" s="285">
        <v>4.5</v>
      </c>
      <c r="T90" s="285">
        <v>4.53</v>
      </c>
      <c r="U90" s="290">
        <f t="shared" si="15"/>
        <v>4.68</v>
      </c>
      <c r="V90" s="285">
        <v>4.6399999999999997</v>
      </c>
      <c r="W90" s="285">
        <v>4.72</v>
      </c>
      <c r="X90" s="293">
        <f t="shared" si="12"/>
        <v>4.3600000000000003</v>
      </c>
      <c r="Y90" s="285">
        <v>4.4400000000000004</v>
      </c>
      <c r="Z90" s="302">
        <v>4.28</v>
      </c>
      <c r="AA90" s="404">
        <f>'(입력) 강사만족도'!$E$1705</f>
        <v>4.49</v>
      </c>
      <c r="AB90" s="616">
        <f t="shared" si="16"/>
        <v>4.5146153846153849</v>
      </c>
    </row>
    <row r="91" spans="1:28">
      <c r="A91" s="617" t="str">
        <f t="shared" si="17"/>
        <v>88위</v>
      </c>
      <c r="B91" s="350" t="s">
        <v>4387</v>
      </c>
      <c r="C91" s="350" t="s">
        <v>565</v>
      </c>
      <c r="D91" s="506" t="s">
        <v>67</v>
      </c>
      <c r="E91" s="511" t="s">
        <v>1447</v>
      </c>
      <c r="F91" s="298">
        <v>1</v>
      </c>
      <c r="G91" s="296" t="s">
        <v>562</v>
      </c>
      <c r="H91" s="285" t="s">
        <v>2102</v>
      </c>
      <c r="I91" s="299">
        <v>18</v>
      </c>
      <c r="J91" s="300">
        <v>17</v>
      </c>
      <c r="K91" s="301">
        <v>4.59</v>
      </c>
      <c r="L91" s="285">
        <v>4.47</v>
      </c>
      <c r="M91" s="290">
        <f t="shared" si="13"/>
        <v>4.7349999999999994</v>
      </c>
      <c r="N91" s="285">
        <v>4.76</v>
      </c>
      <c r="O91" s="285">
        <v>4.71</v>
      </c>
      <c r="P91" s="290">
        <f t="shared" si="14"/>
        <v>4.5</v>
      </c>
      <c r="Q91" s="285">
        <v>4.59</v>
      </c>
      <c r="R91" s="285">
        <v>4.3499999999999996</v>
      </c>
      <c r="S91" s="285">
        <v>4.59</v>
      </c>
      <c r="T91" s="285">
        <v>4.47</v>
      </c>
      <c r="U91" s="290">
        <f t="shared" si="15"/>
        <v>4.32</v>
      </c>
      <c r="V91" s="285">
        <v>4.3499999999999996</v>
      </c>
      <c r="W91" s="285">
        <v>4.29</v>
      </c>
      <c r="X91" s="290">
        <f t="shared" si="12"/>
        <v>4.5</v>
      </c>
      <c r="Y91" s="302">
        <v>4.47</v>
      </c>
      <c r="Z91" s="302">
        <v>4.53</v>
      </c>
      <c r="AA91" s="401">
        <f>'(입력) 강사만족도'!$E$269</f>
        <v>4.5164166666666672</v>
      </c>
      <c r="AB91" s="616">
        <f t="shared" si="16"/>
        <v>4.5143397435897432</v>
      </c>
    </row>
    <row r="92" spans="1:28">
      <c r="A92" s="617" t="str">
        <f t="shared" si="17"/>
        <v>89위</v>
      </c>
      <c r="B92" s="350" t="s">
        <v>4387</v>
      </c>
      <c r="C92" s="350" t="s">
        <v>216</v>
      </c>
      <c r="D92" s="506" t="s">
        <v>88</v>
      </c>
      <c r="E92" s="508" t="s">
        <v>91</v>
      </c>
      <c r="F92" s="286">
        <v>1</v>
      </c>
      <c r="G92" s="296" t="s">
        <v>221</v>
      </c>
      <c r="H92" s="305" t="s">
        <v>2101</v>
      </c>
      <c r="I92" s="286">
        <v>15</v>
      </c>
      <c r="J92" s="287">
        <v>15</v>
      </c>
      <c r="K92" s="288">
        <v>4.67</v>
      </c>
      <c r="L92" s="289">
        <v>4.53</v>
      </c>
      <c r="M92" s="290">
        <f t="shared" si="13"/>
        <v>4.53</v>
      </c>
      <c r="N92" s="289">
        <v>4.53</v>
      </c>
      <c r="O92" s="289">
        <v>4.53</v>
      </c>
      <c r="P92" s="290">
        <f t="shared" si="14"/>
        <v>4.4499999999999993</v>
      </c>
      <c r="Q92" s="289">
        <v>4.5999999999999996</v>
      </c>
      <c r="R92" s="289">
        <v>4.53</v>
      </c>
      <c r="S92" s="289">
        <v>4.2699999999999996</v>
      </c>
      <c r="T92" s="289">
        <v>4.4000000000000004</v>
      </c>
      <c r="U92" s="290">
        <f t="shared" si="15"/>
        <v>4.6349999999999998</v>
      </c>
      <c r="V92" s="289">
        <v>4.5999999999999996</v>
      </c>
      <c r="W92" s="289">
        <v>4.67</v>
      </c>
      <c r="X92" s="290">
        <f t="shared" si="12"/>
        <v>4.2699999999999996</v>
      </c>
      <c r="Y92" s="291">
        <v>4.2699999999999996</v>
      </c>
      <c r="Z92" s="292" t="s">
        <v>2072</v>
      </c>
      <c r="AA92" s="401">
        <f>'(입력) 강사만족도'!$E$78</f>
        <v>4.5603125000000002</v>
      </c>
      <c r="AB92" s="616">
        <f t="shared" si="16"/>
        <v>4.5133593750000012</v>
      </c>
    </row>
    <row r="93" spans="1:28">
      <c r="A93" s="617" t="str">
        <f t="shared" si="17"/>
        <v>90위</v>
      </c>
      <c r="B93" s="350" t="s">
        <v>4388</v>
      </c>
      <c r="C93" s="350" t="s">
        <v>1145</v>
      </c>
      <c r="D93" s="506" t="s">
        <v>481</v>
      </c>
      <c r="E93" s="511" t="s">
        <v>1148</v>
      </c>
      <c r="F93" s="286">
        <v>1</v>
      </c>
      <c r="G93" s="296" t="s">
        <v>1147</v>
      </c>
      <c r="H93" s="285" t="s">
        <v>2101</v>
      </c>
      <c r="I93" s="286">
        <v>33</v>
      </c>
      <c r="J93" s="287">
        <v>27</v>
      </c>
      <c r="K93" s="288">
        <v>4.5199999999999996</v>
      </c>
      <c r="L93" s="289">
        <v>4.78</v>
      </c>
      <c r="M93" s="290">
        <f t="shared" si="13"/>
        <v>4.4050000000000002</v>
      </c>
      <c r="N93" s="289">
        <v>4.4400000000000004</v>
      </c>
      <c r="O93" s="289">
        <v>4.37</v>
      </c>
      <c r="P93" s="290">
        <f t="shared" si="14"/>
        <v>4.5199999999999996</v>
      </c>
      <c r="Q93" s="289" t="s">
        <v>2145</v>
      </c>
      <c r="R93" s="289" t="s">
        <v>2145</v>
      </c>
      <c r="S93" s="289">
        <v>4.5199999999999996</v>
      </c>
      <c r="T93" s="289" t="s">
        <v>2145</v>
      </c>
      <c r="U93" s="290">
        <f t="shared" si="15"/>
        <v>4.4800000000000004</v>
      </c>
      <c r="V93" s="289">
        <v>4.4800000000000004</v>
      </c>
      <c r="W93" s="289">
        <v>4.4800000000000004</v>
      </c>
      <c r="X93" s="290" t="s">
        <v>2072</v>
      </c>
      <c r="Y93" s="291" t="s">
        <v>2072</v>
      </c>
      <c r="Z93" s="292" t="s">
        <v>2072</v>
      </c>
      <c r="AA93" s="401" t="s">
        <v>2501</v>
      </c>
      <c r="AB93" s="616">
        <f t="shared" si="16"/>
        <v>4.5128571428571433</v>
      </c>
    </row>
    <row r="94" spans="1:28">
      <c r="A94" s="617" t="str">
        <f t="shared" si="17"/>
        <v>91위</v>
      </c>
      <c r="B94" s="350" t="s">
        <v>4388</v>
      </c>
      <c r="C94" s="350" t="s">
        <v>1570</v>
      </c>
      <c r="D94" s="506" t="s">
        <v>481</v>
      </c>
      <c r="E94" s="510" t="s">
        <v>894</v>
      </c>
      <c r="F94" s="308">
        <v>2</v>
      </c>
      <c r="G94" s="296" t="s">
        <v>1572</v>
      </c>
      <c r="H94" s="285" t="s">
        <v>2102</v>
      </c>
      <c r="I94" s="299">
        <v>37</v>
      </c>
      <c r="J94" s="300">
        <v>36</v>
      </c>
      <c r="K94" s="301">
        <v>4.6399999999999997</v>
      </c>
      <c r="L94" s="285">
        <v>4.72</v>
      </c>
      <c r="M94" s="290">
        <f t="shared" si="13"/>
        <v>4.54</v>
      </c>
      <c r="N94" s="285">
        <v>4.6100000000000003</v>
      </c>
      <c r="O94" s="285">
        <v>4.47</v>
      </c>
      <c r="P94" s="290">
        <f t="shared" si="14"/>
        <v>4.5075000000000003</v>
      </c>
      <c r="Q94" s="285">
        <v>4.4400000000000004</v>
      </c>
      <c r="R94" s="285">
        <v>4.6399999999999997</v>
      </c>
      <c r="S94" s="285">
        <v>4.42</v>
      </c>
      <c r="T94" s="285">
        <v>4.53</v>
      </c>
      <c r="U94" s="290">
        <f t="shared" si="15"/>
        <v>4.3049999999999997</v>
      </c>
      <c r="V94" s="285">
        <v>4.33</v>
      </c>
      <c r="W94" s="285">
        <v>4.28</v>
      </c>
      <c r="X94" s="290">
        <f t="shared" ref="X94:X114" si="18">AVERAGE(Y94:Z94)</f>
        <v>4.49</v>
      </c>
      <c r="Y94" s="302">
        <v>4.42</v>
      </c>
      <c r="Z94" s="302">
        <v>4.5599999999999996</v>
      </c>
      <c r="AA94" s="403">
        <f>'(입력) 강사만족도'!$E$816</f>
        <v>4.567499999999999</v>
      </c>
      <c r="AB94" s="616">
        <f t="shared" si="16"/>
        <v>4.5098076923076924</v>
      </c>
    </row>
    <row r="95" spans="1:28">
      <c r="A95" s="617" t="str">
        <f t="shared" si="17"/>
        <v>92위</v>
      </c>
      <c r="B95" s="350" t="s">
        <v>4392</v>
      </c>
      <c r="C95" s="350" t="s">
        <v>3948</v>
      </c>
      <c r="D95" s="506" t="s">
        <v>4038</v>
      </c>
      <c r="E95" s="510" t="s">
        <v>3953</v>
      </c>
      <c r="F95" s="308">
        <v>7</v>
      </c>
      <c r="G95" s="317" t="s">
        <v>3957</v>
      </c>
      <c r="H95" s="306" t="s">
        <v>3951</v>
      </c>
      <c r="I95" s="299">
        <v>33</v>
      </c>
      <c r="J95" s="300">
        <v>32</v>
      </c>
      <c r="K95" s="301">
        <v>4.59</v>
      </c>
      <c r="L95" s="285">
        <v>4.4400000000000004</v>
      </c>
      <c r="M95" s="290">
        <f t="shared" si="13"/>
        <v>4.53</v>
      </c>
      <c r="N95" s="285">
        <v>4.53</v>
      </c>
      <c r="O95" s="285">
        <v>4.53</v>
      </c>
      <c r="P95" s="290">
        <f t="shared" si="14"/>
        <v>4.5224999999999991</v>
      </c>
      <c r="Q95" s="285">
        <v>4.5</v>
      </c>
      <c r="R95" s="285">
        <v>4.5599999999999996</v>
      </c>
      <c r="S95" s="285">
        <v>4.5599999999999996</v>
      </c>
      <c r="T95" s="285">
        <v>4.47</v>
      </c>
      <c r="U95" s="290">
        <f t="shared" si="15"/>
        <v>4.5600000000000005</v>
      </c>
      <c r="V95" s="285">
        <v>4.59</v>
      </c>
      <c r="W95" s="285">
        <v>4.53</v>
      </c>
      <c r="X95" s="293">
        <f t="shared" si="18"/>
        <v>4.3599999999999994</v>
      </c>
      <c r="Y95" s="285">
        <v>4.5</v>
      </c>
      <c r="Z95" s="302">
        <v>4.22</v>
      </c>
      <c r="AA95" s="404">
        <f>'(입력) 강사만족도'!$E$1707</f>
        <v>4.5785750000000007</v>
      </c>
      <c r="AB95" s="616">
        <f t="shared" si="16"/>
        <v>4.5075826923076923</v>
      </c>
    </row>
    <row r="96" spans="1:28">
      <c r="A96" s="617" t="str">
        <f t="shared" si="17"/>
        <v>93위</v>
      </c>
      <c r="B96" s="350" t="s">
        <v>5779</v>
      </c>
      <c r="C96" s="350" t="s">
        <v>2074</v>
      </c>
      <c r="D96" s="506" t="s">
        <v>66</v>
      </c>
      <c r="E96" s="508" t="s">
        <v>2144</v>
      </c>
      <c r="F96" s="286">
        <v>3</v>
      </c>
      <c r="G96" s="286" t="s">
        <v>2080</v>
      </c>
      <c r="H96" s="285" t="s">
        <v>2102</v>
      </c>
      <c r="I96" s="286">
        <v>12</v>
      </c>
      <c r="J96" s="287">
        <v>12</v>
      </c>
      <c r="K96" s="288">
        <v>4.5</v>
      </c>
      <c r="L96" s="289">
        <v>4.5</v>
      </c>
      <c r="M96" s="290">
        <f t="shared" si="13"/>
        <v>4.375</v>
      </c>
      <c r="N96" s="289">
        <v>4.5</v>
      </c>
      <c r="O96" s="289">
        <v>4.25</v>
      </c>
      <c r="P96" s="290">
        <f t="shared" si="14"/>
        <v>4.4800000000000004</v>
      </c>
      <c r="Q96" s="289">
        <v>4.5</v>
      </c>
      <c r="R96" s="289">
        <v>4.42</v>
      </c>
      <c r="S96" s="289">
        <v>4.5</v>
      </c>
      <c r="T96" s="289">
        <v>4.5</v>
      </c>
      <c r="U96" s="290">
        <f t="shared" si="15"/>
        <v>4.54</v>
      </c>
      <c r="V96" s="289">
        <v>4.58</v>
      </c>
      <c r="W96" s="289">
        <v>4.5</v>
      </c>
      <c r="X96" s="290">
        <f t="shared" si="18"/>
        <v>4.54</v>
      </c>
      <c r="Y96" s="325">
        <v>4.58</v>
      </c>
      <c r="Z96" s="326">
        <v>4.5</v>
      </c>
      <c r="AA96" s="401">
        <f>'(입력) 강사만족도'!$E$1104</f>
        <v>4.703125</v>
      </c>
      <c r="AB96" s="616">
        <f t="shared" si="16"/>
        <v>4.5025480769230768</v>
      </c>
    </row>
    <row r="97" spans="1:28">
      <c r="A97" s="617" t="str">
        <f t="shared" si="17"/>
        <v>94위</v>
      </c>
      <c r="B97" s="350" t="s">
        <v>5780</v>
      </c>
      <c r="C97" s="350" t="s">
        <v>4260</v>
      </c>
      <c r="D97" s="506" t="s">
        <v>226</v>
      </c>
      <c r="E97" s="506" t="s">
        <v>227</v>
      </c>
      <c r="F97" s="304">
        <v>8</v>
      </c>
      <c r="G97" s="296" t="s">
        <v>4264</v>
      </c>
      <c r="H97" s="306" t="s">
        <v>2125</v>
      </c>
      <c r="I97" s="299">
        <v>36</v>
      </c>
      <c r="J97" s="300">
        <v>34</v>
      </c>
      <c r="K97" s="301">
        <v>4.47</v>
      </c>
      <c r="L97" s="285">
        <v>4.4400000000000004</v>
      </c>
      <c r="M97" s="290">
        <f t="shared" si="13"/>
        <v>4.5</v>
      </c>
      <c r="N97" s="285">
        <v>4.5</v>
      </c>
      <c r="O97" s="285">
        <v>4.5</v>
      </c>
      <c r="P97" s="290">
        <f t="shared" si="14"/>
        <v>4.4775</v>
      </c>
      <c r="Q97" s="285">
        <v>4.4400000000000004</v>
      </c>
      <c r="R97" s="285">
        <v>4.5</v>
      </c>
      <c r="S97" s="285">
        <v>4.47</v>
      </c>
      <c r="T97" s="285">
        <v>4.5</v>
      </c>
      <c r="U97" s="290">
        <f t="shared" si="15"/>
        <v>4.6500000000000004</v>
      </c>
      <c r="V97" s="285">
        <v>4.62</v>
      </c>
      <c r="W97" s="285">
        <v>4.68</v>
      </c>
      <c r="X97" s="293">
        <f t="shared" si="18"/>
        <v>4.4399999999999995</v>
      </c>
      <c r="Y97" s="302">
        <v>4.62</v>
      </c>
      <c r="Z97" s="302">
        <v>4.26</v>
      </c>
      <c r="AA97" s="401">
        <f>'(입력) 강사만족도'!$E$1917</f>
        <v>4.4972727272727289</v>
      </c>
      <c r="AB97" s="616">
        <f t="shared" si="16"/>
        <v>4.4997902097902092</v>
      </c>
    </row>
    <row r="98" spans="1:28">
      <c r="A98" s="617" t="str">
        <f t="shared" si="17"/>
        <v>95위</v>
      </c>
      <c r="B98" s="350" t="s">
        <v>4391</v>
      </c>
      <c r="C98" s="350" t="s">
        <v>3041</v>
      </c>
      <c r="D98" s="509" t="s">
        <v>226</v>
      </c>
      <c r="E98" s="510" t="s">
        <v>3051</v>
      </c>
      <c r="F98" s="308">
        <v>6</v>
      </c>
      <c r="G98" s="317" t="s">
        <v>3050</v>
      </c>
      <c r="H98" s="334" t="s">
        <v>3053</v>
      </c>
      <c r="I98" s="299">
        <v>34</v>
      </c>
      <c r="J98" s="300">
        <v>33</v>
      </c>
      <c r="K98" s="301">
        <v>4.4800000000000004</v>
      </c>
      <c r="L98" s="285">
        <v>4.3600000000000003</v>
      </c>
      <c r="M98" s="290">
        <f t="shared" si="13"/>
        <v>4.4849999999999994</v>
      </c>
      <c r="N98" s="285">
        <v>4.5199999999999996</v>
      </c>
      <c r="O98" s="285">
        <v>4.45</v>
      </c>
      <c r="P98" s="290">
        <f t="shared" si="14"/>
        <v>4.43</v>
      </c>
      <c r="Q98" s="285">
        <v>4.55</v>
      </c>
      <c r="R98" s="285">
        <v>4.42</v>
      </c>
      <c r="S98" s="285">
        <v>4.3899999999999997</v>
      </c>
      <c r="T98" s="285">
        <v>4.3600000000000003</v>
      </c>
      <c r="U98" s="290">
        <f t="shared" si="15"/>
        <v>4.625</v>
      </c>
      <c r="V98" s="285">
        <v>4.6100000000000003</v>
      </c>
      <c r="W98" s="285">
        <v>4.6399999999999997</v>
      </c>
      <c r="X98" s="293">
        <f t="shared" si="18"/>
        <v>4.55</v>
      </c>
      <c r="Y98" s="285">
        <v>4.55</v>
      </c>
      <c r="Z98" s="285">
        <v>4.55</v>
      </c>
      <c r="AA98" s="404">
        <f>'(입력) 강사만족도'!$E$1600</f>
        <v>4.5565625000000001</v>
      </c>
      <c r="AB98" s="616">
        <f t="shared" si="16"/>
        <v>4.4951201923076916</v>
      </c>
    </row>
    <row r="99" spans="1:28">
      <c r="A99" s="617" t="str">
        <f t="shared" si="17"/>
        <v>96위</v>
      </c>
      <c r="B99" s="350" t="s">
        <v>4391</v>
      </c>
      <c r="C99" s="350" t="s">
        <v>2946</v>
      </c>
      <c r="D99" s="509" t="s">
        <v>481</v>
      </c>
      <c r="E99" s="510" t="s">
        <v>479</v>
      </c>
      <c r="F99" s="308">
        <v>3</v>
      </c>
      <c r="G99" s="317" t="s">
        <v>2948</v>
      </c>
      <c r="H99" s="334" t="s">
        <v>2102</v>
      </c>
      <c r="I99" s="299">
        <v>67</v>
      </c>
      <c r="J99" s="300">
        <v>61</v>
      </c>
      <c r="K99" s="301">
        <v>4.5599999999999996</v>
      </c>
      <c r="L99" s="285">
        <v>4.5599999999999996</v>
      </c>
      <c r="M99" s="290">
        <f t="shared" si="13"/>
        <v>4.45</v>
      </c>
      <c r="N99" s="285">
        <v>4.57</v>
      </c>
      <c r="O99" s="285">
        <v>4.33</v>
      </c>
      <c r="P99" s="290">
        <f t="shared" si="14"/>
        <v>4.4350000000000005</v>
      </c>
      <c r="Q99" s="285">
        <v>4.46</v>
      </c>
      <c r="R99" s="285">
        <v>4.38</v>
      </c>
      <c r="S99" s="285">
        <v>4.46</v>
      </c>
      <c r="T99" s="285">
        <v>4.4400000000000004</v>
      </c>
      <c r="U99" s="290">
        <f t="shared" si="15"/>
        <v>4.58</v>
      </c>
      <c r="V99" s="285">
        <v>4.5199999999999996</v>
      </c>
      <c r="W99" s="285">
        <v>4.6399999999999997</v>
      </c>
      <c r="X99" s="293">
        <f t="shared" si="18"/>
        <v>4.4849999999999994</v>
      </c>
      <c r="Y99" s="285">
        <v>4.43</v>
      </c>
      <c r="Z99" s="285">
        <v>4.54</v>
      </c>
      <c r="AA99" s="404">
        <f>'(입력) 강사만족도'!$E$1509</f>
        <v>4.516</v>
      </c>
      <c r="AB99" s="616">
        <f t="shared" si="16"/>
        <v>4.4927692307692304</v>
      </c>
    </row>
    <row r="100" spans="1:28">
      <c r="A100" s="617" t="str">
        <f t="shared" si="17"/>
        <v>97위</v>
      </c>
      <c r="B100" s="350" t="s">
        <v>4388</v>
      </c>
      <c r="C100" s="350" t="s">
        <v>1370</v>
      </c>
      <c r="D100" s="506" t="s">
        <v>226</v>
      </c>
      <c r="E100" s="508" t="s">
        <v>1374</v>
      </c>
      <c r="F100" s="309">
        <v>1</v>
      </c>
      <c r="G100" s="310" t="s">
        <v>1375</v>
      </c>
      <c r="H100" s="305" t="s">
        <v>2111</v>
      </c>
      <c r="I100" s="309">
        <v>34</v>
      </c>
      <c r="J100" s="311">
        <v>31</v>
      </c>
      <c r="K100" s="312">
        <v>4.4800000000000004</v>
      </c>
      <c r="L100" s="313">
        <v>4.3499999999999996</v>
      </c>
      <c r="M100" s="290">
        <f t="shared" ref="M100:M131" si="19">AVERAGE(N100:O100)</f>
        <v>4.53</v>
      </c>
      <c r="N100" s="313">
        <v>4.4800000000000004</v>
      </c>
      <c r="O100" s="313">
        <v>4.58</v>
      </c>
      <c r="P100" s="290">
        <f t="shared" ref="P100:P131" si="20">AVERAGE(Q100:T100)</f>
        <v>4.53</v>
      </c>
      <c r="Q100" s="313">
        <v>4.5199999999999996</v>
      </c>
      <c r="R100" s="313">
        <v>4.55</v>
      </c>
      <c r="S100" s="313" t="s">
        <v>2072</v>
      </c>
      <c r="T100" s="313">
        <v>4.5199999999999996</v>
      </c>
      <c r="U100" s="290">
        <f t="shared" ref="U100:U131" si="21">AVERAGE(V100:W100)</f>
        <v>4.4350000000000005</v>
      </c>
      <c r="V100" s="313">
        <v>4.42</v>
      </c>
      <c r="W100" s="313">
        <v>4.45</v>
      </c>
      <c r="X100" s="290">
        <f t="shared" si="18"/>
        <v>4.55</v>
      </c>
      <c r="Y100" s="313">
        <v>4.55</v>
      </c>
      <c r="Z100" s="316" t="s">
        <v>2072</v>
      </c>
      <c r="AA100" s="401">
        <f>'(입력) 강사만족도'!$E$715</f>
        <v>4.5108333333333333</v>
      </c>
      <c r="AB100" s="616">
        <f t="shared" ref="AB100:AB131" si="22">AVERAGE(K100:L100,N100:O100,Q100:T100,V100:W100,Y100:Z100,AA100)</f>
        <v>4.4918939393939388</v>
      </c>
    </row>
    <row r="101" spans="1:28">
      <c r="A101" s="617" t="str">
        <f t="shared" si="17"/>
        <v>98위</v>
      </c>
      <c r="B101" s="350" t="s">
        <v>4390</v>
      </c>
      <c r="C101" s="350" t="s">
        <v>2791</v>
      </c>
      <c r="D101" s="506" t="s">
        <v>2799</v>
      </c>
      <c r="E101" s="508" t="s">
        <v>2797</v>
      </c>
      <c r="F101" s="286">
        <v>2</v>
      </c>
      <c r="G101" s="286" t="s">
        <v>2798</v>
      </c>
      <c r="H101" s="285" t="s">
        <v>2125</v>
      </c>
      <c r="I101" s="286">
        <v>14</v>
      </c>
      <c r="J101" s="287">
        <v>14</v>
      </c>
      <c r="K101" s="288">
        <v>4.71</v>
      </c>
      <c r="L101" s="289">
        <v>4.6399999999999997</v>
      </c>
      <c r="M101" s="290">
        <f t="shared" si="19"/>
        <v>4.57</v>
      </c>
      <c r="N101" s="289">
        <v>4.57</v>
      </c>
      <c r="O101" s="289">
        <v>4.57</v>
      </c>
      <c r="P101" s="290">
        <f t="shared" si="20"/>
        <v>4.5175000000000001</v>
      </c>
      <c r="Q101" s="289">
        <v>4.5</v>
      </c>
      <c r="R101" s="289">
        <v>4.57</v>
      </c>
      <c r="S101" s="289">
        <v>4.43</v>
      </c>
      <c r="T101" s="289">
        <v>4.57</v>
      </c>
      <c r="U101" s="290">
        <f t="shared" si="21"/>
        <v>4.1399999999999997</v>
      </c>
      <c r="V101" s="289">
        <v>4.1399999999999997</v>
      </c>
      <c r="W101" s="289">
        <v>4.1399999999999997</v>
      </c>
      <c r="X101" s="293">
        <f t="shared" si="18"/>
        <v>4.46</v>
      </c>
      <c r="Y101" s="331">
        <v>4.21</v>
      </c>
      <c r="Z101" s="292">
        <v>4.71</v>
      </c>
      <c r="AA101" s="401">
        <f>'(입력) 강사만족도'!$E$1400</f>
        <v>4.585</v>
      </c>
      <c r="AB101" s="616">
        <f t="shared" si="22"/>
        <v>4.4880769230769237</v>
      </c>
    </row>
    <row r="102" spans="1:28">
      <c r="A102" s="617" t="str">
        <f t="shared" si="17"/>
        <v>99위</v>
      </c>
      <c r="B102" s="350" t="s">
        <v>5780</v>
      </c>
      <c r="C102" s="350" t="s">
        <v>4260</v>
      </c>
      <c r="D102" s="506" t="s">
        <v>4263</v>
      </c>
      <c r="E102" s="506" t="s">
        <v>90</v>
      </c>
      <c r="F102" s="304">
        <v>3</v>
      </c>
      <c r="G102" s="296" t="s">
        <v>4264</v>
      </c>
      <c r="H102" s="306" t="s">
        <v>3270</v>
      </c>
      <c r="I102" s="299">
        <v>18</v>
      </c>
      <c r="J102" s="300">
        <v>18</v>
      </c>
      <c r="K102" s="301">
        <v>4.4400000000000004</v>
      </c>
      <c r="L102" s="285">
        <v>4.28</v>
      </c>
      <c r="M102" s="290">
        <f t="shared" si="19"/>
        <v>4.5</v>
      </c>
      <c r="N102" s="285">
        <v>4.4400000000000004</v>
      </c>
      <c r="O102" s="285">
        <v>4.5599999999999996</v>
      </c>
      <c r="P102" s="290">
        <f t="shared" si="20"/>
        <v>4.5575000000000001</v>
      </c>
      <c r="Q102" s="285">
        <v>4.5599999999999996</v>
      </c>
      <c r="R102" s="285">
        <v>4.67</v>
      </c>
      <c r="S102" s="285">
        <v>4.5599999999999996</v>
      </c>
      <c r="T102" s="285">
        <v>4.4400000000000004</v>
      </c>
      <c r="U102" s="290">
        <f t="shared" si="21"/>
        <v>4.585</v>
      </c>
      <c r="V102" s="285">
        <v>4.6100000000000003</v>
      </c>
      <c r="W102" s="285">
        <v>4.5599999999999996</v>
      </c>
      <c r="X102" s="293">
        <f t="shared" si="18"/>
        <v>3.89</v>
      </c>
      <c r="Y102" s="302">
        <v>3.89</v>
      </c>
      <c r="Z102" s="302" t="s">
        <v>2072</v>
      </c>
      <c r="AA102" s="401">
        <f>'(입력) 강사만족도'!$E$1953</f>
        <v>4.7739285714285709</v>
      </c>
      <c r="AB102" s="616">
        <f t="shared" si="22"/>
        <v>4.4819940476190476</v>
      </c>
    </row>
    <row r="103" spans="1:28">
      <c r="A103" s="617" t="str">
        <f t="shared" si="17"/>
        <v>100위</v>
      </c>
      <c r="B103" s="350" t="s">
        <v>4388</v>
      </c>
      <c r="C103" s="350" t="s">
        <v>1448</v>
      </c>
      <c r="D103" s="506" t="s">
        <v>88</v>
      </c>
      <c r="E103" s="510" t="s">
        <v>91</v>
      </c>
      <c r="F103" s="308">
        <v>4</v>
      </c>
      <c r="G103" s="296" t="s">
        <v>1452</v>
      </c>
      <c r="H103" s="285" t="s">
        <v>2101</v>
      </c>
      <c r="I103" s="299">
        <v>25</v>
      </c>
      <c r="J103" s="300">
        <v>25</v>
      </c>
      <c r="K103" s="301">
        <v>4.5599999999999996</v>
      </c>
      <c r="L103" s="285">
        <v>4.28</v>
      </c>
      <c r="M103" s="290">
        <f t="shared" si="19"/>
        <v>4.5199999999999996</v>
      </c>
      <c r="N103" s="285">
        <v>4.5199999999999996</v>
      </c>
      <c r="O103" s="285">
        <v>4.5199999999999996</v>
      </c>
      <c r="P103" s="290">
        <f t="shared" si="20"/>
        <v>4.3900000000000006</v>
      </c>
      <c r="Q103" s="285">
        <v>4.4000000000000004</v>
      </c>
      <c r="R103" s="285">
        <v>4.4400000000000004</v>
      </c>
      <c r="S103" s="285">
        <v>4.4000000000000004</v>
      </c>
      <c r="T103" s="285">
        <v>4.32</v>
      </c>
      <c r="U103" s="290">
        <f t="shared" si="21"/>
        <v>4.58</v>
      </c>
      <c r="V103" s="285">
        <v>4.5999999999999996</v>
      </c>
      <c r="W103" s="285">
        <v>4.5599999999999996</v>
      </c>
      <c r="X103" s="290">
        <f t="shared" si="18"/>
        <v>4.5999999999999996</v>
      </c>
      <c r="Y103" s="302">
        <v>4.5999999999999996</v>
      </c>
      <c r="Z103" s="302" t="s">
        <v>2072</v>
      </c>
      <c r="AA103" s="401">
        <f>'(입력) 강사만족도'!$E$758</f>
        <v>4.4840624999999994</v>
      </c>
      <c r="AB103" s="616">
        <f t="shared" si="22"/>
        <v>4.4736718750000009</v>
      </c>
    </row>
    <row r="104" spans="1:28">
      <c r="A104" s="617" t="str">
        <f t="shared" si="17"/>
        <v>101위</v>
      </c>
      <c r="B104" s="350" t="s">
        <v>4387</v>
      </c>
      <c r="C104" s="350" t="s">
        <v>216</v>
      </c>
      <c r="D104" s="506" t="s">
        <v>66</v>
      </c>
      <c r="E104" s="508" t="s">
        <v>218</v>
      </c>
      <c r="F104" s="286">
        <v>1</v>
      </c>
      <c r="G104" s="296" t="s">
        <v>221</v>
      </c>
      <c r="H104" s="285" t="s">
        <v>2102</v>
      </c>
      <c r="I104" s="286">
        <v>16</v>
      </c>
      <c r="J104" s="287">
        <v>15</v>
      </c>
      <c r="K104" s="288">
        <v>4.47</v>
      </c>
      <c r="L104" s="289">
        <v>4.5999999999999996</v>
      </c>
      <c r="M104" s="290">
        <f t="shared" si="19"/>
        <v>4.5350000000000001</v>
      </c>
      <c r="N104" s="289">
        <v>4.47</v>
      </c>
      <c r="O104" s="289">
        <v>4.5999999999999996</v>
      </c>
      <c r="P104" s="290">
        <f t="shared" si="20"/>
        <v>4.3975000000000009</v>
      </c>
      <c r="Q104" s="289">
        <v>4.13</v>
      </c>
      <c r="R104" s="289">
        <v>4.53</v>
      </c>
      <c r="S104" s="289">
        <v>4.53</v>
      </c>
      <c r="T104" s="289">
        <v>4.4000000000000004</v>
      </c>
      <c r="U104" s="290">
        <f t="shared" si="21"/>
        <v>4.53</v>
      </c>
      <c r="V104" s="289">
        <v>4.53</v>
      </c>
      <c r="W104" s="289">
        <v>4.53</v>
      </c>
      <c r="X104" s="290">
        <f t="shared" si="18"/>
        <v>4.3699999999999992</v>
      </c>
      <c r="Y104" s="291">
        <v>4.2699999999999996</v>
      </c>
      <c r="Z104" s="292">
        <v>4.47</v>
      </c>
      <c r="AA104" s="401">
        <f>'(입력) 강사만족도'!$E$87</f>
        <v>4.5580555555555557</v>
      </c>
      <c r="AB104" s="616">
        <f t="shared" si="22"/>
        <v>4.4683119658119654</v>
      </c>
    </row>
    <row r="105" spans="1:28">
      <c r="A105" s="617" t="str">
        <f t="shared" si="17"/>
        <v>102위</v>
      </c>
      <c r="B105" s="350" t="s">
        <v>5781</v>
      </c>
      <c r="C105" s="350" t="s">
        <v>5048</v>
      </c>
      <c r="D105" s="506" t="s">
        <v>67</v>
      </c>
      <c r="E105" s="511" t="s">
        <v>1447</v>
      </c>
      <c r="F105" s="298">
        <v>3</v>
      </c>
      <c r="G105" s="296" t="s">
        <v>5172</v>
      </c>
      <c r="H105" s="306" t="s">
        <v>2102</v>
      </c>
      <c r="I105" s="299">
        <v>25</v>
      </c>
      <c r="J105" s="300">
        <v>25</v>
      </c>
      <c r="K105" s="301">
        <v>4.4800000000000004</v>
      </c>
      <c r="L105" s="285">
        <v>4.4800000000000004</v>
      </c>
      <c r="M105" s="290">
        <f t="shared" si="19"/>
        <v>4.5199999999999996</v>
      </c>
      <c r="N105" s="285">
        <v>4.4800000000000004</v>
      </c>
      <c r="O105" s="285">
        <v>4.5599999999999996</v>
      </c>
      <c r="P105" s="290">
        <f t="shared" si="20"/>
        <v>4.45</v>
      </c>
      <c r="Q105" s="285">
        <v>4.4800000000000004</v>
      </c>
      <c r="R105" s="285">
        <v>4.4000000000000004</v>
      </c>
      <c r="S105" s="285">
        <v>4.4000000000000004</v>
      </c>
      <c r="T105" s="285">
        <v>4.5199999999999996</v>
      </c>
      <c r="U105" s="290">
        <f t="shared" si="21"/>
        <v>4.5</v>
      </c>
      <c r="V105" s="285">
        <v>4.4800000000000004</v>
      </c>
      <c r="W105" s="285">
        <v>4.5199999999999996</v>
      </c>
      <c r="X105" s="293">
        <f t="shared" si="18"/>
        <v>4.4000000000000004</v>
      </c>
      <c r="Y105" s="302">
        <v>4.3600000000000003</v>
      </c>
      <c r="Z105" s="302">
        <v>4.4400000000000004</v>
      </c>
      <c r="AA105" s="401">
        <f>'(입력) 강사만족도'!$E$2188</f>
        <v>4.4876388888888892</v>
      </c>
      <c r="AB105" s="616">
        <f t="shared" si="22"/>
        <v>4.4682799145299139</v>
      </c>
    </row>
    <row r="106" spans="1:28">
      <c r="A106" s="617" t="str">
        <f t="shared" si="17"/>
        <v>103위</v>
      </c>
      <c r="B106" s="350" t="s">
        <v>5778</v>
      </c>
      <c r="C106" s="350" t="s">
        <v>1020</v>
      </c>
      <c r="D106" s="506" t="s">
        <v>88</v>
      </c>
      <c r="E106" s="510" t="s">
        <v>91</v>
      </c>
      <c r="F106" s="308">
        <v>3</v>
      </c>
      <c r="G106" s="296" t="s">
        <v>1022</v>
      </c>
      <c r="H106" s="285" t="s">
        <v>2101</v>
      </c>
      <c r="I106" s="299">
        <v>16</v>
      </c>
      <c r="J106" s="300">
        <v>16</v>
      </c>
      <c r="K106" s="301">
        <v>4.6900000000000004</v>
      </c>
      <c r="L106" s="285">
        <v>4.3099999999999996</v>
      </c>
      <c r="M106" s="290">
        <f t="shared" si="19"/>
        <v>4.38</v>
      </c>
      <c r="N106" s="285">
        <v>4.38</v>
      </c>
      <c r="O106" s="285">
        <v>4.38</v>
      </c>
      <c r="P106" s="290">
        <f t="shared" si="20"/>
        <v>4.3125</v>
      </c>
      <c r="Q106" s="285">
        <v>4.38</v>
      </c>
      <c r="R106" s="285">
        <v>4.5599999999999996</v>
      </c>
      <c r="S106" s="285">
        <v>4.12</v>
      </c>
      <c r="T106" s="285">
        <v>4.1900000000000004</v>
      </c>
      <c r="U106" s="290">
        <f t="shared" si="21"/>
        <v>4.62</v>
      </c>
      <c r="V106" s="285">
        <v>4.62</v>
      </c>
      <c r="W106" s="285">
        <v>4.62</v>
      </c>
      <c r="X106" s="290">
        <f t="shared" si="18"/>
        <v>4.62</v>
      </c>
      <c r="Y106" s="302">
        <v>4.62</v>
      </c>
      <c r="Z106" s="302" t="s">
        <v>2072</v>
      </c>
      <c r="AA106" s="401">
        <f>'(입력) 강사만족도'!$E$512</f>
        <v>4.7415624999999997</v>
      </c>
      <c r="AB106" s="616">
        <f t="shared" si="22"/>
        <v>4.4676302083333326</v>
      </c>
    </row>
    <row r="107" spans="1:28">
      <c r="A107" s="617" t="str">
        <f t="shared" si="17"/>
        <v>104위</v>
      </c>
      <c r="B107" s="350" t="s">
        <v>4392</v>
      </c>
      <c r="C107" s="350" t="s">
        <v>4160</v>
      </c>
      <c r="D107" s="506" t="s">
        <v>88</v>
      </c>
      <c r="E107" s="506" t="s">
        <v>4144</v>
      </c>
      <c r="F107" s="304">
        <v>4</v>
      </c>
      <c r="G107" s="296" t="s">
        <v>4146</v>
      </c>
      <c r="H107" s="306" t="s">
        <v>4147</v>
      </c>
      <c r="I107" s="299">
        <v>18</v>
      </c>
      <c r="J107" s="300">
        <v>10</v>
      </c>
      <c r="K107" s="301">
        <v>4.5</v>
      </c>
      <c r="L107" s="285">
        <v>4.5</v>
      </c>
      <c r="M107" s="290">
        <f t="shared" si="19"/>
        <v>4.5999999999999996</v>
      </c>
      <c r="N107" s="285">
        <v>4.5999999999999996</v>
      </c>
      <c r="O107" s="285">
        <v>4.5999999999999996</v>
      </c>
      <c r="P107" s="290">
        <f t="shared" si="20"/>
        <v>4.4749999999999996</v>
      </c>
      <c r="Q107" s="285">
        <v>4.5</v>
      </c>
      <c r="R107" s="285">
        <v>4.4000000000000004</v>
      </c>
      <c r="S107" s="285">
        <v>4.5</v>
      </c>
      <c r="T107" s="285">
        <v>4.5</v>
      </c>
      <c r="U107" s="290">
        <f t="shared" si="21"/>
        <v>4.55</v>
      </c>
      <c r="V107" s="285">
        <v>4.5999999999999996</v>
      </c>
      <c r="W107" s="285">
        <v>4.5</v>
      </c>
      <c r="X107" s="293">
        <f t="shared" si="18"/>
        <v>3.8</v>
      </c>
      <c r="Y107" s="302">
        <v>3.8</v>
      </c>
      <c r="Z107" s="302" t="s">
        <v>3054</v>
      </c>
      <c r="AA107" s="401">
        <f>'(입력) 강사만족도'!$E$1851</f>
        <v>4.5999999999999996</v>
      </c>
      <c r="AB107" s="616">
        <f t="shared" si="22"/>
        <v>4.4666666666666668</v>
      </c>
    </row>
    <row r="108" spans="1:28">
      <c r="A108" s="617" t="str">
        <f t="shared" si="17"/>
        <v>105위</v>
      </c>
      <c r="B108" s="350" t="s">
        <v>4390</v>
      </c>
      <c r="C108" s="350" t="s">
        <v>2791</v>
      </c>
      <c r="D108" s="513" t="s">
        <v>2803</v>
      </c>
      <c r="E108" s="510" t="s">
        <v>92</v>
      </c>
      <c r="F108" s="308">
        <v>2</v>
      </c>
      <c r="G108" s="317" t="s">
        <v>2804</v>
      </c>
      <c r="H108" s="285" t="s">
        <v>2805</v>
      </c>
      <c r="I108" s="286">
        <v>19</v>
      </c>
      <c r="J108" s="287">
        <v>19</v>
      </c>
      <c r="K108" s="288">
        <v>4.58</v>
      </c>
      <c r="L108" s="289">
        <v>4.37</v>
      </c>
      <c r="M108" s="290">
        <f t="shared" si="19"/>
        <v>4.42</v>
      </c>
      <c r="N108" s="289">
        <v>4.47</v>
      </c>
      <c r="O108" s="289">
        <v>4.37</v>
      </c>
      <c r="P108" s="290">
        <f t="shared" si="20"/>
        <v>4.3949999999999996</v>
      </c>
      <c r="Q108" s="289">
        <v>4.53</v>
      </c>
      <c r="R108" s="289">
        <v>4.58</v>
      </c>
      <c r="S108" s="289">
        <v>4</v>
      </c>
      <c r="T108" s="289">
        <v>4.47</v>
      </c>
      <c r="U108" s="290">
        <f t="shared" si="21"/>
        <v>4.5549999999999997</v>
      </c>
      <c r="V108" s="289">
        <v>4.58</v>
      </c>
      <c r="W108" s="289">
        <v>4.53</v>
      </c>
      <c r="X108" s="293">
        <f t="shared" si="18"/>
        <v>4.42</v>
      </c>
      <c r="Y108" s="331">
        <v>4.37</v>
      </c>
      <c r="Z108" s="292">
        <v>4.47</v>
      </c>
      <c r="AA108" s="401">
        <f>'(입력) 강사만족도'!$E$1407</f>
        <v>4.7139999999999995</v>
      </c>
      <c r="AB108" s="616">
        <f t="shared" si="22"/>
        <v>4.4641538461538453</v>
      </c>
    </row>
    <row r="109" spans="1:28">
      <c r="A109" s="617" t="str">
        <f t="shared" si="17"/>
        <v>106위</v>
      </c>
      <c r="B109" s="350" t="s">
        <v>4388</v>
      </c>
      <c r="C109" s="350" t="s">
        <v>1145</v>
      </c>
      <c r="D109" s="506" t="s">
        <v>226</v>
      </c>
      <c r="E109" s="511" t="s">
        <v>220</v>
      </c>
      <c r="F109" s="286">
        <v>3</v>
      </c>
      <c r="G109" s="296" t="s">
        <v>1149</v>
      </c>
      <c r="H109" s="285" t="s">
        <v>2102</v>
      </c>
      <c r="I109" s="286">
        <v>88</v>
      </c>
      <c r="J109" s="287">
        <v>68</v>
      </c>
      <c r="K109" s="288">
        <v>4.49</v>
      </c>
      <c r="L109" s="289">
        <v>4.32</v>
      </c>
      <c r="M109" s="290">
        <f t="shared" si="19"/>
        <v>4.38</v>
      </c>
      <c r="N109" s="289">
        <v>4.38</v>
      </c>
      <c r="O109" s="289">
        <v>4.38</v>
      </c>
      <c r="P109" s="290">
        <f t="shared" si="20"/>
        <v>4.4250000000000007</v>
      </c>
      <c r="Q109" s="289">
        <v>4.43</v>
      </c>
      <c r="R109" s="289">
        <v>4.4400000000000004</v>
      </c>
      <c r="S109" s="289">
        <v>4.37</v>
      </c>
      <c r="T109" s="289">
        <v>4.46</v>
      </c>
      <c r="U109" s="290">
        <f t="shared" si="21"/>
        <v>4.54</v>
      </c>
      <c r="V109" s="289">
        <v>4.57</v>
      </c>
      <c r="W109" s="289">
        <v>4.51</v>
      </c>
      <c r="X109" s="290">
        <f t="shared" si="18"/>
        <v>4.5600000000000005</v>
      </c>
      <c r="Y109" s="291">
        <v>4.5</v>
      </c>
      <c r="Z109" s="292">
        <v>4.62</v>
      </c>
      <c r="AA109" s="401">
        <f>'(입력) 강사만족도'!$E$618</f>
        <v>4.5275000000000007</v>
      </c>
      <c r="AB109" s="616">
        <f t="shared" si="22"/>
        <v>4.4613461538461543</v>
      </c>
    </row>
    <row r="110" spans="1:28">
      <c r="A110" s="617" t="str">
        <f t="shared" si="17"/>
        <v>107위</v>
      </c>
      <c r="B110" s="350" t="s">
        <v>4388</v>
      </c>
      <c r="C110" s="350" t="s">
        <v>1570</v>
      </c>
      <c r="D110" s="506" t="s">
        <v>226</v>
      </c>
      <c r="E110" s="510" t="s">
        <v>220</v>
      </c>
      <c r="F110" s="308">
        <v>4</v>
      </c>
      <c r="G110" s="317" t="s">
        <v>1577</v>
      </c>
      <c r="H110" s="285" t="s">
        <v>2102</v>
      </c>
      <c r="I110" s="299">
        <v>87</v>
      </c>
      <c r="J110" s="300">
        <v>77</v>
      </c>
      <c r="K110" s="301">
        <v>4.53</v>
      </c>
      <c r="L110" s="285">
        <v>4.49</v>
      </c>
      <c r="M110" s="290">
        <f t="shared" si="19"/>
        <v>4.4000000000000004</v>
      </c>
      <c r="N110" s="285">
        <v>4.46</v>
      </c>
      <c r="O110" s="285">
        <v>4.34</v>
      </c>
      <c r="P110" s="290">
        <f t="shared" si="20"/>
        <v>4.41</v>
      </c>
      <c r="Q110" s="285">
        <v>4.41</v>
      </c>
      <c r="R110" s="285">
        <v>4.42</v>
      </c>
      <c r="S110" s="285">
        <v>4.3600000000000003</v>
      </c>
      <c r="T110" s="285">
        <v>4.45</v>
      </c>
      <c r="U110" s="290">
        <f t="shared" si="21"/>
        <v>4.54</v>
      </c>
      <c r="V110" s="285">
        <v>4.55</v>
      </c>
      <c r="W110" s="285">
        <v>4.53</v>
      </c>
      <c r="X110" s="290">
        <f t="shared" si="18"/>
        <v>4.45</v>
      </c>
      <c r="Y110" s="302">
        <v>4.4800000000000004</v>
      </c>
      <c r="Z110" s="302">
        <v>4.42</v>
      </c>
      <c r="AA110" s="403">
        <f>'(입력) 강사만족도'!$E$832</f>
        <v>4.5493181818181823</v>
      </c>
      <c r="AB110" s="616">
        <f t="shared" si="22"/>
        <v>4.4607167832167827</v>
      </c>
    </row>
    <row r="111" spans="1:28">
      <c r="A111" s="617" t="str">
        <f t="shared" si="17"/>
        <v>108위</v>
      </c>
      <c r="B111" s="350" t="s">
        <v>5779</v>
      </c>
      <c r="C111" s="350" t="s">
        <v>2128</v>
      </c>
      <c r="D111" s="506" t="s">
        <v>225</v>
      </c>
      <c r="E111" s="507" t="s">
        <v>2136</v>
      </c>
      <c r="F111" s="308">
        <v>2</v>
      </c>
      <c r="G111" s="317" t="s">
        <v>2137</v>
      </c>
      <c r="H111" s="283" t="s">
        <v>2102</v>
      </c>
      <c r="I111" s="299">
        <v>27</v>
      </c>
      <c r="J111" s="300">
        <v>24</v>
      </c>
      <c r="K111" s="301">
        <v>4.46</v>
      </c>
      <c r="L111" s="285">
        <v>4.5</v>
      </c>
      <c r="M111" s="290">
        <f t="shared" si="19"/>
        <v>4.58</v>
      </c>
      <c r="N111" s="285">
        <v>4.58</v>
      </c>
      <c r="O111" s="285">
        <v>4.58</v>
      </c>
      <c r="P111" s="290">
        <f t="shared" si="20"/>
        <v>4.5424999999999995</v>
      </c>
      <c r="Q111" s="285">
        <v>4.58</v>
      </c>
      <c r="R111" s="285">
        <v>4.71</v>
      </c>
      <c r="S111" s="328">
        <v>4.42</v>
      </c>
      <c r="T111" s="285">
        <v>4.46</v>
      </c>
      <c r="U111" s="293">
        <f t="shared" si="21"/>
        <v>4.4800000000000004</v>
      </c>
      <c r="V111" s="285">
        <v>4.46</v>
      </c>
      <c r="W111" s="285">
        <v>4.5</v>
      </c>
      <c r="X111" s="293">
        <f t="shared" si="18"/>
        <v>4.08</v>
      </c>
      <c r="Y111" s="285">
        <v>4.33</v>
      </c>
      <c r="Z111" s="285">
        <v>3.83</v>
      </c>
      <c r="AA111" s="401">
        <f>'(입력) 강사만족도'!$E$1276</f>
        <v>4.5658333333333339</v>
      </c>
      <c r="AB111" s="616">
        <f t="shared" si="22"/>
        <v>4.4596794871794874</v>
      </c>
    </row>
    <row r="112" spans="1:28">
      <c r="A112" s="617" t="str">
        <f t="shared" si="17"/>
        <v>109위</v>
      </c>
      <c r="B112" s="350" t="s">
        <v>4388</v>
      </c>
      <c r="C112" s="350" t="s">
        <v>1145</v>
      </c>
      <c r="D112" s="506" t="s">
        <v>224</v>
      </c>
      <c r="E112" s="508" t="s">
        <v>1152</v>
      </c>
      <c r="F112" s="286">
        <v>1</v>
      </c>
      <c r="G112" s="296" t="s">
        <v>1147</v>
      </c>
      <c r="H112" s="285" t="s">
        <v>2102</v>
      </c>
      <c r="I112" s="286">
        <v>18</v>
      </c>
      <c r="J112" s="287">
        <v>16</v>
      </c>
      <c r="K112" s="288">
        <v>4.5</v>
      </c>
      <c r="L112" s="289">
        <v>4.5</v>
      </c>
      <c r="M112" s="290">
        <f t="shared" si="19"/>
        <v>4.3449999999999998</v>
      </c>
      <c r="N112" s="289">
        <v>4.38</v>
      </c>
      <c r="O112" s="289">
        <v>4.3099999999999996</v>
      </c>
      <c r="P112" s="290">
        <f t="shared" si="20"/>
        <v>4.4225000000000003</v>
      </c>
      <c r="Q112" s="289">
        <v>4.5</v>
      </c>
      <c r="R112" s="289">
        <v>4.4400000000000004</v>
      </c>
      <c r="S112" s="289">
        <v>4.3099999999999996</v>
      </c>
      <c r="T112" s="289">
        <v>4.4400000000000004</v>
      </c>
      <c r="U112" s="290">
        <f t="shared" si="21"/>
        <v>4.5</v>
      </c>
      <c r="V112" s="289">
        <v>4.5</v>
      </c>
      <c r="W112" s="289">
        <v>4.5</v>
      </c>
      <c r="X112" s="290">
        <f t="shared" si="18"/>
        <v>4.5</v>
      </c>
      <c r="Y112" s="291">
        <v>4.5</v>
      </c>
      <c r="Z112" s="292">
        <v>4.5</v>
      </c>
      <c r="AA112" s="401">
        <f>'(입력) 강사만족도'!$E$604</f>
        <v>4.581666666666667</v>
      </c>
      <c r="AB112" s="616">
        <f t="shared" si="22"/>
        <v>4.4585897435897426</v>
      </c>
    </row>
    <row r="113" spans="1:28">
      <c r="A113" s="617" t="str">
        <f t="shared" si="17"/>
        <v>110위</v>
      </c>
      <c r="B113" s="350" t="s">
        <v>5781</v>
      </c>
      <c r="C113" s="350" t="s">
        <v>5048</v>
      </c>
      <c r="D113" s="506" t="s">
        <v>225</v>
      </c>
      <c r="E113" s="510" t="s">
        <v>890</v>
      </c>
      <c r="F113" s="308">
        <v>4</v>
      </c>
      <c r="G113" s="296" t="s">
        <v>5172</v>
      </c>
      <c r="H113" s="306" t="s">
        <v>3951</v>
      </c>
      <c r="I113" s="299">
        <v>26</v>
      </c>
      <c r="J113" s="300">
        <v>26</v>
      </c>
      <c r="K113" s="301">
        <v>4.4230769230769234</v>
      </c>
      <c r="L113" s="285">
        <v>4.2692307692307692</v>
      </c>
      <c r="M113" s="290">
        <f t="shared" si="19"/>
        <v>4.25</v>
      </c>
      <c r="N113" s="285">
        <v>4.2692307692307692</v>
      </c>
      <c r="O113" s="285">
        <v>4.2307692307692308</v>
      </c>
      <c r="P113" s="290">
        <f t="shared" si="20"/>
        <v>4.4326923076923075</v>
      </c>
      <c r="Q113" s="285">
        <v>4.5384615384615383</v>
      </c>
      <c r="R113" s="285">
        <v>4.3461538461538458</v>
      </c>
      <c r="S113" s="285">
        <v>4.5</v>
      </c>
      <c r="T113" s="285">
        <v>4.3461538461538458</v>
      </c>
      <c r="U113" s="290">
        <f t="shared" si="21"/>
        <v>4.6519230769230777</v>
      </c>
      <c r="V113" s="285">
        <v>4.6500000000000004</v>
      </c>
      <c r="W113" s="285">
        <v>4.6538461538461542</v>
      </c>
      <c r="X113" s="293">
        <f t="shared" si="18"/>
        <v>4.5961538461538458</v>
      </c>
      <c r="Y113" s="302">
        <v>4.5769230769230766</v>
      </c>
      <c r="Z113" s="302">
        <v>4.615384615384615</v>
      </c>
      <c r="AA113" s="401">
        <f>'(입력) 강사만족도'!$E$2195</f>
        <v>4.5266239316239325</v>
      </c>
      <c r="AB113" s="616">
        <f t="shared" si="22"/>
        <v>4.4573734385272843</v>
      </c>
    </row>
    <row r="114" spans="1:28">
      <c r="A114" s="617" t="str">
        <f t="shared" si="17"/>
        <v>111위</v>
      </c>
      <c r="B114" s="350" t="s">
        <v>4388</v>
      </c>
      <c r="C114" s="350" t="s">
        <v>1145</v>
      </c>
      <c r="D114" s="506" t="s">
        <v>88</v>
      </c>
      <c r="E114" s="508" t="s">
        <v>92</v>
      </c>
      <c r="F114" s="286">
        <v>1</v>
      </c>
      <c r="G114" s="296" t="s">
        <v>1147</v>
      </c>
      <c r="H114" s="285" t="s">
        <v>2102</v>
      </c>
      <c r="I114" s="286">
        <v>15</v>
      </c>
      <c r="J114" s="287">
        <v>15</v>
      </c>
      <c r="K114" s="288">
        <v>4.2699999999999996</v>
      </c>
      <c r="L114" s="289">
        <v>4.67</v>
      </c>
      <c r="M114" s="290">
        <f t="shared" si="19"/>
        <v>4.4350000000000005</v>
      </c>
      <c r="N114" s="289">
        <v>4.47</v>
      </c>
      <c r="O114" s="289">
        <v>4.4000000000000004</v>
      </c>
      <c r="P114" s="290">
        <f t="shared" si="20"/>
        <v>4.4175000000000004</v>
      </c>
      <c r="Q114" s="289">
        <v>4.47</v>
      </c>
      <c r="R114" s="289">
        <v>4.47</v>
      </c>
      <c r="S114" s="289">
        <v>4.33</v>
      </c>
      <c r="T114" s="289">
        <v>4.4000000000000004</v>
      </c>
      <c r="U114" s="290">
        <f t="shared" si="21"/>
        <v>4.4350000000000005</v>
      </c>
      <c r="V114" s="289">
        <v>4.4000000000000004</v>
      </c>
      <c r="W114" s="289">
        <v>4.47</v>
      </c>
      <c r="X114" s="290">
        <f t="shared" si="18"/>
        <v>4.5</v>
      </c>
      <c r="Y114" s="291">
        <v>4.2699999999999996</v>
      </c>
      <c r="Z114" s="292">
        <v>4.7300000000000004</v>
      </c>
      <c r="AA114" s="401">
        <f>'(입력) 강사만족도'!$E$586</f>
        <v>4.5543750000000003</v>
      </c>
      <c r="AB114" s="616">
        <f t="shared" si="22"/>
        <v>4.4541826923076915</v>
      </c>
    </row>
    <row r="115" spans="1:28">
      <c r="A115" s="617" t="str">
        <f t="shared" si="17"/>
        <v>112위</v>
      </c>
      <c r="B115" s="350" t="s">
        <v>5778</v>
      </c>
      <c r="C115" s="350" t="s">
        <v>1020</v>
      </c>
      <c r="D115" s="506" t="s">
        <v>481</v>
      </c>
      <c r="E115" s="510" t="s">
        <v>564</v>
      </c>
      <c r="F115" s="308">
        <v>2</v>
      </c>
      <c r="G115" s="296" t="s">
        <v>1022</v>
      </c>
      <c r="H115" s="285" t="s">
        <v>2101</v>
      </c>
      <c r="I115" s="299">
        <v>31</v>
      </c>
      <c r="J115" s="300">
        <v>31</v>
      </c>
      <c r="K115" s="301">
        <v>4.4800000000000004</v>
      </c>
      <c r="L115" s="285">
        <v>4.6100000000000003</v>
      </c>
      <c r="M115" s="290">
        <f t="shared" si="19"/>
        <v>4.3550000000000004</v>
      </c>
      <c r="N115" s="285">
        <v>4.42</v>
      </c>
      <c r="O115" s="285">
        <v>4.29</v>
      </c>
      <c r="P115" s="290">
        <f t="shared" si="20"/>
        <v>4.4350000000000005</v>
      </c>
      <c r="Q115" s="285">
        <v>4.45</v>
      </c>
      <c r="R115" s="285">
        <v>4.3899999999999997</v>
      </c>
      <c r="S115" s="285">
        <v>4.42</v>
      </c>
      <c r="T115" s="285">
        <v>4.4800000000000004</v>
      </c>
      <c r="U115" s="290">
        <f t="shared" si="21"/>
        <v>4.6300000000000008</v>
      </c>
      <c r="V115" s="285">
        <v>4.6500000000000004</v>
      </c>
      <c r="W115" s="285">
        <v>4.6100000000000003</v>
      </c>
      <c r="X115" s="290" t="s">
        <v>2072</v>
      </c>
      <c r="Y115" s="302" t="s">
        <v>2072</v>
      </c>
      <c r="Z115" s="302" t="s">
        <v>2072</v>
      </c>
      <c r="AA115" s="401">
        <f>'(입력) 강사만족도'!$E$542</f>
        <v>4.1850000000000005</v>
      </c>
      <c r="AB115" s="616">
        <f t="shared" si="22"/>
        <v>4.453181818181819</v>
      </c>
    </row>
    <row r="116" spans="1:28">
      <c r="A116" s="617" t="str">
        <f t="shared" si="17"/>
        <v>113위</v>
      </c>
      <c r="B116" s="350" t="s">
        <v>5777</v>
      </c>
      <c r="C116" s="350" t="s">
        <v>177</v>
      </c>
      <c r="D116" s="506" t="s">
        <v>66</v>
      </c>
      <c r="E116" s="506" t="s">
        <v>180</v>
      </c>
      <c r="F116" s="304">
        <v>1</v>
      </c>
      <c r="G116" s="296" t="s">
        <v>182</v>
      </c>
      <c r="H116" s="285" t="s">
        <v>2102</v>
      </c>
      <c r="I116" s="299">
        <v>20</v>
      </c>
      <c r="J116" s="300">
        <v>19</v>
      </c>
      <c r="K116" s="301">
        <v>4.68</v>
      </c>
      <c r="L116" s="285">
        <v>4.26</v>
      </c>
      <c r="M116" s="290">
        <f t="shared" si="19"/>
        <v>4.42</v>
      </c>
      <c r="N116" s="285">
        <v>4.37</v>
      </c>
      <c r="O116" s="285">
        <v>4.47</v>
      </c>
      <c r="P116" s="290">
        <f t="shared" si="20"/>
        <v>4.5649999999999995</v>
      </c>
      <c r="Q116" s="285">
        <v>4.42</v>
      </c>
      <c r="R116" s="285">
        <v>4.68</v>
      </c>
      <c r="S116" s="285">
        <v>4.58</v>
      </c>
      <c r="T116" s="285">
        <v>4.58</v>
      </c>
      <c r="U116" s="290">
        <f t="shared" si="21"/>
        <v>4.4450000000000003</v>
      </c>
      <c r="V116" s="285">
        <v>4.42</v>
      </c>
      <c r="W116" s="285">
        <v>4.47</v>
      </c>
      <c r="X116" s="290">
        <f t="shared" ref="X116:X147" si="23">AVERAGE(Y116:Z116)</f>
        <v>4.24</v>
      </c>
      <c r="Y116" s="302">
        <v>4.16</v>
      </c>
      <c r="Z116" s="302">
        <v>4.32</v>
      </c>
      <c r="AA116" s="401">
        <f>'(입력) 강사만족도'!E54</f>
        <v>4.4775</v>
      </c>
      <c r="AB116" s="616">
        <f t="shared" si="22"/>
        <v>4.4528846153846144</v>
      </c>
    </row>
    <row r="117" spans="1:28">
      <c r="A117" s="617" t="str">
        <f t="shared" si="17"/>
        <v>114위</v>
      </c>
      <c r="B117" s="350" t="s">
        <v>4387</v>
      </c>
      <c r="C117" s="350" t="s">
        <v>89</v>
      </c>
      <c r="D117" s="506" t="s">
        <v>67</v>
      </c>
      <c r="E117" s="508" t="s">
        <v>2142</v>
      </c>
      <c r="F117" s="286">
        <v>1</v>
      </c>
      <c r="G117" s="296" t="s">
        <v>474</v>
      </c>
      <c r="H117" s="285" t="s">
        <v>2102</v>
      </c>
      <c r="I117" s="286">
        <v>24</v>
      </c>
      <c r="J117" s="287">
        <v>24</v>
      </c>
      <c r="K117" s="288">
        <v>4.46</v>
      </c>
      <c r="L117" s="289">
        <v>4.54</v>
      </c>
      <c r="M117" s="290">
        <f t="shared" si="19"/>
        <v>4.54</v>
      </c>
      <c r="N117" s="289">
        <v>4.5</v>
      </c>
      <c r="O117" s="289">
        <v>4.58</v>
      </c>
      <c r="P117" s="290">
        <f t="shared" si="20"/>
        <v>4.4474999999999998</v>
      </c>
      <c r="Q117" s="289">
        <v>4.46</v>
      </c>
      <c r="R117" s="289">
        <v>4.58</v>
      </c>
      <c r="S117" s="289">
        <v>4.29</v>
      </c>
      <c r="T117" s="289">
        <v>4.46</v>
      </c>
      <c r="U117" s="290">
        <f t="shared" si="21"/>
        <v>4.3550000000000004</v>
      </c>
      <c r="V117" s="289">
        <v>4.29</v>
      </c>
      <c r="W117" s="289">
        <v>4.42</v>
      </c>
      <c r="X117" s="290">
        <f t="shared" si="23"/>
        <v>4.4000000000000004</v>
      </c>
      <c r="Y117" s="291">
        <v>4.38</v>
      </c>
      <c r="Z117" s="292">
        <v>4.42</v>
      </c>
      <c r="AA117" s="401">
        <f>'(입력) 강사만족도'!$E$205</f>
        <v>4.4764285714285714</v>
      </c>
      <c r="AB117" s="616">
        <f t="shared" si="22"/>
        <v>4.4504945054945058</v>
      </c>
    </row>
    <row r="118" spans="1:28">
      <c r="A118" s="617" t="str">
        <f t="shared" si="17"/>
        <v>115위</v>
      </c>
      <c r="B118" s="350" t="s">
        <v>5779</v>
      </c>
      <c r="C118" s="350" t="s">
        <v>2116</v>
      </c>
      <c r="D118" s="506" t="s">
        <v>2126</v>
      </c>
      <c r="E118" s="510" t="s">
        <v>2118</v>
      </c>
      <c r="F118" s="283">
        <v>1</v>
      </c>
      <c r="G118" s="317" t="s">
        <v>2120</v>
      </c>
      <c r="H118" s="285" t="s">
        <v>2125</v>
      </c>
      <c r="I118" s="299">
        <v>18</v>
      </c>
      <c r="J118" s="300">
        <v>17</v>
      </c>
      <c r="K118" s="301">
        <v>4.3499999999999996</v>
      </c>
      <c r="L118" s="285">
        <v>4.24</v>
      </c>
      <c r="M118" s="290">
        <f t="shared" si="19"/>
        <v>4.5</v>
      </c>
      <c r="N118" s="285">
        <v>4.41</v>
      </c>
      <c r="O118" s="285">
        <v>4.59</v>
      </c>
      <c r="P118" s="290">
        <f t="shared" si="20"/>
        <v>4.2949999999999999</v>
      </c>
      <c r="Q118" s="285">
        <v>4.24</v>
      </c>
      <c r="R118" s="285">
        <v>4.29</v>
      </c>
      <c r="S118" s="285">
        <v>4.41</v>
      </c>
      <c r="T118" s="285">
        <v>4.24</v>
      </c>
      <c r="U118" s="290">
        <f t="shared" si="21"/>
        <v>4.62</v>
      </c>
      <c r="V118" s="285">
        <v>4.59</v>
      </c>
      <c r="W118" s="285">
        <v>4.6500000000000004</v>
      </c>
      <c r="X118" s="293">
        <f t="shared" si="23"/>
        <v>4.6500000000000004</v>
      </c>
      <c r="Y118" s="285">
        <v>4.59</v>
      </c>
      <c r="Z118" s="285">
        <v>4.71</v>
      </c>
      <c r="AA118" s="401">
        <f>'(입력) 강사만족도'!$E$1166</f>
        <v>4.5149999999999997</v>
      </c>
      <c r="AB118" s="616">
        <f t="shared" si="22"/>
        <v>4.4480769230769228</v>
      </c>
    </row>
    <row r="119" spans="1:28">
      <c r="A119" s="617" t="str">
        <f t="shared" si="17"/>
        <v>116위</v>
      </c>
      <c r="B119" s="350" t="s">
        <v>4389</v>
      </c>
      <c r="C119" s="350" t="s">
        <v>1935</v>
      </c>
      <c r="D119" s="506" t="s">
        <v>226</v>
      </c>
      <c r="E119" s="511" t="s">
        <v>227</v>
      </c>
      <c r="F119" s="286">
        <v>4</v>
      </c>
      <c r="G119" s="296" t="s">
        <v>1943</v>
      </c>
      <c r="H119" s="285" t="s">
        <v>2102</v>
      </c>
      <c r="I119" s="286">
        <v>29</v>
      </c>
      <c r="J119" s="287">
        <v>27</v>
      </c>
      <c r="K119" s="288">
        <v>4.41</v>
      </c>
      <c r="L119" s="289">
        <v>4.26</v>
      </c>
      <c r="M119" s="290">
        <f t="shared" si="19"/>
        <v>4.3900000000000006</v>
      </c>
      <c r="N119" s="289">
        <v>4.37</v>
      </c>
      <c r="O119" s="289">
        <v>4.41</v>
      </c>
      <c r="P119" s="290">
        <f t="shared" si="20"/>
        <v>4.4075000000000006</v>
      </c>
      <c r="Q119" s="289">
        <v>4.4400000000000004</v>
      </c>
      <c r="R119" s="289">
        <v>4.41</v>
      </c>
      <c r="S119" s="289">
        <v>4.41</v>
      </c>
      <c r="T119" s="289">
        <v>4.37</v>
      </c>
      <c r="U119" s="290">
        <f t="shared" si="21"/>
        <v>4.5599999999999996</v>
      </c>
      <c r="V119" s="289">
        <v>4.5599999999999996</v>
      </c>
      <c r="W119" s="289">
        <v>4.5599999999999996</v>
      </c>
      <c r="X119" s="290">
        <f t="shared" si="23"/>
        <v>4.5399999999999991</v>
      </c>
      <c r="Y119" s="291">
        <v>4.5599999999999996</v>
      </c>
      <c r="Z119" s="292">
        <v>4.5199999999999996</v>
      </c>
      <c r="AA119" s="401">
        <f>'(입력) 강사만족도'!$E$1041</f>
        <v>4.5302083333333334</v>
      </c>
      <c r="AB119" s="616">
        <f t="shared" si="22"/>
        <v>4.4469391025641025</v>
      </c>
    </row>
    <row r="120" spans="1:28">
      <c r="A120" s="617" t="str">
        <f t="shared" si="17"/>
        <v>117위</v>
      </c>
      <c r="B120" s="350" t="s">
        <v>4388</v>
      </c>
      <c r="C120" s="350" t="s">
        <v>1262</v>
      </c>
      <c r="D120" s="506" t="s">
        <v>66</v>
      </c>
      <c r="E120" s="508" t="s">
        <v>1268</v>
      </c>
      <c r="F120" s="286">
        <v>1</v>
      </c>
      <c r="G120" s="296" t="s">
        <v>1265</v>
      </c>
      <c r="H120" s="285" t="s">
        <v>2102</v>
      </c>
      <c r="I120" s="286">
        <v>25</v>
      </c>
      <c r="J120" s="287">
        <v>24</v>
      </c>
      <c r="K120" s="288">
        <v>4.54</v>
      </c>
      <c r="L120" s="289">
        <v>4.54</v>
      </c>
      <c r="M120" s="290">
        <f t="shared" si="19"/>
        <v>4.4000000000000004</v>
      </c>
      <c r="N120" s="289">
        <v>4.42</v>
      </c>
      <c r="O120" s="289">
        <v>4.38</v>
      </c>
      <c r="P120" s="290">
        <f t="shared" si="20"/>
        <v>4.4074999999999998</v>
      </c>
      <c r="Q120" s="289">
        <v>4.5</v>
      </c>
      <c r="R120" s="289">
        <v>4.38</v>
      </c>
      <c r="S120" s="289">
        <v>4.29</v>
      </c>
      <c r="T120" s="289">
        <v>4.46</v>
      </c>
      <c r="U120" s="290">
        <f t="shared" si="21"/>
        <v>4.5999999999999996</v>
      </c>
      <c r="V120" s="289">
        <v>4.58</v>
      </c>
      <c r="W120" s="289">
        <v>4.62</v>
      </c>
      <c r="X120" s="290">
        <f t="shared" si="23"/>
        <v>4.29</v>
      </c>
      <c r="Y120" s="291">
        <v>4.25</v>
      </c>
      <c r="Z120" s="292">
        <v>4.33</v>
      </c>
      <c r="AA120" s="401">
        <f>'(입력) 강사만족도'!$E$671</f>
        <v>4.4664285714285707</v>
      </c>
      <c r="AB120" s="616">
        <f t="shared" si="22"/>
        <v>4.4428021978021972</v>
      </c>
    </row>
    <row r="121" spans="1:28">
      <c r="A121" s="617" t="str">
        <f t="shared" si="17"/>
        <v>118위</v>
      </c>
      <c r="B121" s="350" t="s">
        <v>4391</v>
      </c>
      <c r="C121" s="350" t="s">
        <v>2875</v>
      </c>
      <c r="D121" s="509" t="s">
        <v>226</v>
      </c>
      <c r="E121" s="510" t="s">
        <v>560</v>
      </c>
      <c r="F121" s="308">
        <v>3</v>
      </c>
      <c r="G121" s="317" t="s">
        <v>2877</v>
      </c>
      <c r="H121" s="334" t="s">
        <v>2102</v>
      </c>
      <c r="I121" s="299">
        <v>17</v>
      </c>
      <c r="J121" s="300">
        <v>17</v>
      </c>
      <c r="K121" s="301">
        <v>4.41</v>
      </c>
      <c r="L121" s="285">
        <v>4.41</v>
      </c>
      <c r="M121" s="290">
        <f t="shared" si="19"/>
        <v>4.3250000000000002</v>
      </c>
      <c r="N121" s="285">
        <v>4.24</v>
      </c>
      <c r="O121" s="285">
        <v>4.41</v>
      </c>
      <c r="P121" s="290">
        <f t="shared" si="20"/>
        <v>4.47</v>
      </c>
      <c r="Q121" s="285">
        <v>4.47</v>
      </c>
      <c r="R121" s="285">
        <v>4.41</v>
      </c>
      <c r="S121" s="285">
        <v>4.53</v>
      </c>
      <c r="T121" s="285">
        <v>4.47</v>
      </c>
      <c r="U121" s="290">
        <f t="shared" si="21"/>
        <v>4.4399999999999995</v>
      </c>
      <c r="V121" s="285">
        <v>4.47</v>
      </c>
      <c r="W121" s="285">
        <v>4.41</v>
      </c>
      <c r="X121" s="293">
        <f t="shared" si="23"/>
        <v>4.47</v>
      </c>
      <c r="Y121" s="285">
        <v>4.47</v>
      </c>
      <c r="Z121" s="285">
        <v>4.47</v>
      </c>
      <c r="AA121" s="404">
        <f>'(입력) 강사만족도'!$E$1465</f>
        <v>4.4189285714285713</v>
      </c>
      <c r="AB121" s="616">
        <f t="shared" si="22"/>
        <v>4.4299175824175823</v>
      </c>
    </row>
    <row r="122" spans="1:28">
      <c r="A122" s="617" t="str">
        <f t="shared" si="17"/>
        <v>119위</v>
      </c>
      <c r="B122" s="350" t="s">
        <v>5778</v>
      </c>
      <c r="C122" s="350" t="s">
        <v>896</v>
      </c>
      <c r="D122" s="506" t="s">
        <v>226</v>
      </c>
      <c r="E122" s="508" t="s">
        <v>227</v>
      </c>
      <c r="F122" s="286">
        <v>2</v>
      </c>
      <c r="G122" s="296" t="s">
        <v>891</v>
      </c>
      <c r="H122" s="285" t="s">
        <v>2102</v>
      </c>
      <c r="I122" s="286">
        <v>33</v>
      </c>
      <c r="J122" s="287">
        <v>31</v>
      </c>
      <c r="K122" s="288">
        <v>4.45</v>
      </c>
      <c r="L122" s="289">
        <v>4.2300000000000004</v>
      </c>
      <c r="M122" s="290">
        <f t="shared" si="19"/>
        <v>4.42</v>
      </c>
      <c r="N122" s="289">
        <v>4.3899999999999997</v>
      </c>
      <c r="O122" s="289">
        <v>4.45</v>
      </c>
      <c r="P122" s="290">
        <f t="shared" si="20"/>
        <v>4.3849999999999998</v>
      </c>
      <c r="Q122" s="289">
        <v>4.42</v>
      </c>
      <c r="R122" s="289">
        <v>4.42</v>
      </c>
      <c r="S122" s="289">
        <v>4.3499999999999996</v>
      </c>
      <c r="T122" s="289">
        <v>4.3499999999999996</v>
      </c>
      <c r="U122" s="290">
        <f t="shared" si="21"/>
        <v>4.6150000000000002</v>
      </c>
      <c r="V122" s="289">
        <v>4.58</v>
      </c>
      <c r="W122" s="289">
        <v>4.6500000000000004</v>
      </c>
      <c r="X122" s="290">
        <f t="shared" si="23"/>
        <v>4.3550000000000004</v>
      </c>
      <c r="Y122" s="291">
        <v>4.42</v>
      </c>
      <c r="Z122" s="292">
        <v>4.29</v>
      </c>
      <c r="AA122" s="401">
        <f>'(입력) 강사만족도'!$E$455</f>
        <v>4.4925000000000006</v>
      </c>
      <c r="AB122" s="616">
        <f t="shared" si="22"/>
        <v>4.4225000000000003</v>
      </c>
    </row>
    <row r="123" spans="1:28">
      <c r="A123" s="617" t="str">
        <f t="shared" si="17"/>
        <v>120위</v>
      </c>
      <c r="B123" s="350" t="s">
        <v>4387</v>
      </c>
      <c r="C123" s="350" t="s">
        <v>565</v>
      </c>
      <c r="D123" s="506" t="s">
        <v>226</v>
      </c>
      <c r="E123" s="508" t="s">
        <v>560</v>
      </c>
      <c r="F123" s="286">
        <v>1</v>
      </c>
      <c r="G123" s="296" t="s">
        <v>561</v>
      </c>
      <c r="H123" s="285" t="s">
        <v>2102</v>
      </c>
      <c r="I123" s="286">
        <v>19</v>
      </c>
      <c r="J123" s="287">
        <v>18</v>
      </c>
      <c r="K123" s="288">
        <v>4.5599999999999996</v>
      </c>
      <c r="L123" s="289">
        <v>4.4400000000000004</v>
      </c>
      <c r="M123" s="290">
        <f t="shared" si="19"/>
        <v>4.3899999999999997</v>
      </c>
      <c r="N123" s="289">
        <v>4.3899999999999997</v>
      </c>
      <c r="O123" s="289">
        <v>4.3899999999999997</v>
      </c>
      <c r="P123" s="290">
        <f t="shared" si="20"/>
        <v>4.317499999999999</v>
      </c>
      <c r="Q123" s="289">
        <v>4.33</v>
      </c>
      <c r="R123" s="289">
        <v>4.3899999999999997</v>
      </c>
      <c r="S123" s="289">
        <v>4.22</v>
      </c>
      <c r="T123" s="289">
        <v>4.33</v>
      </c>
      <c r="U123" s="290">
        <f t="shared" si="21"/>
        <v>4.5599999999999996</v>
      </c>
      <c r="V123" s="289">
        <v>4.5599999999999996</v>
      </c>
      <c r="W123" s="289">
        <v>4.5599999999999996</v>
      </c>
      <c r="X123" s="290">
        <f t="shared" si="23"/>
        <v>4.5</v>
      </c>
      <c r="Y123" s="291">
        <v>4.5</v>
      </c>
      <c r="Z123" s="292">
        <v>4.5</v>
      </c>
      <c r="AA123" s="401">
        <f>'(입력) 강사만족도'!$E$263</f>
        <v>4.3109999999999999</v>
      </c>
      <c r="AB123" s="616">
        <f t="shared" si="22"/>
        <v>4.4216153846153849</v>
      </c>
    </row>
    <row r="124" spans="1:28">
      <c r="A124" s="617" t="str">
        <f t="shared" si="17"/>
        <v>121위</v>
      </c>
      <c r="B124" s="350" t="s">
        <v>4392</v>
      </c>
      <c r="C124" s="350" t="s">
        <v>4159</v>
      </c>
      <c r="D124" s="506" t="s">
        <v>226</v>
      </c>
      <c r="E124" s="506" t="s">
        <v>4163</v>
      </c>
      <c r="F124" s="304">
        <v>9</v>
      </c>
      <c r="G124" s="296" t="s">
        <v>4141</v>
      </c>
      <c r="H124" s="306" t="s">
        <v>4142</v>
      </c>
      <c r="I124" s="299">
        <v>259</v>
      </c>
      <c r="J124" s="300">
        <v>226</v>
      </c>
      <c r="K124" s="301">
        <v>4.46</v>
      </c>
      <c r="L124" s="285">
        <v>4.47</v>
      </c>
      <c r="M124" s="290">
        <f t="shared" si="19"/>
        <v>4.4050000000000002</v>
      </c>
      <c r="N124" s="285">
        <v>4.4400000000000004</v>
      </c>
      <c r="O124" s="285">
        <v>4.37</v>
      </c>
      <c r="P124" s="290">
        <f t="shared" si="20"/>
        <v>4.4224999999999994</v>
      </c>
      <c r="Q124" s="285">
        <v>4.4400000000000004</v>
      </c>
      <c r="R124" s="285">
        <v>4.4000000000000004</v>
      </c>
      <c r="S124" s="285">
        <v>4.43</v>
      </c>
      <c r="T124" s="285">
        <v>4.42</v>
      </c>
      <c r="U124" s="290">
        <f t="shared" si="21"/>
        <v>4.5199999999999996</v>
      </c>
      <c r="V124" s="285">
        <v>4.53</v>
      </c>
      <c r="W124" s="285">
        <v>4.51</v>
      </c>
      <c r="X124" s="293">
        <f t="shared" si="23"/>
        <v>4.2350000000000003</v>
      </c>
      <c r="Y124" s="302">
        <v>3.98</v>
      </c>
      <c r="Z124" s="302">
        <v>4.49</v>
      </c>
      <c r="AA124" s="401">
        <f>'(입력) 강사만족도'!$E$1838</f>
        <v>4.5399999999999991</v>
      </c>
      <c r="AB124" s="616">
        <f t="shared" si="22"/>
        <v>4.4215384615384616</v>
      </c>
    </row>
    <row r="125" spans="1:28">
      <c r="A125" s="617" t="str">
        <f t="shared" si="17"/>
        <v>122위</v>
      </c>
      <c r="B125" s="350" t="s">
        <v>4392</v>
      </c>
      <c r="C125" s="350" t="s">
        <v>3256</v>
      </c>
      <c r="D125" s="506" t="s">
        <v>226</v>
      </c>
      <c r="E125" s="510" t="s">
        <v>3903</v>
      </c>
      <c r="F125" s="308">
        <v>8</v>
      </c>
      <c r="G125" s="317" t="s">
        <v>3258</v>
      </c>
      <c r="H125" s="306" t="s">
        <v>3259</v>
      </c>
      <c r="I125" s="299">
        <v>66</v>
      </c>
      <c r="J125" s="300">
        <v>57</v>
      </c>
      <c r="K125" s="301">
        <v>4.42</v>
      </c>
      <c r="L125" s="285">
        <v>4.42</v>
      </c>
      <c r="M125" s="290">
        <f t="shared" si="19"/>
        <v>4.3849999999999998</v>
      </c>
      <c r="N125" s="285">
        <v>4.4000000000000004</v>
      </c>
      <c r="O125" s="285">
        <v>4.37</v>
      </c>
      <c r="P125" s="290">
        <f t="shared" si="20"/>
        <v>4.3900000000000006</v>
      </c>
      <c r="Q125" s="285">
        <v>4.42</v>
      </c>
      <c r="R125" s="285">
        <v>4.42</v>
      </c>
      <c r="S125" s="285">
        <v>4.28</v>
      </c>
      <c r="T125" s="285">
        <v>4.4400000000000004</v>
      </c>
      <c r="U125" s="290">
        <f t="shared" si="21"/>
        <v>4.5</v>
      </c>
      <c r="V125" s="285">
        <v>4.51</v>
      </c>
      <c r="W125" s="285">
        <v>4.49</v>
      </c>
      <c r="X125" s="293">
        <f t="shared" si="23"/>
        <v>4.4050000000000002</v>
      </c>
      <c r="Y125" s="302">
        <v>4.4400000000000004</v>
      </c>
      <c r="Z125" s="302">
        <v>4.37</v>
      </c>
      <c r="AA125" s="404">
        <f>'(입력) 강사만족도'!$E$1647</f>
        <v>4.4603125000000006</v>
      </c>
      <c r="AB125" s="616">
        <f t="shared" si="22"/>
        <v>4.4184855769230769</v>
      </c>
    </row>
    <row r="126" spans="1:28">
      <c r="A126" s="617" t="str">
        <f t="shared" si="17"/>
        <v>123위</v>
      </c>
      <c r="B126" s="350" t="s">
        <v>4392</v>
      </c>
      <c r="C126" s="350" t="s">
        <v>3256</v>
      </c>
      <c r="D126" s="506" t="s">
        <v>226</v>
      </c>
      <c r="E126" s="510" t="s">
        <v>1374</v>
      </c>
      <c r="F126" s="308">
        <v>2</v>
      </c>
      <c r="G126" s="317" t="s">
        <v>3263</v>
      </c>
      <c r="H126" s="306" t="s">
        <v>3264</v>
      </c>
      <c r="I126" s="299">
        <v>16</v>
      </c>
      <c r="J126" s="300">
        <v>15</v>
      </c>
      <c r="K126" s="301">
        <v>4.33</v>
      </c>
      <c r="L126" s="285">
        <v>4.2699999999999996</v>
      </c>
      <c r="M126" s="290">
        <f t="shared" si="19"/>
        <v>4.33</v>
      </c>
      <c r="N126" s="285">
        <v>4.33</v>
      </c>
      <c r="O126" s="285">
        <v>4.33</v>
      </c>
      <c r="P126" s="290">
        <f t="shared" si="20"/>
        <v>4.4033333333333333</v>
      </c>
      <c r="Q126" s="285">
        <v>4.47</v>
      </c>
      <c r="R126" s="285">
        <v>4.47</v>
      </c>
      <c r="S126" s="285" t="s">
        <v>3237</v>
      </c>
      <c r="T126" s="285">
        <v>4.2699999999999996</v>
      </c>
      <c r="U126" s="290">
        <f t="shared" si="21"/>
        <v>4.5</v>
      </c>
      <c r="V126" s="285">
        <v>4.53</v>
      </c>
      <c r="W126" s="285">
        <v>4.47</v>
      </c>
      <c r="X126" s="293">
        <f t="shared" si="23"/>
        <v>4.47</v>
      </c>
      <c r="Y126" s="318">
        <v>4.47</v>
      </c>
      <c r="Z126" s="302" t="s">
        <v>3238</v>
      </c>
      <c r="AA126" s="404">
        <f>'(입력) 강사만족도'!$E$1662</f>
        <v>4.6633333333333331</v>
      </c>
      <c r="AB126" s="616">
        <f t="shared" si="22"/>
        <v>4.418484848484848</v>
      </c>
    </row>
    <row r="127" spans="1:28">
      <c r="A127" s="617" t="str">
        <f t="shared" si="17"/>
        <v>124위</v>
      </c>
      <c r="B127" s="350" t="s">
        <v>4388</v>
      </c>
      <c r="C127" s="350" t="s">
        <v>1448</v>
      </c>
      <c r="D127" s="506" t="s">
        <v>67</v>
      </c>
      <c r="E127" s="510" t="s">
        <v>1455</v>
      </c>
      <c r="F127" s="308">
        <v>1</v>
      </c>
      <c r="G127" s="296" t="s">
        <v>1449</v>
      </c>
      <c r="H127" s="285" t="s">
        <v>2102</v>
      </c>
      <c r="I127" s="299">
        <v>24</v>
      </c>
      <c r="J127" s="300">
        <v>23</v>
      </c>
      <c r="K127" s="301">
        <v>4.22</v>
      </c>
      <c r="L127" s="285">
        <v>4.3499999999999996</v>
      </c>
      <c r="M127" s="290">
        <f t="shared" si="19"/>
        <v>4.3499999999999996</v>
      </c>
      <c r="N127" s="285">
        <v>4.3499999999999996</v>
      </c>
      <c r="O127" s="285">
        <v>4.3499999999999996</v>
      </c>
      <c r="P127" s="290">
        <f t="shared" si="20"/>
        <v>4.3574999999999999</v>
      </c>
      <c r="Q127" s="285">
        <v>4.3499999999999996</v>
      </c>
      <c r="R127" s="285">
        <v>4.3499999999999996</v>
      </c>
      <c r="S127" s="285">
        <v>4.43</v>
      </c>
      <c r="T127" s="285">
        <v>4.3</v>
      </c>
      <c r="U127" s="290">
        <f t="shared" si="21"/>
        <v>4.6300000000000008</v>
      </c>
      <c r="V127" s="285">
        <v>4.6500000000000004</v>
      </c>
      <c r="W127" s="285">
        <v>4.6100000000000003</v>
      </c>
      <c r="X127" s="290">
        <f t="shared" si="23"/>
        <v>4.4550000000000001</v>
      </c>
      <c r="Y127" s="302">
        <v>4.17</v>
      </c>
      <c r="Z127" s="302">
        <v>4.74</v>
      </c>
      <c r="AA127" s="401">
        <f>'(입력) 강사만족도'!$E$777</f>
        <v>4.5385</v>
      </c>
      <c r="AB127" s="616">
        <f t="shared" si="22"/>
        <v>4.4160384615384611</v>
      </c>
    </row>
    <row r="128" spans="1:28">
      <c r="A128" s="617" t="str">
        <f t="shared" si="17"/>
        <v>125위</v>
      </c>
      <c r="B128" s="350" t="s">
        <v>4391</v>
      </c>
      <c r="C128" s="350" t="s">
        <v>2876</v>
      </c>
      <c r="D128" s="509" t="s">
        <v>224</v>
      </c>
      <c r="E128" s="510" t="s">
        <v>2873</v>
      </c>
      <c r="F128" s="308">
        <v>1</v>
      </c>
      <c r="G128" s="317" t="s">
        <v>2878</v>
      </c>
      <c r="H128" s="334" t="s">
        <v>2102</v>
      </c>
      <c r="I128" s="299">
        <v>21</v>
      </c>
      <c r="J128" s="300">
        <v>21</v>
      </c>
      <c r="K128" s="301">
        <v>4.33</v>
      </c>
      <c r="L128" s="285">
        <v>4.33</v>
      </c>
      <c r="M128" s="290">
        <f t="shared" si="19"/>
        <v>4.335</v>
      </c>
      <c r="N128" s="285">
        <v>4.43</v>
      </c>
      <c r="O128" s="285">
        <v>4.24</v>
      </c>
      <c r="P128" s="290">
        <f t="shared" si="20"/>
        <v>4.3824999999999994</v>
      </c>
      <c r="Q128" s="285">
        <v>4.43</v>
      </c>
      <c r="R128" s="285">
        <v>4.43</v>
      </c>
      <c r="S128" s="285">
        <v>4.29</v>
      </c>
      <c r="T128" s="285">
        <v>4.38</v>
      </c>
      <c r="U128" s="290">
        <f t="shared" si="21"/>
        <v>4.5199999999999996</v>
      </c>
      <c r="V128" s="285">
        <v>4.5199999999999996</v>
      </c>
      <c r="W128" s="285">
        <v>4.5199999999999996</v>
      </c>
      <c r="X128" s="293">
        <f t="shared" si="23"/>
        <v>4.5250000000000004</v>
      </c>
      <c r="Y128" s="285">
        <v>4.4800000000000004</v>
      </c>
      <c r="Z128" s="285">
        <v>4.57</v>
      </c>
      <c r="AA128" s="404">
        <f>'(입력) 강사만족도'!$E$1479</f>
        <v>4.3895</v>
      </c>
      <c r="AB128" s="616">
        <f t="shared" si="22"/>
        <v>4.4107307692307689</v>
      </c>
    </row>
    <row r="129" spans="1:28">
      <c r="A129" s="617" t="str">
        <f t="shared" si="17"/>
        <v>126위</v>
      </c>
      <c r="B129" s="350" t="s">
        <v>4389</v>
      </c>
      <c r="C129" s="350" t="s">
        <v>1796</v>
      </c>
      <c r="D129" s="506" t="s">
        <v>224</v>
      </c>
      <c r="E129" s="511" t="s">
        <v>1807</v>
      </c>
      <c r="F129" s="286">
        <v>1</v>
      </c>
      <c r="G129" s="296" t="s">
        <v>1798</v>
      </c>
      <c r="H129" s="285" t="s">
        <v>2102</v>
      </c>
      <c r="I129" s="286">
        <v>20</v>
      </c>
      <c r="J129" s="287">
        <v>17</v>
      </c>
      <c r="K129" s="288">
        <v>4.47</v>
      </c>
      <c r="L129" s="289">
        <v>4.29</v>
      </c>
      <c r="M129" s="290">
        <f t="shared" si="19"/>
        <v>4.38</v>
      </c>
      <c r="N129" s="289">
        <v>4.41</v>
      </c>
      <c r="O129" s="289">
        <v>4.3499999999999996</v>
      </c>
      <c r="P129" s="290">
        <f t="shared" si="20"/>
        <v>4.38</v>
      </c>
      <c r="Q129" s="289">
        <v>4.29</v>
      </c>
      <c r="R129" s="289">
        <v>4.47</v>
      </c>
      <c r="S129" s="289">
        <v>4.41</v>
      </c>
      <c r="T129" s="289">
        <v>4.3499999999999996</v>
      </c>
      <c r="U129" s="290">
        <f t="shared" si="21"/>
        <v>4.5</v>
      </c>
      <c r="V129" s="289">
        <v>4.47</v>
      </c>
      <c r="W129" s="289">
        <v>4.53</v>
      </c>
      <c r="X129" s="290">
        <f t="shared" si="23"/>
        <v>4.4049999999999994</v>
      </c>
      <c r="Y129" s="291">
        <v>4.25</v>
      </c>
      <c r="Z129" s="292">
        <v>4.5599999999999996</v>
      </c>
      <c r="AA129" s="401">
        <f>'(입력) 강사만족도'!$E$951</f>
        <v>4.4874999999999998</v>
      </c>
      <c r="AB129" s="616">
        <f t="shared" si="22"/>
        <v>4.4105769230769232</v>
      </c>
    </row>
    <row r="130" spans="1:28">
      <c r="A130" s="617" t="str">
        <f t="shared" si="17"/>
        <v>127위</v>
      </c>
      <c r="B130" s="350" t="s">
        <v>4388</v>
      </c>
      <c r="C130" s="350" t="s">
        <v>1448</v>
      </c>
      <c r="D130" s="506" t="s">
        <v>226</v>
      </c>
      <c r="E130" s="511" t="s">
        <v>560</v>
      </c>
      <c r="F130" s="298">
        <v>2</v>
      </c>
      <c r="G130" s="296" t="s">
        <v>1451</v>
      </c>
      <c r="H130" s="285" t="s">
        <v>2102</v>
      </c>
      <c r="I130" s="299">
        <v>14</v>
      </c>
      <c r="J130" s="300">
        <v>11</v>
      </c>
      <c r="K130" s="301">
        <v>4.55</v>
      </c>
      <c r="L130" s="285">
        <v>4.2699999999999996</v>
      </c>
      <c r="M130" s="290">
        <f t="shared" si="19"/>
        <v>4.3600000000000003</v>
      </c>
      <c r="N130" s="285">
        <v>4.3600000000000003</v>
      </c>
      <c r="O130" s="285">
        <v>4.3600000000000003</v>
      </c>
      <c r="P130" s="290">
        <f t="shared" si="20"/>
        <v>4.4050000000000002</v>
      </c>
      <c r="Q130" s="285">
        <v>4.3600000000000003</v>
      </c>
      <c r="R130" s="285">
        <v>4.45</v>
      </c>
      <c r="S130" s="285">
        <v>4.45</v>
      </c>
      <c r="T130" s="285">
        <v>4.3600000000000003</v>
      </c>
      <c r="U130" s="290">
        <f t="shared" si="21"/>
        <v>4.55</v>
      </c>
      <c r="V130" s="285">
        <v>4.55</v>
      </c>
      <c r="W130" s="285">
        <v>4.55</v>
      </c>
      <c r="X130" s="290">
        <f t="shared" si="23"/>
        <v>4.3650000000000002</v>
      </c>
      <c r="Y130" s="302">
        <v>4.18</v>
      </c>
      <c r="Z130" s="302">
        <v>4.55</v>
      </c>
      <c r="AA130" s="401">
        <f>'(입력) 강사만족도'!$E$750</f>
        <v>4.2271428571428569</v>
      </c>
      <c r="AB130" s="616">
        <f t="shared" si="22"/>
        <v>4.4013186813186804</v>
      </c>
    </row>
    <row r="131" spans="1:28">
      <c r="A131" s="617" t="str">
        <f t="shared" si="17"/>
        <v>128위</v>
      </c>
      <c r="B131" s="350" t="s">
        <v>4387</v>
      </c>
      <c r="C131" s="350" t="s">
        <v>235</v>
      </c>
      <c r="D131" s="506" t="s">
        <v>67</v>
      </c>
      <c r="E131" s="508" t="s">
        <v>229</v>
      </c>
      <c r="F131" s="286">
        <v>1</v>
      </c>
      <c r="G131" s="296" t="s">
        <v>233</v>
      </c>
      <c r="H131" s="285" t="s">
        <v>2102</v>
      </c>
      <c r="I131" s="286">
        <v>19</v>
      </c>
      <c r="J131" s="287">
        <v>18</v>
      </c>
      <c r="K131" s="288">
        <v>4.3899999999999997</v>
      </c>
      <c r="L131" s="289">
        <v>4.3899999999999997</v>
      </c>
      <c r="M131" s="290">
        <f t="shared" si="19"/>
        <v>4.5299999999999994</v>
      </c>
      <c r="N131" s="289">
        <v>4.5599999999999996</v>
      </c>
      <c r="O131" s="289">
        <v>4.5</v>
      </c>
      <c r="P131" s="290">
        <f t="shared" si="20"/>
        <v>4.4024999999999999</v>
      </c>
      <c r="Q131" s="289">
        <v>4.5</v>
      </c>
      <c r="R131" s="289">
        <v>4.5</v>
      </c>
      <c r="S131" s="289">
        <v>4.17</v>
      </c>
      <c r="T131" s="289">
        <v>4.4400000000000004</v>
      </c>
      <c r="U131" s="290">
        <f t="shared" si="21"/>
        <v>4.3599999999999994</v>
      </c>
      <c r="V131" s="289">
        <v>4.33</v>
      </c>
      <c r="W131" s="289">
        <v>4.3899999999999997</v>
      </c>
      <c r="X131" s="290">
        <f t="shared" si="23"/>
        <v>4.1400000000000006</v>
      </c>
      <c r="Y131" s="291">
        <v>4.28</v>
      </c>
      <c r="Z131" s="292">
        <v>4</v>
      </c>
      <c r="AA131" s="401">
        <f>'(입력) 강사만족도'!$E$162</f>
        <v>4.7589285714285703</v>
      </c>
      <c r="AB131" s="616">
        <f t="shared" si="22"/>
        <v>4.4006868131868124</v>
      </c>
    </row>
    <row r="132" spans="1:28">
      <c r="A132" s="617" t="str">
        <f t="shared" si="17"/>
        <v>129위</v>
      </c>
      <c r="B132" s="350" t="s">
        <v>4388</v>
      </c>
      <c r="C132" s="350" t="s">
        <v>1570</v>
      </c>
      <c r="D132" s="506" t="s">
        <v>66</v>
      </c>
      <c r="E132" s="510" t="s">
        <v>1573</v>
      </c>
      <c r="F132" s="308">
        <v>1</v>
      </c>
      <c r="G132" s="317" t="s">
        <v>1574</v>
      </c>
      <c r="H132" s="285" t="s">
        <v>2102</v>
      </c>
      <c r="I132" s="299">
        <v>16</v>
      </c>
      <c r="J132" s="300">
        <v>16</v>
      </c>
      <c r="K132" s="301">
        <v>4.5599999999999996</v>
      </c>
      <c r="L132" s="285">
        <v>4.25</v>
      </c>
      <c r="M132" s="290">
        <f t="shared" ref="M132:M163" si="24">AVERAGE(N132:O132)</f>
        <v>4.41</v>
      </c>
      <c r="N132" s="285">
        <v>4.38</v>
      </c>
      <c r="O132" s="285">
        <v>4.4400000000000004</v>
      </c>
      <c r="P132" s="290">
        <f t="shared" ref="P132:P163" si="25">AVERAGE(Q132:T132)</f>
        <v>4.3449999999999998</v>
      </c>
      <c r="Q132" s="285">
        <v>4.3099999999999996</v>
      </c>
      <c r="R132" s="285">
        <v>4.25</v>
      </c>
      <c r="S132" s="285">
        <v>4.38</v>
      </c>
      <c r="T132" s="285">
        <v>4.4400000000000004</v>
      </c>
      <c r="U132" s="290">
        <f t="shared" ref="U132:U163" si="26">AVERAGE(V132:W132)</f>
        <v>4.5</v>
      </c>
      <c r="V132" s="285">
        <v>4.5</v>
      </c>
      <c r="W132" s="285">
        <v>4.5</v>
      </c>
      <c r="X132" s="290">
        <f t="shared" si="23"/>
        <v>4.3150000000000004</v>
      </c>
      <c r="Y132" s="302">
        <v>4.1900000000000004</v>
      </c>
      <c r="Z132" s="302">
        <v>4.4400000000000004</v>
      </c>
      <c r="AA132" s="403">
        <f>'(입력) 강사만족도'!$E$818</f>
        <v>4.5170833333333329</v>
      </c>
      <c r="AB132" s="616">
        <f t="shared" ref="AB132:AB163" si="27">AVERAGE(K132:L132,N132:O132,Q132:T132,V132:W132,Y132:Z132,AA132)</f>
        <v>4.3966987179487171</v>
      </c>
    </row>
    <row r="133" spans="1:28">
      <c r="A133" s="617" t="str">
        <f t="shared" si="17"/>
        <v>130위</v>
      </c>
      <c r="B133" s="350" t="s">
        <v>5781</v>
      </c>
      <c r="C133" s="350" t="s">
        <v>5048</v>
      </c>
      <c r="D133" s="506" t="s">
        <v>4790</v>
      </c>
      <c r="E133" s="510" t="s">
        <v>220</v>
      </c>
      <c r="F133" s="308">
        <v>11</v>
      </c>
      <c r="G133" s="317" t="s">
        <v>5152</v>
      </c>
      <c r="H133" s="306" t="s">
        <v>2102</v>
      </c>
      <c r="I133" s="299">
        <v>234</v>
      </c>
      <c r="J133" s="300">
        <v>219</v>
      </c>
      <c r="K133" s="336">
        <v>4.4495412844036695</v>
      </c>
      <c r="L133" s="285">
        <v>4.4220183486238529</v>
      </c>
      <c r="M133" s="290">
        <f t="shared" si="24"/>
        <v>4.3409471743957102</v>
      </c>
      <c r="N133" s="285">
        <v>4.3470319634703198</v>
      </c>
      <c r="O133" s="285">
        <v>4.3348623853211006</v>
      </c>
      <c r="P133" s="290">
        <f t="shared" si="25"/>
        <v>4.3668729839554272</v>
      </c>
      <c r="Q133" s="285">
        <v>4.3807339449541285</v>
      </c>
      <c r="R133" s="285">
        <v>4.4063926940639266</v>
      </c>
      <c r="S133" s="285">
        <v>4.2785388127853885</v>
      </c>
      <c r="T133" s="285">
        <v>4.4018264840182653</v>
      </c>
      <c r="U133" s="290">
        <f t="shared" si="26"/>
        <v>4.5240563864102885</v>
      </c>
      <c r="V133" s="285">
        <v>4.5114155251141552</v>
      </c>
      <c r="W133" s="285">
        <v>4.5366972477064218</v>
      </c>
      <c r="X133" s="293">
        <f t="shared" si="23"/>
        <v>4.2557077625570781</v>
      </c>
      <c r="Y133" s="318">
        <v>4.0273972602739727</v>
      </c>
      <c r="Z133" s="302">
        <v>4.4840182648401825</v>
      </c>
      <c r="AA133" s="404">
        <f>'(입력) 강사만족도'!$E$2161</f>
        <v>4.5648047663967644</v>
      </c>
      <c r="AB133" s="616">
        <f t="shared" si="27"/>
        <v>4.3957906909209337</v>
      </c>
    </row>
    <row r="134" spans="1:28">
      <c r="A134" s="617" t="str">
        <f t="shared" si="17"/>
        <v>131위</v>
      </c>
      <c r="B134" s="350" t="s">
        <v>5778</v>
      </c>
      <c r="C134" s="350" t="s">
        <v>679</v>
      </c>
      <c r="D134" s="506" t="s">
        <v>67</v>
      </c>
      <c r="E134" s="511" t="s">
        <v>688</v>
      </c>
      <c r="F134" s="286">
        <v>1</v>
      </c>
      <c r="G134" s="296" t="s">
        <v>689</v>
      </c>
      <c r="H134" s="285" t="s">
        <v>2102</v>
      </c>
      <c r="I134" s="286">
        <v>21</v>
      </c>
      <c r="J134" s="287">
        <v>21</v>
      </c>
      <c r="K134" s="288">
        <v>4.43</v>
      </c>
      <c r="L134" s="289">
        <v>4.5199999999999996</v>
      </c>
      <c r="M134" s="290">
        <f t="shared" si="24"/>
        <v>4.4800000000000004</v>
      </c>
      <c r="N134" s="289">
        <v>4.4800000000000004</v>
      </c>
      <c r="O134" s="289">
        <v>4.4800000000000004</v>
      </c>
      <c r="P134" s="290">
        <f t="shared" si="25"/>
        <v>4.4524999999999997</v>
      </c>
      <c r="Q134" s="289">
        <v>4.57</v>
      </c>
      <c r="R134" s="289">
        <v>4.43</v>
      </c>
      <c r="S134" s="289">
        <v>4.38</v>
      </c>
      <c r="T134" s="289">
        <v>4.43</v>
      </c>
      <c r="U134" s="290">
        <f t="shared" si="26"/>
        <v>4.1199999999999992</v>
      </c>
      <c r="V134" s="289">
        <v>4.1399999999999997</v>
      </c>
      <c r="W134" s="289">
        <v>4.0999999999999996</v>
      </c>
      <c r="X134" s="290">
        <f t="shared" si="23"/>
        <v>4.33</v>
      </c>
      <c r="Y134" s="291">
        <v>4.33</v>
      </c>
      <c r="Z134" s="292">
        <v>4.33</v>
      </c>
      <c r="AA134" s="401">
        <f>'(입력) 강사만족도'!$E$358</f>
        <v>4.4375</v>
      </c>
      <c r="AB134" s="616">
        <f t="shared" si="27"/>
        <v>4.389038461538461</v>
      </c>
    </row>
    <row r="135" spans="1:28">
      <c r="A135" s="617" t="str">
        <f t="shared" si="17"/>
        <v>132위</v>
      </c>
      <c r="B135" s="350" t="s">
        <v>5778</v>
      </c>
      <c r="C135" s="350" t="s">
        <v>1020</v>
      </c>
      <c r="D135" s="506" t="s">
        <v>224</v>
      </c>
      <c r="E135" s="510" t="s">
        <v>1025</v>
      </c>
      <c r="F135" s="308">
        <v>1</v>
      </c>
      <c r="G135" s="296" t="s">
        <v>1022</v>
      </c>
      <c r="H135" s="285" t="s">
        <v>2102</v>
      </c>
      <c r="I135" s="299">
        <v>16</v>
      </c>
      <c r="J135" s="300">
        <v>15</v>
      </c>
      <c r="K135" s="301">
        <v>4.4000000000000004</v>
      </c>
      <c r="L135" s="285">
        <v>4.67</v>
      </c>
      <c r="M135" s="290">
        <f t="shared" si="24"/>
        <v>4.4649999999999999</v>
      </c>
      <c r="N135" s="285">
        <v>4.53</v>
      </c>
      <c r="O135" s="285">
        <v>4.4000000000000004</v>
      </c>
      <c r="P135" s="290">
        <f t="shared" si="25"/>
        <v>4.3150000000000004</v>
      </c>
      <c r="Q135" s="285">
        <v>4.2</v>
      </c>
      <c r="R135" s="285">
        <v>4.33</v>
      </c>
      <c r="S135" s="285">
        <v>4.4000000000000004</v>
      </c>
      <c r="T135" s="285">
        <v>4.33</v>
      </c>
      <c r="U135" s="290">
        <f t="shared" si="26"/>
        <v>4.47</v>
      </c>
      <c r="V135" s="285">
        <v>4.47</v>
      </c>
      <c r="W135" s="285">
        <v>4.47</v>
      </c>
      <c r="X135" s="290">
        <f t="shared" si="23"/>
        <v>4.17</v>
      </c>
      <c r="Y135" s="302">
        <v>4.2699999999999996</v>
      </c>
      <c r="Z135" s="302">
        <v>4.07</v>
      </c>
      <c r="AA135" s="401">
        <f>'(입력) 강사만족도'!$E$537</f>
        <v>4.4175000000000004</v>
      </c>
      <c r="AB135" s="616">
        <f t="shared" si="27"/>
        <v>4.3813461538461533</v>
      </c>
    </row>
    <row r="136" spans="1:28">
      <c r="A136" s="617" t="str">
        <f t="shared" ref="A136:A169" si="28">IF(_xlfn.RANK.EQ(AB136,$AB$4:$AB$169,0)=_xlfn.RANK.EQ(AB135,$AB$4:$AB$169,0), "-", _xlfn.RANK.EQ(AB136,$AB$4:$AB$169,0)&amp;"위")</f>
        <v>133위</v>
      </c>
      <c r="B136" s="350" t="s">
        <v>5778</v>
      </c>
      <c r="C136" s="350" t="s">
        <v>679</v>
      </c>
      <c r="D136" s="506" t="s">
        <v>226</v>
      </c>
      <c r="E136" s="508" t="s">
        <v>220</v>
      </c>
      <c r="F136" s="286">
        <v>2</v>
      </c>
      <c r="G136" s="296" t="s">
        <v>693</v>
      </c>
      <c r="H136" s="285" t="s">
        <v>2102</v>
      </c>
      <c r="I136" s="286">
        <v>89</v>
      </c>
      <c r="J136" s="287">
        <v>76</v>
      </c>
      <c r="K136" s="288">
        <v>4.3899999999999997</v>
      </c>
      <c r="L136" s="289">
        <v>4.3600000000000003</v>
      </c>
      <c r="M136" s="290">
        <f t="shared" si="24"/>
        <v>4.3650000000000002</v>
      </c>
      <c r="N136" s="289">
        <v>4.3600000000000003</v>
      </c>
      <c r="O136" s="289">
        <v>4.37</v>
      </c>
      <c r="P136" s="290">
        <f t="shared" si="25"/>
        <v>4.29</v>
      </c>
      <c r="Q136" s="289">
        <v>4.3</v>
      </c>
      <c r="R136" s="289">
        <v>4.32</v>
      </c>
      <c r="S136" s="289">
        <v>4.2</v>
      </c>
      <c r="T136" s="289">
        <v>4.34</v>
      </c>
      <c r="U136" s="290">
        <f t="shared" si="26"/>
        <v>4.5049999999999999</v>
      </c>
      <c r="V136" s="289">
        <v>4.51</v>
      </c>
      <c r="W136" s="289">
        <v>4.5</v>
      </c>
      <c r="X136" s="290">
        <f t="shared" si="23"/>
        <v>4.42</v>
      </c>
      <c r="Y136" s="291">
        <v>4.38</v>
      </c>
      <c r="Z136" s="292">
        <v>4.46</v>
      </c>
      <c r="AA136" s="401">
        <f>'(입력) 강사만족도'!$E$367</f>
        <v>4.4306249999999991</v>
      </c>
      <c r="AB136" s="616">
        <f t="shared" si="27"/>
        <v>4.3785096153846155</v>
      </c>
    </row>
    <row r="137" spans="1:28">
      <c r="A137" s="617" t="str">
        <f t="shared" si="28"/>
        <v>134위</v>
      </c>
      <c r="B137" s="350" t="s">
        <v>5778</v>
      </c>
      <c r="C137" s="350" t="s">
        <v>679</v>
      </c>
      <c r="D137" s="506" t="s">
        <v>694</v>
      </c>
      <c r="E137" s="508" t="s">
        <v>681</v>
      </c>
      <c r="F137" s="286">
        <v>2</v>
      </c>
      <c r="G137" s="296" t="s">
        <v>683</v>
      </c>
      <c r="H137" s="285" t="s">
        <v>2101</v>
      </c>
      <c r="I137" s="286">
        <v>36</v>
      </c>
      <c r="J137" s="287">
        <v>27</v>
      </c>
      <c r="K137" s="288">
        <v>4.3</v>
      </c>
      <c r="L137" s="289">
        <v>4.7</v>
      </c>
      <c r="M137" s="290">
        <f t="shared" si="24"/>
        <v>4.37</v>
      </c>
      <c r="N137" s="289">
        <v>4.37</v>
      </c>
      <c r="O137" s="289" t="s">
        <v>2072</v>
      </c>
      <c r="P137" s="290">
        <f t="shared" si="25"/>
        <v>4.41</v>
      </c>
      <c r="Q137" s="289">
        <v>4.41</v>
      </c>
      <c r="R137" s="289">
        <v>4.5599999999999996</v>
      </c>
      <c r="S137" s="289">
        <v>4.37</v>
      </c>
      <c r="T137" s="289">
        <v>4.3</v>
      </c>
      <c r="U137" s="290">
        <f t="shared" si="26"/>
        <v>4.2050000000000001</v>
      </c>
      <c r="V137" s="289">
        <v>4.37</v>
      </c>
      <c r="W137" s="289">
        <v>4.04</v>
      </c>
      <c r="X137" s="290">
        <f t="shared" si="23"/>
        <v>4.07</v>
      </c>
      <c r="Y137" s="291">
        <v>4.07</v>
      </c>
      <c r="Z137" s="292" t="s">
        <v>2072</v>
      </c>
      <c r="AA137" s="401">
        <f>'(입력) 강사만족도'!$E$328</f>
        <v>4.58</v>
      </c>
      <c r="AB137" s="616">
        <f t="shared" si="27"/>
        <v>4.37</v>
      </c>
    </row>
    <row r="138" spans="1:28">
      <c r="A138" s="617" t="str">
        <f t="shared" si="28"/>
        <v>135위</v>
      </c>
      <c r="B138" s="350" t="s">
        <v>4392</v>
      </c>
      <c r="C138" s="350" t="s">
        <v>3234</v>
      </c>
      <c r="D138" s="506" t="s">
        <v>66</v>
      </c>
      <c r="E138" s="511" t="s">
        <v>3235</v>
      </c>
      <c r="F138" s="298">
        <v>2</v>
      </c>
      <c r="G138" s="296" t="s">
        <v>3236</v>
      </c>
      <c r="H138" s="306" t="s">
        <v>12</v>
      </c>
      <c r="I138" s="299">
        <v>20</v>
      </c>
      <c r="J138" s="300">
        <v>16</v>
      </c>
      <c r="K138" s="301">
        <v>4.4400000000000004</v>
      </c>
      <c r="L138" s="285">
        <v>4.1900000000000004</v>
      </c>
      <c r="M138" s="290">
        <f t="shared" si="24"/>
        <v>4.375</v>
      </c>
      <c r="N138" s="285">
        <v>4.4400000000000004</v>
      </c>
      <c r="O138" s="285">
        <v>4.3099999999999996</v>
      </c>
      <c r="P138" s="290">
        <f t="shared" si="25"/>
        <v>4.3133333333333335</v>
      </c>
      <c r="Q138" s="285">
        <v>4.25</v>
      </c>
      <c r="R138" s="285">
        <v>4.4400000000000004</v>
      </c>
      <c r="S138" s="285" t="s">
        <v>3237</v>
      </c>
      <c r="T138" s="285">
        <v>4.25</v>
      </c>
      <c r="U138" s="290">
        <f t="shared" si="26"/>
        <v>4.4400000000000004</v>
      </c>
      <c r="V138" s="285">
        <v>4.4400000000000004</v>
      </c>
      <c r="W138" s="285">
        <v>4.4400000000000004</v>
      </c>
      <c r="X138" s="293">
        <f t="shared" si="23"/>
        <v>4.38</v>
      </c>
      <c r="Y138" s="318">
        <v>4.38</v>
      </c>
      <c r="Z138" s="302" t="s">
        <v>3237</v>
      </c>
      <c r="AA138" s="404">
        <f>'(입력) 강사만족도'!$E$1636</f>
        <v>4.4216666666666669</v>
      </c>
      <c r="AB138" s="616">
        <f t="shared" si="27"/>
        <v>4.3637878787878783</v>
      </c>
    </row>
    <row r="139" spans="1:28">
      <c r="A139" s="617" t="str">
        <f t="shared" si="28"/>
        <v>136위</v>
      </c>
      <c r="B139" s="350" t="s">
        <v>5780</v>
      </c>
      <c r="C139" s="350" t="s">
        <v>4260</v>
      </c>
      <c r="D139" s="506" t="s">
        <v>66</v>
      </c>
      <c r="E139" s="506" t="s">
        <v>563</v>
      </c>
      <c r="F139" s="304">
        <v>5</v>
      </c>
      <c r="G139" s="296" t="s">
        <v>4264</v>
      </c>
      <c r="H139" s="306" t="s">
        <v>2125</v>
      </c>
      <c r="I139" s="299">
        <v>38</v>
      </c>
      <c r="J139" s="300">
        <v>37</v>
      </c>
      <c r="K139" s="301">
        <v>4.3499999999999996</v>
      </c>
      <c r="L139" s="285">
        <v>4.43</v>
      </c>
      <c r="M139" s="290">
        <f t="shared" si="24"/>
        <v>4.38</v>
      </c>
      <c r="N139" s="285">
        <v>4.41</v>
      </c>
      <c r="O139" s="285">
        <v>4.3499999999999996</v>
      </c>
      <c r="P139" s="290">
        <f t="shared" si="25"/>
        <v>4.29</v>
      </c>
      <c r="Q139" s="285">
        <v>4.3</v>
      </c>
      <c r="R139" s="285">
        <v>4.24</v>
      </c>
      <c r="S139" s="285">
        <v>4.3</v>
      </c>
      <c r="T139" s="285">
        <v>4.32</v>
      </c>
      <c r="U139" s="290">
        <f t="shared" si="26"/>
        <v>4.49</v>
      </c>
      <c r="V139" s="285">
        <v>4.49</v>
      </c>
      <c r="W139" s="285">
        <v>4.49</v>
      </c>
      <c r="X139" s="293">
        <f t="shared" si="23"/>
        <v>4.3249999999999993</v>
      </c>
      <c r="Y139" s="302">
        <v>4.2699999999999996</v>
      </c>
      <c r="Z139" s="302">
        <v>4.38</v>
      </c>
      <c r="AA139" s="401">
        <f>'(입력) 강사만족도'!$E$1937</f>
        <v>4.3762499999999998</v>
      </c>
      <c r="AB139" s="616">
        <f t="shared" si="27"/>
        <v>4.3620192307692314</v>
      </c>
    </row>
    <row r="140" spans="1:28">
      <c r="A140" s="617" t="str">
        <f t="shared" si="28"/>
        <v>137위</v>
      </c>
      <c r="B140" s="350" t="s">
        <v>5779</v>
      </c>
      <c r="C140" s="350" t="s">
        <v>2128</v>
      </c>
      <c r="D140" s="506" t="s">
        <v>226</v>
      </c>
      <c r="E140" s="506" t="s">
        <v>227</v>
      </c>
      <c r="F140" s="308">
        <v>5</v>
      </c>
      <c r="G140" s="317" t="s">
        <v>2130</v>
      </c>
      <c r="H140" s="283" t="s">
        <v>2138</v>
      </c>
      <c r="I140" s="299">
        <v>33</v>
      </c>
      <c r="J140" s="300">
        <v>31</v>
      </c>
      <c r="K140" s="301">
        <v>4.42</v>
      </c>
      <c r="L140" s="285">
        <v>4.3499999999999996</v>
      </c>
      <c r="M140" s="290">
        <f t="shared" si="24"/>
        <v>4.4049999999999994</v>
      </c>
      <c r="N140" s="285">
        <v>4.3899999999999997</v>
      </c>
      <c r="O140" s="285">
        <v>4.42</v>
      </c>
      <c r="P140" s="290">
        <f t="shared" si="25"/>
        <v>4.3774999999999995</v>
      </c>
      <c r="Q140" s="285">
        <v>4.3499999999999996</v>
      </c>
      <c r="R140" s="285">
        <v>4.42</v>
      </c>
      <c r="S140" s="285">
        <v>4.32</v>
      </c>
      <c r="T140" s="285">
        <v>4.42</v>
      </c>
      <c r="U140" s="293">
        <f t="shared" si="26"/>
        <v>4.26</v>
      </c>
      <c r="V140" s="285">
        <v>4.29</v>
      </c>
      <c r="W140" s="285">
        <v>4.2300000000000004</v>
      </c>
      <c r="X140" s="293">
        <f t="shared" si="23"/>
        <v>4.3550000000000004</v>
      </c>
      <c r="Y140" s="285">
        <v>4.45</v>
      </c>
      <c r="Z140" s="285">
        <v>4.26</v>
      </c>
      <c r="AA140" s="401">
        <f>'(입력) 강사만족도'!$E$1250</f>
        <v>4.3843750000000004</v>
      </c>
      <c r="AB140" s="616">
        <f t="shared" si="27"/>
        <v>4.3618749999999995</v>
      </c>
    </row>
    <row r="141" spans="1:28">
      <c r="A141" s="617" t="str">
        <f t="shared" si="28"/>
        <v>138위</v>
      </c>
      <c r="B141" s="350" t="s">
        <v>5779</v>
      </c>
      <c r="C141" s="350" t="s">
        <v>2116</v>
      </c>
      <c r="D141" s="506" t="s">
        <v>226</v>
      </c>
      <c r="E141" s="510" t="s">
        <v>2141</v>
      </c>
      <c r="F141" s="283">
        <v>6</v>
      </c>
      <c r="G141" s="317" t="s">
        <v>2140</v>
      </c>
      <c r="H141" s="285" t="s">
        <v>2125</v>
      </c>
      <c r="I141" s="299">
        <v>89</v>
      </c>
      <c r="J141" s="300">
        <v>86</v>
      </c>
      <c r="K141" s="301">
        <v>4.3099999999999996</v>
      </c>
      <c r="L141" s="285">
        <v>4.3499999999999996</v>
      </c>
      <c r="M141" s="290">
        <f t="shared" si="24"/>
        <v>4.2850000000000001</v>
      </c>
      <c r="N141" s="285">
        <v>4.3099999999999996</v>
      </c>
      <c r="O141" s="285">
        <v>4.26</v>
      </c>
      <c r="P141" s="290">
        <f t="shared" si="25"/>
        <v>4.2424999999999997</v>
      </c>
      <c r="Q141" s="285">
        <v>4.24</v>
      </c>
      <c r="R141" s="285">
        <v>4.28</v>
      </c>
      <c r="S141" s="285">
        <v>4.16</v>
      </c>
      <c r="T141" s="285">
        <v>4.29</v>
      </c>
      <c r="U141" s="290">
        <f t="shared" si="26"/>
        <v>4.4649999999999999</v>
      </c>
      <c r="V141" s="285">
        <v>4.4800000000000004</v>
      </c>
      <c r="W141" s="285">
        <v>4.45</v>
      </c>
      <c r="X141" s="293">
        <f t="shared" si="23"/>
        <v>4.45</v>
      </c>
      <c r="Y141" s="285">
        <v>4.37</v>
      </c>
      <c r="Z141" s="285">
        <v>4.53</v>
      </c>
      <c r="AA141" s="401">
        <f>'(입력) 강사만족도'!$E$1225</f>
        <v>4.5579545454545443</v>
      </c>
      <c r="AB141" s="616">
        <f t="shared" si="27"/>
        <v>4.3529195804195808</v>
      </c>
    </row>
    <row r="142" spans="1:28">
      <c r="A142" s="617" t="str">
        <f t="shared" si="28"/>
        <v>139위</v>
      </c>
      <c r="B142" s="350" t="s">
        <v>4390</v>
      </c>
      <c r="C142" s="350" t="s">
        <v>2439</v>
      </c>
      <c r="D142" s="506" t="s">
        <v>2440</v>
      </c>
      <c r="E142" s="508" t="s">
        <v>2872</v>
      </c>
      <c r="F142" s="286">
        <v>7</v>
      </c>
      <c r="G142" s="286" t="s">
        <v>2441</v>
      </c>
      <c r="H142" s="285" t="s">
        <v>2444</v>
      </c>
      <c r="I142" s="286">
        <v>88</v>
      </c>
      <c r="J142" s="287">
        <v>70</v>
      </c>
      <c r="K142" s="288">
        <v>4.37</v>
      </c>
      <c r="L142" s="289">
        <v>4.3600000000000003</v>
      </c>
      <c r="M142" s="290">
        <f t="shared" si="24"/>
        <v>4.3149999999999995</v>
      </c>
      <c r="N142" s="289">
        <v>4.34</v>
      </c>
      <c r="O142" s="289">
        <v>4.29</v>
      </c>
      <c r="P142" s="290">
        <f t="shared" si="25"/>
        <v>4.2299999999999995</v>
      </c>
      <c r="Q142" s="289">
        <v>4.3</v>
      </c>
      <c r="R142" s="289">
        <v>4.33</v>
      </c>
      <c r="S142" s="289">
        <v>4.0599999999999996</v>
      </c>
      <c r="T142" s="289">
        <v>4.2300000000000004</v>
      </c>
      <c r="U142" s="290">
        <f t="shared" si="26"/>
        <v>4.4649999999999999</v>
      </c>
      <c r="V142" s="289">
        <v>4.49</v>
      </c>
      <c r="W142" s="289">
        <v>4.4400000000000004</v>
      </c>
      <c r="X142" s="293">
        <f t="shared" si="23"/>
        <v>4.4350000000000005</v>
      </c>
      <c r="Y142" s="331">
        <v>4.4400000000000004</v>
      </c>
      <c r="Z142" s="292">
        <v>4.43</v>
      </c>
      <c r="AA142" s="401">
        <f>'(입력) 강사만족도'!$E$1332</f>
        <v>4.4711363636363641</v>
      </c>
      <c r="AB142" s="616">
        <f t="shared" si="27"/>
        <v>4.3500874125874125</v>
      </c>
    </row>
    <row r="143" spans="1:28">
      <c r="A143" s="617" t="str">
        <f t="shared" si="28"/>
        <v>140위</v>
      </c>
      <c r="B143" s="350" t="s">
        <v>4391</v>
      </c>
      <c r="C143" s="350" t="s">
        <v>3041</v>
      </c>
      <c r="D143" s="509" t="s">
        <v>226</v>
      </c>
      <c r="E143" s="510" t="s">
        <v>3134</v>
      </c>
      <c r="F143" s="308">
        <v>4</v>
      </c>
      <c r="G143" s="317" t="s">
        <v>3048</v>
      </c>
      <c r="H143" s="334" t="s">
        <v>3047</v>
      </c>
      <c r="I143" s="299">
        <v>25</v>
      </c>
      <c r="J143" s="300">
        <v>20</v>
      </c>
      <c r="K143" s="301">
        <v>4.55</v>
      </c>
      <c r="L143" s="285">
        <v>4.2</v>
      </c>
      <c r="M143" s="290">
        <f t="shared" si="24"/>
        <v>4.3</v>
      </c>
      <c r="N143" s="285">
        <v>4.3</v>
      </c>
      <c r="O143" s="285">
        <v>4.3</v>
      </c>
      <c r="P143" s="290">
        <f t="shared" si="25"/>
        <v>4.2374999999999998</v>
      </c>
      <c r="Q143" s="285">
        <v>4.0999999999999996</v>
      </c>
      <c r="R143" s="285">
        <v>4.25</v>
      </c>
      <c r="S143" s="285">
        <v>4.25</v>
      </c>
      <c r="T143" s="285">
        <v>4.3499999999999996</v>
      </c>
      <c r="U143" s="290">
        <f t="shared" si="26"/>
        <v>4.5</v>
      </c>
      <c r="V143" s="285">
        <v>4.5</v>
      </c>
      <c r="W143" s="285">
        <v>4.5</v>
      </c>
      <c r="X143" s="293">
        <f t="shared" si="23"/>
        <v>4.375</v>
      </c>
      <c r="Y143" s="285">
        <v>4.3499999999999996</v>
      </c>
      <c r="Z143" s="285">
        <v>4.4000000000000004</v>
      </c>
      <c r="AA143" s="404">
        <f>'(입력) 강사만족도'!$E$1577</f>
        <v>4.4633333333333338</v>
      </c>
      <c r="AB143" s="616">
        <f t="shared" si="27"/>
        <v>4.3471794871794875</v>
      </c>
    </row>
    <row r="144" spans="1:28">
      <c r="A144" s="617" t="str">
        <f t="shared" si="28"/>
        <v>141위</v>
      </c>
      <c r="B144" s="350" t="s">
        <v>5780</v>
      </c>
      <c r="C144" s="350" t="s">
        <v>4498</v>
      </c>
      <c r="D144" s="506" t="s">
        <v>4790</v>
      </c>
      <c r="E144" s="506" t="s">
        <v>220</v>
      </c>
      <c r="F144" s="304">
        <v>10</v>
      </c>
      <c r="G144" s="296" t="s">
        <v>4786</v>
      </c>
      <c r="H144" s="306" t="s">
        <v>2125</v>
      </c>
      <c r="I144" s="299">
        <v>253</v>
      </c>
      <c r="J144" s="300">
        <v>227</v>
      </c>
      <c r="K144" s="301">
        <v>4.46</v>
      </c>
      <c r="L144" s="285">
        <v>4.3499999999999996</v>
      </c>
      <c r="M144" s="290">
        <f t="shared" si="24"/>
        <v>4.3499999999999996</v>
      </c>
      <c r="N144" s="285">
        <v>4.3600000000000003</v>
      </c>
      <c r="O144" s="285">
        <v>4.34</v>
      </c>
      <c r="P144" s="290">
        <f t="shared" si="25"/>
        <v>4.3324999999999996</v>
      </c>
      <c r="Q144" s="285">
        <v>4.34</v>
      </c>
      <c r="R144" s="285">
        <v>4.37</v>
      </c>
      <c r="S144" s="285">
        <v>4.29</v>
      </c>
      <c r="T144" s="285">
        <v>4.33</v>
      </c>
      <c r="U144" s="290">
        <f t="shared" si="26"/>
        <v>4.4550000000000001</v>
      </c>
      <c r="V144" s="285">
        <v>4.47</v>
      </c>
      <c r="W144" s="285">
        <v>4.4400000000000004</v>
      </c>
      <c r="X144" s="293">
        <f t="shared" si="23"/>
        <v>4.1450000000000005</v>
      </c>
      <c r="Y144" s="302">
        <v>3.85</v>
      </c>
      <c r="Z144" s="302">
        <v>4.4400000000000004</v>
      </c>
      <c r="AA144" s="401">
        <f>'(입력) 강사만족도'!$E$2000</f>
        <v>4.4658333333333333</v>
      </c>
      <c r="AB144" s="616">
        <f t="shared" si="27"/>
        <v>4.3466025641025636</v>
      </c>
    </row>
    <row r="145" spans="1:28">
      <c r="A145" s="617" t="str">
        <f t="shared" si="28"/>
        <v>142위</v>
      </c>
      <c r="B145" s="350" t="s">
        <v>4389</v>
      </c>
      <c r="C145" s="350" t="s">
        <v>1935</v>
      </c>
      <c r="D145" s="506" t="s">
        <v>481</v>
      </c>
      <c r="E145" s="511" t="s">
        <v>1944</v>
      </c>
      <c r="F145" s="298">
        <v>2</v>
      </c>
      <c r="G145" s="296" t="s">
        <v>1943</v>
      </c>
      <c r="H145" s="285" t="s">
        <v>2102</v>
      </c>
      <c r="I145" s="299">
        <v>26</v>
      </c>
      <c r="J145" s="300">
        <v>23</v>
      </c>
      <c r="K145" s="301">
        <v>4.13</v>
      </c>
      <c r="L145" s="285">
        <v>4.3899999999999997</v>
      </c>
      <c r="M145" s="290">
        <f t="shared" si="24"/>
        <v>4.3</v>
      </c>
      <c r="N145" s="285">
        <v>4.43</v>
      </c>
      <c r="O145" s="285">
        <v>4.17</v>
      </c>
      <c r="P145" s="290">
        <f t="shared" si="25"/>
        <v>4.4024999999999999</v>
      </c>
      <c r="Q145" s="285">
        <v>4.3499999999999996</v>
      </c>
      <c r="R145" s="285">
        <v>4.5199999999999996</v>
      </c>
      <c r="S145" s="285">
        <v>4.3499999999999996</v>
      </c>
      <c r="T145" s="285">
        <v>4.3899999999999997</v>
      </c>
      <c r="U145" s="290">
        <f t="shared" si="26"/>
        <v>4.415</v>
      </c>
      <c r="V145" s="285">
        <v>4.3499999999999996</v>
      </c>
      <c r="W145" s="285">
        <v>4.4800000000000004</v>
      </c>
      <c r="X145" s="290">
        <f t="shared" si="23"/>
        <v>4.24</v>
      </c>
      <c r="Y145" s="302">
        <v>4.26</v>
      </c>
      <c r="Z145" s="302">
        <v>4.22</v>
      </c>
      <c r="AA145" s="401">
        <f>'(입력) 강사만족도'!$E$1054</f>
        <v>4.4550000000000001</v>
      </c>
      <c r="AB145" s="616">
        <f t="shared" si="27"/>
        <v>4.3457692307692302</v>
      </c>
    </row>
    <row r="146" spans="1:28">
      <c r="A146" s="617" t="str">
        <f t="shared" si="28"/>
        <v>143위</v>
      </c>
      <c r="B146" s="350" t="s">
        <v>5778</v>
      </c>
      <c r="C146" s="350" t="s">
        <v>1020</v>
      </c>
      <c r="D146" s="506" t="s">
        <v>66</v>
      </c>
      <c r="E146" s="510" t="s">
        <v>1024</v>
      </c>
      <c r="F146" s="308">
        <v>1</v>
      </c>
      <c r="G146" s="296" t="s">
        <v>1022</v>
      </c>
      <c r="H146" s="285" t="s">
        <v>2102</v>
      </c>
      <c r="I146" s="299">
        <v>27</v>
      </c>
      <c r="J146" s="300">
        <v>26</v>
      </c>
      <c r="K146" s="301">
        <v>4.2699999999999996</v>
      </c>
      <c r="L146" s="285">
        <v>4.42</v>
      </c>
      <c r="M146" s="290">
        <f t="shared" si="24"/>
        <v>4.3499999999999996</v>
      </c>
      <c r="N146" s="285">
        <v>4.3499999999999996</v>
      </c>
      <c r="O146" s="285">
        <v>4.3499999999999996</v>
      </c>
      <c r="P146" s="290">
        <f t="shared" si="25"/>
        <v>4.3099999999999996</v>
      </c>
      <c r="Q146" s="285">
        <v>4.3099999999999996</v>
      </c>
      <c r="R146" s="285">
        <v>4.2699999999999996</v>
      </c>
      <c r="S146" s="285">
        <v>4.3499999999999996</v>
      </c>
      <c r="T146" s="285">
        <v>4.3099999999999996</v>
      </c>
      <c r="U146" s="290">
        <f t="shared" si="26"/>
        <v>4.3099999999999996</v>
      </c>
      <c r="V146" s="285">
        <v>4.3099999999999996</v>
      </c>
      <c r="W146" s="285">
        <v>4.3099999999999996</v>
      </c>
      <c r="X146" s="290">
        <f t="shared" si="23"/>
        <v>4.4049999999999994</v>
      </c>
      <c r="Y146" s="302">
        <v>4.3099999999999996</v>
      </c>
      <c r="Z146" s="302">
        <v>4.5</v>
      </c>
      <c r="AA146" s="401">
        <f>'(입력) 강사만족도'!$E$529</f>
        <v>4.3671428571428565</v>
      </c>
      <c r="AB146" s="616">
        <f t="shared" si="27"/>
        <v>4.3405494505494513</v>
      </c>
    </row>
    <row r="147" spans="1:28">
      <c r="A147" s="617" t="str">
        <f t="shared" si="28"/>
        <v>144위</v>
      </c>
      <c r="B147" s="350" t="s">
        <v>4392</v>
      </c>
      <c r="C147" s="350" t="s">
        <v>3256</v>
      </c>
      <c r="D147" s="506" t="s">
        <v>224</v>
      </c>
      <c r="E147" s="510" t="s">
        <v>3269</v>
      </c>
      <c r="F147" s="308">
        <v>1</v>
      </c>
      <c r="G147" s="317" t="s">
        <v>3271</v>
      </c>
      <c r="H147" s="306" t="s">
        <v>3262</v>
      </c>
      <c r="I147" s="299">
        <v>14</v>
      </c>
      <c r="J147" s="300">
        <v>11</v>
      </c>
      <c r="K147" s="301">
        <v>4.45</v>
      </c>
      <c r="L147" s="285">
        <v>4.3600000000000003</v>
      </c>
      <c r="M147" s="290">
        <f t="shared" si="24"/>
        <v>4.2699999999999996</v>
      </c>
      <c r="N147" s="285">
        <v>4.3600000000000003</v>
      </c>
      <c r="O147" s="285">
        <v>4.18</v>
      </c>
      <c r="P147" s="290">
        <f t="shared" si="25"/>
        <v>4.3149999999999995</v>
      </c>
      <c r="Q147" s="285">
        <v>4.2699999999999996</v>
      </c>
      <c r="R147" s="285">
        <v>4.45</v>
      </c>
      <c r="S147" s="285">
        <v>4.3600000000000003</v>
      </c>
      <c r="T147" s="285">
        <v>4.18</v>
      </c>
      <c r="U147" s="290">
        <f t="shared" si="26"/>
        <v>4.3600000000000003</v>
      </c>
      <c r="V147" s="285">
        <v>4.3600000000000003</v>
      </c>
      <c r="W147" s="285">
        <v>4.3600000000000003</v>
      </c>
      <c r="X147" s="293">
        <f t="shared" si="23"/>
        <v>4.2699999999999996</v>
      </c>
      <c r="Y147" s="302">
        <v>4.2699999999999996</v>
      </c>
      <c r="Z147" s="302">
        <v>4.2699999999999996</v>
      </c>
      <c r="AA147" s="404">
        <f>'(입력) 강사만족도'!$E$1677</f>
        <v>4.418333333333333</v>
      </c>
      <c r="AB147" s="616">
        <f t="shared" si="27"/>
        <v>4.329871794871794</v>
      </c>
    </row>
    <row r="148" spans="1:28">
      <c r="A148" s="617" t="str">
        <f t="shared" si="28"/>
        <v>145위</v>
      </c>
      <c r="B148" s="350" t="s">
        <v>5781</v>
      </c>
      <c r="C148" s="350" t="s">
        <v>4910</v>
      </c>
      <c r="D148" s="506" t="s">
        <v>66</v>
      </c>
      <c r="E148" s="506" t="s">
        <v>563</v>
      </c>
      <c r="F148" s="304">
        <v>6</v>
      </c>
      <c r="G148" s="296" t="s">
        <v>4957</v>
      </c>
      <c r="H148" s="306" t="s">
        <v>2102</v>
      </c>
      <c r="I148" s="299">
        <v>38</v>
      </c>
      <c r="J148" s="300">
        <v>33</v>
      </c>
      <c r="K148" s="336">
        <v>4.333333333333333</v>
      </c>
      <c r="L148" s="337">
        <v>4.2727272727272725</v>
      </c>
      <c r="M148" s="290">
        <f t="shared" si="24"/>
        <v>4.3636363636363633</v>
      </c>
      <c r="N148" s="337">
        <v>4.3636363636363633</v>
      </c>
      <c r="O148" s="337">
        <v>4.3636363636363633</v>
      </c>
      <c r="P148" s="338">
        <f t="shared" si="25"/>
        <v>4.3409090909090908</v>
      </c>
      <c r="Q148" s="337">
        <v>4.333333333333333</v>
      </c>
      <c r="R148" s="337">
        <v>4.333333333333333</v>
      </c>
      <c r="S148" s="337">
        <v>4.333333333333333</v>
      </c>
      <c r="T148" s="337">
        <v>4.3636363636363633</v>
      </c>
      <c r="U148" s="338">
        <f t="shared" si="26"/>
        <v>4.4545454545454541</v>
      </c>
      <c r="V148" s="337">
        <v>4.4545454545454541</v>
      </c>
      <c r="W148" s="337">
        <v>4.4545454545454541</v>
      </c>
      <c r="X148" s="339">
        <f t="shared" ref="X148:X169" si="29">AVERAGE(Y148:Z148)</f>
        <v>4.1666666666666661</v>
      </c>
      <c r="Y148" s="337">
        <v>4.2424242424242422</v>
      </c>
      <c r="Z148" s="337">
        <v>4.0909090909090908</v>
      </c>
      <c r="AA148" s="405">
        <f>'(입력) 강사만족도'!$E$2130</f>
        <v>4.3274147727272725</v>
      </c>
      <c r="AB148" s="616">
        <f t="shared" si="27"/>
        <v>4.3282160547785544</v>
      </c>
    </row>
    <row r="149" spans="1:28">
      <c r="A149" s="617" t="str">
        <f t="shared" si="28"/>
        <v>146위</v>
      </c>
      <c r="B149" s="350" t="s">
        <v>4387</v>
      </c>
      <c r="C149" s="350" t="s">
        <v>216</v>
      </c>
      <c r="D149" s="506" t="s">
        <v>225</v>
      </c>
      <c r="E149" s="508" t="s">
        <v>219</v>
      </c>
      <c r="F149" s="286">
        <v>1</v>
      </c>
      <c r="G149" s="296" t="s">
        <v>221</v>
      </c>
      <c r="H149" s="285" t="s">
        <v>2102</v>
      </c>
      <c r="I149" s="286">
        <v>24</v>
      </c>
      <c r="J149" s="287">
        <v>24</v>
      </c>
      <c r="K149" s="288">
        <v>4.25</v>
      </c>
      <c r="L149" s="289">
        <v>4.42</v>
      </c>
      <c r="M149" s="290">
        <f t="shared" si="24"/>
        <v>4.2050000000000001</v>
      </c>
      <c r="N149" s="289">
        <v>4.33</v>
      </c>
      <c r="O149" s="289">
        <v>4.08</v>
      </c>
      <c r="P149" s="290">
        <f t="shared" si="25"/>
        <v>4.3975</v>
      </c>
      <c r="Q149" s="289">
        <v>4.25</v>
      </c>
      <c r="R149" s="289">
        <v>4.5</v>
      </c>
      <c r="S149" s="289">
        <v>4.38</v>
      </c>
      <c r="T149" s="289">
        <v>4.46</v>
      </c>
      <c r="U149" s="290">
        <f t="shared" si="26"/>
        <v>4.3100000000000005</v>
      </c>
      <c r="V149" s="289">
        <v>4.33</v>
      </c>
      <c r="W149" s="289">
        <v>4.29</v>
      </c>
      <c r="X149" s="290">
        <f t="shared" si="29"/>
        <v>4.17</v>
      </c>
      <c r="Y149" s="291">
        <v>4.17</v>
      </c>
      <c r="Z149" s="292">
        <v>4.17</v>
      </c>
      <c r="AA149" s="401">
        <f>'(입력) 강사만족도'!$E$104</f>
        <v>4.5285000000000002</v>
      </c>
      <c r="AB149" s="616">
        <f t="shared" si="27"/>
        <v>4.3198846153846153</v>
      </c>
    </row>
    <row r="150" spans="1:28">
      <c r="A150" s="617" t="str">
        <f t="shared" si="28"/>
        <v>147위</v>
      </c>
      <c r="B150" s="350" t="s">
        <v>5777</v>
      </c>
      <c r="C150" s="350" t="s">
        <v>177</v>
      </c>
      <c r="D150" s="506" t="s">
        <v>66</v>
      </c>
      <c r="E150" s="506" t="s">
        <v>179</v>
      </c>
      <c r="F150" s="304">
        <v>1</v>
      </c>
      <c r="G150" s="296" t="s">
        <v>181</v>
      </c>
      <c r="H150" s="285" t="s">
        <v>2102</v>
      </c>
      <c r="I150" s="299">
        <v>49</v>
      </c>
      <c r="J150" s="300">
        <v>44</v>
      </c>
      <c r="K150" s="301">
        <v>4.3600000000000003</v>
      </c>
      <c r="L150" s="285">
        <v>4.3600000000000003</v>
      </c>
      <c r="M150" s="290">
        <f t="shared" si="24"/>
        <v>4.3899999999999997</v>
      </c>
      <c r="N150" s="285">
        <v>4.3899999999999997</v>
      </c>
      <c r="O150" s="285">
        <v>4.3899999999999997</v>
      </c>
      <c r="P150" s="290">
        <f t="shared" si="25"/>
        <v>4.3600000000000003</v>
      </c>
      <c r="Q150" s="285">
        <v>4.3600000000000003</v>
      </c>
      <c r="R150" s="285">
        <v>4.3600000000000003</v>
      </c>
      <c r="S150" s="285">
        <v>4.3600000000000003</v>
      </c>
      <c r="T150" s="285">
        <v>4.3600000000000003</v>
      </c>
      <c r="U150" s="290">
        <f t="shared" si="26"/>
        <v>4.2050000000000001</v>
      </c>
      <c r="V150" s="285">
        <v>4.3</v>
      </c>
      <c r="W150" s="285">
        <v>4.1100000000000003</v>
      </c>
      <c r="X150" s="290">
        <f t="shared" si="29"/>
        <v>4.1500000000000004</v>
      </c>
      <c r="Y150" s="302">
        <v>4.07</v>
      </c>
      <c r="Z150" s="302">
        <v>4.2300000000000004</v>
      </c>
      <c r="AA150" s="401">
        <f>'(입력) 강사만족도'!$E$51</f>
        <v>4.4574999999999996</v>
      </c>
      <c r="AB150" s="616">
        <f t="shared" si="27"/>
        <v>4.3159615384615373</v>
      </c>
    </row>
    <row r="151" spans="1:28">
      <c r="A151" s="617" t="str">
        <f t="shared" si="28"/>
        <v>148위</v>
      </c>
      <c r="B151" s="350" t="s">
        <v>5780</v>
      </c>
      <c r="C151" s="350" t="s">
        <v>4260</v>
      </c>
      <c r="D151" s="506" t="s">
        <v>2126</v>
      </c>
      <c r="E151" s="506" t="s">
        <v>4262</v>
      </c>
      <c r="F151" s="304">
        <v>2</v>
      </c>
      <c r="G151" s="296" t="s">
        <v>4264</v>
      </c>
      <c r="H151" s="306" t="s">
        <v>2125</v>
      </c>
      <c r="I151" s="299">
        <v>32</v>
      </c>
      <c r="J151" s="300">
        <v>30</v>
      </c>
      <c r="K151" s="301">
        <v>4.37</v>
      </c>
      <c r="L151" s="285">
        <v>4.17</v>
      </c>
      <c r="M151" s="290">
        <f t="shared" si="24"/>
        <v>4.3650000000000002</v>
      </c>
      <c r="N151" s="285">
        <v>4.3</v>
      </c>
      <c r="O151" s="285">
        <v>4.43</v>
      </c>
      <c r="P151" s="290">
        <f t="shared" si="25"/>
        <v>4.375</v>
      </c>
      <c r="Q151" s="285">
        <v>4.4000000000000004</v>
      </c>
      <c r="R151" s="285">
        <v>4.4000000000000004</v>
      </c>
      <c r="S151" s="285">
        <v>4.33</v>
      </c>
      <c r="T151" s="285">
        <v>4.37</v>
      </c>
      <c r="U151" s="290">
        <f t="shared" si="26"/>
        <v>4.3650000000000002</v>
      </c>
      <c r="V151" s="285">
        <v>4.33</v>
      </c>
      <c r="W151" s="285">
        <v>4.4000000000000004</v>
      </c>
      <c r="X151" s="293">
        <f t="shared" si="29"/>
        <v>4.0999999999999996</v>
      </c>
      <c r="Y151" s="302">
        <v>4.0999999999999996</v>
      </c>
      <c r="Z151" s="302">
        <v>4.0999999999999996</v>
      </c>
      <c r="AA151" s="401">
        <f>'(입력) 강사만족도'!$E$1944</f>
        <v>4.3875000000000002</v>
      </c>
      <c r="AB151" s="616">
        <f t="shared" si="27"/>
        <v>4.3144230769230765</v>
      </c>
    </row>
    <row r="152" spans="1:28">
      <c r="A152" s="617" t="str">
        <f t="shared" si="28"/>
        <v>149위</v>
      </c>
      <c r="B152" s="350" t="s">
        <v>4389</v>
      </c>
      <c r="C152" s="350" t="s">
        <v>1796</v>
      </c>
      <c r="D152" s="506" t="s">
        <v>224</v>
      </c>
      <c r="E152" s="511" t="s">
        <v>1801</v>
      </c>
      <c r="F152" s="286">
        <v>1</v>
      </c>
      <c r="G152" s="296" t="s">
        <v>1802</v>
      </c>
      <c r="H152" s="285" t="s">
        <v>2102</v>
      </c>
      <c r="I152" s="286">
        <v>25</v>
      </c>
      <c r="J152" s="287">
        <v>21</v>
      </c>
      <c r="K152" s="288">
        <v>4.1900000000000004</v>
      </c>
      <c r="L152" s="289">
        <v>4.38</v>
      </c>
      <c r="M152" s="290">
        <f t="shared" si="24"/>
        <v>4.33</v>
      </c>
      <c r="N152" s="289">
        <v>4.33</v>
      </c>
      <c r="O152" s="289">
        <v>4.33</v>
      </c>
      <c r="P152" s="290">
        <f t="shared" si="25"/>
        <v>4.3</v>
      </c>
      <c r="Q152" s="289">
        <v>4.29</v>
      </c>
      <c r="R152" s="289">
        <v>4.1900000000000004</v>
      </c>
      <c r="S152" s="289">
        <v>4.43</v>
      </c>
      <c r="T152" s="289">
        <v>4.29</v>
      </c>
      <c r="U152" s="290">
        <f t="shared" si="26"/>
        <v>4.17</v>
      </c>
      <c r="V152" s="289">
        <v>4.24</v>
      </c>
      <c r="W152" s="289">
        <v>4.0999999999999996</v>
      </c>
      <c r="X152" s="290">
        <f t="shared" si="29"/>
        <v>4.4800000000000004</v>
      </c>
      <c r="Y152" s="291">
        <v>4.4800000000000004</v>
      </c>
      <c r="Z152" s="292">
        <v>4.4800000000000004</v>
      </c>
      <c r="AA152" s="401">
        <f>'(입력) 강사만족도'!$E$968</f>
        <v>4.350625</v>
      </c>
      <c r="AB152" s="616">
        <f t="shared" si="27"/>
        <v>4.3138942307692307</v>
      </c>
    </row>
    <row r="153" spans="1:28">
      <c r="A153" s="617" t="str">
        <f t="shared" si="28"/>
        <v>150위</v>
      </c>
      <c r="B153" s="350" t="s">
        <v>4389</v>
      </c>
      <c r="C153" s="350" t="s">
        <v>1935</v>
      </c>
      <c r="D153" s="506" t="s">
        <v>66</v>
      </c>
      <c r="E153" s="514" t="s">
        <v>1940</v>
      </c>
      <c r="F153" s="321">
        <v>1</v>
      </c>
      <c r="G153" s="322" t="s">
        <v>1941</v>
      </c>
      <c r="H153" s="285" t="s">
        <v>2111</v>
      </c>
      <c r="I153" s="321">
        <v>21</v>
      </c>
      <c r="J153" s="323">
        <v>17</v>
      </c>
      <c r="K153" s="324">
        <v>4.24</v>
      </c>
      <c r="L153" s="315">
        <v>4.47</v>
      </c>
      <c r="M153" s="290">
        <f t="shared" si="24"/>
        <v>4.3249999999999993</v>
      </c>
      <c r="N153" s="315">
        <v>4.47</v>
      </c>
      <c r="O153" s="315">
        <v>4.18</v>
      </c>
      <c r="P153" s="290">
        <f t="shared" si="25"/>
        <v>4.2966666666666669</v>
      </c>
      <c r="Q153" s="315">
        <v>4.24</v>
      </c>
      <c r="R153" s="315">
        <v>4.41</v>
      </c>
      <c r="S153" s="315" t="s">
        <v>2072</v>
      </c>
      <c r="T153" s="315">
        <v>4.24</v>
      </c>
      <c r="U153" s="314">
        <f t="shared" si="26"/>
        <v>4.29</v>
      </c>
      <c r="V153" s="315">
        <v>4.29</v>
      </c>
      <c r="W153" s="315">
        <v>4.29</v>
      </c>
      <c r="X153" s="290">
        <f t="shared" si="29"/>
        <v>4.29</v>
      </c>
      <c r="Y153" s="315">
        <v>4.29</v>
      </c>
      <c r="Z153" s="292" t="s">
        <v>2072</v>
      </c>
      <c r="AA153" s="401">
        <f>'(입력) 강사만족도'!$E$1037</f>
        <v>4.3274999999999997</v>
      </c>
      <c r="AB153" s="616">
        <f t="shared" si="27"/>
        <v>4.313409090909091</v>
      </c>
    </row>
    <row r="154" spans="1:28">
      <c r="A154" s="617" t="str">
        <f t="shared" si="28"/>
        <v>151위</v>
      </c>
      <c r="B154" s="350" t="s">
        <v>4387</v>
      </c>
      <c r="C154" s="350" t="s">
        <v>216</v>
      </c>
      <c r="D154" s="506" t="s">
        <v>226</v>
      </c>
      <c r="E154" s="508" t="s">
        <v>220</v>
      </c>
      <c r="F154" s="286">
        <v>1</v>
      </c>
      <c r="G154" s="296" t="s">
        <v>223</v>
      </c>
      <c r="H154" s="285" t="s">
        <v>2102</v>
      </c>
      <c r="I154" s="286">
        <v>90</v>
      </c>
      <c r="J154" s="287">
        <v>81</v>
      </c>
      <c r="K154" s="288">
        <v>4.33</v>
      </c>
      <c r="L154" s="289">
        <v>4.17</v>
      </c>
      <c r="M154" s="290">
        <f t="shared" si="24"/>
        <v>4.1400000000000006</v>
      </c>
      <c r="N154" s="289">
        <v>4.12</v>
      </c>
      <c r="O154" s="289">
        <v>4.16</v>
      </c>
      <c r="P154" s="290">
        <f t="shared" si="25"/>
        <v>4.24</v>
      </c>
      <c r="Q154" s="289">
        <v>4.25</v>
      </c>
      <c r="R154" s="289">
        <v>4.3</v>
      </c>
      <c r="S154" s="289">
        <v>4.1500000000000004</v>
      </c>
      <c r="T154" s="289">
        <v>4.26</v>
      </c>
      <c r="U154" s="290">
        <f t="shared" si="26"/>
        <v>4.4249999999999998</v>
      </c>
      <c r="V154" s="289">
        <v>4.43</v>
      </c>
      <c r="W154" s="289">
        <v>4.42</v>
      </c>
      <c r="X154" s="290">
        <f t="shared" si="29"/>
        <v>4.3849999999999998</v>
      </c>
      <c r="Y154" s="291">
        <v>4.3099999999999996</v>
      </c>
      <c r="Z154" s="292">
        <v>4.46</v>
      </c>
      <c r="AA154" s="401">
        <f>'(입력) 강사만족도'!$E$110</f>
        <v>4.4283333333333337</v>
      </c>
      <c r="AB154" s="616">
        <f t="shared" si="27"/>
        <v>4.2914102564102574</v>
      </c>
    </row>
    <row r="155" spans="1:28">
      <c r="A155" s="617" t="str">
        <f t="shared" si="28"/>
        <v>152위</v>
      </c>
      <c r="B155" s="350" t="s">
        <v>5780</v>
      </c>
      <c r="C155" s="350" t="s">
        <v>4796</v>
      </c>
      <c r="D155" s="506" t="s">
        <v>66</v>
      </c>
      <c r="E155" s="506" t="s">
        <v>4886</v>
      </c>
      <c r="F155" s="304">
        <v>2</v>
      </c>
      <c r="G155" s="296" t="s">
        <v>4888</v>
      </c>
      <c r="H155" s="306" t="s">
        <v>2111</v>
      </c>
      <c r="I155" s="299">
        <v>182</v>
      </c>
      <c r="J155" s="300">
        <v>153</v>
      </c>
      <c r="K155" s="301">
        <v>4.34</v>
      </c>
      <c r="L155" s="285">
        <v>4.24</v>
      </c>
      <c r="M155" s="290">
        <f t="shared" si="24"/>
        <v>4.2949999999999999</v>
      </c>
      <c r="N155" s="285">
        <v>4.3099999999999996</v>
      </c>
      <c r="O155" s="285">
        <v>4.28</v>
      </c>
      <c r="P155" s="290">
        <f t="shared" si="25"/>
        <v>4.3100000000000005</v>
      </c>
      <c r="Q155" s="285">
        <v>4.32</v>
      </c>
      <c r="R155" s="285">
        <v>4.33</v>
      </c>
      <c r="S155" s="285">
        <v>4.2699999999999996</v>
      </c>
      <c r="T155" s="285">
        <v>4.32</v>
      </c>
      <c r="U155" s="290">
        <f t="shared" si="26"/>
        <v>4.3249999999999993</v>
      </c>
      <c r="V155" s="285">
        <v>4.3499999999999996</v>
      </c>
      <c r="W155" s="285">
        <v>4.3</v>
      </c>
      <c r="X155" s="293">
        <f t="shared" si="29"/>
        <v>4.05</v>
      </c>
      <c r="Y155" s="318">
        <v>4.05</v>
      </c>
      <c r="Z155" s="302" t="s">
        <v>2072</v>
      </c>
      <c r="AA155" s="401">
        <f>'(입력) 강사만족도'!$E$2082</f>
        <v>4.3786280959752322</v>
      </c>
      <c r="AB155" s="616">
        <f t="shared" si="27"/>
        <v>4.2907190079979349</v>
      </c>
    </row>
    <row r="156" spans="1:28">
      <c r="A156" s="617" t="str">
        <f t="shared" si="28"/>
        <v>153위</v>
      </c>
      <c r="B156" s="350" t="s">
        <v>4387</v>
      </c>
      <c r="C156" s="350" t="s">
        <v>235</v>
      </c>
      <c r="D156" s="506" t="s">
        <v>226</v>
      </c>
      <c r="E156" s="508" t="s">
        <v>228</v>
      </c>
      <c r="F156" s="286">
        <v>1</v>
      </c>
      <c r="G156" s="296" t="s">
        <v>232</v>
      </c>
      <c r="H156" s="285" t="s">
        <v>2102</v>
      </c>
      <c r="I156" s="286">
        <v>28</v>
      </c>
      <c r="J156" s="287">
        <v>27</v>
      </c>
      <c r="K156" s="288">
        <v>4.33</v>
      </c>
      <c r="L156" s="289">
        <v>4.1500000000000004</v>
      </c>
      <c r="M156" s="290">
        <f t="shared" si="24"/>
        <v>4.3</v>
      </c>
      <c r="N156" s="289">
        <v>4.3</v>
      </c>
      <c r="O156" s="289">
        <v>4.3</v>
      </c>
      <c r="P156" s="290">
        <f t="shared" si="25"/>
        <v>4.2675000000000001</v>
      </c>
      <c r="Q156" s="289">
        <v>4.22</v>
      </c>
      <c r="R156" s="289">
        <v>4.37</v>
      </c>
      <c r="S156" s="289">
        <v>4.22</v>
      </c>
      <c r="T156" s="289">
        <v>4.26</v>
      </c>
      <c r="U156" s="290">
        <f t="shared" si="26"/>
        <v>4.3849999999999998</v>
      </c>
      <c r="V156" s="289">
        <v>4.33</v>
      </c>
      <c r="W156" s="289">
        <v>4.4400000000000004</v>
      </c>
      <c r="X156" s="290">
        <f t="shared" si="29"/>
        <v>4.1850000000000005</v>
      </c>
      <c r="Y156" s="291">
        <v>4.26</v>
      </c>
      <c r="Z156" s="292">
        <v>4.1100000000000003</v>
      </c>
      <c r="AA156" s="401">
        <f>'(입력) 강사만족도'!$E$153</f>
        <v>4.2703125000000002</v>
      </c>
      <c r="AB156" s="616">
        <f t="shared" si="27"/>
        <v>4.2738701923076921</v>
      </c>
    </row>
    <row r="157" spans="1:28">
      <c r="A157" s="617" t="str">
        <f t="shared" si="28"/>
        <v>154위</v>
      </c>
      <c r="B157" s="350" t="s">
        <v>5777</v>
      </c>
      <c r="C157" s="512" t="s">
        <v>65</v>
      </c>
      <c r="D157" s="506" t="s">
        <v>66</v>
      </c>
      <c r="E157" s="511" t="s">
        <v>1704</v>
      </c>
      <c r="F157" s="298">
        <v>1</v>
      </c>
      <c r="G157" s="296" t="s">
        <v>1705</v>
      </c>
      <c r="H157" s="285" t="s">
        <v>2102</v>
      </c>
      <c r="I157" s="299">
        <v>17</v>
      </c>
      <c r="J157" s="300">
        <v>17</v>
      </c>
      <c r="K157" s="301">
        <v>4.3499999999999996</v>
      </c>
      <c r="L157" s="285">
        <v>4.3499999999999996</v>
      </c>
      <c r="M157" s="290">
        <f t="shared" si="24"/>
        <v>4.2650000000000006</v>
      </c>
      <c r="N157" s="285">
        <v>4.29</v>
      </c>
      <c r="O157" s="285">
        <v>4.24</v>
      </c>
      <c r="P157" s="290">
        <f t="shared" si="25"/>
        <v>4.38</v>
      </c>
      <c r="Q157" s="285">
        <v>4.47</v>
      </c>
      <c r="R157" s="285">
        <v>4.29</v>
      </c>
      <c r="S157" s="285">
        <v>4.29</v>
      </c>
      <c r="T157" s="285">
        <v>4.47</v>
      </c>
      <c r="U157" s="290">
        <f t="shared" si="26"/>
        <v>4.21</v>
      </c>
      <c r="V157" s="285">
        <v>4.24</v>
      </c>
      <c r="W157" s="285">
        <v>4.18</v>
      </c>
      <c r="X157" s="290">
        <f t="shared" si="29"/>
        <v>3.94</v>
      </c>
      <c r="Y157" s="302">
        <v>3.76</v>
      </c>
      <c r="Z157" s="302">
        <v>4.12</v>
      </c>
      <c r="AA157" s="401">
        <f>'(입력) 강사만족도'!$E$19</f>
        <v>4.4533571428571426</v>
      </c>
      <c r="AB157" s="616">
        <f t="shared" si="27"/>
        <v>4.2694890109890107</v>
      </c>
    </row>
    <row r="158" spans="1:28">
      <c r="A158" s="617" t="str">
        <f t="shared" si="28"/>
        <v>155위</v>
      </c>
      <c r="B158" s="350" t="s">
        <v>4389</v>
      </c>
      <c r="C158" s="350" t="s">
        <v>1796</v>
      </c>
      <c r="D158" s="506" t="s">
        <v>226</v>
      </c>
      <c r="E158" s="508" t="s">
        <v>220</v>
      </c>
      <c r="F158" s="286">
        <v>5</v>
      </c>
      <c r="G158" s="296" t="s">
        <v>1806</v>
      </c>
      <c r="H158" s="285" t="s">
        <v>2102</v>
      </c>
      <c r="I158" s="286">
        <v>90</v>
      </c>
      <c r="J158" s="287">
        <v>72</v>
      </c>
      <c r="K158" s="288">
        <v>4.3099999999999996</v>
      </c>
      <c r="L158" s="289">
        <v>4.18</v>
      </c>
      <c r="M158" s="290">
        <f t="shared" si="24"/>
        <v>4.1099999999999994</v>
      </c>
      <c r="N158" s="289">
        <v>4.1399999999999997</v>
      </c>
      <c r="O158" s="289">
        <v>4.08</v>
      </c>
      <c r="P158" s="290">
        <f t="shared" si="25"/>
        <v>4.1425000000000001</v>
      </c>
      <c r="Q158" s="289">
        <v>4.1399999999999997</v>
      </c>
      <c r="R158" s="289">
        <v>4.21</v>
      </c>
      <c r="S158" s="289">
        <v>4.08</v>
      </c>
      <c r="T158" s="289">
        <v>4.1399999999999997</v>
      </c>
      <c r="U158" s="290">
        <f t="shared" si="26"/>
        <v>4.4049999999999994</v>
      </c>
      <c r="V158" s="289">
        <v>4.3899999999999997</v>
      </c>
      <c r="W158" s="289">
        <v>4.42</v>
      </c>
      <c r="X158" s="290">
        <f t="shared" si="29"/>
        <v>4.37</v>
      </c>
      <c r="Y158" s="291">
        <v>4.32</v>
      </c>
      <c r="Z158" s="292">
        <v>4.42</v>
      </c>
      <c r="AA158" s="401">
        <f>'(입력) 강사만족도'!$E$987</f>
        <v>4.4197727272727265</v>
      </c>
      <c r="AB158" s="616">
        <f t="shared" si="27"/>
        <v>4.2499825174825183</v>
      </c>
    </row>
    <row r="159" spans="1:28">
      <c r="A159" s="617" t="str">
        <f t="shared" si="28"/>
        <v>156위</v>
      </c>
      <c r="B159" s="350" t="s">
        <v>5781</v>
      </c>
      <c r="C159" s="350" t="s">
        <v>5048</v>
      </c>
      <c r="D159" s="506" t="s">
        <v>5151</v>
      </c>
      <c r="E159" s="506" t="s">
        <v>5044</v>
      </c>
      <c r="F159" s="349">
        <v>1</v>
      </c>
      <c r="G159" s="350" t="s">
        <v>5126</v>
      </c>
      <c r="H159" s="351" t="s">
        <v>2102</v>
      </c>
      <c r="I159" s="352">
        <v>80</v>
      </c>
      <c r="J159" s="353">
        <v>70</v>
      </c>
      <c r="K159" s="354">
        <v>4.4400000000000004</v>
      </c>
      <c r="L159" s="305">
        <v>4.29</v>
      </c>
      <c r="M159" s="290">
        <f t="shared" si="24"/>
        <v>4.2200000000000006</v>
      </c>
      <c r="N159" s="305">
        <v>4.24</v>
      </c>
      <c r="O159" s="305">
        <v>4.2</v>
      </c>
      <c r="P159" s="290">
        <f t="shared" si="25"/>
        <v>4.16</v>
      </c>
      <c r="Q159" s="305">
        <v>4.17</v>
      </c>
      <c r="R159" s="305">
        <v>4.13</v>
      </c>
      <c r="S159" s="305">
        <v>4.21</v>
      </c>
      <c r="T159" s="305">
        <v>4.13</v>
      </c>
      <c r="U159" s="290">
        <f t="shared" si="26"/>
        <v>4.1150000000000002</v>
      </c>
      <c r="V159" s="305">
        <v>4.13</v>
      </c>
      <c r="W159" s="305">
        <v>4.0999999999999996</v>
      </c>
      <c r="X159" s="293">
        <f t="shared" si="29"/>
        <v>4.085</v>
      </c>
      <c r="Y159" s="305">
        <v>3.77</v>
      </c>
      <c r="Z159" s="305">
        <v>4.4000000000000004</v>
      </c>
      <c r="AA159" s="401">
        <f>'(입력) 강사만족도'!$E$2144</f>
        <v>4.4226298809283655</v>
      </c>
      <c r="AB159" s="616">
        <f t="shared" si="27"/>
        <v>4.2025099908406442</v>
      </c>
    </row>
    <row r="160" spans="1:28">
      <c r="A160" s="617" t="str">
        <f t="shared" si="28"/>
        <v>157위</v>
      </c>
      <c r="B160" s="350" t="s">
        <v>4387</v>
      </c>
      <c r="C160" s="350" t="s">
        <v>565</v>
      </c>
      <c r="D160" s="506" t="s">
        <v>66</v>
      </c>
      <c r="E160" s="510" t="s">
        <v>563</v>
      </c>
      <c r="F160" s="308">
        <v>1</v>
      </c>
      <c r="G160" s="296" t="s">
        <v>562</v>
      </c>
      <c r="H160" s="285" t="s">
        <v>2102</v>
      </c>
      <c r="I160" s="299">
        <v>17</v>
      </c>
      <c r="J160" s="300">
        <v>17</v>
      </c>
      <c r="K160" s="301">
        <v>4.0599999999999996</v>
      </c>
      <c r="L160" s="285">
        <v>4.3499999999999996</v>
      </c>
      <c r="M160" s="290">
        <f t="shared" si="24"/>
        <v>4.24</v>
      </c>
      <c r="N160" s="285">
        <v>4.24</v>
      </c>
      <c r="O160" s="285">
        <v>4.24</v>
      </c>
      <c r="P160" s="290">
        <f t="shared" si="25"/>
        <v>4.1349999999999998</v>
      </c>
      <c r="Q160" s="285">
        <v>4.18</v>
      </c>
      <c r="R160" s="285">
        <v>4.12</v>
      </c>
      <c r="S160" s="285">
        <v>4.18</v>
      </c>
      <c r="T160" s="285">
        <v>4.0599999999999996</v>
      </c>
      <c r="U160" s="290">
        <f t="shared" si="26"/>
        <v>4.32</v>
      </c>
      <c r="V160" s="285">
        <v>4.3499999999999996</v>
      </c>
      <c r="W160" s="285">
        <v>4.29</v>
      </c>
      <c r="X160" s="290">
        <f t="shared" si="29"/>
        <v>4.2649999999999997</v>
      </c>
      <c r="Y160" s="302">
        <v>4.18</v>
      </c>
      <c r="Z160" s="302">
        <v>4.3499999999999996</v>
      </c>
      <c r="AA160" s="401">
        <f>'(입력) 강사만족도'!$E$276</f>
        <v>4.0209999999999999</v>
      </c>
      <c r="AB160" s="616">
        <f t="shared" si="27"/>
        <v>4.2016153846153852</v>
      </c>
    </row>
    <row r="161" spans="1:28">
      <c r="A161" s="617" t="str">
        <f t="shared" si="28"/>
        <v>158위</v>
      </c>
      <c r="B161" s="350" t="s">
        <v>5778</v>
      </c>
      <c r="C161" s="515" t="s">
        <v>679</v>
      </c>
      <c r="D161" s="516" t="s">
        <v>694</v>
      </c>
      <c r="E161" s="517" t="s">
        <v>681</v>
      </c>
      <c r="F161" s="489">
        <v>1</v>
      </c>
      <c r="G161" s="343" t="s">
        <v>682</v>
      </c>
      <c r="H161" s="356" t="s">
        <v>2102</v>
      </c>
      <c r="I161" s="489">
        <v>12</v>
      </c>
      <c r="J161" s="490">
        <v>9</v>
      </c>
      <c r="K161" s="288">
        <v>4.22</v>
      </c>
      <c r="L161" s="289">
        <v>4.33</v>
      </c>
      <c r="M161" s="290">
        <f t="shared" si="24"/>
        <v>4.22</v>
      </c>
      <c r="N161" s="289">
        <v>4.22</v>
      </c>
      <c r="O161" s="289" t="s">
        <v>2072</v>
      </c>
      <c r="P161" s="290">
        <f t="shared" si="25"/>
        <v>4.2749999999999995</v>
      </c>
      <c r="Q161" s="289">
        <v>4.33</v>
      </c>
      <c r="R161" s="289">
        <v>4.4400000000000004</v>
      </c>
      <c r="S161" s="289">
        <v>4.1100000000000003</v>
      </c>
      <c r="T161" s="289">
        <v>4.22</v>
      </c>
      <c r="U161" s="290">
        <f t="shared" si="26"/>
        <v>4.22</v>
      </c>
      <c r="V161" s="289">
        <v>4.22</v>
      </c>
      <c r="W161" s="289">
        <v>4.22</v>
      </c>
      <c r="X161" s="290">
        <f t="shared" si="29"/>
        <v>3.8899999999999997</v>
      </c>
      <c r="Y161" s="291">
        <v>4</v>
      </c>
      <c r="Z161" s="292">
        <v>3.78</v>
      </c>
      <c r="AA161" s="401">
        <f>'(입력) 강사만족도'!$E$324</f>
        <v>4.3066666666666666</v>
      </c>
      <c r="AB161" s="616">
        <f t="shared" si="27"/>
        <v>4.1997222222222224</v>
      </c>
    </row>
    <row r="162" spans="1:28">
      <c r="A162" s="617" t="str">
        <f t="shared" si="28"/>
        <v>159위</v>
      </c>
      <c r="B162" s="350" t="s">
        <v>4388</v>
      </c>
      <c r="C162" s="350" t="s">
        <v>1370</v>
      </c>
      <c r="D162" s="506" t="s">
        <v>225</v>
      </c>
      <c r="E162" s="508" t="s">
        <v>1376</v>
      </c>
      <c r="F162" s="286">
        <v>1</v>
      </c>
      <c r="G162" s="296" t="s">
        <v>1375</v>
      </c>
      <c r="H162" s="285" t="s">
        <v>2102</v>
      </c>
      <c r="I162" s="286">
        <v>25</v>
      </c>
      <c r="J162" s="287">
        <v>25</v>
      </c>
      <c r="K162" s="288">
        <v>4.32</v>
      </c>
      <c r="L162" s="289">
        <v>4.24</v>
      </c>
      <c r="M162" s="290">
        <f t="shared" si="24"/>
        <v>4.26</v>
      </c>
      <c r="N162" s="289">
        <v>4.24</v>
      </c>
      <c r="O162" s="289">
        <v>4.28</v>
      </c>
      <c r="P162" s="290">
        <f t="shared" si="25"/>
        <v>4.1500000000000004</v>
      </c>
      <c r="Q162" s="289">
        <v>4.32</v>
      </c>
      <c r="R162" s="289">
        <v>4.16</v>
      </c>
      <c r="S162" s="289">
        <v>4</v>
      </c>
      <c r="T162" s="289">
        <v>4.12</v>
      </c>
      <c r="U162" s="290">
        <f t="shared" si="26"/>
        <v>4.18</v>
      </c>
      <c r="V162" s="289">
        <v>4.16</v>
      </c>
      <c r="W162" s="289">
        <v>4.2</v>
      </c>
      <c r="X162" s="290">
        <f t="shared" si="29"/>
        <v>4.0600000000000005</v>
      </c>
      <c r="Y162" s="291">
        <v>4.08</v>
      </c>
      <c r="Z162" s="292">
        <v>4.04</v>
      </c>
      <c r="AA162" s="401">
        <f>'(입력) 강사만족도'!$E$719</f>
        <v>4.415</v>
      </c>
      <c r="AB162" s="616">
        <f t="shared" si="27"/>
        <v>4.1980769230769237</v>
      </c>
    </row>
    <row r="163" spans="1:28">
      <c r="A163" s="617" t="str">
        <f t="shared" si="28"/>
        <v>160위</v>
      </c>
      <c r="B163" s="350" t="s">
        <v>4389</v>
      </c>
      <c r="C163" s="350" t="s">
        <v>1935</v>
      </c>
      <c r="D163" s="506" t="s">
        <v>66</v>
      </c>
      <c r="E163" s="514" t="s">
        <v>4886</v>
      </c>
      <c r="F163" s="321">
        <v>1</v>
      </c>
      <c r="G163" s="322" t="s">
        <v>1939</v>
      </c>
      <c r="H163" s="285" t="s">
        <v>2111</v>
      </c>
      <c r="I163" s="321">
        <v>39</v>
      </c>
      <c r="J163" s="323">
        <v>32</v>
      </c>
      <c r="K163" s="324">
        <v>4.16</v>
      </c>
      <c r="L163" s="315">
        <v>4.12</v>
      </c>
      <c r="M163" s="290">
        <f t="shared" si="24"/>
        <v>4.1550000000000002</v>
      </c>
      <c r="N163" s="315">
        <v>4.12</v>
      </c>
      <c r="O163" s="315">
        <v>4.1900000000000004</v>
      </c>
      <c r="P163" s="290">
        <f t="shared" si="25"/>
        <v>4.1000000000000005</v>
      </c>
      <c r="Q163" s="315">
        <v>4.09</v>
      </c>
      <c r="R163" s="315">
        <v>4.12</v>
      </c>
      <c r="S163" s="315" t="s">
        <v>2072</v>
      </c>
      <c r="T163" s="315">
        <v>4.09</v>
      </c>
      <c r="U163" s="314">
        <f t="shared" si="26"/>
        <v>4.2949999999999999</v>
      </c>
      <c r="V163" s="315">
        <v>4.25</v>
      </c>
      <c r="W163" s="315">
        <v>4.34</v>
      </c>
      <c r="X163" s="290">
        <f t="shared" si="29"/>
        <v>4.16</v>
      </c>
      <c r="Y163" s="315">
        <v>4.16</v>
      </c>
      <c r="Z163" s="292" t="s">
        <v>2072</v>
      </c>
      <c r="AA163" s="401">
        <f>'(입력) 강사만족도'!$E$1032</f>
        <v>4.2581249999999997</v>
      </c>
      <c r="AB163" s="616">
        <f t="shared" si="27"/>
        <v>4.1725568181818184</v>
      </c>
    </row>
    <row r="164" spans="1:28">
      <c r="A164" s="617" t="str">
        <f t="shared" si="28"/>
        <v>161위</v>
      </c>
      <c r="B164" s="350" t="s">
        <v>4388</v>
      </c>
      <c r="C164" s="350" t="s">
        <v>1370</v>
      </c>
      <c r="D164" s="506" t="s">
        <v>694</v>
      </c>
      <c r="E164" s="508" t="s">
        <v>681</v>
      </c>
      <c r="F164" s="286">
        <v>3</v>
      </c>
      <c r="G164" s="296" t="s">
        <v>1372</v>
      </c>
      <c r="H164" s="285" t="s">
        <v>2101</v>
      </c>
      <c r="I164" s="286">
        <v>33</v>
      </c>
      <c r="J164" s="287">
        <v>26</v>
      </c>
      <c r="K164" s="491">
        <v>4</v>
      </c>
      <c r="L164" s="492">
        <v>4.2699999999999996</v>
      </c>
      <c r="M164" s="290">
        <f t="shared" ref="M164:M169" si="30">AVERAGE(N164:O164)</f>
        <v>4.1900000000000004</v>
      </c>
      <c r="N164" s="492">
        <v>4.1500000000000004</v>
      </c>
      <c r="O164" s="492">
        <v>4.2300000000000004</v>
      </c>
      <c r="P164" s="357">
        <f t="shared" ref="P164:P169" si="31">AVERAGE(Q164:T164)</f>
        <v>4.0175000000000001</v>
      </c>
      <c r="Q164" s="492">
        <v>3.96</v>
      </c>
      <c r="R164" s="492">
        <v>4.1500000000000004</v>
      </c>
      <c r="S164" s="492">
        <v>3.96</v>
      </c>
      <c r="T164" s="492">
        <v>4</v>
      </c>
      <c r="U164" s="357">
        <f t="shared" ref="U164:U169" si="32">AVERAGE(V164:W164)</f>
        <v>4.0950000000000006</v>
      </c>
      <c r="V164" s="492">
        <v>4.04</v>
      </c>
      <c r="W164" s="492">
        <v>4.1500000000000004</v>
      </c>
      <c r="X164" s="357">
        <f t="shared" si="29"/>
        <v>4.04</v>
      </c>
      <c r="Y164" s="493">
        <v>4.04</v>
      </c>
      <c r="Z164" s="494" t="s">
        <v>2072</v>
      </c>
      <c r="AA164" s="495">
        <f>'(입력) 강사만족도'!$E$709</f>
        <v>4.2612500000000004</v>
      </c>
      <c r="AB164" s="616">
        <f t="shared" ref="AB164:AB169" si="33">AVERAGE(K164:L164,N164:O164,Q164:T164,V164:W164,Y164:Z164,AA164)</f>
        <v>4.1009374999999997</v>
      </c>
    </row>
    <row r="165" spans="1:28">
      <c r="A165" s="617" t="str">
        <f t="shared" si="28"/>
        <v>162위</v>
      </c>
      <c r="B165" s="350" t="s">
        <v>4389</v>
      </c>
      <c r="C165" s="350" t="s">
        <v>1706</v>
      </c>
      <c r="D165" s="506" t="s">
        <v>67</v>
      </c>
      <c r="E165" s="508" t="s">
        <v>1447</v>
      </c>
      <c r="F165" s="286">
        <v>2</v>
      </c>
      <c r="G165" s="296" t="s">
        <v>1708</v>
      </c>
      <c r="H165" s="285" t="s">
        <v>2102</v>
      </c>
      <c r="I165" s="286">
        <v>29</v>
      </c>
      <c r="J165" s="287">
        <v>29</v>
      </c>
      <c r="K165" s="288">
        <v>4.1399999999999997</v>
      </c>
      <c r="L165" s="289">
        <v>4</v>
      </c>
      <c r="M165" s="290">
        <f t="shared" si="30"/>
        <v>4.05</v>
      </c>
      <c r="N165" s="289">
        <v>4.0999999999999996</v>
      </c>
      <c r="O165" s="289">
        <v>4</v>
      </c>
      <c r="P165" s="290">
        <f t="shared" si="31"/>
        <v>3.87</v>
      </c>
      <c r="Q165" s="289">
        <v>3.79</v>
      </c>
      <c r="R165" s="289">
        <v>3.69</v>
      </c>
      <c r="S165" s="289">
        <v>4.0999999999999996</v>
      </c>
      <c r="T165" s="289">
        <v>3.9</v>
      </c>
      <c r="U165" s="290">
        <f t="shared" si="32"/>
        <v>4.3949999999999996</v>
      </c>
      <c r="V165" s="289">
        <v>4.41</v>
      </c>
      <c r="W165" s="289">
        <v>4.38</v>
      </c>
      <c r="X165" s="290">
        <f t="shared" si="29"/>
        <v>4.1549999999999994</v>
      </c>
      <c r="Y165" s="291">
        <v>4.17</v>
      </c>
      <c r="Z165" s="292">
        <v>4.1399999999999997</v>
      </c>
      <c r="AA165" s="403">
        <f>'(입력) 강사만족도'!$E$908</f>
        <v>4.2364999999999995</v>
      </c>
      <c r="AB165" s="616">
        <f t="shared" si="33"/>
        <v>4.0812692307692311</v>
      </c>
    </row>
    <row r="166" spans="1:28">
      <c r="A166" s="617" t="str">
        <f t="shared" si="28"/>
        <v>163위</v>
      </c>
      <c r="B166" s="350" t="s">
        <v>4392</v>
      </c>
      <c r="C166" s="350" t="s">
        <v>4157</v>
      </c>
      <c r="D166" s="506" t="s">
        <v>88</v>
      </c>
      <c r="E166" s="511" t="s">
        <v>4050</v>
      </c>
      <c r="F166" s="298">
        <v>6</v>
      </c>
      <c r="G166" s="296" t="s">
        <v>4051</v>
      </c>
      <c r="H166" s="306" t="s">
        <v>4047</v>
      </c>
      <c r="I166" s="299">
        <v>20</v>
      </c>
      <c r="J166" s="300">
        <v>20</v>
      </c>
      <c r="K166" s="301">
        <v>4.2</v>
      </c>
      <c r="L166" s="285">
        <v>4.25</v>
      </c>
      <c r="M166" s="290">
        <f t="shared" si="30"/>
        <v>4.0749999999999993</v>
      </c>
      <c r="N166" s="285">
        <v>4.0999999999999996</v>
      </c>
      <c r="O166" s="285">
        <v>4.05</v>
      </c>
      <c r="P166" s="290">
        <f t="shared" si="31"/>
        <v>4.0374999999999996</v>
      </c>
      <c r="Q166" s="285">
        <v>3.95</v>
      </c>
      <c r="R166" s="285">
        <v>4.05</v>
      </c>
      <c r="S166" s="285">
        <v>4.1500000000000004</v>
      </c>
      <c r="T166" s="285">
        <v>4</v>
      </c>
      <c r="U166" s="290">
        <f t="shared" si="32"/>
        <v>4.0999999999999996</v>
      </c>
      <c r="V166" s="285">
        <v>4.0999999999999996</v>
      </c>
      <c r="W166" s="285">
        <v>4.0999999999999996</v>
      </c>
      <c r="X166" s="293">
        <f t="shared" si="29"/>
        <v>3.75</v>
      </c>
      <c r="Y166" s="302">
        <v>3.75</v>
      </c>
      <c r="Z166" s="302" t="s">
        <v>4052</v>
      </c>
      <c r="AA166" s="401">
        <f>'(입력) 강사만족도'!$E$1764</f>
        <v>4.1963888888888894</v>
      </c>
      <c r="AB166" s="616">
        <f t="shared" si="33"/>
        <v>4.0746990740740747</v>
      </c>
    </row>
    <row r="167" spans="1:28">
      <c r="A167" s="617" t="str">
        <f t="shared" si="28"/>
        <v>164위</v>
      </c>
      <c r="B167" s="350" t="s">
        <v>5779</v>
      </c>
      <c r="C167" s="350" t="s">
        <v>2128</v>
      </c>
      <c r="D167" s="506" t="s">
        <v>67</v>
      </c>
      <c r="E167" s="507" t="s">
        <v>2131</v>
      </c>
      <c r="F167" s="308">
        <v>2</v>
      </c>
      <c r="G167" s="317" t="s">
        <v>2133</v>
      </c>
      <c r="H167" s="283" t="s">
        <v>2138</v>
      </c>
      <c r="I167" s="299">
        <v>17</v>
      </c>
      <c r="J167" s="300">
        <v>17</v>
      </c>
      <c r="K167" s="301">
        <v>4</v>
      </c>
      <c r="L167" s="285">
        <v>4.18</v>
      </c>
      <c r="M167" s="290">
        <f t="shared" si="30"/>
        <v>4.2650000000000006</v>
      </c>
      <c r="N167" s="285">
        <v>4.24</v>
      </c>
      <c r="O167" s="285">
        <v>4.29</v>
      </c>
      <c r="P167" s="290">
        <f t="shared" si="31"/>
        <v>4.0750000000000002</v>
      </c>
      <c r="Q167" s="285">
        <v>3.94</v>
      </c>
      <c r="R167" s="285">
        <v>4.12</v>
      </c>
      <c r="S167" s="328">
        <v>4.12</v>
      </c>
      <c r="T167" s="285">
        <v>4.12</v>
      </c>
      <c r="U167" s="293">
        <f t="shared" si="32"/>
        <v>3.5</v>
      </c>
      <c r="V167" s="285">
        <v>3.47</v>
      </c>
      <c r="W167" s="285">
        <v>3.53</v>
      </c>
      <c r="X167" s="293">
        <f t="shared" si="29"/>
        <v>4.085</v>
      </c>
      <c r="Y167" s="329">
        <v>3.76</v>
      </c>
      <c r="Z167" s="329">
        <v>4.41</v>
      </c>
      <c r="AA167" s="401">
        <f>'(입력) 강사만족도'!$E$1263</f>
        <v>4.49</v>
      </c>
      <c r="AB167" s="616">
        <f t="shared" si="33"/>
        <v>4.0515384615384624</v>
      </c>
    </row>
    <row r="168" spans="1:28">
      <c r="A168" s="617" t="str">
        <f t="shared" si="28"/>
        <v>165위</v>
      </c>
      <c r="B168" s="350" t="s">
        <v>4389</v>
      </c>
      <c r="C168" s="350" t="s">
        <v>1657</v>
      </c>
      <c r="D168" s="506" t="s">
        <v>694</v>
      </c>
      <c r="E168" s="510" t="s">
        <v>681</v>
      </c>
      <c r="F168" s="308">
        <v>5</v>
      </c>
      <c r="G168" s="317" t="s">
        <v>1658</v>
      </c>
      <c r="H168" s="285" t="s">
        <v>2101</v>
      </c>
      <c r="I168" s="299">
        <v>36</v>
      </c>
      <c r="J168" s="300">
        <v>25</v>
      </c>
      <c r="K168" s="288">
        <v>3.88</v>
      </c>
      <c r="L168" s="289">
        <v>4.32</v>
      </c>
      <c r="M168" s="290">
        <f t="shared" si="30"/>
        <v>4.24</v>
      </c>
      <c r="N168" s="289">
        <v>4.08</v>
      </c>
      <c r="O168" s="289">
        <v>4.4000000000000004</v>
      </c>
      <c r="P168" s="290">
        <f t="shared" si="31"/>
        <v>3.8999999999999995</v>
      </c>
      <c r="Q168" s="289">
        <v>3.8</v>
      </c>
      <c r="R168" s="289">
        <v>4.12</v>
      </c>
      <c r="S168" s="289">
        <v>3.8</v>
      </c>
      <c r="T168" s="289">
        <v>3.88</v>
      </c>
      <c r="U168" s="290">
        <f t="shared" si="32"/>
        <v>3.84</v>
      </c>
      <c r="V168" s="289">
        <v>3.84</v>
      </c>
      <c r="W168" s="289">
        <v>3.84</v>
      </c>
      <c r="X168" s="290">
        <f t="shared" si="29"/>
        <v>3.96</v>
      </c>
      <c r="Y168" s="291">
        <v>3.96</v>
      </c>
      <c r="Z168" s="292" t="s">
        <v>2072</v>
      </c>
      <c r="AA168" s="403">
        <f>'(입력) 강사만족도'!$E$868</f>
        <v>4.2974999999999994</v>
      </c>
      <c r="AB168" s="616">
        <f t="shared" si="33"/>
        <v>4.0181250000000004</v>
      </c>
    </row>
    <row r="169" spans="1:28">
      <c r="A169" s="617" t="str">
        <f t="shared" si="28"/>
        <v>166위</v>
      </c>
      <c r="B169" s="350" t="s">
        <v>4388</v>
      </c>
      <c r="C169" s="350" t="s">
        <v>1370</v>
      </c>
      <c r="D169" s="506" t="s">
        <v>694</v>
      </c>
      <c r="E169" s="508" t="s">
        <v>681</v>
      </c>
      <c r="F169" s="286">
        <v>4</v>
      </c>
      <c r="G169" s="296" t="s">
        <v>1373</v>
      </c>
      <c r="H169" s="285" t="s">
        <v>2102</v>
      </c>
      <c r="I169" s="286">
        <v>22</v>
      </c>
      <c r="J169" s="287">
        <v>16</v>
      </c>
      <c r="K169" s="288">
        <v>3.88</v>
      </c>
      <c r="L169" s="289">
        <v>4.25</v>
      </c>
      <c r="M169" s="290">
        <f t="shared" si="30"/>
        <v>3.91</v>
      </c>
      <c r="N169" s="289">
        <v>3.88</v>
      </c>
      <c r="O169" s="289">
        <v>3.94</v>
      </c>
      <c r="P169" s="290">
        <f t="shared" si="31"/>
        <v>3.9375</v>
      </c>
      <c r="Q169" s="289">
        <v>3.94</v>
      </c>
      <c r="R169" s="289">
        <v>4</v>
      </c>
      <c r="S169" s="289">
        <v>4</v>
      </c>
      <c r="T169" s="289">
        <v>3.81</v>
      </c>
      <c r="U169" s="290">
        <f t="shared" si="32"/>
        <v>3.9699999999999998</v>
      </c>
      <c r="V169" s="289">
        <v>4</v>
      </c>
      <c r="W169" s="289">
        <v>3.94</v>
      </c>
      <c r="X169" s="290">
        <f t="shared" si="29"/>
        <v>3.9649999999999999</v>
      </c>
      <c r="Y169" s="291">
        <v>4.12</v>
      </c>
      <c r="Z169" s="292">
        <v>3.81</v>
      </c>
      <c r="AA169" s="401">
        <f>'(입력) 강사만족도'!$E$712</f>
        <v>4.1899999999999995</v>
      </c>
      <c r="AB169" s="616">
        <f t="shared" si="33"/>
        <v>3.9815384615384608</v>
      </c>
    </row>
  </sheetData>
  <sheetProtection formatCells="0" formatColumns="0" formatRows="0" insertColumns="0" insertRows="0" insertHyperlinks="0" sort="0" autoFilter="0" pivotTables="0"/>
  <autoFilter ref="B3:AB3"/>
  <sortState ref="B4:AB169">
    <sortCondition descending="1" ref="AB4:AB169"/>
    <sortCondition ref="E4:E169"/>
  </sortState>
  <phoneticPr fontId="28" type="noConversion"/>
  <conditionalFormatting sqref="K170:AA1048576 K4:AB147">
    <cfRule type="cellIs" dxfId="651" priority="148" operator="lessThan">
      <formula>4</formula>
    </cfRule>
  </conditionalFormatting>
  <conditionalFormatting sqref="K162:L162 Y162:AA162 N162:W162">
    <cfRule type="cellIs" dxfId="650" priority="38" operator="lessThan">
      <formula>4</formula>
    </cfRule>
  </conditionalFormatting>
  <conditionalFormatting sqref="K163:L169 Y163:AA169 V163:W169 Q163:T169 N163:O169">
    <cfRule type="cellIs" dxfId="649" priority="40" operator="lessThan">
      <formula>4</formula>
    </cfRule>
  </conditionalFormatting>
  <conditionalFormatting sqref="K159:L159 Y159:AA159 N159:W159">
    <cfRule type="cellIs" dxfId="648" priority="39" operator="lessThan">
      <formula>4</formula>
    </cfRule>
  </conditionalFormatting>
  <conditionalFormatting sqref="X163">
    <cfRule type="cellIs" dxfId="647" priority="34" operator="lessThan">
      <formula>4</formula>
    </cfRule>
  </conditionalFormatting>
  <conditionalFormatting sqref="X164">
    <cfRule type="cellIs" dxfId="646" priority="33" operator="lessThan">
      <formula>4</formula>
    </cfRule>
  </conditionalFormatting>
  <conditionalFormatting sqref="P164">
    <cfRule type="cellIs" dxfId="645" priority="32" operator="lessThan">
      <formula>4</formula>
    </cfRule>
  </conditionalFormatting>
  <conditionalFormatting sqref="U164">
    <cfRule type="cellIs" dxfId="644" priority="31" operator="lessThan">
      <formula>4</formula>
    </cfRule>
  </conditionalFormatting>
  <conditionalFormatting sqref="P165">
    <cfRule type="cellIs" dxfId="643" priority="30" operator="lessThan">
      <formula>4</formula>
    </cfRule>
  </conditionalFormatting>
  <conditionalFormatting sqref="U165">
    <cfRule type="cellIs" dxfId="642" priority="28" operator="lessThan">
      <formula>4</formula>
    </cfRule>
  </conditionalFormatting>
  <conditionalFormatting sqref="U166:U168">
    <cfRule type="cellIs" dxfId="641" priority="26" operator="lessThan">
      <formula>4</formula>
    </cfRule>
  </conditionalFormatting>
  <conditionalFormatting sqref="U169">
    <cfRule type="cellIs" dxfId="640" priority="23" operator="lessThan">
      <formula>4</formula>
    </cfRule>
  </conditionalFormatting>
  <conditionalFormatting sqref="P169">
    <cfRule type="cellIs" dxfId="639" priority="22" operator="lessThan">
      <formula>4</formula>
    </cfRule>
  </conditionalFormatting>
  <conditionalFormatting sqref="X159">
    <cfRule type="cellIs" dxfId="638" priority="21" operator="lessThan">
      <formula>4</formula>
    </cfRule>
  </conditionalFormatting>
  <conditionalFormatting sqref="K160:L161 K148:L158 N148:AA158 N160:AA161 M148:M169 AB148:AB169">
    <cfRule type="cellIs" dxfId="637" priority="41" operator="lessThan">
      <formula>4</formula>
    </cfRule>
  </conditionalFormatting>
  <conditionalFormatting sqref="X162">
    <cfRule type="cellIs" dxfId="636" priority="37" operator="lessThan">
      <formula>4</formula>
    </cfRule>
  </conditionalFormatting>
  <conditionalFormatting sqref="P163">
    <cfRule type="cellIs" dxfId="635" priority="36" operator="lessThan">
      <formula>4</formula>
    </cfRule>
  </conditionalFormatting>
  <conditionalFormatting sqref="U163">
    <cfRule type="cellIs" dxfId="634" priority="35" operator="lessThan">
      <formula>4</formula>
    </cfRule>
  </conditionalFormatting>
  <conditionalFormatting sqref="X165">
    <cfRule type="cellIs" dxfId="633" priority="29" operator="lessThan">
      <formula>4</formula>
    </cfRule>
  </conditionalFormatting>
  <conditionalFormatting sqref="P166:P168">
    <cfRule type="cellIs" dxfId="632" priority="27" operator="lessThan">
      <formula>4</formula>
    </cfRule>
  </conditionalFormatting>
  <conditionalFormatting sqref="X166:X168">
    <cfRule type="cellIs" dxfId="631" priority="25" operator="lessThan">
      <formula>4</formula>
    </cfRule>
  </conditionalFormatting>
  <conditionalFormatting sqref="X169">
    <cfRule type="cellIs" dxfId="630" priority="24" operator="lessThan">
      <formula>4</formula>
    </cfRule>
  </conditionalFormatting>
  <dataValidations count="2">
    <dataValidation type="list" allowBlank="1" showInputMessage="1" showErrorMessage="1" sqref="D4:D169">
      <formula1>"기본(기본), 기본(기본장기), 기본(리더십), 직무(공통), 직무(전문), 직무(인문·소양), 핵심(핵심과제), 핵심(디지털), 핵심(도민역량)"</formula1>
    </dataValidation>
    <dataValidation type="list" allowBlank="1" showInputMessage="1" showErrorMessage="1" sqref="H4:H169">
      <formula1>"인재개발원, 온라인, 현장캠퍼스, -"</formula1>
    </dataValidation>
  </dataValidations>
  <printOptions horizontalCentered="1"/>
  <pageMargins left="0.23622047244094491" right="0.23622047244094491" top="0.74803149606299213" bottom="0.74803149606299213" header="0.31496062992125984" footer="0.31496062992125984"/>
  <pageSetup paperSize="9" scale="28" fitToHeight="0" orientation="portrait" r:id="rId1"/>
  <headerFooter>
    <oddFooter>&amp;N페이지 중 &amp;P페이지</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1979"/>
  <sheetViews>
    <sheetView view="pageBreakPreview" zoomScaleNormal="85" zoomScaleSheetLayoutView="100" workbookViewId="0">
      <pane xSplit="6" ySplit="3" topLeftCell="G4" activePane="bottomRight" state="frozen"/>
      <selection pane="topRight" activeCell="E1" sqref="E1"/>
      <selection pane="bottomLeft" activeCell="A3" sqref="A3"/>
      <selection pane="bottomRight" activeCell="F8" sqref="F8"/>
    </sheetView>
  </sheetViews>
  <sheetFormatPr defaultRowHeight="30" customHeight="1"/>
  <cols>
    <col min="1" max="1" width="7.375" style="85" bestFit="1" customWidth="1"/>
    <col min="2" max="2" width="9" style="146" customWidth="1"/>
    <col min="3" max="3" width="10.5" style="146" customWidth="1"/>
    <col min="4" max="4" width="35.625" style="147" bestFit="1" customWidth="1"/>
    <col min="5" max="5" width="13" style="96" bestFit="1" customWidth="1"/>
    <col min="6" max="6" width="40.5" style="96" customWidth="1"/>
    <col min="7" max="7" width="14.375" style="96" customWidth="1"/>
    <col min="8" max="11" width="10.625" style="96" customWidth="1"/>
    <col min="12" max="12" width="12.5" style="146" customWidth="1"/>
    <col min="13" max="16384" width="9" style="85"/>
  </cols>
  <sheetData>
    <row r="1" spans="1:12" ht="51.75" customHeight="1">
      <c r="A1" s="260" t="s">
        <v>5704</v>
      </c>
      <c r="B1" s="260"/>
      <c r="C1" s="260"/>
      <c r="D1" s="261"/>
      <c r="E1" s="261"/>
      <c r="F1" s="261"/>
      <c r="G1" s="261"/>
      <c r="H1" s="261"/>
      <c r="I1" s="261"/>
      <c r="J1" s="261"/>
      <c r="K1" s="261"/>
      <c r="L1" s="261"/>
    </row>
    <row r="2" spans="1:12" ht="22.5" customHeight="1">
      <c r="B2" s="107"/>
      <c r="C2" s="107"/>
      <c r="D2" s="95"/>
      <c r="E2" s="95"/>
      <c r="F2" s="95"/>
      <c r="G2" s="95"/>
      <c r="H2" s="95"/>
      <c r="I2" s="95"/>
      <c r="J2" s="95"/>
      <c r="K2" s="95"/>
      <c r="L2" s="108" t="s">
        <v>4795</v>
      </c>
    </row>
    <row r="3" spans="1:12" ht="57" customHeight="1">
      <c r="A3" s="458" t="s">
        <v>5806</v>
      </c>
      <c r="B3" s="458" t="s">
        <v>5827</v>
      </c>
      <c r="C3" s="458" t="s">
        <v>2753</v>
      </c>
      <c r="D3" s="504" t="s">
        <v>5828</v>
      </c>
      <c r="E3" s="459" t="s">
        <v>5829</v>
      </c>
      <c r="F3" s="458" t="s">
        <v>5830</v>
      </c>
      <c r="G3" s="461" t="s">
        <v>5826</v>
      </c>
      <c r="H3" s="461" t="s">
        <v>5809</v>
      </c>
      <c r="I3" s="461" t="s">
        <v>5831</v>
      </c>
      <c r="J3" s="461" t="s">
        <v>5832</v>
      </c>
      <c r="K3" s="461" t="s">
        <v>5833</v>
      </c>
      <c r="L3" s="461" t="s">
        <v>4376</v>
      </c>
    </row>
    <row r="4" spans="1:12" ht="30" customHeight="1">
      <c r="A4" s="139" t="str">
        <f>_xlfn.RANK.EQ(G4,$G$4:$G$1977,0)&amp;"위"</f>
        <v>1위</v>
      </c>
      <c r="B4" s="139" t="s">
        <v>4237</v>
      </c>
      <c r="C4" s="139" t="s">
        <v>4236</v>
      </c>
      <c r="D4" s="120" t="s">
        <v>4229</v>
      </c>
      <c r="E4" s="121" t="s">
        <v>337</v>
      </c>
      <c r="F4" s="140" t="s">
        <v>338</v>
      </c>
      <c r="G4" s="618">
        <f t="shared" ref="G4:G67" si="0">AVERAGE(H4:K4)</f>
        <v>5</v>
      </c>
      <c r="H4" s="141">
        <v>5</v>
      </c>
      <c r="I4" s="141">
        <v>5</v>
      </c>
      <c r="J4" s="141">
        <v>5</v>
      </c>
      <c r="K4" s="141">
        <v>5</v>
      </c>
      <c r="L4" s="500" t="s">
        <v>4385</v>
      </c>
    </row>
    <row r="5" spans="1:12" ht="30" customHeight="1">
      <c r="A5" s="139" t="str">
        <f>IF(_xlfn.RANK.EQ(G5,$G$4:$G$1977,0)=_xlfn.RANK.EQ(G4,$G$4:$G$1977,0), _xlfn.RANK.EQ(G4,$G$4:$G$1977)&amp;"위", _xlfn.RANK.EQ(G5,$G$4:$G$1977,0)&amp;"위")</f>
        <v>1위</v>
      </c>
      <c r="B5" s="139" t="s">
        <v>4375</v>
      </c>
      <c r="C5" s="139" t="s">
        <v>4904</v>
      </c>
      <c r="D5" s="142" t="s">
        <v>4899</v>
      </c>
      <c r="E5" s="121" t="s">
        <v>337</v>
      </c>
      <c r="F5" s="140" t="s">
        <v>338</v>
      </c>
      <c r="G5" s="618">
        <f t="shared" si="0"/>
        <v>5</v>
      </c>
      <c r="H5" s="141">
        <v>5</v>
      </c>
      <c r="I5" s="141">
        <v>5</v>
      </c>
      <c r="J5" s="141">
        <v>5</v>
      </c>
      <c r="K5" s="141">
        <v>5</v>
      </c>
      <c r="L5" s="501" t="s">
        <v>4905</v>
      </c>
    </row>
    <row r="6" spans="1:12" ht="30" customHeight="1">
      <c r="A6" s="139" t="str">
        <f t="shared" ref="A6:A69" si="1">IF(_xlfn.RANK.EQ(G6,$G$4:$G$1977,0)=_xlfn.RANK.EQ(G5,$G$4:$G$1977,0), _xlfn.RANK.EQ(G5,$G$4:$G$1977)&amp;"위", _xlfn.RANK.EQ(G6,$G$4:$G$1977,0)&amp;"위")</f>
        <v>1위</v>
      </c>
      <c r="B6" s="135" t="s">
        <v>3135</v>
      </c>
      <c r="C6" s="135" t="s">
        <v>3136</v>
      </c>
      <c r="D6" s="120" t="s">
        <v>3150</v>
      </c>
      <c r="E6" s="132" t="s">
        <v>3151</v>
      </c>
      <c r="F6" s="131" t="s">
        <v>3152</v>
      </c>
      <c r="G6" s="619">
        <f t="shared" si="0"/>
        <v>5</v>
      </c>
      <c r="H6" s="122">
        <v>5</v>
      </c>
      <c r="I6" s="122">
        <v>5</v>
      </c>
      <c r="J6" s="122">
        <v>5</v>
      </c>
      <c r="K6" s="122">
        <v>5</v>
      </c>
      <c r="L6" s="500" t="s">
        <v>4384</v>
      </c>
    </row>
    <row r="7" spans="1:12" ht="30" customHeight="1">
      <c r="A7" s="139" t="str">
        <f t="shared" si="1"/>
        <v>1위</v>
      </c>
      <c r="B7" s="135" t="s">
        <v>3135</v>
      </c>
      <c r="C7" s="135" t="s">
        <v>3136</v>
      </c>
      <c r="D7" s="120" t="s">
        <v>3150</v>
      </c>
      <c r="E7" s="132" t="s">
        <v>3151</v>
      </c>
      <c r="F7" s="131" t="s">
        <v>3153</v>
      </c>
      <c r="G7" s="619">
        <f t="shared" si="0"/>
        <v>5</v>
      </c>
      <c r="H7" s="122">
        <v>5</v>
      </c>
      <c r="I7" s="122">
        <v>5</v>
      </c>
      <c r="J7" s="122">
        <v>5</v>
      </c>
      <c r="K7" s="122">
        <v>5</v>
      </c>
      <c r="L7" s="500" t="s">
        <v>4384</v>
      </c>
    </row>
    <row r="8" spans="1:12" ht="30" customHeight="1">
      <c r="A8" s="139" t="str">
        <f t="shared" si="1"/>
        <v>1위</v>
      </c>
      <c r="B8" s="135" t="s">
        <v>3135</v>
      </c>
      <c r="C8" s="135" t="s">
        <v>3136</v>
      </c>
      <c r="D8" s="120" t="s">
        <v>3150</v>
      </c>
      <c r="E8" s="132" t="s">
        <v>3151</v>
      </c>
      <c r="F8" s="131" t="s">
        <v>3154</v>
      </c>
      <c r="G8" s="619">
        <f t="shared" si="0"/>
        <v>5</v>
      </c>
      <c r="H8" s="122">
        <v>5</v>
      </c>
      <c r="I8" s="122">
        <v>5</v>
      </c>
      <c r="J8" s="122">
        <v>5</v>
      </c>
      <c r="K8" s="122">
        <v>5</v>
      </c>
      <c r="L8" s="500" t="s">
        <v>4384</v>
      </c>
    </row>
    <row r="9" spans="1:12" ht="30" customHeight="1">
      <c r="A9" s="139" t="str">
        <f t="shared" si="1"/>
        <v>1위</v>
      </c>
      <c r="B9" s="135" t="s">
        <v>3135</v>
      </c>
      <c r="C9" s="135" t="s">
        <v>3136</v>
      </c>
      <c r="D9" s="120" t="s">
        <v>3150</v>
      </c>
      <c r="E9" s="132" t="s">
        <v>3151</v>
      </c>
      <c r="F9" s="131" t="s">
        <v>3155</v>
      </c>
      <c r="G9" s="619">
        <f t="shared" si="0"/>
        <v>5</v>
      </c>
      <c r="H9" s="122">
        <v>5</v>
      </c>
      <c r="I9" s="122">
        <v>5</v>
      </c>
      <c r="J9" s="122">
        <v>5</v>
      </c>
      <c r="K9" s="122">
        <v>5</v>
      </c>
      <c r="L9" s="500" t="s">
        <v>4384</v>
      </c>
    </row>
    <row r="10" spans="1:12" ht="30" customHeight="1">
      <c r="A10" s="139" t="str">
        <f t="shared" si="1"/>
        <v>1위</v>
      </c>
      <c r="B10" s="135" t="s">
        <v>3135</v>
      </c>
      <c r="C10" s="135" t="s">
        <v>3136</v>
      </c>
      <c r="D10" s="120" t="s">
        <v>3150</v>
      </c>
      <c r="E10" s="132" t="s">
        <v>3151</v>
      </c>
      <c r="F10" s="131" t="s">
        <v>3156</v>
      </c>
      <c r="G10" s="619">
        <f t="shared" si="0"/>
        <v>5</v>
      </c>
      <c r="H10" s="122">
        <v>5</v>
      </c>
      <c r="I10" s="122">
        <v>5</v>
      </c>
      <c r="J10" s="122">
        <v>5</v>
      </c>
      <c r="K10" s="122">
        <v>5</v>
      </c>
      <c r="L10" s="500" t="s">
        <v>4384</v>
      </c>
    </row>
    <row r="11" spans="1:12" ht="30" customHeight="1">
      <c r="A11" s="139" t="str">
        <f t="shared" si="1"/>
        <v>1위</v>
      </c>
      <c r="B11" s="135" t="s">
        <v>3135</v>
      </c>
      <c r="C11" s="135" t="s">
        <v>3136</v>
      </c>
      <c r="D11" s="120" t="s">
        <v>3150</v>
      </c>
      <c r="E11" s="132" t="s">
        <v>3151</v>
      </c>
      <c r="F11" s="131" t="s">
        <v>3157</v>
      </c>
      <c r="G11" s="619">
        <f t="shared" si="0"/>
        <v>5</v>
      </c>
      <c r="H11" s="122">
        <v>5</v>
      </c>
      <c r="I11" s="122">
        <v>5</v>
      </c>
      <c r="J11" s="122">
        <v>5</v>
      </c>
      <c r="K11" s="122">
        <v>5</v>
      </c>
      <c r="L11" s="500" t="s">
        <v>4384</v>
      </c>
    </row>
    <row r="12" spans="1:12" ht="30" customHeight="1">
      <c r="A12" s="139" t="str">
        <f t="shared" si="1"/>
        <v>1위</v>
      </c>
      <c r="B12" s="135" t="s">
        <v>2759</v>
      </c>
      <c r="C12" s="123" t="s">
        <v>2074</v>
      </c>
      <c r="D12" s="131" t="s">
        <v>2084</v>
      </c>
      <c r="E12" s="132" t="s">
        <v>2083</v>
      </c>
      <c r="F12" s="131" t="s">
        <v>2094</v>
      </c>
      <c r="G12" s="619">
        <f t="shared" si="0"/>
        <v>5</v>
      </c>
      <c r="H12" s="122">
        <v>5</v>
      </c>
      <c r="I12" s="122">
        <v>5</v>
      </c>
      <c r="J12" s="122">
        <v>5</v>
      </c>
      <c r="K12" s="122">
        <v>5</v>
      </c>
      <c r="L12" s="500" t="s">
        <v>4382</v>
      </c>
    </row>
    <row r="13" spans="1:12" ht="30" customHeight="1">
      <c r="A13" s="139" t="str">
        <f t="shared" si="1"/>
        <v>1위</v>
      </c>
      <c r="B13" s="135" t="s">
        <v>2756</v>
      </c>
      <c r="C13" s="119" t="s">
        <v>2510</v>
      </c>
      <c r="D13" s="120" t="s">
        <v>1042</v>
      </c>
      <c r="E13" s="121" t="s">
        <v>1043</v>
      </c>
      <c r="F13" s="120" t="s">
        <v>1044</v>
      </c>
      <c r="G13" s="619">
        <f t="shared" si="0"/>
        <v>5</v>
      </c>
      <c r="H13" s="122">
        <v>5</v>
      </c>
      <c r="I13" s="122">
        <v>5</v>
      </c>
      <c r="J13" s="122">
        <v>5</v>
      </c>
      <c r="K13" s="122">
        <v>5</v>
      </c>
      <c r="L13" s="500" t="s">
        <v>4379</v>
      </c>
    </row>
    <row r="14" spans="1:12" ht="30" customHeight="1">
      <c r="A14" s="139" t="str">
        <f t="shared" si="1"/>
        <v>1위</v>
      </c>
      <c r="B14" s="135" t="s">
        <v>2756</v>
      </c>
      <c r="C14" s="119" t="s">
        <v>2510</v>
      </c>
      <c r="D14" s="120" t="s">
        <v>1042</v>
      </c>
      <c r="E14" s="121" t="s">
        <v>1043</v>
      </c>
      <c r="F14" s="120" t="s">
        <v>1046</v>
      </c>
      <c r="G14" s="619">
        <f t="shared" si="0"/>
        <v>5</v>
      </c>
      <c r="H14" s="122">
        <v>5</v>
      </c>
      <c r="I14" s="122">
        <v>5</v>
      </c>
      <c r="J14" s="122">
        <v>5</v>
      </c>
      <c r="K14" s="122">
        <v>5</v>
      </c>
      <c r="L14" s="500" t="s">
        <v>4379</v>
      </c>
    </row>
    <row r="15" spans="1:12" ht="30" customHeight="1">
      <c r="A15" s="139" t="str">
        <f t="shared" si="1"/>
        <v>1위</v>
      </c>
      <c r="B15" s="135" t="s">
        <v>2756</v>
      </c>
      <c r="C15" s="119" t="s">
        <v>2510</v>
      </c>
      <c r="D15" s="120" t="s">
        <v>1042</v>
      </c>
      <c r="E15" s="121" t="s">
        <v>1043</v>
      </c>
      <c r="F15" s="120" t="s">
        <v>1048</v>
      </c>
      <c r="G15" s="619">
        <f t="shared" si="0"/>
        <v>5</v>
      </c>
      <c r="H15" s="122">
        <v>5</v>
      </c>
      <c r="I15" s="122">
        <v>5</v>
      </c>
      <c r="J15" s="122">
        <v>5</v>
      </c>
      <c r="K15" s="122">
        <v>5</v>
      </c>
      <c r="L15" s="500" t="s">
        <v>4379</v>
      </c>
    </row>
    <row r="16" spans="1:12" ht="30" customHeight="1">
      <c r="A16" s="139" t="str">
        <f t="shared" si="1"/>
        <v>1위</v>
      </c>
      <c r="B16" s="135" t="s">
        <v>2756</v>
      </c>
      <c r="C16" s="119" t="s">
        <v>2510</v>
      </c>
      <c r="D16" s="120" t="s">
        <v>1042</v>
      </c>
      <c r="E16" s="121" t="s">
        <v>1043</v>
      </c>
      <c r="F16" s="120" t="s">
        <v>1049</v>
      </c>
      <c r="G16" s="619">
        <f t="shared" si="0"/>
        <v>5</v>
      </c>
      <c r="H16" s="122">
        <v>5</v>
      </c>
      <c r="I16" s="122">
        <v>5</v>
      </c>
      <c r="J16" s="122">
        <v>5</v>
      </c>
      <c r="K16" s="122">
        <v>5</v>
      </c>
      <c r="L16" s="500" t="s">
        <v>4379</v>
      </c>
    </row>
    <row r="17" spans="1:12" ht="30" customHeight="1">
      <c r="A17" s="139" t="str">
        <f t="shared" si="1"/>
        <v>1위</v>
      </c>
      <c r="B17" s="135" t="s">
        <v>2756</v>
      </c>
      <c r="C17" s="119" t="s">
        <v>2510</v>
      </c>
      <c r="D17" s="120" t="s">
        <v>1042</v>
      </c>
      <c r="E17" s="121" t="s">
        <v>1043</v>
      </c>
      <c r="F17" s="120" t="s">
        <v>1045</v>
      </c>
      <c r="G17" s="619">
        <f t="shared" si="0"/>
        <v>5</v>
      </c>
      <c r="H17" s="122">
        <v>5</v>
      </c>
      <c r="I17" s="122">
        <v>5</v>
      </c>
      <c r="J17" s="122">
        <v>5</v>
      </c>
      <c r="K17" s="122">
        <v>5</v>
      </c>
      <c r="L17" s="500" t="s">
        <v>4379</v>
      </c>
    </row>
    <row r="18" spans="1:12" ht="30" customHeight="1">
      <c r="A18" s="139" t="str">
        <f t="shared" si="1"/>
        <v>1위</v>
      </c>
      <c r="B18" s="135" t="s">
        <v>2756</v>
      </c>
      <c r="C18" s="119" t="s">
        <v>2510</v>
      </c>
      <c r="D18" s="120" t="s">
        <v>1042</v>
      </c>
      <c r="E18" s="121" t="s">
        <v>1043</v>
      </c>
      <c r="F18" s="120" t="s">
        <v>1047</v>
      </c>
      <c r="G18" s="619">
        <f t="shared" si="0"/>
        <v>5</v>
      </c>
      <c r="H18" s="122">
        <v>5</v>
      </c>
      <c r="I18" s="122">
        <v>5</v>
      </c>
      <c r="J18" s="122">
        <v>5</v>
      </c>
      <c r="K18" s="122">
        <v>5</v>
      </c>
      <c r="L18" s="500" t="s">
        <v>4379</v>
      </c>
    </row>
    <row r="19" spans="1:12" ht="30" customHeight="1">
      <c r="A19" s="139" t="str">
        <f t="shared" si="1"/>
        <v>1위</v>
      </c>
      <c r="B19" s="135" t="s">
        <v>2759</v>
      </c>
      <c r="C19" s="134" t="s">
        <v>2127</v>
      </c>
      <c r="D19" s="131" t="s">
        <v>2395</v>
      </c>
      <c r="E19" s="132" t="s">
        <v>498</v>
      </c>
      <c r="F19" s="131" t="s">
        <v>499</v>
      </c>
      <c r="G19" s="619">
        <f t="shared" si="0"/>
        <v>5</v>
      </c>
      <c r="H19" s="122">
        <v>5</v>
      </c>
      <c r="I19" s="122">
        <v>5</v>
      </c>
      <c r="J19" s="122">
        <v>5</v>
      </c>
      <c r="K19" s="122">
        <v>5</v>
      </c>
      <c r="L19" s="500" t="s">
        <v>4382</v>
      </c>
    </row>
    <row r="20" spans="1:12" ht="30" customHeight="1">
      <c r="A20" s="139" t="str">
        <f t="shared" si="1"/>
        <v>1위</v>
      </c>
      <c r="B20" s="135" t="s">
        <v>2759</v>
      </c>
      <c r="C20" s="134" t="s">
        <v>2127</v>
      </c>
      <c r="D20" s="131" t="s">
        <v>2395</v>
      </c>
      <c r="E20" s="132" t="s">
        <v>498</v>
      </c>
      <c r="F20" s="131" t="s">
        <v>2399</v>
      </c>
      <c r="G20" s="619">
        <f t="shared" si="0"/>
        <v>5</v>
      </c>
      <c r="H20" s="122">
        <v>5</v>
      </c>
      <c r="I20" s="122">
        <v>5</v>
      </c>
      <c r="J20" s="122">
        <v>5</v>
      </c>
      <c r="K20" s="122">
        <v>5</v>
      </c>
      <c r="L20" s="500" t="s">
        <v>4382</v>
      </c>
    </row>
    <row r="21" spans="1:12" ht="30" customHeight="1">
      <c r="A21" s="139" t="str">
        <f t="shared" si="1"/>
        <v>1위</v>
      </c>
      <c r="B21" s="135" t="s">
        <v>2759</v>
      </c>
      <c r="C21" s="134" t="s">
        <v>2127</v>
      </c>
      <c r="D21" s="131" t="s">
        <v>2395</v>
      </c>
      <c r="E21" s="132" t="s">
        <v>498</v>
      </c>
      <c r="F21" s="131" t="s">
        <v>2397</v>
      </c>
      <c r="G21" s="619">
        <f t="shared" si="0"/>
        <v>5</v>
      </c>
      <c r="H21" s="122">
        <v>5</v>
      </c>
      <c r="I21" s="122">
        <v>5</v>
      </c>
      <c r="J21" s="122">
        <v>5</v>
      </c>
      <c r="K21" s="122">
        <v>5</v>
      </c>
      <c r="L21" s="500" t="s">
        <v>4382</v>
      </c>
    </row>
    <row r="22" spans="1:12" ht="30" customHeight="1">
      <c r="A22" s="139" t="str">
        <f t="shared" si="1"/>
        <v>1위</v>
      </c>
      <c r="B22" s="135" t="s">
        <v>2759</v>
      </c>
      <c r="C22" s="134" t="s">
        <v>2127</v>
      </c>
      <c r="D22" s="131" t="s">
        <v>2395</v>
      </c>
      <c r="E22" s="132" t="s">
        <v>498</v>
      </c>
      <c r="F22" s="131" t="s">
        <v>2398</v>
      </c>
      <c r="G22" s="619">
        <f t="shared" si="0"/>
        <v>5</v>
      </c>
      <c r="H22" s="122">
        <v>5</v>
      </c>
      <c r="I22" s="122">
        <v>5</v>
      </c>
      <c r="J22" s="122">
        <v>5</v>
      </c>
      <c r="K22" s="122">
        <v>5</v>
      </c>
      <c r="L22" s="500" t="s">
        <v>4382</v>
      </c>
    </row>
    <row r="23" spans="1:12" ht="30" customHeight="1">
      <c r="A23" s="139" t="str">
        <f t="shared" si="1"/>
        <v>20위</v>
      </c>
      <c r="B23" s="135" t="s">
        <v>3037</v>
      </c>
      <c r="C23" s="135" t="s">
        <v>5592</v>
      </c>
      <c r="D23" s="120" t="s">
        <v>3036</v>
      </c>
      <c r="E23" s="121" t="s">
        <v>720</v>
      </c>
      <c r="F23" s="120" t="s">
        <v>2296</v>
      </c>
      <c r="G23" s="619">
        <f t="shared" si="0"/>
        <v>4.9824999999999999</v>
      </c>
      <c r="H23" s="122">
        <v>5</v>
      </c>
      <c r="I23" s="122">
        <v>4.93</v>
      </c>
      <c r="J23" s="122">
        <v>5</v>
      </c>
      <c r="K23" s="122">
        <v>5</v>
      </c>
      <c r="L23" s="500"/>
    </row>
    <row r="24" spans="1:12" ht="30" customHeight="1">
      <c r="A24" s="139" t="str">
        <f t="shared" si="1"/>
        <v>21위</v>
      </c>
      <c r="B24" s="135" t="s">
        <v>2759</v>
      </c>
      <c r="C24" s="123" t="s">
        <v>2074</v>
      </c>
      <c r="D24" s="131" t="s">
        <v>2084</v>
      </c>
      <c r="E24" s="132" t="s">
        <v>2089</v>
      </c>
      <c r="F24" s="131" t="s">
        <v>2090</v>
      </c>
      <c r="G24" s="619">
        <f t="shared" si="0"/>
        <v>4.9775</v>
      </c>
      <c r="H24" s="122">
        <v>5</v>
      </c>
      <c r="I24" s="122">
        <v>5</v>
      </c>
      <c r="J24" s="122">
        <v>4.91</v>
      </c>
      <c r="K24" s="122">
        <v>5</v>
      </c>
      <c r="L24" s="500"/>
    </row>
    <row r="25" spans="1:12" ht="30" customHeight="1">
      <c r="A25" s="139" t="str">
        <f t="shared" si="1"/>
        <v>21위</v>
      </c>
      <c r="B25" s="135" t="s">
        <v>2759</v>
      </c>
      <c r="C25" s="123" t="s">
        <v>2074</v>
      </c>
      <c r="D25" s="131" t="s">
        <v>2084</v>
      </c>
      <c r="E25" s="132" t="s">
        <v>2083</v>
      </c>
      <c r="F25" s="131" t="s">
        <v>2093</v>
      </c>
      <c r="G25" s="619">
        <f t="shared" si="0"/>
        <v>4.9775</v>
      </c>
      <c r="H25" s="122">
        <v>5</v>
      </c>
      <c r="I25" s="122">
        <v>5</v>
      </c>
      <c r="J25" s="122">
        <v>4.91</v>
      </c>
      <c r="K25" s="122">
        <v>5</v>
      </c>
      <c r="L25" s="500"/>
    </row>
    <row r="26" spans="1:12" ht="30" customHeight="1">
      <c r="A26" s="139" t="str">
        <f t="shared" si="1"/>
        <v>21위</v>
      </c>
      <c r="B26" s="135" t="s">
        <v>2759</v>
      </c>
      <c r="C26" s="123" t="s">
        <v>2074</v>
      </c>
      <c r="D26" s="131" t="s">
        <v>2084</v>
      </c>
      <c r="E26" s="132" t="s">
        <v>2083</v>
      </c>
      <c r="F26" s="131" t="s">
        <v>2086</v>
      </c>
      <c r="G26" s="619">
        <f t="shared" si="0"/>
        <v>4.9775</v>
      </c>
      <c r="H26" s="122">
        <v>5</v>
      </c>
      <c r="I26" s="122">
        <v>5</v>
      </c>
      <c r="J26" s="122">
        <v>4.91</v>
      </c>
      <c r="K26" s="122">
        <v>5</v>
      </c>
      <c r="L26" s="500"/>
    </row>
    <row r="27" spans="1:12" ht="30" customHeight="1">
      <c r="A27" s="139" t="str">
        <f t="shared" si="1"/>
        <v>21위</v>
      </c>
      <c r="B27" s="135" t="s">
        <v>2759</v>
      </c>
      <c r="C27" s="123" t="s">
        <v>2074</v>
      </c>
      <c r="D27" s="131" t="s">
        <v>2084</v>
      </c>
      <c r="E27" s="132" t="s">
        <v>2083</v>
      </c>
      <c r="F27" s="131" t="s">
        <v>2085</v>
      </c>
      <c r="G27" s="619">
        <f t="shared" si="0"/>
        <v>4.9775</v>
      </c>
      <c r="H27" s="122">
        <v>5</v>
      </c>
      <c r="I27" s="122">
        <v>5</v>
      </c>
      <c r="J27" s="122">
        <v>5</v>
      </c>
      <c r="K27" s="122">
        <v>4.91</v>
      </c>
      <c r="L27" s="500"/>
    </row>
    <row r="28" spans="1:12" ht="30" customHeight="1">
      <c r="A28" s="139" t="str">
        <f t="shared" si="1"/>
        <v>21위</v>
      </c>
      <c r="B28" s="135" t="s">
        <v>2759</v>
      </c>
      <c r="C28" s="123" t="s">
        <v>2074</v>
      </c>
      <c r="D28" s="131" t="s">
        <v>2084</v>
      </c>
      <c r="E28" s="132" t="s">
        <v>2083</v>
      </c>
      <c r="F28" s="131" t="s">
        <v>2091</v>
      </c>
      <c r="G28" s="619">
        <f t="shared" si="0"/>
        <v>4.9775</v>
      </c>
      <c r="H28" s="122">
        <v>5</v>
      </c>
      <c r="I28" s="122">
        <v>5</v>
      </c>
      <c r="J28" s="122">
        <v>4.91</v>
      </c>
      <c r="K28" s="122">
        <v>5</v>
      </c>
      <c r="L28" s="500"/>
    </row>
    <row r="29" spans="1:12" ht="30" customHeight="1">
      <c r="A29" s="139" t="str">
        <f t="shared" si="1"/>
        <v>21위</v>
      </c>
      <c r="B29" s="135" t="s">
        <v>2759</v>
      </c>
      <c r="C29" s="123" t="s">
        <v>2074</v>
      </c>
      <c r="D29" s="131" t="s">
        <v>2084</v>
      </c>
      <c r="E29" s="132" t="s">
        <v>2083</v>
      </c>
      <c r="F29" s="131" t="s">
        <v>2092</v>
      </c>
      <c r="G29" s="619">
        <f t="shared" si="0"/>
        <v>4.9775</v>
      </c>
      <c r="H29" s="122">
        <v>5</v>
      </c>
      <c r="I29" s="122">
        <v>5</v>
      </c>
      <c r="J29" s="122">
        <v>4.91</v>
      </c>
      <c r="K29" s="122">
        <v>5</v>
      </c>
      <c r="L29" s="500"/>
    </row>
    <row r="30" spans="1:12" ht="30" customHeight="1">
      <c r="A30" s="139" t="str">
        <f t="shared" si="1"/>
        <v>21위</v>
      </c>
      <c r="B30" s="135" t="s">
        <v>2759</v>
      </c>
      <c r="C30" s="123" t="s">
        <v>2074</v>
      </c>
      <c r="D30" s="131" t="s">
        <v>2084</v>
      </c>
      <c r="E30" s="132" t="s">
        <v>2083</v>
      </c>
      <c r="F30" s="131" t="s">
        <v>2088</v>
      </c>
      <c r="G30" s="619">
        <f t="shared" si="0"/>
        <v>4.9775</v>
      </c>
      <c r="H30" s="122">
        <v>5</v>
      </c>
      <c r="I30" s="122">
        <v>5</v>
      </c>
      <c r="J30" s="122">
        <v>4.91</v>
      </c>
      <c r="K30" s="122">
        <v>5</v>
      </c>
      <c r="L30" s="500"/>
    </row>
    <row r="31" spans="1:12" ht="30" customHeight="1">
      <c r="A31" s="139" t="str">
        <f t="shared" si="1"/>
        <v>28위</v>
      </c>
      <c r="B31" s="135" t="s">
        <v>2755</v>
      </c>
      <c r="C31" s="123" t="s">
        <v>235</v>
      </c>
      <c r="D31" s="120" t="s">
        <v>407</v>
      </c>
      <c r="E31" s="121" t="s">
        <v>412</v>
      </c>
      <c r="F31" s="120" t="s">
        <v>416</v>
      </c>
      <c r="G31" s="619">
        <f t="shared" si="0"/>
        <v>4.97</v>
      </c>
      <c r="H31" s="122">
        <v>4.96</v>
      </c>
      <c r="I31" s="122">
        <v>4.96</v>
      </c>
      <c r="J31" s="122">
        <v>4.96</v>
      </c>
      <c r="K31" s="122">
        <v>5</v>
      </c>
      <c r="L31" s="500" t="s">
        <v>4378</v>
      </c>
    </row>
    <row r="32" spans="1:12" ht="30" customHeight="1">
      <c r="A32" s="139" t="str">
        <f t="shared" si="1"/>
        <v>29위</v>
      </c>
      <c r="B32" s="135" t="s">
        <v>3037</v>
      </c>
      <c r="C32" s="135" t="s">
        <v>5592</v>
      </c>
      <c r="D32" s="120" t="s">
        <v>3036</v>
      </c>
      <c r="E32" s="121" t="s">
        <v>720</v>
      </c>
      <c r="F32" s="120" t="s">
        <v>721</v>
      </c>
      <c r="G32" s="619">
        <f t="shared" si="0"/>
        <v>4.9649999999999999</v>
      </c>
      <c r="H32" s="122">
        <v>4.93</v>
      </c>
      <c r="I32" s="122">
        <v>5</v>
      </c>
      <c r="J32" s="122">
        <v>4.93</v>
      </c>
      <c r="K32" s="122">
        <v>5</v>
      </c>
      <c r="L32" s="500"/>
    </row>
    <row r="33" spans="1:12" ht="30" customHeight="1">
      <c r="A33" s="139" t="str">
        <f t="shared" si="1"/>
        <v>30위</v>
      </c>
      <c r="B33" s="135" t="s">
        <v>2756</v>
      </c>
      <c r="C33" s="119" t="s">
        <v>2508</v>
      </c>
      <c r="D33" s="120" t="s">
        <v>844</v>
      </c>
      <c r="E33" s="121" t="s">
        <v>211</v>
      </c>
      <c r="F33" s="120" t="s">
        <v>847</v>
      </c>
      <c r="G33" s="619">
        <f t="shared" si="0"/>
        <v>4.96</v>
      </c>
      <c r="H33" s="122">
        <v>4.96</v>
      </c>
      <c r="I33" s="122">
        <v>4.96</v>
      </c>
      <c r="J33" s="122">
        <v>4.96</v>
      </c>
      <c r="K33" s="122">
        <v>4.96</v>
      </c>
      <c r="L33" s="500"/>
    </row>
    <row r="34" spans="1:12" ht="30" customHeight="1">
      <c r="A34" s="139" t="str">
        <f t="shared" si="1"/>
        <v>31위</v>
      </c>
      <c r="B34" s="139" t="s">
        <v>4375</v>
      </c>
      <c r="C34" s="139" t="s">
        <v>4904</v>
      </c>
      <c r="D34" s="142" t="s">
        <v>4901</v>
      </c>
      <c r="E34" s="121" t="s">
        <v>4854</v>
      </c>
      <c r="F34" s="120" t="s">
        <v>4861</v>
      </c>
      <c r="G34" s="618">
        <f t="shared" si="0"/>
        <v>4.9550000000000001</v>
      </c>
      <c r="H34" s="141">
        <v>4.9400000000000004</v>
      </c>
      <c r="I34" s="141">
        <v>5</v>
      </c>
      <c r="J34" s="141">
        <v>5</v>
      </c>
      <c r="K34" s="141">
        <v>4.88</v>
      </c>
      <c r="L34" s="139"/>
    </row>
    <row r="35" spans="1:12" ht="30" customHeight="1">
      <c r="A35" s="139" t="str">
        <f t="shared" si="1"/>
        <v>31위</v>
      </c>
      <c r="B35" s="135" t="s">
        <v>2756</v>
      </c>
      <c r="C35" s="119" t="s">
        <v>2510</v>
      </c>
      <c r="D35" s="120" t="s">
        <v>1028</v>
      </c>
      <c r="E35" s="121" t="s">
        <v>955</v>
      </c>
      <c r="F35" s="120" t="s">
        <v>1041</v>
      </c>
      <c r="G35" s="619">
        <f t="shared" si="0"/>
        <v>4.9550000000000001</v>
      </c>
      <c r="H35" s="122">
        <v>4.9400000000000004</v>
      </c>
      <c r="I35" s="122">
        <v>4.9400000000000004</v>
      </c>
      <c r="J35" s="122">
        <v>4.9400000000000004</v>
      </c>
      <c r="K35" s="122">
        <v>5</v>
      </c>
      <c r="L35" s="500"/>
    </row>
    <row r="36" spans="1:12" ht="30" customHeight="1">
      <c r="A36" s="139" t="str">
        <f t="shared" si="1"/>
        <v>31위</v>
      </c>
      <c r="B36" s="135" t="s">
        <v>2871</v>
      </c>
      <c r="C36" s="135" t="s">
        <v>5588</v>
      </c>
      <c r="D36" s="120" t="s">
        <v>2851</v>
      </c>
      <c r="E36" s="132" t="s">
        <v>2852</v>
      </c>
      <c r="F36" s="131" t="s">
        <v>499</v>
      </c>
      <c r="G36" s="619">
        <f t="shared" si="0"/>
        <v>4.9550000000000001</v>
      </c>
      <c r="H36" s="122">
        <v>4.9400000000000004</v>
      </c>
      <c r="I36" s="122">
        <v>4.9400000000000004</v>
      </c>
      <c r="J36" s="122">
        <v>4.9400000000000004</v>
      </c>
      <c r="K36" s="122">
        <v>5</v>
      </c>
      <c r="L36" s="500" t="s">
        <v>4383</v>
      </c>
    </row>
    <row r="37" spans="1:12" ht="30" customHeight="1">
      <c r="A37" s="139" t="str">
        <f t="shared" si="1"/>
        <v>34위</v>
      </c>
      <c r="B37" s="135" t="s">
        <v>2755</v>
      </c>
      <c r="C37" s="123" t="s">
        <v>235</v>
      </c>
      <c r="D37" s="120" t="s">
        <v>407</v>
      </c>
      <c r="E37" s="121" t="s">
        <v>414</v>
      </c>
      <c r="F37" s="120" t="s">
        <v>415</v>
      </c>
      <c r="G37" s="619">
        <f t="shared" si="0"/>
        <v>4.9524999999999997</v>
      </c>
      <c r="H37" s="122">
        <v>4.96</v>
      </c>
      <c r="I37" s="122">
        <v>4.96</v>
      </c>
      <c r="J37" s="122">
        <v>4.93</v>
      </c>
      <c r="K37" s="122">
        <v>4.96</v>
      </c>
      <c r="L37" s="500"/>
    </row>
    <row r="38" spans="1:12" ht="30" customHeight="1">
      <c r="A38" s="139" t="str">
        <f t="shared" si="1"/>
        <v>35위</v>
      </c>
      <c r="B38" s="139" t="s">
        <v>4375</v>
      </c>
      <c r="C38" s="139" t="s">
        <v>4784</v>
      </c>
      <c r="D38" s="142" t="s">
        <v>4783</v>
      </c>
      <c r="E38" s="121" t="s">
        <v>4769</v>
      </c>
      <c r="F38" s="120" t="s">
        <v>4770</v>
      </c>
      <c r="G38" s="618">
        <f t="shared" si="0"/>
        <v>4.95</v>
      </c>
      <c r="H38" s="141">
        <v>4.96</v>
      </c>
      <c r="I38" s="141">
        <v>4.96</v>
      </c>
      <c r="J38" s="141">
        <v>4.92</v>
      </c>
      <c r="K38" s="141">
        <v>4.96</v>
      </c>
      <c r="L38" s="139"/>
    </row>
    <row r="39" spans="1:12" ht="30" customHeight="1">
      <c r="A39" s="139" t="str">
        <f t="shared" si="1"/>
        <v>36위</v>
      </c>
      <c r="B39" s="135" t="s">
        <v>2755</v>
      </c>
      <c r="C39" s="123" t="s">
        <v>235</v>
      </c>
      <c r="D39" s="120" t="s">
        <v>407</v>
      </c>
      <c r="E39" s="121" t="s">
        <v>408</v>
      </c>
      <c r="F39" s="120" t="s">
        <v>409</v>
      </c>
      <c r="G39" s="619">
        <f t="shared" si="0"/>
        <v>4.9450000000000003</v>
      </c>
      <c r="H39" s="122">
        <v>4.96</v>
      </c>
      <c r="I39" s="122">
        <v>4.96</v>
      </c>
      <c r="J39" s="122">
        <v>4.93</v>
      </c>
      <c r="K39" s="122">
        <v>4.93</v>
      </c>
      <c r="L39" s="500"/>
    </row>
    <row r="40" spans="1:12" ht="30" customHeight="1">
      <c r="A40" s="139" t="str">
        <f t="shared" si="1"/>
        <v>37위</v>
      </c>
      <c r="B40" s="139" t="s">
        <v>4375</v>
      </c>
      <c r="C40" s="139" t="s">
        <v>4904</v>
      </c>
      <c r="D40" s="142" t="s">
        <v>4902</v>
      </c>
      <c r="E40" s="121" t="s">
        <v>4882</v>
      </c>
      <c r="F40" s="120" t="s">
        <v>4883</v>
      </c>
      <c r="G40" s="618">
        <f t="shared" si="0"/>
        <v>4.9411764705882355</v>
      </c>
      <c r="H40" s="502">
        <v>4.9411764705882355</v>
      </c>
      <c r="I40" s="502">
        <v>5</v>
      </c>
      <c r="J40" s="502">
        <v>4.9411764705882355</v>
      </c>
      <c r="K40" s="502">
        <v>4.882352941176471</v>
      </c>
      <c r="L40" s="139"/>
    </row>
    <row r="41" spans="1:12" ht="30" customHeight="1">
      <c r="A41" s="139" t="str">
        <f t="shared" si="1"/>
        <v>38위</v>
      </c>
      <c r="B41" s="135" t="s">
        <v>2756</v>
      </c>
      <c r="C41" s="119" t="s">
        <v>2510</v>
      </c>
      <c r="D41" s="120" t="s">
        <v>1028</v>
      </c>
      <c r="E41" s="121" t="s">
        <v>955</v>
      </c>
      <c r="F41" s="120" t="s">
        <v>250</v>
      </c>
      <c r="G41" s="619">
        <f t="shared" si="0"/>
        <v>4.9400000000000004</v>
      </c>
      <c r="H41" s="122">
        <v>4.88</v>
      </c>
      <c r="I41" s="122">
        <v>4.9400000000000004</v>
      </c>
      <c r="J41" s="122">
        <v>4.9400000000000004</v>
      </c>
      <c r="K41" s="122">
        <v>5</v>
      </c>
      <c r="L41" s="500"/>
    </row>
    <row r="42" spans="1:12" ht="30" customHeight="1">
      <c r="A42" s="139" t="str">
        <f t="shared" si="1"/>
        <v>38위</v>
      </c>
      <c r="B42" s="135" t="s">
        <v>2756</v>
      </c>
      <c r="C42" s="119" t="s">
        <v>2510</v>
      </c>
      <c r="D42" s="120" t="s">
        <v>1028</v>
      </c>
      <c r="E42" s="121" t="s">
        <v>237</v>
      </c>
      <c r="F42" s="120" t="s">
        <v>1035</v>
      </c>
      <c r="G42" s="619">
        <f t="shared" si="0"/>
        <v>4.9400000000000004</v>
      </c>
      <c r="H42" s="122">
        <v>4.9400000000000004</v>
      </c>
      <c r="I42" s="122">
        <v>4.9400000000000004</v>
      </c>
      <c r="J42" s="122">
        <v>4.9400000000000004</v>
      </c>
      <c r="K42" s="122">
        <v>4.9400000000000004</v>
      </c>
      <c r="L42" s="500"/>
    </row>
    <row r="43" spans="1:12" ht="30" customHeight="1">
      <c r="A43" s="139" t="str">
        <f t="shared" si="1"/>
        <v>38위</v>
      </c>
      <c r="B43" s="139" t="s">
        <v>4375</v>
      </c>
      <c r="C43" s="139" t="s">
        <v>4784</v>
      </c>
      <c r="D43" s="142" t="s">
        <v>4783</v>
      </c>
      <c r="E43" s="121" t="s">
        <v>4771</v>
      </c>
      <c r="F43" s="120" t="s">
        <v>4772</v>
      </c>
      <c r="G43" s="618">
        <f t="shared" si="0"/>
        <v>4.9400000000000004</v>
      </c>
      <c r="H43" s="141">
        <v>4.96</v>
      </c>
      <c r="I43" s="141">
        <v>4.96</v>
      </c>
      <c r="J43" s="141">
        <v>4.88</v>
      </c>
      <c r="K43" s="141">
        <v>4.96</v>
      </c>
      <c r="L43" s="139"/>
    </row>
    <row r="44" spans="1:12" ht="30" customHeight="1">
      <c r="A44" s="139" t="str">
        <f t="shared" si="1"/>
        <v>38위</v>
      </c>
      <c r="B44" s="139" t="s">
        <v>4375</v>
      </c>
      <c r="C44" s="139" t="s">
        <v>4784</v>
      </c>
      <c r="D44" s="142" t="s">
        <v>4783</v>
      </c>
      <c r="E44" s="121" t="s">
        <v>4774</v>
      </c>
      <c r="F44" s="120" t="s">
        <v>4775</v>
      </c>
      <c r="G44" s="618">
        <f t="shared" si="0"/>
        <v>4.9400000000000004</v>
      </c>
      <c r="H44" s="141">
        <v>4.96</v>
      </c>
      <c r="I44" s="141">
        <v>4.96</v>
      </c>
      <c r="J44" s="141">
        <v>4.88</v>
      </c>
      <c r="K44" s="141">
        <v>4.96</v>
      </c>
      <c r="L44" s="139"/>
    </row>
    <row r="45" spans="1:12" ht="30" customHeight="1">
      <c r="A45" s="139" t="str">
        <f t="shared" si="1"/>
        <v>38위</v>
      </c>
      <c r="B45" s="139" t="s">
        <v>4375</v>
      </c>
      <c r="C45" s="139" t="s">
        <v>4784</v>
      </c>
      <c r="D45" s="142" t="s">
        <v>4783</v>
      </c>
      <c r="E45" s="121" t="s">
        <v>4769</v>
      </c>
      <c r="F45" s="120" t="s">
        <v>4776</v>
      </c>
      <c r="G45" s="618">
        <f t="shared" si="0"/>
        <v>4.9400000000000004</v>
      </c>
      <c r="H45" s="141">
        <v>4.96</v>
      </c>
      <c r="I45" s="141">
        <v>4.96</v>
      </c>
      <c r="J45" s="141">
        <v>4.88</v>
      </c>
      <c r="K45" s="141">
        <v>4.96</v>
      </c>
      <c r="L45" s="139"/>
    </row>
    <row r="46" spans="1:12" ht="30" customHeight="1">
      <c r="A46" s="139" t="str">
        <f t="shared" si="1"/>
        <v>38위</v>
      </c>
      <c r="B46" s="139" t="s">
        <v>4375</v>
      </c>
      <c r="C46" s="139" t="s">
        <v>4784</v>
      </c>
      <c r="D46" s="142" t="s">
        <v>4783</v>
      </c>
      <c r="E46" s="121" t="s">
        <v>4771</v>
      </c>
      <c r="F46" s="120" t="s">
        <v>4777</v>
      </c>
      <c r="G46" s="618">
        <f t="shared" si="0"/>
        <v>4.9400000000000004</v>
      </c>
      <c r="H46" s="141">
        <v>4.96</v>
      </c>
      <c r="I46" s="141">
        <v>4.96</v>
      </c>
      <c r="J46" s="141">
        <v>4.88</v>
      </c>
      <c r="K46" s="141">
        <v>4.96</v>
      </c>
      <c r="L46" s="139"/>
    </row>
    <row r="47" spans="1:12" ht="30" customHeight="1">
      <c r="A47" s="139" t="str">
        <f t="shared" si="1"/>
        <v>38위</v>
      </c>
      <c r="B47" s="135" t="s">
        <v>2756</v>
      </c>
      <c r="C47" s="119" t="s">
        <v>2510</v>
      </c>
      <c r="D47" s="120" t="s">
        <v>1077</v>
      </c>
      <c r="E47" s="121" t="s">
        <v>498</v>
      </c>
      <c r="F47" s="120" t="s">
        <v>1081</v>
      </c>
      <c r="G47" s="619">
        <f t="shared" si="0"/>
        <v>4.9400000000000004</v>
      </c>
      <c r="H47" s="122">
        <v>4.9400000000000004</v>
      </c>
      <c r="I47" s="122">
        <v>4.9400000000000004</v>
      </c>
      <c r="J47" s="122">
        <v>4.9400000000000004</v>
      </c>
      <c r="K47" s="122">
        <v>4.9400000000000004</v>
      </c>
      <c r="L47" s="500"/>
    </row>
    <row r="48" spans="1:12" ht="30" customHeight="1">
      <c r="A48" s="139" t="str">
        <f t="shared" si="1"/>
        <v>38위</v>
      </c>
      <c r="B48" s="135" t="s">
        <v>2756</v>
      </c>
      <c r="C48" s="119" t="s">
        <v>2510</v>
      </c>
      <c r="D48" s="120" t="s">
        <v>1077</v>
      </c>
      <c r="E48" s="121" t="s">
        <v>498</v>
      </c>
      <c r="F48" s="120" t="s">
        <v>1083</v>
      </c>
      <c r="G48" s="619">
        <f t="shared" si="0"/>
        <v>4.9400000000000004</v>
      </c>
      <c r="H48" s="122">
        <v>4.9400000000000004</v>
      </c>
      <c r="I48" s="122">
        <v>4.9400000000000004</v>
      </c>
      <c r="J48" s="122">
        <v>4.9400000000000004</v>
      </c>
      <c r="K48" s="122">
        <v>4.9400000000000004</v>
      </c>
      <c r="L48" s="500"/>
    </row>
    <row r="49" spans="1:12" ht="30" customHeight="1">
      <c r="A49" s="139" t="str">
        <f t="shared" si="1"/>
        <v>38위</v>
      </c>
      <c r="B49" s="135" t="s">
        <v>2756</v>
      </c>
      <c r="C49" s="119" t="s">
        <v>2510</v>
      </c>
      <c r="D49" s="120" t="s">
        <v>1077</v>
      </c>
      <c r="E49" s="121" t="s">
        <v>498</v>
      </c>
      <c r="F49" s="120" t="s">
        <v>1080</v>
      </c>
      <c r="G49" s="619">
        <f t="shared" si="0"/>
        <v>4.9400000000000004</v>
      </c>
      <c r="H49" s="122">
        <v>4.9400000000000004</v>
      </c>
      <c r="I49" s="122">
        <v>4.9400000000000004</v>
      </c>
      <c r="J49" s="122">
        <v>4.9400000000000004</v>
      </c>
      <c r="K49" s="122">
        <v>4.9400000000000004</v>
      </c>
      <c r="L49" s="500"/>
    </row>
    <row r="50" spans="1:12" ht="30" customHeight="1">
      <c r="A50" s="139" t="str">
        <f t="shared" si="1"/>
        <v>38위</v>
      </c>
      <c r="B50" s="135" t="s">
        <v>2871</v>
      </c>
      <c r="C50" s="135" t="s">
        <v>5589</v>
      </c>
      <c r="D50" s="120" t="s">
        <v>2851</v>
      </c>
      <c r="E50" s="132" t="s">
        <v>2853</v>
      </c>
      <c r="F50" s="133" t="s">
        <v>503</v>
      </c>
      <c r="G50" s="619">
        <f t="shared" si="0"/>
        <v>4.9400000000000004</v>
      </c>
      <c r="H50" s="122">
        <v>4.9400000000000004</v>
      </c>
      <c r="I50" s="122">
        <v>4.9400000000000004</v>
      </c>
      <c r="J50" s="122">
        <v>4.9400000000000004</v>
      </c>
      <c r="K50" s="122">
        <v>4.9400000000000004</v>
      </c>
      <c r="L50" s="500"/>
    </row>
    <row r="51" spans="1:12" ht="30" customHeight="1">
      <c r="A51" s="139" t="str">
        <f t="shared" si="1"/>
        <v>38위</v>
      </c>
      <c r="B51" s="139" t="s">
        <v>4237</v>
      </c>
      <c r="C51" s="139" t="s">
        <v>4160</v>
      </c>
      <c r="D51" s="120" t="s">
        <v>4235</v>
      </c>
      <c r="E51" s="121" t="s">
        <v>498</v>
      </c>
      <c r="F51" s="120" t="s">
        <v>4075</v>
      </c>
      <c r="G51" s="618">
        <f t="shared" si="0"/>
        <v>4.9400000000000004</v>
      </c>
      <c r="H51" s="141">
        <v>4.9400000000000004</v>
      </c>
      <c r="I51" s="141">
        <v>4.9400000000000004</v>
      </c>
      <c r="J51" s="141">
        <v>4.9400000000000004</v>
      </c>
      <c r="K51" s="141">
        <v>4.9400000000000004</v>
      </c>
      <c r="L51" s="500"/>
    </row>
    <row r="52" spans="1:12" ht="30" customHeight="1">
      <c r="A52" s="139" t="str">
        <f t="shared" si="1"/>
        <v>38위</v>
      </c>
      <c r="B52" s="139" t="s">
        <v>4238</v>
      </c>
      <c r="C52" s="139" t="s">
        <v>4160</v>
      </c>
      <c r="D52" s="120" t="s">
        <v>4235</v>
      </c>
      <c r="E52" s="121" t="s">
        <v>4076</v>
      </c>
      <c r="F52" s="120" t="s">
        <v>4077</v>
      </c>
      <c r="G52" s="618">
        <f t="shared" si="0"/>
        <v>4.9400000000000004</v>
      </c>
      <c r="H52" s="141">
        <v>4.9400000000000004</v>
      </c>
      <c r="I52" s="141">
        <v>4.9400000000000004</v>
      </c>
      <c r="J52" s="141">
        <v>4.9400000000000004</v>
      </c>
      <c r="K52" s="141">
        <v>4.9400000000000004</v>
      </c>
      <c r="L52" s="500"/>
    </row>
    <row r="53" spans="1:12" ht="30" customHeight="1">
      <c r="A53" s="139" t="str">
        <f t="shared" si="1"/>
        <v>38위</v>
      </c>
      <c r="B53" s="139" t="s">
        <v>4237</v>
      </c>
      <c r="C53" s="139" t="s">
        <v>4160</v>
      </c>
      <c r="D53" s="120" t="s">
        <v>4235</v>
      </c>
      <c r="E53" s="121" t="s">
        <v>4076</v>
      </c>
      <c r="F53" s="120" t="s">
        <v>4078</v>
      </c>
      <c r="G53" s="618">
        <f t="shared" si="0"/>
        <v>4.9400000000000004</v>
      </c>
      <c r="H53" s="141">
        <v>4.9400000000000004</v>
      </c>
      <c r="I53" s="141">
        <v>4.9400000000000004</v>
      </c>
      <c r="J53" s="141">
        <v>4.9400000000000004</v>
      </c>
      <c r="K53" s="141">
        <v>4.9400000000000004</v>
      </c>
      <c r="L53" s="500"/>
    </row>
    <row r="54" spans="1:12" ht="30" customHeight="1">
      <c r="A54" s="139" t="str">
        <f t="shared" si="1"/>
        <v>38위</v>
      </c>
      <c r="B54" s="139" t="s">
        <v>4238</v>
      </c>
      <c r="C54" s="139" t="s">
        <v>4160</v>
      </c>
      <c r="D54" s="120" t="s">
        <v>4235</v>
      </c>
      <c r="E54" s="121" t="s">
        <v>4076</v>
      </c>
      <c r="F54" s="120" t="s">
        <v>4079</v>
      </c>
      <c r="G54" s="618">
        <f t="shared" si="0"/>
        <v>4.9400000000000004</v>
      </c>
      <c r="H54" s="141">
        <v>4.9400000000000004</v>
      </c>
      <c r="I54" s="141">
        <v>4.9400000000000004</v>
      </c>
      <c r="J54" s="141">
        <v>4.9400000000000004</v>
      </c>
      <c r="K54" s="141">
        <v>4.9400000000000004</v>
      </c>
      <c r="L54" s="500"/>
    </row>
    <row r="55" spans="1:12" ht="30" customHeight="1">
      <c r="A55" s="139" t="str">
        <f t="shared" si="1"/>
        <v>38위</v>
      </c>
      <c r="B55" s="139" t="s">
        <v>4237</v>
      </c>
      <c r="C55" s="139" t="s">
        <v>4236</v>
      </c>
      <c r="D55" s="120" t="s">
        <v>4235</v>
      </c>
      <c r="E55" s="121" t="s">
        <v>4081</v>
      </c>
      <c r="F55" s="120" t="s">
        <v>4080</v>
      </c>
      <c r="G55" s="618">
        <f t="shared" si="0"/>
        <v>4.9400000000000004</v>
      </c>
      <c r="H55" s="141">
        <v>4.9400000000000004</v>
      </c>
      <c r="I55" s="141">
        <v>4.9400000000000004</v>
      </c>
      <c r="J55" s="141">
        <v>4.9400000000000004</v>
      </c>
      <c r="K55" s="141">
        <v>4.9400000000000004</v>
      </c>
      <c r="L55" s="500"/>
    </row>
    <row r="56" spans="1:12" ht="30" customHeight="1">
      <c r="A56" s="139" t="str">
        <f t="shared" si="1"/>
        <v>53위</v>
      </c>
      <c r="B56" s="135" t="s">
        <v>2756</v>
      </c>
      <c r="C56" s="119" t="s">
        <v>2510</v>
      </c>
      <c r="D56" s="120" t="s">
        <v>1042</v>
      </c>
      <c r="E56" s="121" t="s">
        <v>1050</v>
      </c>
      <c r="F56" s="120" t="s">
        <v>899</v>
      </c>
      <c r="G56" s="619">
        <f t="shared" si="0"/>
        <v>4.9399999999999995</v>
      </c>
      <c r="H56" s="122">
        <v>4.88</v>
      </c>
      <c r="I56" s="122">
        <v>5</v>
      </c>
      <c r="J56" s="122">
        <v>4.88</v>
      </c>
      <c r="K56" s="122">
        <v>5</v>
      </c>
      <c r="L56" s="500"/>
    </row>
    <row r="57" spans="1:12" ht="30" customHeight="1">
      <c r="A57" s="139" t="str">
        <f t="shared" si="1"/>
        <v>53위</v>
      </c>
      <c r="B57" s="139" t="s">
        <v>4375</v>
      </c>
      <c r="C57" s="139" t="s">
        <v>4784</v>
      </c>
      <c r="D57" s="142" t="s">
        <v>4783</v>
      </c>
      <c r="E57" s="121" t="s">
        <v>4769</v>
      </c>
      <c r="F57" s="120" t="s">
        <v>4773</v>
      </c>
      <c r="G57" s="618">
        <f t="shared" si="0"/>
        <v>4.9399999999999995</v>
      </c>
      <c r="H57" s="141">
        <v>4.92</v>
      </c>
      <c r="I57" s="141">
        <v>4.96</v>
      </c>
      <c r="J57" s="141">
        <v>4.92</v>
      </c>
      <c r="K57" s="141">
        <v>4.96</v>
      </c>
      <c r="L57" s="139"/>
    </row>
    <row r="58" spans="1:12" ht="30" customHeight="1">
      <c r="A58" s="139" t="str">
        <f t="shared" si="1"/>
        <v>55위</v>
      </c>
      <c r="B58" s="135" t="s">
        <v>2755</v>
      </c>
      <c r="C58" s="123" t="s">
        <v>235</v>
      </c>
      <c r="D58" s="120" t="s">
        <v>407</v>
      </c>
      <c r="E58" s="121" t="s">
        <v>410</v>
      </c>
      <c r="F58" s="120" t="s">
        <v>411</v>
      </c>
      <c r="G58" s="619">
        <f t="shared" si="0"/>
        <v>4.9375</v>
      </c>
      <c r="H58" s="122">
        <v>4.93</v>
      </c>
      <c r="I58" s="122">
        <v>4.93</v>
      </c>
      <c r="J58" s="122">
        <v>4.93</v>
      </c>
      <c r="K58" s="122">
        <v>4.96</v>
      </c>
      <c r="L58" s="500"/>
    </row>
    <row r="59" spans="1:12" ht="30" customHeight="1">
      <c r="A59" s="139" t="str">
        <f t="shared" si="1"/>
        <v>56위</v>
      </c>
      <c r="B59" s="135" t="s">
        <v>2755</v>
      </c>
      <c r="C59" s="123" t="s">
        <v>235</v>
      </c>
      <c r="D59" s="120" t="s">
        <v>407</v>
      </c>
      <c r="E59" s="121" t="s">
        <v>412</v>
      </c>
      <c r="F59" s="120" t="s">
        <v>413</v>
      </c>
      <c r="G59" s="619">
        <f t="shared" si="0"/>
        <v>4.9350000000000005</v>
      </c>
      <c r="H59" s="122">
        <v>4.96</v>
      </c>
      <c r="I59" s="122">
        <v>4.96</v>
      </c>
      <c r="J59" s="122">
        <v>4.8600000000000003</v>
      </c>
      <c r="K59" s="122">
        <v>4.96</v>
      </c>
      <c r="L59" s="500"/>
    </row>
    <row r="60" spans="1:12" ht="30" customHeight="1">
      <c r="A60" s="139" t="str">
        <f t="shared" si="1"/>
        <v>57위</v>
      </c>
      <c r="B60" s="135" t="s">
        <v>4237</v>
      </c>
      <c r="C60" s="134" t="s">
        <v>3960</v>
      </c>
      <c r="D60" s="131" t="s">
        <v>4000</v>
      </c>
      <c r="E60" s="132" t="s">
        <v>4008</v>
      </c>
      <c r="F60" s="133" t="s">
        <v>4009</v>
      </c>
      <c r="G60" s="619">
        <f t="shared" si="0"/>
        <v>4.93</v>
      </c>
      <c r="H60" s="122">
        <v>4.93</v>
      </c>
      <c r="I60" s="122">
        <v>4.93</v>
      </c>
      <c r="J60" s="122">
        <v>4.93</v>
      </c>
      <c r="K60" s="122">
        <v>4.93</v>
      </c>
      <c r="L60" s="500"/>
    </row>
    <row r="61" spans="1:12" ht="30" customHeight="1">
      <c r="A61" s="139" t="str">
        <f t="shared" si="1"/>
        <v>57위</v>
      </c>
      <c r="B61" s="135" t="s">
        <v>2755</v>
      </c>
      <c r="C61" s="123" t="s">
        <v>235</v>
      </c>
      <c r="D61" s="120" t="s">
        <v>407</v>
      </c>
      <c r="E61" s="121" t="s">
        <v>417</v>
      </c>
      <c r="F61" s="120" t="s">
        <v>418</v>
      </c>
      <c r="G61" s="619">
        <f t="shared" si="0"/>
        <v>4.93</v>
      </c>
      <c r="H61" s="122">
        <v>4.93</v>
      </c>
      <c r="I61" s="122">
        <v>4.93</v>
      </c>
      <c r="J61" s="122">
        <v>4.93</v>
      </c>
      <c r="K61" s="122">
        <v>4.93</v>
      </c>
      <c r="L61" s="500"/>
    </row>
    <row r="62" spans="1:12" ht="30" customHeight="1">
      <c r="A62" s="139" t="str">
        <f t="shared" si="1"/>
        <v>57위</v>
      </c>
      <c r="B62" s="135" t="s">
        <v>2759</v>
      </c>
      <c r="C62" s="123" t="s">
        <v>2074</v>
      </c>
      <c r="D62" s="131" t="s">
        <v>2155</v>
      </c>
      <c r="E62" s="132" t="s">
        <v>1858</v>
      </c>
      <c r="F62" s="133" t="s">
        <v>2167</v>
      </c>
      <c r="G62" s="619">
        <f t="shared" si="0"/>
        <v>4.93</v>
      </c>
      <c r="H62" s="122">
        <v>4.92</v>
      </c>
      <c r="I62" s="122">
        <v>4.92</v>
      </c>
      <c r="J62" s="122">
        <v>4.96</v>
      </c>
      <c r="K62" s="122">
        <v>4.92</v>
      </c>
      <c r="L62" s="500"/>
    </row>
    <row r="63" spans="1:12" ht="30" customHeight="1">
      <c r="A63" s="139" t="str">
        <f t="shared" si="1"/>
        <v>57위</v>
      </c>
      <c r="B63" s="135" t="s">
        <v>2756</v>
      </c>
      <c r="C63" s="119" t="s">
        <v>2508</v>
      </c>
      <c r="D63" s="120" t="s">
        <v>833</v>
      </c>
      <c r="E63" s="121" t="s">
        <v>840</v>
      </c>
      <c r="F63" s="120" t="s">
        <v>843</v>
      </c>
      <c r="G63" s="619">
        <f t="shared" si="0"/>
        <v>4.93</v>
      </c>
      <c r="H63" s="122">
        <v>4.93</v>
      </c>
      <c r="I63" s="122">
        <v>4.93</v>
      </c>
      <c r="J63" s="122">
        <v>4.93</v>
      </c>
      <c r="K63" s="122">
        <v>4.93</v>
      </c>
      <c r="L63" s="500"/>
    </row>
    <row r="64" spans="1:12" ht="30" customHeight="1">
      <c r="A64" s="139" t="str">
        <f t="shared" si="1"/>
        <v>61위</v>
      </c>
      <c r="B64" s="139" t="s">
        <v>4375</v>
      </c>
      <c r="C64" s="139" t="s">
        <v>4904</v>
      </c>
      <c r="D64" s="142" t="s">
        <v>4902</v>
      </c>
      <c r="E64" s="121" t="s">
        <v>4880</v>
      </c>
      <c r="F64" s="120" t="s">
        <v>4881</v>
      </c>
      <c r="G64" s="618">
        <f t="shared" si="0"/>
        <v>4.9264705882352944</v>
      </c>
      <c r="H64" s="143">
        <v>4.9411764705882355</v>
      </c>
      <c r="I64" s="143">
        <v>4.9411764705882355</v>
      </c>
      <c r="J64" s="143">
        <v>4.882352941176471</v>
      </c>
      <c r="K64" s="143">
        <v>4.9411764705882355</v>
      </c>
      <c r="L64" s="139"/>
    </row>
    <row r="65" spans="1:12" ht="30" customHeight="1">
      <c r="A65" s="139" t="str">
        <f t="shared" si="1"/>
        <v>61위</v>
      </c>
      <c r="B65" s="139" t="s">
        <v>4375</v>
      </c>
      <c r="C65" s="139" t="s">
        <v>4904</v>
      </c>
      <c r="D65" s="142" t="s">
        <v>4902</v>
      </c>
      <c r="E65" s="121" t="s">
        <v>4880</v>
      </c>
      <c r="F65" s="120" t="s">
        <v>4884</v>
      </c>
      <c r="G65" s="618">
        <f t="shared" si="0"/>
        <v>4.9264705882352944</v>
      </c>
      <c r="H65" s="502">
        <v>4.9411764705882355</v>
      </c>
      <c r="I65" s="502">
        <v>4.9411764705882355</v>
      </c>
      <c r="J65" s="502">
        <v>4.9411764705882355</v>
      </c>
      <c r="K65" s="502">
        <v>4.882352941176471</v>
      </c>
      <c r="L65" s="139"/>
    </row>
    <row r="66" spans="1:12" ht="30" customHeight="1">
      <c r="A66" s="139" t="str">
        <f t="shared" si="1"/>
        <v>63위</v>
      </c>
      <c r="B66" s="139" t="s">
        <v>4375</v>
      </c>
      <c r="C66" s="139" t="s">
        <v>4904</v>
      </c>
      <c r="D66" s="142" t="s">
        <v>4901</v>
      </c>
      <c r="E66" s="121" t="s">
        <v>4862</v>
      </c>
      <c r="F66" s="120" t="s">
        <v>4863</v>
      </c>
      <c r="G66" s="618">
        <f t="shared" si="0"/>
        <v>4.9249999999999998</v>
      </c>
      <c r="H66" s="141">
        <v>4.9400000000000004</v>
      </c>
      <c r="I66" s="141">
        <v>4.9400000000000004</v>
      </c>
      <c r="J66" s="141">
        <v>4.9400000000000004</v>
      </c>
      <c r="K66" s="141">
        <v>4.88</v>
      </c>
      <c r="L66" s="139"/>
    </row>
    <row r="67" spans="1:12" ht="30" customHeight="1">
      <c r="A67" s="139" t="str">
        <f t="shared" si="1"/>
        <v>63위</v>
      </c>
      <c r="B67" s="135" t="s">
        <v>2871</v>
      </c>
      <c r="C67" s="135" t="s">
        <v>5589</v>
      </c>
      <c r="D67" s="120" t="s">
        <v>2851</v>
      </c>
      <c r="E67" s="132" t="s">
        <v>2852</v>
      </c>
      <c r="F67" s="133" t="s">
        <v>2854</v>
      </c>
      <c r="G67" s="619">
        <f t="shared" si="0"/>
        <v>4.9249999999999998</v>
      </c>
      <c r="H67" s="122">
        <v>4.9400000000000004</v>
      </c>
      <c r="I67" s="122">
        <v>4.88</v>
      </c>
      <c r="J67" s="122">
        <v>4.88</v>
      </c>
      <c r="K67" s="122">
        <v>5</v>
      </c>
      <c r="L67" s="500"/>
    </row>
    <row r="68" spans="1:12" ht="30" customHeight="1">
      <c r="A68" s="139" t="str">
        <f t="shared" si="1"/>
        <v>63위</v>
      </c>
      <c r="B68" s="135" t="s">
        <v>2871</v>
      </c>
      <c r="C68" s="135" t="s">
        <v>5589</v>
      </c>
      <c r="D68" s="120" t="s">
        <v>2851</v>
      </c>
      <c r="E68" s="132" t="s">
        <v>2853</v>
      </c>
      <c r="F68" s="497" t="s">
        <v>502</v>
      </c>
      <c r="G68" s="619">
        <f t="shared" ref="G68:G131" si="2">AVERAGE(H68:K68)</f>
        <v>4.9249999999999998</v>
      </c>
      <c r="H68" s="122">
        <v>5</v>
      </c>
      <c r="I68" s="122">
        <v>4.9400000000000004</v>
      </c>
      <c r="J68" s="122">
        <v>4.88</v>
      </c>
      <c r="K68" s="122">
        <v>4.88</v>
      </c>
      <c r="L68" s="500"/>
    </row>
    <row r="69" spans="1:12" ht="30" customHeight="1">
      <c r="A69" s="139" t="str">
        <f t="shared" si="1"/>
        <v>66위</v>
      </c>
      <c r="B69" s="135" t="s">
        <v>3037</v>
      </c>
      <c r="C69" s="135" t="s">
        <v>5593</v>
      </c>
      <c r="D69" s="120" t="s">
        <v>3034</v>
      </c>
      <c r="E69" s="121" t="s">
        <v>337</v>
      </c>
      <c r="F69" s="140" t="s">
        <v>338</v>
      </c>
      <c r="G69" s="619">
        <f t="shared" si="2"/>
        <v>4.92</v>
      </c>
      <c r="H69" s="122">
        <v>4.92</v>
      </c>
      <c r="I69" s="122">
        <v>4.92</v>
      </c>
      <c r="J69" s="122">
        <v>4.92</v>
      </c>
      <c r="K69" s="122">
        <v>4.92</v>
      </c>
      <c r="L69" s="500"/>
    </row>
    <row r="70" spans="1:12" ht="30" customHeight="1">
      <c r="A70" s="139" t="str">
        <f t="shared" ref="A70:A133" si="3">IF(_xlfn.RANK.EQ(G70,$G$4:$G$1977,0)=_xlfn.RANK.EQ(G69,$G$4:$G$1977,0), _xlfn.RANK.EQ(G69,$G$4:$G$1977)&amp;"위", _xlfn.RANK.EQ(G70,$G$4:$G$1977,0)&amp;"위")</f>
        <v>66위</v>
      </c>
      <c r="B70" s="135" t="s">
        <v>4375</v>
      </c>
      <c r="C70" s="135" t="s">
        <v>4260</v>
      </c>
      <c r="D70" s="120" t="s">
        <v>4368</v>
      </c>
      <c r="E70" s="121" t="s">
        <v>337</v>
      </c>
      <c r="F70" s="140" t="s">
        <v>338</v>
      </c>
      <c r="G70" s="618">
        <f t="shared" si="2"/>
        <v>4.92</v>
      </c>
      <c r="H70" s="141">
        <v>4.92</v>
      </c>
      <c r="I70" s="141">
        <v>4.92</v>
      </c>
      <c r="J70" s="141">
        <v>4.92</v>
      </c>
      <c r="K70" s="141">
        <v>4.92</v>
      </c>
      <c r="L70" s="500"/>
    </row>
    <row r="71" spans="1:12" ht="30" customHeight="1">
      <c r="A71" s="139" t="str">
        <f t="shared" si="3"/>
        <v>68위</v>
      </c>
      <c r="B71" s="135" t="s">
        <v>3037</v>
      </c>
      <c r="C71" s="135" t="s">
        <v>5594</v>
      </c>
      <c r="D71" s="120" t="s">
        <v>3017</v>
      </c>
      <c r="E71" s="121" t="s">
        <v>3018</v>
      </c>
      <c r="F71" s="120" t="s">
        <v>3019</v>
      </c>
      <c r="G71" s="619">
        <f t="shared" si="2"/>
        <v>4.9150000000000009</v>
      </c>
      <c r="H71" s="122">
        <v>4.91</v>
      </c>
      <c r="I71" s="122">
        <v>4.91</v>
      </c>
      <c r="J71" s="122">
        <v>4.9400000000000004</v>
      </c>
      <c r="K71" s="122">
        <v>4.9000000000000004</v>
      </c>
      <c r="L71" s="500"/>
    </row>
    <row r="72" spans="1:12" ht="30" customHeight="1">
      <c r="A72" s="139" t="str">
        <f t="shared" si="3"/>
        <v>69위</v>
      </c>
      <c r="B72" s="139" t="s">
        <v>4139</v>
      </c>
      <c r="C72" s="139" t="s">
        <v>4140</v>
      </c>
      <c r="D72" s="120" t="s">
        <v>4134</v>
      </c>
      <c r="E72" s="121" t="s">
        <v>673</v>
      </c>
      <c r="F72" s="140" t="s">
        <v>674</v>
      </c>
      <c r="G72" s="618">
        <f t="shared" si="2"/>
        <v>4.915</v>
      </c>
      <c r="H72" s="141">
        <v>4.93</v>
      </c>
      <c r="I72" s="141">
        <v>4.87</v>
      </c>
      <c r="J72" s="141">
        <v>4.93</v>
      </c>
      <c r="K72" s="141">
        <v>4.93</v>
      </c>
      <c r="L72" s="500"/>
    </row>
    <row r="73" spans="1:12" ht="30" customHeight="1">
      <c r="A73" s="139" t="str">
        <f t="shared" si="3"/>
        <v>69위</v>
      </c>
      <c r="B73" s="135" t="s">
        <v>3037</v>
      </c>
      <c r="C73" s="135" t="s">
        <v>5592</v>
      </c>
      <c r="D73" s="120" t="s">
        <v>3036</v>
      </c>
      <c r="E73" s="121" t="s">
        <v>704</v>
      </c>
      <c r="F73" s="120" t="s">
        <v>706</v>
      </c>
      <c r="G73" s="619">
        <f t="shared" si="2"/>
        <v>4.915</v>
      </c>
      <c r="H73" s="122">
        <v>4.93</v>
      </c>
      <c r="I73" s="122">
        <v>4.93</v>
      </c>
      <c r="J73" s="122">
        <v>4.87</v>
      </c>
      <c r="K73" s="122">
        <v>4.93</v>
      </c>
      <c r="L73" s="500"/>
    </row>
    <row r="74" spans="1:12" ht="30" customHeight="1">
      <c r="A74" s="139" t="str">
        <f t="shared" si="3"/>
        <v>69위</v>
      </c>
      <c r="B74" s="135" t="s">
        <v>3037</v>
      </c>
      <c r="C74" s="135" t="s">
        <v>5595</v>
      </c>
      <c r="D74" s="120" t="s">
        <v>3017</v>
      </c>
      <c r="E74" s="121" t="s">
        <v>3020</v>
      </c>
      <c r="F74" s="120" t="s">
        <v>3021</v>
      </c>
      <c r="G74" s="619">
        <f t="shared" si="2"/>
        <v>4.915</v>
      </c>
      <c r="H74" s="122">
        <v>4.9000000000000004</v>
      </c>
      <c r="I74" s="122">
        <v>4.91</v>
      </c>
      <c r="J74" s="122">
        <v>4.9400000000000004</v>
      </c>
      <c r="K74" s="122">
        <v>4.91</v>
      </c>
      <c r="L74" s="500"/>
    </row>
    <row r="75" spans="1:12" ht="30" customHeight="1">
      <c r="A75" s="139" t="str">
        <f t="shared" si="3"/>
        <v>69위</v>
      </c>
      <c r="B75" s="135" t="s">
        <v>4375</v>
      </c>
      <c r="C75" s="135" t="s">
        <v>4260</v>
      </c>
      <c r="D75" s="120" t="s">
        <v>4371</v>
      </c>
      <c r="E75" s="123" t="s">
        <v>4314</v>
      </c>
      <c r="F75" s="144" t="s">
        <v>4359</v>
      </c>
      <c r="G75" s="618">
        <f t="shared" si="2"/>
        <v>4.915</v>
      </c>
      <c r="H75" s="145">
        <v>4.8899999999999997</v>
      </c>
      <c r="I75" s="145">
        <v>4.9400000000000004</v>
      </c>
      <c r="J75" s="145">
        <v>4.9400000000000004</v>
      </c>
      <c r="K75" s="145">
        <v>4.8899999999999997</v>
      </c>
      <c r="L75" s="500"/>
    </row>
    <row r="76" spans="1:12" ht="30" customHeight="1">
      <c r="A76" s="139" t="str">
        <f t="shared" si="3"/>
        <v>69위</v>
      </c>
      <c r="B76" s="135" t="s">
        <v>2756</v>
      </c>
      <c r="C76" s="119" t="s">
        <v>2507</v>
      </c>
      <c r="D76" s="120" t="s">
        <v>703</v>
      </c>
      <c r="E76" s="121" t="s">
        <v>718</v>
      </c>
      <c r="F76" s="120" t="s">
        <v>268</v>
      </c>
      <c r="G76" s="619">
        <f t="shared" si="2"/>
        <v>4.915</v>
      </c>
      <c r="H76" s="122">
        <v>4.9400000000000004</v>
      </c>
      <c r="I76" s="122">
        <v>4.9400000000000004</v>
      </c>
      <c r="J76" s="122">
        <v>4.8899999999999997</v>
      </c>
      <c r="K76" s="122">
        <v>4.8899999999999997</v>
      </c>
      <c r="L76" s="500"/>
    </row>
    <row r="77" spans="1:12" ht="30" customHeight="1">
      <c r="A77" s="139" t="str">
        <f t="shared" si="3"/>
        <v>69위</v>
      </c>
      <c r="B77" s="135" t="s">
        <v>2756</v>
      </c>
      <c r="C77" s="119" t="s">
        <v>2510</v>
      </c>
      <c r="D77" s="120" t="s">
        <v>1077</v>
      </c>
      <c r="E77" s="121" t="s">
        <v>498</v>
      </c>
      <c r="F77" s="120" t="s">
        <v>1079</v>
      </c>
      <c r="G77" s="619">
        <f t="shared" si="2"/>
        <v>4.915</v>
      </c>
      <c r="H77" s="122">
        <v>4.8899999999999997</v>
      </c>
      <c r="I77" s="122">
        <v>4.8899999999999997</v>
      </c>
      <c r="J77" s="122">
        <v>4.9400000000000004</v>
      </c>
      <c r="K77" s="122">
        <v>4.9400000000000004</v>
      </c>
      <c r="L77" s="500"/>
    </row>
    <row r="78" spans="1:12" ht="30" customHeight="1">
      <c r="A78" s="139" t="str">
        <f t="shared" si="3"/>
        <v>69위</v>
      </c>
      <c r="B78" s="135" t="s">
        <v>2756</v>
      </c>
      <c r="C78" s="119" t="s">
        <v>2510</v>
      </c>
      <c r="D78" s="120" t="s">
        <v>1077</v>
      </c>
      <c r="E78" s="121" t="s">
        <v>498</v>
      </c>
      <c r="F78" s="120" t="s">
        <v>1082</v>
      </c>
      <c r="G78" s="619">
        <f t="shared" si="2"/>
        <v>4.915</v>
      </c>
      <c r="H78" s="122">
        <v>4.9400000000000004</v>
      </c>
      <c r="I78" s="122">
        <v>4.9400000000000004</v>
      </c>
      <c r="J78" s="122">
        <v>4.8899999999999997</v>
      </c>
      <c r="K78" s="122">
        <v>4.8899999999999997</v>
      </c>
      <c r="L78" s="500"/>
    </row>
    <row r="79" spans="1:12" ht="30" customHeight="1">
      <c r="A79" s="139" t="str">
        <f t="shared" si="3"/>
        <v>76위</v>
      </c>
      <c r="B79" s="135" t="s">
        <v>2754</v>
      </c>
      <c r="C79" s="119" t="s">
        <v>95</v>
      </c>
      <c r="D79" s="120" t="s">
        <v>103</v>
      </c>
      <c r="E79" s="121" t="s">
        <v>105</v>
      </c>
      <c r="F79" s="120" t="s">
        <v>106</v>
      </c>
      <c r="G79" s="619">
        <f t="shared" si="2"/>
        <v>4.9125000000000005</v>
      </c>
      <c r="H79" s="122">
        <v>4.9400000000000004</v>
      </c>
      <c r="I79" s="122">
        <v>4.9400000000000004</v>
      </c>
      <c r="J79" s="122">
        <v>4.83</v>
      </c>
      <c r="K79" s="122">
        <v>4.9400000000000004</v>
      </c>
      <c r="L79" s="500" t="s">
        <v>4377</v>
      </c>
    </row>
    <row r="80" spans="1:12" ht="30" customHeight="1">
      <c r="A80" s="139" t="str">
        <f t="shared" si="3"/>
        <v>77위</v>
      </c>
      <c r="B80" s="139" t="s">
        <v>4375</v>
      </c>
      <c r="C80" s="139" t="s">
        <v>4904</v>
      </c>
      <c r="D80" s="142" t="s">
        <v>4902</v>
      </c>
      <c r="E80" s="121" t="s">
        <v>4880</v>
      </c>
      <c r="F80" s="120" t="s">
        <v>502</v>
      </c>
      <c r="G80" s="618">
        <f t="shared" si="2"/>
        <v>4.9117647058823533</v>
      </c>
      <c r="H80" s="502">
        <v>4.882352941176471</v>
      </c>
      <c r="I80" s="502">
        <v>4.9411764705882355</v>
      </c>
      <c r="J80" s="502">
        <v>4.882352941176471</v>
      </c>
      <c r="K80" s="502">
        <v>4.9411764705882355</v>
      </c>
      <c r="L80" s="139"/>
    </row>
    <row r="81" spans="1:12" ht="30" customHeight="1">
      <c r="A81" s="139" t="str">
        <f t="shared" si="3"/>
        <v>78위</v>
      </c>
      <c r="B81" s="135" t="s">
        <v>4375</v>
      </c>
      <c r="C81" s="135" t="s">
        <v>4260</v>
      </c>
      <c r="D81" s="120" t="s">
        <v>4374</v>
      </c>
      <c r="E81" s="121" t="s">
        <v>4349</v>
      </c>
      <c r="F81" s="120" t="s">
        <v>4350</v>
      </c>
      <c r="G81" s="618">
        <f t="shared" si="2"/>
        <v>4.910000000000001</v>
      </c>
      <c r="H81" s="141">
        <v>4.82</v>
      </c>
      <c r="I81" s="141">
        <v>4.9400000000000004</v>
      </c>
      <c r="J81" s="141">
        <v>4.9400000000000004</v>
      </c>
      <c r="K81" s="141">
        <v>4.9400000000000004</v>
      </c>
      <c r="L81" s="500"/>
    </row>
    <row r="82" spans="1:12" ht="30" customHeight="1">
      <c r="A82" s="139" t="str">
        <f t="shared" si="3"/>
        <v>79위</v>
      </c>
      <c r="B82" s="135" t="s">
        <v>4375</v>
      </c>
      <c r="C82" s="135" t="s">
        <v>4488</v>
      </c>
      <c r="D82" s="142" t="s">
        <v>4493</v>
      </c>
      <c r="E82" s="121" t="s">
        <v>337</v>
      </c>
      <c r="F82" s="140" t="s">
        <v>338</v>
      </c>
      <c r="G82" s="619">
        <f t="shared" si="2"/>
        <v>4.91</v>
      </c>
      <c r="H82" s="122">
        <v>4.91</v>
      </c>
      <c r="I82" s="122">
        <v>4.91</v>
      </c>
      <c r="J82" s="122">
        <v>4.91</v>
      </c>
      <c r="K82" s="122">
        <v>4.91</v>
      </c>
      <c r="L82" s="135"/>
    </row>
    <row r="83" spans="1:12" ht="30" customHeight="1">
      <c r="A83" s="139" t="str">
        <f t="shared" si="3"/>
        <v>80위</v>
      </c>
      <c r="B83" s="139" t="s">
        <v>4375</v>
      </c>
      <c r="C83" s="139" t="s">
        <v>4904</v>
      </c>
      <c r="D83" s="142" t="s">
        <v>4902</v>
      </c>
      <c r="E83" s="121" t="s">
        <v>4880</v>
      </c>
      <c r="F83" s="120" t="s">
        <v>4885</v>
      </c>
      <c r="G83" s="618">
        <f t="shared" si="2"/>
        <v>4.9099264705882355</v>
      </c>
      <c r="H83" s="502">
        <v>4.9411764705882355</v>
      </c>
      <c r="I83" s="502">
        <v>4.9411764705882355</v>
      </c>
      <c r="J83" s="502">
        <v>4.882352941176471</v>
      </c>
      <c r="K83" s="502">
        <v>4.875</v>
      </c>
      <c r="L83" s="139"/>
    </row>
    <row r="84" spans="1:12" ht="30" customHeight="1">
      <c r="A84" s="139" t="str">
        <f t="shared" si="3"/>
        <v>81위</v>
      </c>
      <c r="B84" s="139" t="s">
        <v>4375</v>
      </c>
      <c r="C84" s="139" t="s">
        <v>4904</v>
      </c>
      <c r="D84" s="142" t="s">
        <v>4901</v>
      </c>
      <c r="E84" s="121" t="s">
        <v>4862</v>
      </c>
      <c r="F84" s="120" t="s">
        <v>4864</v>
      </c>
      <c r="G84" s="618">
        <f t="shared" si="2"/>
        <v>4.9075000000000006</v>
      </c>
      <c r="H84" s="141">
        <v>4.75</v>
      </c>
      <c r="I84" s="141">
        <v>4.9400000000000004</v>
      </c>
      <c r="J84" s="141">
        <v>5</v>
      </c>
      <c r="K84" s="141">
        <v>4.9400000000000004</v>
      </c>
      <c r="L84" s="139"/>
    </row>
    <row r="85" spans="1:12" ht="30" customHeight="1">
      <c r="A85" s="139" t="str">
        <f t="shared" si="3"/>
        <v>82위</v>
      </c>
      <c r="B85" s="135" t="s">
        <v>4375</v>
      </c>
      <c r="C85" s="135" t="s">
        <v>4260</v>
      </c>
      <c r="D85" s="120" t="s">
        <v>4371</v>
      </c>
      <c r="E85" s="123" t="s">
        <v>4314</v>
      </c>
      <c r="F85" s="144" t="s">
        <v>4360</v>
      </c>
      <c r="G85" s="618">
        <f t="shared" si="2"/>
        <v>4.9024999999999999</v>
      </c>
      <c r="H85" s="145">
        <v>4.9400000000000004</v>
      </c>
      <c r="I85" s="145">
        <v>4.8899999999999997</v>
      </c>
      <c r="J85" s="145">
        <v>4.8899999999999997</v>
      </c>
      <c r="K85" s="145">
        <v>4.8899999999999997</v>
      </c>
      <c r="L85" s="500"/>
    </row>
    <row r="86" spans="1:12" ht="30" customHeight="1">
      <c r="A86" s="139" t="str">
        <f t="shared" si="3"/>
        <v>83위</v>
      </c>
      <c r="B86" s="135" t="s">
        <v>4375</v>
      </c>
      <c r="C86" s="135" t="s">
        <v>5601</v>
      </c>
      <c r="D86" s="120" t="s">
        <v>4368</v>
      </c>
      <c r="E86" s="121" t="s">
        <v>673</v>
      </c>
      <c r="F86" s="140" t="s">
        <v>674</v>
      </c>
      <c r="G86" s="618">
        <f t="shared" si="2"/>
        <v>4.9000000000000004</v>
      </c>
      <c r="H86" s="141">
        <v>4.87</v>
      </c>
      <c r="I86" s="141">
        <v>4.87</v>
      </c>
      <c r="J86" s="141">
        <v>4.93</v>
      </c>
      <c r="K86" s="141">
        <v>4.93</v>
      </c>
      <c r="L86" s="500"/>
    </row>
    <row r="87" spans="1:12" ht="30" customHeight="1">
      <c r="A87" s="139" t="str">
        <f t="shared" si="3"/>
        <v>83위</v>
      </c>
      <c r="B87" s="135" t="s">
        <v>3037</v>
      </c>
      <c r="C87" s="135" t="s">
        <v>5592</v>
      </c>
      <c r="D87" s="120" t="s">
        <v>3036</v>
      </c>
      <c r="E87" s="121" t="s">
        <v>704</v>
      </c>
      <c r="F87" s="120" t="s">
        <v>707</v>
      </c>
      <c r="G87" s="619">
        <f t="shared" si="2"/>
        <v>4.9000000000000004</v>
      </c>
      <c r="H87" s="122">
        <v>4.93</v>
      </c>
      <c r="I87" s="122">
        <v>4.93</v>
      </c>
      <c r="J87" s="122">
        <v>4.87</v>
      </c>
      <c r="K87" s="122">
        <v>4.87</v>
      </c>
      <c r="L87" s="500"/>
    </row>
    <row r="88" spans="1:12" ht="30" customHeight="1">
      <c r="A88" s="139" t="str">
        <f t="shared" si="3"/>
        <v>83위</v>
      </c>
      <c r="B88" s="135" t="s">
        <v>2755</v>
      </c>
      <c r="C88" s="123" t="s">
        <v>216</v>
      </c>
      <c r="D88" s="120" t="s">
        <v>236</v>
      </c>
      <c r="E88" s="121" t="s">
        <v>249</v>
      </c>
      <c r="F88" s="120" t="s">
        <v>252</v>
      </c>
      <c r="G88" s="619">
        <f t="shared" si="2"/>
        <v>4.9000000000000004</v>
      </c>
      <c r="H88" s="122">
        <v>4.87</v>
      </c>
      <c r="I88" s="122">
        <v>4.87</v>
      </c>
      <c r="J88" s="122">
        <v>4.93</v>
      </c>
      <c r="K88" s="122">
        <v>4.93</v>
      </c>
      <c r="L88" s="500"/>
    </row>
    <row r="89" spans="1:12" ht="30" customHeight="1">
      <c r="A89" s="139" t="str">
        <f t="shared" si="3"/>
        <v>83위</v>
      </c>
      <c r="B89" s="135" t="s">
        <v>2758</v>
      </c>
      <c r="C89" s="125" t="s">
        <v>2587</v>
      </c>
      <c r="D89" s="126" t="s">
        <v>2588</v>
      </c>
      <c r="E89" s="125" t="s">
        <v>417</v>
      </c>
      <c r="F89" s="127" t="s">
        <v>2701</v>
      </c>
      <c r="G89" s="620">
        <f t="shared" si="2"/>
        <v>4.9000000000000004</v>
      </c>
      <c r="H89" s="128">
        <v>4.93</v>
      </c>
      <c r="I89" s="128">
        <v>4.93</v>
      </c>
      <c r="J89" s="128">
        <v>4.8899999999999997</v>
      </c>
      <c r="K89" s="129">
        <v>4.8499999999999996</v>
      </c>
      <c r="L89" s="500" t="s">
        <v>4381</v>
      </c>
    </row>
    <row r="90" spans="1:12" ht="30" customHeight="1">
      <c r="A90" s="139" t="str">
        <f t="shared" si="3"/>
        <v>83위</v>
      </c>
      <c r="B90" s="135" t="s">
        <v>4237</v>
      </c>
      <c r="C90" s="134" t="s">
        <v>3272</v>
      </c>
      <c r="D90" s="131" t="s">
        <v>2851</v>
      </c>
      <c r="E90" s="132" t="s">
        <v>2494</v>
      </c>
      <c r="F90" s="131" t="s">
        <v>499</v>
      </c>
      <c r="G90" s="619">
        <f t="shared" si="2"/>
        <v>4.9000000000000004</v>
      </c>
      <c r="H90" s="122">
        <v>4.9000000000000004</v>
      </c>
      <c r="I90" s="122">
        <v>4.9000000000000004</v>
      </c>
      <c r="J90" s="122">
        <v>4.9000000000000004</v>
      </c>
      <c r="K90" s="122">
        <v>4.9000000000000004</v>
      </c>
      <c r="L90" s="500"/>
    </row>
    <row r="91" spans="1:12" ht="30" customHeight="1">
      <c r="A91" s="139" t="str">
        <f t="shared" si="3"/>
        <v>83위</v>
      </c>
      <c r="B91" s="135" t="s">
        <v>2758</v>
      </c>
      <c r="C91" s="125" t="s">
        <v>2589</v>
      </c>
      <c r="D91" s="130" t="s">
        <v>2590</v>
      </c>
      <c r="E91" s="125" t="s">
        <v>1842</v>
      </c>
      <c r="F91" s="127" t="s">
        <v>1844</v>
      </c>
      <c r="G91" s="621">
        <f t="shared" si="2"/>
        <v>4.9000000000000004</v>
      </c>
      <c r="H91" s="128">
        <v>4.9000000000000004</v>
      </c>
      <c r="I91" s="128">
        <v>4.9000000000000004</v>
      </c>
      <c r="J91" s="128">
        <v>4.9000000000000004</v>
      </c>
      <c r="K91" s="128">
        <v>4.9000000000000004</v>
      </c>
      <c r="L91" s="500" t="s">
        <v>4381</v>
      </c>
    </row>
    <row r="92" spans="1:12" ht="30" customHeight="1">
      <c r="A92" s="139" t="str">
        <f t="shared" si="3"/>
        <v>83위</v>
      </c>
      <c r="B92" s="135" t="s">
        <v>2758</v>
      </c>
      <c r="C92" s="125" t="s">
        <v>2591</v>
      </c>
      <c r="D92" s="130" t="s">
        <v>2592</v>
      </c>
      <c r="E92" s="125" t="s">
        <v>2520</v>
      </c>
      <c r="F92" s="127" t="s">
        <v>1845</v>
      </c>
      <c r="G92" s="621">
        <f t="shared" si="2"/>
        <v>4.9000000000000004</v>
      </c>
      <c r="H92" s="128">
        <v>4.9000000000000004</v>
      </c>
      <c r="I92" s="128">
        <v>4.9000000000000004</v>
      </c>
      <c r="J92" s="128">
        <v>4.9000000000000004</v>
      </c>
      <c r="K92" s="128">
        <v>4.9000000000000004</v>
      </c>
      <c r="L92" s="500" t="s">
        <v>4381</v>
      </c>
    </row>
    <row r="93" spans="1:12" ht="30" customHeight="1">
      <c r="A93" s="139" t="str">
        <f t="shared" si="3"/>
        <v>83위</v>
      </c>
      <c r="B93" s="135" t="s">
        <v>2758</v>
      </c>
      <c r="C93" s="125" t="s">
        <v>2587</v>
      </c>
      <c r="D93" s="130" t="s">
        <v>1841</v>
      </c>
      <c r="E93" s="125" t="s">
        <v>2520</v>
      </c>
      <c r="F93" s="127" t="s">
        <v>2702</v>
      </c>
      <c r="G93" s="621">
        <f t="shared" si="2"/>
        <v>4.9000000000000004</v>
      </c>
      <c r="H93" s="128">
        <v>4.9000000000000004</v>
      </c>
      <c r="I93" s="128">
        <v>4.9000000000000004</v>
      </c>
      <c r="J93" s="128">
        <v>4.9000000000000004</v>
      </c>
      <c r="K93" s="128">
        <v>4.9000000000000004</v>
      </c>
      <c r="L93" s="500" t="s">
        <v>4381</v>
      </c>
    </row>
    <row r="94" spans="1:12" ht="30" customHeight="1">
      <c r="A94" s="139" t="str">
        <f t="shared" si="3"/>
        <v>83위</v>
      </c>
      <c r="B94" s="135" t="s">
        <v>2758</v>
      </c>
      <c r="C94" s="125" t="s">
        <v>2593</v>
      </c>
      <c r="D94" s="130" t="s">
        <v>2594</v>
      </c>
      <c r="E94" s="125" t="s">
        <v>1842</v>
      </c>
      <c r="F94" s="127" t="s">
        <v>1846</v>
      </c>
      <c r="G94" s="621">
        <f t="shared" si="2"/>
        <v>4.9000000000000004</v>
      </c>
      <c r="H94" s="128">
        <v>4.9000000000000004</v>
      </c>
      <c r="I94" s="128">
        <v>4.9000000000000004</v>
      </c>
      <c r="J94" s="128">
        <v>4.9000000000000004</v>
      </c>
      <c r="K94" s="128">
        <v>4.9000000000000004</v>
      </c>
      <c r="L94" s="500" t="s">
        <v>4381</v>
      </c>
    </row>
    <row r="95" spans="1:12" ht="30" customHeight="1">
      <c r="A95" s="139" t="str">
        <f t="shared" si="3"/>
        <v>83위</v>
      </c>
      <c r="B95" s="135" t="s">
        <v>2758</v>
      </c>
      <c r="C95" s="125" t="s">
        <v>2587</v>
      </c>
      <c r="D95" s="130" t="s">
        <v>2590</v>
      </c>
      <c r="E95" s="125" t="s">
        <v>1842</v>
      </c>
      <c r="F95" s="127" t="s">
        <v>2703</v>
      </c>
      <c r="G95" s="621">
        <f t="shared" si="2"/>
        <v>4.9000000000000004</v>
      </c>
      <c r="H95" s="128">
        <v>4.9000000000000004</v>
      </c>
      <c r="I95" s="128">
        <v>4.9000000000000004</v>
      </c>
      <c r="J95" s="128">
        <v>4.9000000000000004</v>
      </c>
      <c r="K95" s="128">
        <v>4.9000000000000004</v>
      </c>
      <c r="L95" s="500" t="s">
        <v>4381</v>
      </c>
    </row>
    <row r="96" spans="1:12" ht="30" customHeight="1">
      <c r="A96" s="139" t="str">
        <f t="shared" si="3"/>
        <v>83위</v>
      </c>
      <c r="B96" s="135" t="s">
        <v>2758</v>
      </c>
      <c r="C96" s="125" t="s">
        <v>2595</v>
      </c>
      <c r="D96" s="130" t="s">
        <v>2596</v>
      </c>
      <c r="E96" s="125" t="s">
        <v>1842</v>
      </c>
      <c r="F96" s="127" t="s">
        <v>2704</v>
      </c>
      <c r="G96" s="621">
        <f t="shared" si="2"/>
        <v>4.9000000000000004</v>
      </c>
      <c r="H96" s="128">
        <v>4.9000000000000004</v>
      </c>
      <c r="I96" s="128">
        <v>4.9000000000000004</v>
      </c>
      <c r="J96" s="128">
        <v>4.9000000000000004</v>
      </c>
      <c r="K96" s="128">
        <v>4.9000000000000004</v>
      </c>
      <c r="L96" s="500" t="s">
        <v>4381</v>
      </c>
    </row>
    <row r="97" spans="1:12" ht="30" customHeight="1">
      <c r="A97" s="139" t="str">
        <f t="shared" si="3"/>
        <v>83위</v>
      </c>
      <c r="B97" s="135" t="s">
        <v>2758</v>
      </c>
      <c r="C97" s="125" t="s">
        <v>2597</v>
      </c>
      <c r="D97" s="130" t="s">
        <v>2594</v>
      </c>
      <c r="E97" s="125" t="s">
        <v>2520</v>
      </c>
      <c r="F97" s="127" t="s">
        <v>2705</v>
      </c>
      <c r="G97" s="621">
        <f t="shared" si="2"/>
        <v>4.9000000000000004</v>
      </c>
      <c r="H97" s="128">
        <v>4.9000000000000004</v>
      </c>
      <c r="I97" s="128">
        <v>4.9000000000000004</v>
      </c>
      <c r="J97" s="128">
        <v>4.9000000000000004</v>
      </c>
      <c r="K97" s="128">
        <v>4.9000000000000004</v>
      </c>
      <c r="L97" s="500" t="s">
        <v>4381</v>
      </c>
    </row>
    <row r="98" spans="1:12" ht="30" customHeight="1">
      <c r="A98" s="139" t="str">
        <f t="shared" si="3"/>
        <v>95위</v>
      </c>
      <c r="B98" s="135" t="s">
        <v>2871</v>
      </c>
      <c r="C98" s="135" t="s">
        <v>5589</v>
      </c>
      <c r="D98" s="120" t="s">
        <v>2870</v>
      </c>
      <c r="E98" s="132" t="s">
        <v>337</v>
      </c>
      <c r="F98" s="133" t="s">
        <v>338</v>
      </c>
      <c r="G98" s="619">
        <f t="shared" si="2"/>
        <v>4.8975</v>
      </c>
      <c r="H98" s="122">
        <v>4.92</v>
      </c>
      <c r="I98" s="122">
        <v>4.92</v>
      </c>
      <c r="J98" s="122">
        <v>4.92</v>
      </c>
      <c r="K98" s="122">
        <v>4.83</v>
      </c>
      <c r="L98" s="500"/>
    </row>
    <row r="99" spans="1:12" ht="30" customHeight="1">
      <c r="A99" s="139" t="str">
        <f t="shared" si="3"/>
        <v>95위</v>
      </c>
      <c r="B99" s="139" t="s">
        <v>4136</v>
      </c>
      <c r="C99" s="139" t="s">
        <v>4135</v>
      </c>
      <c r="D99" s="120" t="s">
        <v>4134</v>
      </c>
      <c r="E99" s="121" t="s">
        <v>337</v>
      </c>
      <c r="F99" s="140" t="s">
        <v>338</v>
      </c>
      <c r="G99" s="618">
        <f t="shared" si="2"/>
        <v>4.8975</v>
      </c>
      <c r="H99" s="141">
        <v>4.92</v>
      </c>
      <c r="I99" s="141">
        <v>4.92</v>
      </c>
      <c r="J99" s="141">
        <v>4.83</v>
      </c>
      <c r="K99" s="141">
        <v>4.92</v>
      </c>
      <c r="L99" s="500"/>
    </row>
    <row r="100" spans="1:12" ht="30" customHeight="1">
      <c r="A100" s="139" t="str">
        <f t="shared" si="3"/>
        <v>97위</v>
      </c>
      <c r="B100" s="135" t="s">
        <v>3037</v>
      </c>
      <c r="C100" s="135" t="s">
        <v>5593</v>
      </c>
      <c r="D100" s="120" t="s">
        <v>3034</v>
      </c>
      <c r="E100" s="121" t="s">
        <v>673</v>
      </c>
      <c r="F100" s="140" t="s">
        <v>674</v>
      </c>
      <c r="G100" s="619">
        <f t="shared" si="2"/>
        <v>4.8949999999999996</v>
      </c>
      <c r="H100" s="122">
        <v>4.8600000000000003</v>
      </c>
      <c r="I100" s="122">
        <v>4.8600000000000003</v>
      </c>
      <c r="J100" s="122">
        <v>4.93</v>
      </c>
      <c r="K100" s="122">
        <v>4.93</v>
      </c>
      <c r="L100" s="500"/>
    </row>
    <row r="101" spans="1:12" ht="30" customHeight="1">
      <c r="A101" s="139" t="str">
        <f t="shared" si="3"/>
        <v>97위</v>
      </c>
      <c r="B101" s="135" t="s">
        <v>2757</v>
      </c>
      <c r="C101" s="119" t="s">
        <v>2515</v>
      </c>
      <c r="D101" s="120" t="s">
        <v>1594</v>
      </c>
      <c r="E101" s="121" t="s">
        <v>606</v>
      </c>
      <c r="F101" s="120" t="s">
        <v>612</v>
      </c>
      <c r="G101" s="619">
        <f t="shared" si="2"/>
        <v>4.8949999999999996</v>
      </c>
      <c r="H101" s="122">
        <v>4.88</v>
      </c>
      <c r="I101" s="122">
        <v>4.88</v>
      </c>
      <c r="J101" s="122">
        <v>4.9400000000000004</v>
      </c>
      <c r="K101" s="122">
        <v>4.88</v>
      </c>
      <c r="L101" s="500" t="s">
        <v>4380</v>
      </c>
    </row>
    <row r="102" spans="1:12" ht="30" customHeight="1">
      <c r="A102" s="139" t="str">
        <f t="shared" si="3"/>
        <v>97위</v>
      </c>
      <c r="B102" s="135" t="s">
        <v>2757</v>
      </c>
      <c r="C102" s="119" t="s">
        <v>2512</v>
      </c>
      <c r="D102" s="120" t="s">
        <v>1293</v>
      </c>
      <c r="E102" s="121" t="s">
        <v>1299</v>
      </c>
      <c r="F102" s="120" t="s">
        <v>1300</v>
      </c>
      <c r="G102" s="619">
        <f t="shared" si="2"/>
        <v>4.8949999999999996</v>
      </c>
      <c r="H102" s="122">
        <v>4.8899999999999997</v>
      </c>
      <c r="I102" s="122">
        <v>4.8899999999999997</v>
      </c>
      <c r="J102" s="122">
        <v>4.91</v>
      </c>
      <c r="K102" s="122">
        <v>4.8899999999999997</v>
      </c>
      <c r="L102" s="500" t="s">
        <v>4380</v>
      </c>
    </row>
    <row r="103" spans="1:12" ht="30" customHeight="1">
      <c r="A103" s="139" t="str">
        <f t="shared" si="3"/>
        <v>97위</v>
      </c>
      <c r="B103" s="135" t="s">
        <v>2871</v>
      </c>
      <c r="C103" s="135" t="s">
        <v>5589</v>
      </c>
      <c r="D103" s="120" t="s">
        <v>2851</v>
      </c>
      <c r="E103" s="132" t="s">
        <v>2853</v>
      </c>
      <c r="F103" s="133" t="s">
        <v>2855</v>
      </c>
      <c r="G103" s="619">
        <f t="shared" si="2"/>
        <v>4.8949999999999996</v>
      </c>
      <c r="H103" s="122">
        <v>4.9400000000000004</v>
      </c>
      <c r="I103" s="122">
        <v>4.88</v>
      </c>
      <c r="J103" s="122">
        <v>4.88</v>
      </c>
      <c r="K103" s="122">
        <v>4.88</v>
      </c>
      <c r="L103" s="500"/>
    </row>
    <row r="104" spans="1:12" ht="30" customHeight="1">
      <c r="A104" s="139" t="str">
        <f t="shared" si="3"/>
        <v>101위</v>
      </c>
      <c r="B104" s="139" t="s">
        <v>4375</v>
      </c>
      <c r="C104" s="139" t="s">
        <v>4784</v>
      </c>
      <c r="D104" s="142" t="s">
        <v>4783</v>
      </c>
      <c r="E104" s="121" t="s">
        <v>4769</v>
      </c>
      <c r="F104" s="120" t="s">
        <v>4778</v>
      </c>
      <c r="G104" s="618">
        <f t="shared" si="2"/>
        <v>4.8925000000000001</v>
      </c>
      <c r="H104" s="141">
        <v>4.7699999999999996</v>
      </c>
      <c r="I104" s="141">
        <v>4.96</v>
      </c>
      <c r="J104" s="141">
        <v>4.88</v>
      </c>
      <c r="K104" s="141">
        <v>4.96</v>
      </c>
      <c r="L104" s="139"/>
    </row>
    <row r="105" spans="1:12" ht="30" customHeight="1">
      <c r="A105" s="139" t="str">
        <f t="shared" si="3"/>
        <v>102위</v>
      </c>
      <c r="B105" s="135" t="s">
        <v>3135</v>
      </c>
      <c r="C105" s="135" t="s">
        <v>3136</v>
      </c>
      <c r="D105" s="120" t="s">
        <v>3150</v>
      </c>
      <c r="E105" s="132" t="s">
        <v>3151</v>
      </c>
      <c r="F105" s="131" t="s">
        <v>3158</v>
      </c>
      <c r="G105" s="619">
        <f t="shared" si="2"/>
        <v>4.8899999999999997</v>
      </c>
      <c r="H105" s="122">
        <v>4.8899999999999997</v>
      </c>
      <c r="I105" s="122">
        <v>4.8899999999999997</v>
      </c>
      <c r="J105" s="122">
        <v>4.8899999999999997</v>
      </c>
      <c r="K105" s="122">
        <v>4.8899999999999997</v>
      </c>
      <c r="L105" s="500"/>
    </row>
    <row r="106" spans="1:12" ht="30" customHeight="1">
      <c r="A106" s="139" t="str">
        <f t="shared" si="3"/>
        <v>102위</v>
      </c>
      <c r="B106" s="135" t="s">
        <v>4375</v>
      </c>
      <c r="C106" s="135" t="s">
        <v>4260</v>
      </c>
      <c r="D106" s="120" t="s">
        <v>4371</v>
      </c>
      <c r="E106" s="123" t="s">
        <v>4314</v>
      </c>
      <c r="F106" s="144" t="s">
        <v>4316</v>
      </c>
      <c r="G106" s="618">
        <f t="shared" si="2"/>
        <v>4.8899999999999997</v>
      </c>
      <c r="H106" s="145">
        <v>4.8899999999999997</v>
      </c>
      <c r="I106" s="145">
        <v>4.8899999999999997</v>
      </c>
      <c r="J106" s="145">
        <v>4.8899999999999997</v>
      </c>
      <c r="K106" s="145">
        <v>4.8899999999999997</v>
      </c>
      <c r="L106" s="500"/>
    </row>
    <row r="107" spans="1:12" ht="30" customHeight="1">
      <c r="A107" s="139" t="str">
        <f t="shared" si="3"/>
        <v>102위</v>
      </c>
      <c r="B107" s="135" t="s">
        <v>4375</v>
      </c>
      <c r="C107" s="135" t="s">
        <v>4260</v>
      </c>
      <c r="D107" s="120" t="s">
        <v>4371</v>
      </c>
      <c r="E107" s="123" t="s">
        <v>4363</v>
      </c>
      <c r="F107" s="144" t="s">
        <v>4365</v>
      </c>
      <c r="G107" s="618">
        <f t="shared" si="2"/>
        <v>4.8899999999999997</v>
      </c>
      <c r="H107" s="145">
        <v>4.8899999999999997</v>
      </c>
      <c r="I107" s="145">
        <v>4.8899999999999997</v>
      </c>
      <c r="J107" s="145">
        <v>4.8899999999999997</v>
      </c>
      <c r="K107" s="145">
        <v>4.8899999999999997</v>
      </c>
      <c r="L107" s="500"/>
    </row>
    <row r="108" spans="1:12" ht="30" customHeight="1">
      <c r="A108" s="139" t="str">
        <f t="shared" si="3"/>
        <v>102위</v>
      </c>
      <c r="B108" s="135" t="s">
        <v>4375</v>
      </c>
      <c r="C108" s="135" t="s">
        <v>4260</v>
      </c>
      <c r="D108" s="120" t="s">
        <v>4371</v>
      </c>
      <c r="E108" s="123" t="s">
        <v>4314</v>
      </c>
      <c r="F108" s="144" t="s">
        <v>4364</v>
      </c>
      <c r="G108" s="618">
        <f t="shared" si="2"/>
        <v>4.8899999999999997</v>
      </c>
      <c r="H108" s="145">
        <v>4.8899999999999997</v>
      </c>
      <c r="I108" s="145">
        <v>4.8899999999999997</v>
      </c>
      <c r="J108" s="145">
        <v>4.8899999999999997</v>
      </c>
      <c r="K108" s="145">
        <v>4.8899999999999997</v>
      </c>
      <c r="L108" s="500"/>
    </row>
    <row r="109" spans="1:12" ht="30" customHeight="1">
      <c r="A109" s="139" t="str">
        <f t="shared" si="3"/>
        <v>102위</v>
      </c>
      <c r="B109" s="135" t="s">
        <v>3037</v>
      </c>
      <c r="C109" s="135" t="s">
        <v>5594</v>
      </c>
      <c r="D109" s="120" t="s">
        <v>3039</v>
      </c>
      <c r="E109" s="121" t="s">
        <v>3022</v>
      </c>
      <c r="F109" s="120" t="s">
        <v>3023</v>
      </c>
      <c r="G109" s="619">
        <f t="shared" si="2"/>
        <v>4.8899999999999997</v>
      </c>
      <c r="H109" s="122">
        <v>4.8899999999999997</v>
      </c>
      <c r="I109" s="122">
        <v>4.8899999999999997</v>
      </c>
      <c r="J109" s="122">
        <v>4.8899999999999997</v>
      </c>
      <c r="K109" s="122">
        <v>4.8899999999999997</v>
      </c>
      <c r="L109" s="500"/>
    </row>
    <row r="110" spans="1:12" ht="30" customHeight="1">
      <c r="A110" s="139" t="str">
        <f t="shared" si="3"/>
        <v>102위</v>
      </c>
      <c r="B110" s="135" t="s">
        <v>2755</v>
      </c>
      <c r="C110" s="123" t="s">
        <v>235</v>
      </c>
      <c r="D110" s="120" t="s">
        <v>392</v>
      </c>
      <c r="E110" s="121" t="s">
        <v>397</v>
      </c>
      <c r="F110" s="120" t="s">
        <v>400</v>
      </c>
      <c r="G110" s="619">
        <f t="shared" si="2"/>
        <v>4.8899999999999997</v>
      </c>
      <c r="H110" s="122">
        <v>4.8899999999999997</v>
      </c>
      <c r="I110" s="122">
        <v>4.8899999999999997</v>
      </c>
      <c r="J110" s="122">
        <v>4.8899999999999997</v>
      </c>
      <c r="K110" s="122">
        <v>4.8899999999999997</v>
      </c>
      <c r="L110" s="500"/>
    </row>
    <row r="111" spans="1:12" ht="30" customHeight="1">
      <c r="A111" s="139" t="str">
        <f t="shared" si="3"/>
        <v>102위</v>
      </c>
      <c r="B111" s="135" t="s">
        <v>2756</v>
      </c>
      <c r="C111" s="119" t="s">
        <v>2509</v>
      </c>
      <c r="D111" s="120" t="s">
        <v>912</v>
      </c>
      <c r="E111" s="121" t="s">
        <v>417</v>
      </c>
      <c r="F111" s="120" t="s">
        <v>921</v>
      </c>
      <c r="G111" s="619">
        <f t="shared" si="2"/>
        <v>4.8899999999999997</v>
      </c>
      <c r="H111" s="122">
        <v>4.8899999999999997</v>
      </c>
      <c r="I111" s="122">
        <v>4.8899999999999997</v>
      </c>
      <c r="J111" s="122">
        <v>4.8899999999999997</v>
      </c>
      <c r="K111" s="122">
        <v>4.8899999999999997</v>
      </c>
      <c r="L111" s="500"/>
    </row>
    <row r="112" spans="1:12" ht="30" customHeight="1">
      <c r="A112" s="139" t="str">
        <f t="shared" si="3"/>
        <v>102위</v>
      </c>
      <c r="B112" s="135" t="s">
        <v>2758</v>
      </c>
      <c r="C112" s="125" t="s">
        <v>2587</v>
      </c>
      <c r="D112" s="126" t="s">
        <v>2598</v>
      </c>
      <c r="E112" s="125" t="s">
        <v>417</v>
      </c>
      <c r="F112" s="127" t="s">
        <v>924</v>
      </c>
      <c r="G112" s="620">
        <f t="shared" si="2"/>
        <v>4.8899999999999997</v>
      </c>
      <c r="H112" s="128">
        <v>4.8899999999999997</v>
      </c>
      <c r="I112" s="128">
        <v>4.8899999999999997</v>
      </c>
      <c r="J112" s="128">
        <v>4.8899999999999997</v>
      </c>
      <c r="K112" s="129">
        <v>4.8899999999999997</v>
      </c>
      <c r="L112" s="500"/>
    </row>
    <row r="113" spans="1:12" ht="30" customHeight="1">
      <c r="A113" s="139" t="str">
        <f t="shared" si="3"/>
        <v>102위</v>
      </c>
      <c r="B113" s="135" t="s">
        <v>2758</v>
      </c>
      <c r="C113" s="125" t="s">
        <v>2599</v>
      </c>
      <c r="D113" s="126" t="s">
        <v>2600</v>
      </c>
      <c r="E113" s="125" t="s">
        <v>417</v>
      </c>
      <c r="F113" s="127" t="s">
        <v>920</v>
      </c>
      <c r="G113" s="620">
        <f t="shared" si="2"/>
        <v>4.8899999999999997</v>
      </c>
      <c r="H113" s="128">
        <v>4.8899999999999997</v>
      </c>
      <c r="I113" s="128">
        <v>4.8899999999999997</v>
      </c>
      <c r="J113" s="128">
        <v>4.8899999999999997</v>
      </c>
      <c r="K113" s="129">
        <v>4.8899999999999997</v>
      </c>
      <c r="L113" s="500"/>
    </row>
    <row r="114" spans="1:12" ht="30" customHeight="1">
      <c r="A114" s="139" t="str">
        <f t="shared" si="3"/>
        <v>111위</v>
      </c>
      <c r="B114" s="135" t="s">
        <v>2756</v>
      </c>
      <c r="C114" s="119" t="s">
        <v>2507</v>
      </c>
      <c r="D114" s="120" t="s">
        <v>703</v>
      </c>
      <c r="E114" s="121" t="s">
        <v>713</v>
      </c>
      <c r="F114" s="120" t="s">
        <v>125</v>
      </c>
      <c r="G114" s="619">
        <f t="shared" si="2"/>
        <v>4.8875000000000002</v>
      </c>
      <c r="H114" s="122">
        <v>4.78</v>
      </c>
      <c r="I114" s="122">
        <v>5</v>
      </c>
      <c r="J114" s="122">
        <v>4.8899999999999997</v>
      </c>
      <c r="K114" s="122">
        <v>4.88</v>
      </c>
      <c r="L114" s="500"/>
    </row>
    <row r="115" spans="1:12" ht="30" customHeight="1">
      <c r="A115" s="139" t="str">
        <f t="shared" si="3"/>
        <v>112위</v>
      </c>
      <c r="B115" s="135" t="s">
        <v>2758</v>
      </c>
      <c r="C115" s="125" t="s">
        <v>2601</v>
      </c>
      <c r="D115" s="130" t="s">
        <v>2602</v>
      </c>
      <c r="E115" s="125" t="s">
        <v>2521</v>
      </c>
      <c r="F115" s="127" t="s">
        <v>2706</v>
      </c>
      <c r="G115" s="621">
        <f t="shared" si="2"/>
        <v>4.8849999999999998</v>
      </c>
      <c r="H115" s="128">
        <v>4.95</v>
      </c>
      <c r="I115" s="128">
        <v>4.95</v>
      </c>
      <c r="J115" s="128">
        <v>4.82</v>
      </c>
      <c r="K115" s="128">
        <v>4.82</v>
      </c>
      <c r="L115" s="500"/>
    </row>
    <row r="116" spans="1:12" ht="30" customHeight="1">
      <c r="A116" s="139" t="str">
        <f t="shared" si="3"/>
        <v>113위</v>
      </c>
      <c r="B116" s="135" t="s">
        <v>2759</v>
      </c>
      <c r="C116" s="123" t="s">
        <v>2074</v>
      </c>
      <c r="D116" s="131" t="s">
        <v>2155</v>
      </c>
      <c r="E116" s="132" t="s">
        <v>2162</v>
      </c>
      <c r="F116" s="133" t="s">
        <v>2163</v>
      </c>
      <c r="G116" s="619">
        <f t="shared" si="2"/>
        <v>4.8825000000000003</v>
      </c>
      <c r="H116" s="122">
        <v>4.88</v>
      </c>
      <c r="I116" s="122">
        <v>4.92</v>
      </c>
      <c r="J116" s="122">
        <v>4.88</v>
      </c>
      <c r="K116" s="122">
        <v>4.8499999999999996</v>
      </c>
      <c r="L116" s="500"/>
    </row>
    <row r="117" spans="1:12" ht="30" customHeight="1">
      <c r="A117" s="139" t="str">
        <f t="shared" si="3"/>
        <v>114위</v>
      </c>
      <c r="B117" s="135" t="s">
        <v>2756</v>
      </c>
      <c r="C117" s="119" t="s">
        <v>2509</v>
      </c>
      <c r="D117" s="120" t="s">
        <v>912</v>
      </c>
      <c r="E117" s="121" t="s">
        <v>417</v>
      </c>
      <c r="F117" s="120" t="s">
        <v>924</v>
      </c>
      <c r="G117" s="619">
        <f t="shared" si="2"/>
        <v>4.8824999999999994</v>
      </c>
      <c r="H117" s="122">
        <v>4.8899999999999997</v>
      </c>
      <c r="I117" s="122">
        <v>4.8899999999999997</v>
      </c>
      <c r="J117" s="122">
        <v>4.8899999999999997</v>
      </c>
      <c r="K117" s="122">
        <v>4.8600000000000003</v>
      </c>
      <c r="L117" s="500"/>
    </row>
    <row r="118" spans="1:12" ht="30" customHeight="1">
      <c r="A118" s="139" t="str">
        <f t="shared" si="3"/>
        <v>115위</v>
      </c>
      <c r="B118" s="135" t="s">
        <v>2790</v>
      </c>
      <c r="C118" s="135" t="s">
        <v>5590</v>
      </c>
      <c r="D118" s="136" t="s">
        <v>155</v>
      </c>
      <c r="E118" s="132" t="s">
        <v>673</v>
      </c>
      <c r="F118" s="133" t="s">
        <v>674</v>
      </c>
      <c r="G118" s="619">
        <f t="shared" si="2"/>
        <v>4.88</v>
      </c>
      <c r="H118" s="122">
        <v>4.88</v>
      </c>
      <c r="I118" s="122">
        <v>4.88</v>
      </c>
      <c r="J118" s="122">
        <v>4.88</v>
      </c>
      <c r="K118" s="122">
        <v>4.88</v>
      </c>
      <c r="L118" s="500"/>
    </row>
    <row r="119" spans="1:12" ht="30" customHeight="1">
      <c r="A119" s="139" t="str">
        <f t="shared" si="3"/>
        <v>115위</v>
      </c>
      <c r="B119" s="135" t="s">
        <v>4237</v>
      </c>
      <c r="C119" s="134" t="s">
        <v>3960</v>
      </c>
      <c r="D119" s="131" t="s">
        <v>3992</v>
      </c>
      <c r="E119" s="132" t="s">
        <v>3995</v>
      </c>
      <c r="F119" s="131" t="s">
        <v>3996</v>
      </c>
      <c r="G119" s="619">
        <f t="shared" si="2"/>
        <v>4.88</v>
      </c>
      <c r="H119" s="122">
        <v>4.87</v>
      </c>
      <c r="I119" s="122">
        <v>4.87</v>
      </c>
      <c r="J119" s="122">
        <v>4.87</v>
      </c>
      <c r="K119" s="122">
        <v>4.91</v>
      </c>
      <c r="L119" s="500"/>
    </row>
    <row r="120" spans="1:12" ht="30" customHeight="1">
      <c r="A120" s="139" t="str">
        <f t="shared" si="3"/>
        <v>115위</v>
      </c>
      <c r="B120" s="135" t="s">
        <v>2754</v>
      </c>
      <c r="C120" s="119" t="s">
        <v>2502</v>
      </c>
      <c r="D120" s="120" t="s">
        <v>2503</v>
      </c>
      <c r="E120" s="121" t="s">
        <v>98</v>
      </c>
      <c r="F120" s="120" t="s">
        <v>112</v>
      </c>
      <c r="G120" s="619">
        <f t="shared" si="2"/>
        <v>4.88</v>
      </c>
      <c r="H120" s="122">
        <v>4.8899999999999997</v>
      </c>
      <c r="I120" s="122">
        <v>4.95</v>
      </c>
      <c r="J120" s="122">
        <v>4.79</v>
      </c>
      <c r="K120" s="122">
        <v>4.8899999999999997</v>
      </c>
      <c r="L120" s="500"/>
    </row>
    <row r="121" spans="1:12" ht="30" customHeight="1">
      <c r="A121" s="139" t="str">
        <f t="shared" si="3"/>
        <v>115위</v>
      </c>
      <c r="B121" s="135" t="s">
        <v>2758</v>
      </c>
      <c r="C121" s="125" t="s">
        <v>2589</v>
      </c>
      <c r="D121" s="126" t="s">
        <v>2603</v>
      </c>
      <c r="E121" s="125" t="s">
        <v>2522</v>
      </c>
      <c r="F121" s="127" t="s">
        <v>2707</v>
      </c>
      <c r="G121" s="620">
        <f t="shared" si="2"/>
        <v>4.88</v>
      </c>
      <c r="H121" s="128">
        <v>4.8499999999999996</v>
      </c>
      <c r="I121" s="128">
        <v>4.8899999999999997</v>
      </c>
      <c r="J121" s="128">
        <v>4.8899999999999997</v>
      </c>
      <c r="K121" s="129">
        <v>4.8899999999999997</v>
      </c>
      <c r="L121" s="500"/>
    </row>
    <row r="122" spans="1:12" ht="30" customHeight="1">
      <c r="A122" s="139" t="str">
        <f t="shared" si="3"/>
        <v>115위</v>
      </c>
      <c r="B122" s="135" t="s">
        <v>2758</v>
      </c>
      <c r="C122" s="125" t="s">
        <v>2604</v>
      </c>
      <c r="D122" s="126" t="s">
        <v>2605</v>
      </c>
      <c r="E122" s="125" t="s">
        <v>2522</v>
      </c>
      <c r="F122" s="127" t="s">
        <v>916</v>
      </c>
      <c r="G122" s="620">
        <f t="shared" si="2"/>
        <v>4.88</v>
      </c>
      <c r="H122" s="128">
        <v>4.8499999999999996</v>
      </c>
      <c r="I122" s="128">
        <v>4.8899999999999997</v>
      </c>
      <c r="J122" s="128">
        <v>4.8899999999999997</v>
      </c>
      <c r="K122" s="129">
        <v>4.8899999999999997</v>
      </c>
      <c r="L122" s="500"/>
    </row>
    <row r="123" spans="1:12" ht="30" customHeight="1">
      <c r="A123" s="139" t="str">
        <f t="shared" si="3"/>
        <v>115위</v>
      </c>
      <c r="B123" s="135" t="s">
        <v>2758</v>
      </c>
      <c r="C123" s="125" t="s">
        <v>2606</v>
      </c>
      <c r="D123" s="126" t="s">
        <v>2603</v>
      </c>
      <c r="E123" s="125" t="s">
        <v>417</v>
      </c>
      <c r="F123" s="127" t="s">
        <v>2708</v>
      </c>
      <c r="G123" s="620">
        <f t="shared" si="2"/>
        <v>4.88</v>
      </c>
      <c r="H123" s="128">
        <v>4.8899999999999997</v>
      </c>
      <c r="I123" s="128">
        <v>4.8499999999999996</v>
      </c>
      <c r="J123" s="128">
        <v>4.8899999999999997</v>
      </c>
      <c r="K123" s="129">
        <v>4.8899999999999997</v>
      </c>
      <c r="L123" s="500"/>
    </row>
    <row r="124" spans="1:12" ht="30" customHeight="1">
      <c r="A124" s="139" t="str">
        <f t="shared" si="3"/>
        <v>115위</v>
      </c>
      <c r="B124" s="135" t="s">
        <v>2757</v>
      </c>
      <c r="C124" s="119" t="s">
        <v>2515</v>
      </c>
      <c r="D124" s="120" t="s">
        <v>1594</v>
      </c>
      <c r="E124" s="121" t="s">
        <v>606</v>
      </c>
      <c r="F124" s="120" t="s">
        <v>609</v>
      </c>
      <c r="G124" s="619">
        <f t="shared" si="2"/>
        <v>4.88</v>
      </c>
      <c r="H124" s="122">
        <v>4.88</v>
      </c>
      <c r="I124" s="122">
        <v>4.88</v>
      </c>
      <c r="J124" s="122">
        <v>4.88</v>
      </c>
      <c r="K124" s="122">
        <v>4.88</v>
      </c>
      <c r="L124" s="500"/>
    </row>
    <row r="125" spans="1:12" ht="30" customHeight="1">
      <c r="A125" s="139" t="str">
        <f t="shared" si="3"/>
        <v>115위</v>
      </c>
      <c r="B125" s="135" t="s">
        <v>2757</v>
      </c>
      <c r="C125" s="119" t="s">
        <v>2515</v>
      </c>
      <c r="D125" s="120" t="s">
        <v>1594</v>
      </c>
      <c r="E125" s="121" t="s">
        <v>606</v>
      </c>
      <c r="F125" s="120" t="s">
        <v>1601</v>
      </c>
      <c r="G125" s="619">
        <f t="shared" si="2"/>
        <v>4.88</v>
      </c>
      <c r="H125" s="122">
        <v>4.82</v>
      </c>
      <c r="I125" s="122">
        <v>4.88</v>
      </c>
      <c r="J125" s="122">
        <v>4.88</v>
      </c>
      <c r="K125" s="122">
        <v>4.9400000000000004</v>
      </c>
      <c r="L125" s="500"/>
    </row>
    <row r="126" spans="1:12" ht="30" customHeight="1">
      <c r="A126" s="139" t="str">
        <f t="shared" si="3"/>
        <v>123위</v>
      </c>
      <c r="B126" s="135" t="s">
        <v>2757</v>
      </c>
      <c r="C126" s="119" t="s">
        <v>2512</v>
      </c>
      <c r="D126" s="120" t="s">
        <v>1293</v>
      </c>
      <c r="E126" s="121" t="s">
        <v>1301</v>
      </c>
      <c r="F126" s="120" t="s">
        <v>1300</v>
      </c>
      <c r="G126" s="619">
        <f t="shared" si="2"/>
        <v>4.8774999999999995</v>
      </c>
      <c r="H126" s="122">
        <v>4.91</v>
      </c>
      <c r="I126" s="122">
        <v>4.88</v>
      </c>
      <c r="J126" s="122">
        <v>4.88</v>
      </c>
      <c r="K126" s="122">
        <v>4.84</v>
      </c>
      <c r="L126" s="500"/>
    </row>
    <row r="127" spans="1:12" ht="30" customHeight="1">
      <c r="A127" s="139" t="str">
        <f t="shared" si="3"/>
        <v>123위</v>
      </c>
      <c r="B127" s="139" t="s">
        <v>4375</v>
      </c>
      <c r="C127" s="139" t="s">
        <v>4904</v>
      </c>
      <c r="D127" s="142" t="s">
        <v>4901</v>
      </c>
      <c r="E127" s="121" t="s">
        <v>4866</v>
      </c>
      <c r="F127" s="120" t="s">
        <v>4867</v>
      </c>
      <c r="G127" s="618">
        <f t="shared" si="2"/>
        <v>4.8774999999999995</v>
      </c>
      <c r="H127" s="141">
        <v>4.8099999999999996</v>
      </c>
      <c r="I127" s="141">
        <v>4.9400000000000004</v>
      </c>
      <c r="J127" s="141">
        <v>4.88</v>
      </c>
      <c r="K127" s="141">
        <v>4.88</v>
      </c>
      <c r="L127" s="139"/>
    </row>
    <row r="128" spans="1:12" ht="30" customHeight="1">
      <c r="A128" s="139" t="str">
        <f t="shared" si="3"/>
        <v>125위</v>
      </c>
      <c r="B128" s="139" t="s">
        <v>4375</v>
      </c>
      <c r="C128" s="139" t="s">
        <v>4904</v>
      </c>
      <c r="D128" s="142" t="s">
        <v>4901</v>
      </c>
      <c r="E128" s="121" t="s">
        <v>4854</v>
      </c>
      <c r="F128" s="120" t="s">
        <v>4865</v>
      </c>
      <c r="G128" s="618">
        <f t="shared" si="2"/>
        <v>4.875</v>
      </c>
      <c r="H128" s="141">
        <v>4.8099999999999996</v>
      </c>
      <c r="I128" s="141">
        <v>4.88</v>
      </c>
      <c r="J128" s="141">
        <v>4.9400000000000004</v>
      </c>
      <c r="K128" s="141">
        <v>4.87</v>
      </c>
      <c r="L128" s="139"/>
    </row>
    <row r="129" spans="1:12" ht="30" customHeight="1">
      <c r="A129" s="139" t="str">
        <f t="shared" si="3"/>
        <v>125위</v>
      </c>
      <c r="B129" s="135" t="s">
        <v>4375</v>
      </c>
      <c r="C129" s="135" t="s">
        <v>4260</v>
      </c>
      <c r="D129" s="120" t="s">
        <v>4371</v>
      </c>
      <c r="E129" s="123" t="s">
        <v>4315</v>
      </c>
      <c r="F129" s="144" t="s">
        <v>4361</v>
      </c>
      <c r="G129" s="618">
        <f t="shared" si="2"/>
        <v>4.875</v>
      </c>
      <c r="H129" s="145">
        <v>4.8899999999999997</v>
      </c>
      <c r="I129" s="145">
        <v>4.8899999999999997</v>
      </c>
      <c r="J129" s="145">
        <v>4.8899999999999997</v>
      </c>
      <c r="K129" s="145">
        <v>4.83</v>
      </c>
      <c r="L129" s="500"/>
    </row>
    <row r="130" spans="1:12" ht="30" customHeight="1">
      <c r="A130" s="139" t="str">
        <f t="shared" si="3"/>
        <v>125위</v>
      </c>
      <c r="B130" s="135" t="s">
        <v>4375</v>
      </c>
      <c r="C130" s="135" t="s">
        <v>4260</v>
      </c>
      <c r="D130" s="120" t="s">
        <v>4371</v>
      </c>
      <c r="E130" s="123" t="s">
        <v>4315</v>
      </c>
      <c r="F130" s="144" t="s">
        <v>4362</v>
      </c>
      <c r="G130" s="618">
        <f t="shared" si="2"/>
        <v>4.875</v>
      </c>
      <c r="H130" s="145">
        <v>4.8899999999999997</v>
      </c>
      <c r="I130" s="145">
        <v>4.83</v>
      </c>
      <c r="J130" s="145">
        <v>4.8899999999999997</v>
      </c>
      <c r="K130" s="145">
        <v>4.8899999999999997</v>
      </c>
      <c r="L130" s="500"/>
    </row>
    <row r="131" spans="1:12" ht="30" customHeight="1">
      <c r="A131" s="139" t="str">
        <f t="shared" si="3"/>
        <v>125위</v>
      </c>
      <c r="B131" s="135" t="s">
        <v>2754</v>
      </c>
      <c r="C131" s="119" t="s">
        <v>95</v>
      </c>
      <c r="D131" s="120" t="s">
        <v>103</v>
      </c>
      <c r="E131" s="121" t="s">
        <v>96</v>
      </c>
      <c r="F131" s="120" t="s">
        <v>104</v>
      </c>
      <c r="G131" s="619">
        <f t="shared" si="2"/>
        <v>4.875</v>
      </c>
      <c r="H131" s="122">
        <v>4.83</v>
      </c>
      <c r="I131" s="122">
        <v>4.8899999999999997</v>
      </c>
      <c r="J131" s="122">
        <v>4.8899999999999997</v>
      </c>
      <c r="K131" s="122">
        <v>4.8899999999999997</v>
      </c>
      <c r="L131" s="500"/>
    </row>
    <row r="132" spans="1:12" ht="30" customHeight="1">
      <c r="A132" s="139" t="str">
        <f t="shared" si="3"/>
        <v>125위</v>
      </c>
      <c r="B132" s="135" t="s">
        <v>4237</v>
      </c>
      <c r="C132" s="134" t="s">
        <v>3272</v>
      </c>
      <c r="D132" s="131" t="s">
        <v>2851</v>
      </c>
      <c r="E132" s="132" t="s">
        <v>2494</v>
      </c>
      <c r="F132" s="133" t="s">
        <v>3316</v>
      </c>
      <c r="G132" s="619">
        <f t="shared" ref="G132:G195" si="4">AVERAGE(H132:K132)</f>
        <v>4.875</v>
      </c>
      <c r="H132" s="122">
        <v>4.9000000000000004</v>
      </c>
      <c r="I132" s="122">
        <v>4.8</v>
      </c>
      <c r="J132" s="122">
        <v>4.9000000000000004</v>
      </c>
      <c r="K132" s="122">
        <v>4.9000000000000004</v>
      </c>
      <c r="L132" s="500"/>
    </row>
    <row r="133" spans="1:12" ht="30" customHeight="1">
      <c r="A133" s="139" t="str">
        <f t="shared" si="3"/>
        <v>130위</v>
      </c>
      <c r="B133" s="135" t="s">
        <v>2756</v>
      </c>
      <c r="C133" s="119" t="s">
        <v>2507</v>
      </c>
      <c r="D133" s="120" t="s">
        <v>703</v>
      </c>
      <c r="E133" s="121" t="s">
        <v>720</v>
      </c>
      <c r="F133" s="120" t="s">
        <v>721</v>
      </c>
      <c r="G133" s="619">
        <f t="shared" si="4"/>
        <v>4.8724999999999996</v>
      </c>
      <c r="H133" s="122">
        <v>4.83</v>
      </c>
      <c r="I133" s="122">
        <v>4.8899999999999997</v>
      </c>
      <c r="J133" s="122">
        <v>4.83</v>
      </c>
      <c r="K133" s="122">
        <v>4.9400000000000004</v>
      </c>
      <c r="L133" s="500"/>
    </row>
    <row r="134" spans="1:12" ht="30" customHeight="1">
      <c r="A134" s="139" t="str">
        <f t="shared" ref="A134:A197" si="5">IF(_xlfn.RANK.EQ(G134,$G$4:$G$1977,0)=_xlfn.RANK.EQ(G133,$G$4:$G$1977,0), _xlfn.RANK.EQ(G133,$G$4:$G$1977)&amp;"위", _xlfn.RANK.EQ(G134,$G$4:$G$1977,0)&amp;"위")</f>
        <v>131위</v>
      </c>
      <c r="B134" s="135" t="s">
        <v>3037</v>
      </c>
      <c r="C134" s="135" t="s">
        <v>5592</v>
      </c>
      <c r="D134" s="120" t="s">
        <v>3036</v>
      </c>
      <c r="E134" s="121" t="s">
        <v>704</v>
      </c>
      <c r="F134" s="120" t="s">
        <v>705</v>
      </c>
      <c r="G134" s="619">
        <f t="shared" si="4"/>
        <v>4.87</v>
      </c>
      <c r="H134" s="122">
        <v>4.87</v>
      </c>
      <c r="I134" s="122">
        <v>4.87</v>
      </c>
      <c r="J134" s="122">
        <v>4.87</v>
      </c>
      <c r="K134" s="122">
        <v>4.87</v>
      </c>
      <c r="L134" s="500"/>
    </row>
    <row r="135" spans="1:12" ht="30" customHeight="1">
      <c r="A135" s="139" t="str">
        <f t="shared" si="5"/>
        <v>131위</v>
      </c>
      <c r="B135" s="135" t="s">
        <v>3135</v>
      </c>
      <c r="C135" s="135" t="s">
        <v>3136</v>
      </c>
      <c r="D135" s="120" t="s">
        <v>3168</v>
      </c>
      <c r="E135" s="132" t="s">
        <v>3175</v>
      </c>
      <c r="F135" s="133" t="s">
        <v>3183</v>
      </c>
      <c r="G135" s="619">
        <f t="shared" si="4"/>
        <v>4.87</v>
      </c>
      <c r="H135" s="122">
        <v>4.8600000000000003</v>
      </c>
      <c r="I135" s="122">
        <v>4.8600000000000003</v>
      </c>
      <c r="J135" s="122">
        <v>4.9000000000000004</v>
      </c>
      <c r="K135" s="122">
        <v>4.8600000000000003</v>
      </c>
      <c r="L135" s="500"/>
    </row>
    <row r="136" spans="1:12" ht="30" customHeight="1">
      <c r="A136" s="139" t="str">
        <f t="shared" si="5"/>
        <v>131위</v>
      </c>
      <c r="B136" s="135" t="s">
        <v>4237</v>
      </c>
      <c r="C136" s="134" t="s">
        <v>3960</v>
      </c>
      <c r="D136" s="131" t="s">
        <v>3992</v>
      </c>
      <c r="E136" s="132" t="s">
        <v>3999</v>
      </c>
      <c r="F136" s="133" t="s">
        <v>416</v>
      </c>
      <c r="G136" s="619">
        <f t="shared" si="4"/>
        <v>4.87</v>
      </c>
      <c r="H136" s="122">
        <v>4.87</v>
      </c>
      <c r="I136" s="122">
        <v>4.87</v>
      </c>
      <c r="J136" s="122">
        <v>4.83</v>
      </c>
      <c r="K136" s="122">
        <v>4.91</v>
      </c>
      <c r="L136" s="500"/>
    </row>
    <row r="137" spans="1:12" ht="30" customHeight="1">
      <c r="A137" s="139" t="str">
        <f t="shared" si="5"/>
        <v>131위</v>
      </c>
      <c r="B137" s="135" t="s">
        <v>2756</v>
      </c>
      <c r="C137" s="119" t="s">
        <v>2510</v>
      </c>
      <c r="D137" s="120" t="s">
        <v>1028</v>
      </c>
      <c r="E137" s="121" t="s">
        <v>237</v>
      </c>
      <c r="F137" s="120" t="s">
        <v>238</v>
      </c>
      <c r="G137" s="619">
        <f t="shared" si="4"/>
        <v>4.87</v>
      </c>
      <c r="H137" s="122">
        <v>4.87</v>
      </c>
      <c r="I137" s="122">
        <v>4.87</v>
      </c>
      <c r="J137" s="122">
        <v>4.87</v>
      </c>
      <c r="K137" s="122">
        <v>4.87</v>
      </c>
      <c r="L137" s="500"/>
    </row>
    <row r="138" spans="1:12" ht="30" customHeight="1">
      <c r="A138" s="139" t="str">
        <f t="shared" si="5"/>
        <v>135위</v>
      </c>
      <c r="B138" s="135" t="s">
        <v>2758</v>
      </c>
      <c r="C138" s="125" t="s">
        <v>2591</v>
      </c>
      <c r="D138" s="126" t="s">
        <v>2607</v>
      </c>
      <c r="E138" s="125" t="s">
        <v>2522</v>
      </c>
      <c r="F138" s="127" t="s">
        <v>2709</v>
      </c>
      <c r="G138" s="620">
        <f t="shared" si="4"/>
        <v>4.8699999999999992</v>
      </c>
      <c r="H138" s="128">
        <v>4.8499999999999996</v>
      </c>
      <c r="I138" s="128">
        <v>4.8899999999999997</v>
      </c>
      <c r="J138" s="128">
        <v>4.8899999999999997</v>
      </c>
      <c r="K138" s="129">
        <v>4.8499999999999996</v>
      </c>
      <c r="L138" s="500"/>
    </row>
    <row r="139" spans="1:12" ht="30" customHeight="1">
      <c r="A139" s="139" t="str">
        <f t="shared" si="5"/>
        <v>136위</v>
      </c>
      <c r="B139" s="135" t="s">
        <v>2756</v>
      </c>
      <c r="C139" s="119" t="s">
        <v>2508</v>
      </c>
      <c r="D139" s="120" t="s">
        <v>833</v>
      </c>
      <c r="E139" s="121" t="s">
        <v>834</v>
      </c>
      <c r="F139" s="120" t="s">
        <v>835</v>
      </c>
      <c r="G139" s="619">
        <f t="shared" si="4"/>
        <v>4.8650000000000002</v>
      </c>
      <c r="H139" s="122">
        <v>4.8499999999999996</v>
      </c>
      <c r="I139" s="122">
        <v>4.87</v>
      </c>
      <c r="J139" s="122">
        <v>4.87</v>
      </c>
      <c r="K139" s="122">
        <v>4.87</v>
      </c>
      <c r="L139" s="500"/>
    </row>
    <row r="140" spans="1:12" ht="30" customHeight="1">
      <c r="A140" s="139" t="str">
        <f t="shared" si="5"/>
        <v>136위</v>
      </c>
      <c r="B140" s="135" t="s">
        <v>2757</v>
      </c>
      <c r="C140" s="119" t="s">
        <v>2511</v>
      </c>
      <c r="D140" s="120" t="s">
        <v>1189</v>
      </c>
      <c r="E140" s="121" t="s">
        <v>1193</v>
      </c>
      <c r="F140" s="120" t="s">
        <v>1194</v>
      </c>
      <c r="G140" s="619">
        <f t="shared" si="4"/>
        <v>4.8650000000000002</v>
      </c>
      <c r="H140" s="122">
        <v>4.88</v>
      </c>
      <c r="I140" s="122">
        <v>4.8499999999999996</v>
      </c>
      <c r="J140" s="122">
        <v>4.88</v>
      </c>
      <c r="K140" s="122">
        <v>4.8499999999999996</v>
      </c>
      <c r="L140" s="500"/>
    </row>
    <row r="141" spans="1:12" ht="30" customHeight="1">
      <c r="A141" s="139" t="str">
        <f t="shared" si="5"/>
        <v>136위</v>
      </c>
      <c r="B141" s="135" t="s">
        <v>3037</v>
      </c>
      <c r="C141" s="135" t="s">
        <v>5594</v>
      </c>
      <c r="D141" s="120" t="s">
        <v>3038</v>
      </c>
      <c r="E141" s="121" t="s">
        <v>3024</v>
      </c>
      <c r="F141" s="140" t="s">
        <v>3025</v>
      </c>
      <c r="G141" s="619">
        <f t="shared" si="4"/>
        <v>4.8650000000000002</v>
      </c>
      <c r="H141" s="122">
        <v>4.79</v>
      </c>
      <c r="I141" s="122">
        <v>4.8899999999999997</v>
      </c>
      <c r="J141" s="122">
        <v>4.8899999999999997</v>
      </c>
      <c r="K141" s="122">
        <v>4.8899999999999997</v>
      </c>
      <c r="L141" s="500"/>
    </row>
    <row r="142" spans="1:12" ht="30" customHeight="1">
      <c r="A142" s="139" t="str">
        <f t="shared" si="5"/>
        <v>136위</v>
      </c>
      <c r="B142" s="135" t="s">
        <v>2759</v>
      </c>
      <c r="C142" s="134" t="s">
        <v>2127</v>
      </c>
      <c r="D142" s="131" t="s">
        <v>2351</v>
      </c>
      <c r="E142" s="132" t="s">
        <v>2360</v>
      </c>
      <c r="F142" s="131" t="s">
        <v>2361</v>
      </c>
      <c r="G142" s="619">
        <f t="shared" si="4"/>
        <v>4.8650000000000002</v>
      </c>
      <c r="H142" s="122">
        <v>4.82</v>
      </c>
      <c r="I142" s="122">
        <v>4.91</v>
      </c>
      <c r="J142" s="122">
        <v>4.82</v>
      </c>
      <c r="K142" s="122">
        <v>4.91</v>
      </c>
      <c r="L142" s="500"/>
    </row>
    <row r="143" spans="1:12" ht="30" customHeight="1">
      <c r="A143" s="139" t="str">
        <f t="shared" si="5"/>
        <v>136위</v>
      </c>
      <c r="B143" s="135" t="s">
        <v>2757</v>
      </c>
      <c r="C143" s="119" t="s">
        <v>2515</v>
      </c>
      <c r="D143" s="120" t="s">
        <v>1594</v>
      </c>
      <c r="E143" s="121" t="s">
        <v>606</v>
      </c>
      <c r="F143" s="120" t="s">
        <v>1598</v>
      </c>
      <c r="G143" s="619">
        <f t="shared" si="4"/>
        <v>4.8650000000000002</v>
      </c>
      <c r="H143" s="122">
        <v>4.88</v>
      </c>
      <c r="I143" s="122">
        <v>4.88</v>
      </c>
      <c r="J143" s="122">
        <v>4.88</v>
      </c>
      <c r="K143" s="122">
        <v>4.82</v>
      </c>
      <c r="L143" s="500"/>
    </row>
    <row r="144" spans="1:12" ht="30" customHeight="1">
      <c r="A144" s="139" t="str">
        <f t="shared" si="5"/>
        <v>141위</v>
      </c>
      <c r="B144" s="135" t="s">
        <v>2871</v>
      </c>
      <c r="C144" s="135" t="s">
        <v>5589</v>
      </c>
      <c r="D144" s="120" t="s">
        <v>2841</v>
      </c>
      <c r="E144" s="132" t="s">
        <v>2850</v>
      </c>
      <c r="F144" s="133" t="s">
        <v>748</v>
      </c>
      <c r="G144" s="619">
        <f t="shared" si="4"/>
        <v>4.8624999999999998</v>
      </c>
      <c r="H144" s="122">
        <v>4.91</v>
      </c>
      <c r="I144" s="122">
        <v>4.82</v>
      </c>
      <c r="J144" s="122">
        <v>4.8600000000000003</v>
      </c>
      <c r="K144" s="122">
        <v>4.8600000000000003</v>
      </c>
      <c r="L144" s="500"/>
    </row>
    <row r="145" spans="1:12" ht="30" customHeight="1">
      <c r="A145" s="139" t="str">
        <f t="shared" si="5"/>
        <v>142위</v>
      </c>
      <c r="B145" s="135" t="s">
        <v>2759</v>
      </c>
      <c r="C145" s="134" t="s">
        <v>2116</v>
      </c>
      <c r="D145" s="131" t="s">
        <v>2297</v>
      </c>
      <c r="E145" s="132" t="s">
        <v>1050</v>
      </c>
      <c r="F145" s="131" t="s">
        <v>727</v>
      </c>
      <c r="G145" s="619">
        <f t="shared" si="4"/>
        <v>4.8600000000000003</v>
      </c>
      <c r="H145" s="122">
        <v>4.8600000000000003</v>
      </c>
      <c r="I145" s="122">
        <v>4.8600000000000003</v>
      </c>
      <c r="J145" s="122">
        <v>4.8600000000000003</v>
      </c>
      <c r="K145" s="122">
        <v>4.8600000000000003</v>
      </c>
      <c r="L145" s="500"/>
    </row>
    <row r="146" spans="1:12" ht="30" customHeight="1">
      <c r="A146" s="139" t="str">
        <f t="shared" si="5"/>
        <v>142위</v>
      </c>
      <c r="B146" s="135" t="s">
        <v>2756</v>
      </c>
      <c r="C146" s="119" t="s">
        <v>2509</v>
      </c>
      <c r="D146" s="120" t="s">
        <v>950</v>
      </c>
      <c r="E146" s="121" t="s">
        <v>245</v>
      </c>
      <c r="F146" s="120" t="s">
        <v>248</v>
      </c>
      <c r="G146" s="619">
        <f t="shared" si="4"/>
        <v>4.8600000000000003</v>
      </c>
      <c r="H146" s="122">
        <v>4.8600000000000003</v>
      </c>
      <c r="I146" s="122">
        <v>4.8600000000000003</v>
      </c>
      <c r="J146" s="122">
        <v>4.8600000000000003</v>
      </c>
      <c r="K146" s="122">
        <v>4.8600000000000003</v>
      </c>
      <c r="L146" s="500"/>
    </row>
    <row r="147" spans="1:12" ht="30" customHeight="1">
      <c r="A147" s="139" t="str">
        <f t="shared" si="5"/>
        <v>142위</v>
      </c>
      <c r="B147" s="135" t="s">
        <v>2756</v>
      </c>
      <c r="C147" s="119" t="s">
        <v>2509</v>
      </c>
      <c r="D147" s="120" t="s">
        <v>950</v>
      </c>
      <c r="E147" s="121" t="s">
        <v>245</v>
      </c>
      <c r="F147" s="120" t="s">
        <v>959</v>
      </c>
      <c r="G147" s="619">
        <f t="shared" si="4"/>
        <v>4.8600000000000003</v>
      </c>
      <c r="H147" s="122">
        <v>4.8600000000000003</v>
      </c>
      <c r="I147" s="122">
        <v>4.8600000000000003</v>
      </c>
      <c r="J147" s="122">
        <v>4.8600000000000003</v>
      </c>
      <c r="K147" s="122">
        <v>4.8600000000000003</v>
      </c>
      <c r="L147" s="500"/>
    </row>
    <row r="148" spans="1:12" ht="30" customHeight="1">
      <c r="A148" s="139" t="str">
        <f t="shared" si="5"/>
        <v>142위</v>
      </c>
      <c r="B148" s="135" t="s">
        <v>2756</v>
      </c>
      <c r="C148" s="119" t="s">
        <v>2509</v>
      </c>
      <c r="D148" s="120" t="s">
        <v>950</v>
      </c>
      <c r="E148" s="121" t="s">
        <v>573</v>
      </c>
      <c r="F148" s="120" t="s">
        <v>961</v>
      </c>
      <c r="G148" s="619">
        <f t="shared" si="4"/>
        <v>4.8600000000000003</v>
      </c>
      <c r="H148" s="122">
        <v>4.8600000000000003</v>
      </c>
      <c r="I148" s="122">
        <v>4.8600000000000003</v>
      </c>
      <c r="J148" s="122">
        <v>4.8600000000000003</v>
      </c>
      <c r="K148" s="122">
        <v>4.8600000000000003</v>
      </c>
      <c r="L148" s="500"/>
    </row>
    <row r="149" spans="1:12" ht="30" customHeight="1">
      <c r="A149" s="139" t="str">
        <f t="shared" si="5"/>
        <v>142위</v>
      </c>
      <c r="B149" s="135" t="s">
        <v>2756</v>
      </c>
      <c r="C149" s="119" t="s">
        <v>2509</v>
      </c>
      <c r="D149" s="120" t="s">
        <v>912</v>
      </c>
      <c r="E149" s="121" t="s">
        <v>417</v>
      </c>
      <c r="F149" s="120" t="s">
        <v>920</v>
      </c>
      <c r="G149" s="619">
        <f t="shared" si="4"/>
        <v>4.8600000000000003</v>
      </c>
      <c r="H149" s="122">
        <v>4.8600000000000003</v>
      </c>
      <c r="I149" s="122">
        <v>4.8600000000000003</v>
      </c>
      <c r="J149" s="122">
        <v>4.8600000000000003</v>
      </c>
      <c r="K149" s="122">
        <v>4.8600000000000003</v>
      </c>
      <c r="L149" s="500"/>
    </row>
    <row r="150" spans="1:12" ht="30" customHeight="1">
      <c r="A150" s="139" t="str">
        <f t="shared" si="5"/>
        <v>147위</v>
      </c>
      <c r="B150" s="135" t="s">
        <v>2755</v>
      </c>
      <c r="C150" s="123" t="s">
        <v>235</v>
      </c>
      <c r="D150" s="120" t="s">
        <v>392</v>
      </c>
      <c r="E150" s="121" t="s">
        <v>397</v>
      </c>
      <c r="F150" s="120" t="s">
        <v>398</v>
      </c>
      <c r="G150" s="619">
        <f t="shared" si="4"/>
        <v>4.8599999999999994</v>
      </c>
      <c r="H150" s="122">
        <v>4.83</v>
      </c>
      <c r="I150" s="122">
        <v>4.8899999999999997</v>
      </c>
      <c r="J150" s="122">
        <v>4.83</v>
      </c>
      <c r="K150" s="122">
        <v>4.8899999999999997</v>
      </c>
      <c r="L150" s="500"/>
    </row>
    <row r="151" spans="1:12" ht="30" customHeight="1">
      <c r="A151" s="139" t="str">
        <f t="shared" si="5"/>
        <v>147위</v>
      </c>
      <c r="B151" s="135" t="s">
        <v>2758</v>
      </c>
      <c r="C151" s="125" t="s">
        <v>2599</v>
      </c>
      <c r="D151" s="126" t="s">
        <v>2608</v>
      </c>
      <c r="E151" s="125" t="s">
        <v>417</v>
      </c>
      <c r="F151" s="127" t="s">
        <v>922</v>
      </c>
      <c r="G151" s="620">
        <f t="shared" si="4"/>
        <v>4.8599999999999994</v>
      </c>
      <c r="H151" s="128">
        <v>4.8899999999999997</v>
      </c>
      <c r="I151" s="128">
        <v>4.8499999999999996</v>
      </c>
      <c r="J151" s="128">
        <v>4.8499999999999996</v>
      </c>
      <c r="K151" s="129">
        <v>4.8499999999999996</v>
      </c>
      <c r="L151" s="500"/>
    </row>
    <row r="152" spans="1:12" ht="30" customHeight="1">
      <c r="A152" s="139" t="str">
        <f t="shared" si="5"/>
        <v>147위</v>
      </c>
      <c r="B152" s="135" t="s">
        <v>2754</v>
      </c>
      <c r="C152" s="119" t="s">
        <v>95</v>
      </c>
      <c r="D152" s="120" t="s">
        <v>103</v>
      </c>
      <c r="E152" s="121" t="s">
        <v>107</v>
      </c>
      <c r="F152" s="120" t="s">
        <v>97</v>
      </c>
      <c r="G152" s="619">
        <f t="shared" si="4"/>
        <v>4.8599999999999994</v>
      </c>
      <c r="H152" s="122">
        <v>4.8899999999999997</v>
      </c>
      <c r="I152" s="122">
        <v>4.83</v>
      </c>
      <c r="J152" s="122">
        <v>4.83</v>
      </c>
      <c r="K152" s="122">
        <v>4.8899999999999997</v>
      </c>
      <c r="L152" s="500"/>
    </row>
    <row r="153" spans="1:12" ht="30" customHeight="1">
      <c r="A153" s="139" t="str">
        <f t="shared" si="5"/>
        <v>150위</v>
      </c>
      <c r="B153" s="135" t="s">
        <v>2756</v>
      </c>
      <c r="C153" s="119" t="s">
        <v>2509</v>
      </c>
      <c r="D153" s="120" t="s">
        <v>950</v>
      </c>
      <c r="E153" s="121" t="s">
        <v>573</v>
      </c>
      <c r="F153" s="120" t="s">
        <v>962</v>
      </c>
      <c r="G153" s="619">
        <f t="shared" si="4"/>
        <v>4.859</v>
      </c>
      <c r="H153" s="122">
        <v>4.8600000000000003</v>
      </c>
      <c r="I153" s="122">
        <v>4.8559999999999999</v>
      </c>
      <c r="J153" s="122">
        <v>4.8600000000000003</v>
      </c>
      <c r="K153" s="122">
        <v>4.8600000000000003</v>
      </c>
      <c r="L153" s="500"/>
    </row>
    <row r="154" spans="1:12" ht="30" customHeight="1">
      <c r="A154" s="139" t="str">
        <f t="shared" si="5"/>
        <v>151위</v>
      </c>
      <c r="B154" s="135" t="s">
        <v>2756</v>
      </c>
      <c r="C154" s="119" t="s">
        <v>2508</v>
      </c>
      <c r="D154" s="120" t="s">
        <v>844</v>
      </c>
      <c r="E154" s="121" t="s">
        <v>211</v>
      </c>
      <c r="F154" s="120" t="s">
        <v>846</v>
      </c>
      <c r="G154" s="619">
        <f t="shared" si="4"/>
        <v>4.8574999999999999</v>
      </c>
      <c r="H154" s="122">
        <v>4.8600000000000003</v>
      </c>
      <c r="I154" s="122">
        <v>4.8600000000000003</v>
      </c>
      <c r="J154" s="122">
        <v>4.8499999999999996</v>
      </c>
      <c r="K154" s="122">
        <v>4.8600000000000003</v>
      </c>
      <c r="L154" s="500"/>
    </row>
    <row r="155" spans="1:12" ht="30" customHeight="1">
      <c r="A155" s="139" t="str">
        <f t="shared" si="5"/>
        <v>152위</v>
      </c>
      <c r="B155" s="135" t="s">
        <v>2756</v>
      </c>
      <c r="C155" s="119" t="s">
        <v>2509</v>
      </c>
      <c r="D155" s="120" t="s">
        <v>912</v>
      </c>
      <c r="E155" s="121" t="s">
        <v>417</v>
      </c>
      <c r="F155" s="120" t="s">
        <v>922</v>
      </c>
      <c r="G155" s="619">
        <f t="shared" si="4"/>
        <v>4.8550000000000004</v>
      </c>
      <c r="H155" s="122">
        <v>4.8899999999999997</v>
      </c>
      <c r="I155" s="122">
        <v>4.8899999999999997</v>
      </c>
      <c r="J155" s="122">
        <v>4.82</v>
      </c>
      <c r="K155" s="122">
        <v>4.82</v>
      </c>
      <c r="L155" s="500"/>
    </row>
    <row r="156" spans="1:12" ht="30" customHeight="1">
      <c r="A156" s="139" t="str">
        <f t="shared" si="5"/>
        <v>152위</v>
      </c>
      <c r="B156" s="135" t="s">
        <v>4237</v>
      </c>
      <c r="C156" s="134" t="s">
        <v>3272</v>
      </c>
      <c r="D156" s="131" t="s">
        <v>3290</v>
      </c>
      <c r="E156" s="132" t="s">
        <v>3125</v>
      </c>
      <c r="F156" s="133" t="s">
        <v>3300</v>
      </c>
      <c r="G156" s="619">
        <f t="shared" si="4"/>
        <v>4.8550000000000004</v>
      </c>
      <c r="H156" s="122">
        <v>4.71</v>
      </c>
      <c r="I156" s="122">
        <v>4.71</v>
      </c>
      <c r="J156" s="122">
        <v>5</v>
      </c>
      <c r="K156" s="122">
        <v>5</v>
      </c>
      <c r="L156" s="500"/>
    </row>
    <row r="157" spans="1:12" ht="30" customHeight="1">
      <c r="A157" s="139" t="str">
        <f t="shared" si="5"/>
        <v>154위</v>
      </c>
      <c r="B157" s="135" t="s">
        <v>2758</v>
      </c>
      <c r="C157" s="125" t="s">
        <v>2595</v>
      </c>
      <c r="D157" s="130" t="s">
        <v>2609</v>
      </c>
      <c r="E157" s="125" t="s">
        <v>805</v>
      </c>
      <c r="F157" s="127" t="s">
        <v>806</v>
      </c>
      <c r="G157" s="621">
        <f t="shared" si="4"/>
        <v>4.8525</v>
      </c>
      <c r="H157" s="128">
        <v>4.8</v>
      </c>
      <c r="I157" s="128">
        <v>4.87</v>
      </c>
      <c r="J157" s="128">
        <v>4.87</v>
      </c>
      <c r="K157" s="128">
        <v>4.87</v>
      </c>
      <c r="L157" s="500"/>
    </row>
    <row r="158" spans="1:12" ht="30" customHeight="1">
      <c r="A158" s="139" t="str">
        <f t="shared" si="5"/>
        <v>154위</v>
      </c>
      <c r="B158" s="135" t="s">
        <v>2760</v>
      </c>
      <c r="C158" s="119" t="s">
        <v>2772</v>
      </c>
      <c r="D158" s="136" t="s">
        <v>2774</v>
      </c>
      <c r="E158" s="132" t="s">
        <v>673</v>
      </c>
      <c r="F158" s="133" t="s">
        <v>806</v>
      </c>
      <c r="G158" s="619">
        <f t="shared" si="4"/>
        <v>4.8525</v>
      </c>
      <c r="H158" s="122">
        <v>4.8</v>
      </c>
      <c r="I158" s="122">
        <v>4.87</v>
      </c>
      <c r="J158" s="122">
        <v>4.87</v>
      </c>
      <c r="K158" s="122">
        <v>4.87</v>
      </c>
      <c r="L158" s="500"/>
    </row>
    <row r="159" spans="1:12" ht="30" customHeight="1">
      <c r="A159" s="139" t="str">
        <f t="shared" si="5"/>
        <v>154위</v>
      </c>
      <c r="B159" s="135" t="s">
        <v>2754</v>
      </c>
      <c r="C159" s="119" t="s">
        <v>2502</v>
      </c>
      <c r="D159" s="120" t="s">
        <v>2503</v>
      </c>
      <c r="E159" s="121" t="s">
        <v>100</v>
      </c>
      <c r="F159" s="120" t="s">
        <v>119</v>
      </c>
      <c r="G159" s="619">
        <f t="shared" si="4"/>
        <v>4.8525</v>
      </c>
      <c r="H159" s="122">
        <v>4.8899999999999997</v>
      </c>
      <c r="I159" s="122">
        <v>4.84</v>
      </c>
      <c r="J159" s="122">
        <v>4.84</v>
      </c>
      <c r="K159" s="122">
        <v>4.84</v>
      </c>
      <c r="L159" s="500"/>
    </row>
    <row r="160" spans="1:12" ht="30" customHeight="1">
      <c r="A160" s="139" t="str">
        <f t="shared" si="5"/>
        <v>157위</v>
      </c>
      <c r="B160" s="135" t="s">
        <v>3037</v>
      </c>
      <c r="C160" s="135" t="s">
        <v>5592</v>
      </c>
      <c r="D160" s="120" t="s">
        <v>155</v>
      </c>
      <c r="E160" s="121" t="s">
        <v>337</v>
      </c>
      <c r="F160" s="140" t="s">
        <v>338</v>
      </c>
      <c r="G160" s="619">
        <f t="shared" si="4"/>
        <v>4.8499999999999996</v>
      </c>
      <c r="H160" s="122">
        <v>4.9000000000000004</v>
      </c>
      <c r="I160" s="122">
        <v>4.8</v>
      </c>
      <c r="J160" s="122">
        <v>4.9000000000000004</v>
      </c>
      <c r="K160" s="122">
        <v>4.8</v>
      </c>
      <c r="L160" s="500"/>
    </row>
    <row r="161" spans="1:12" ht="30" customHeight="1">
      <c r="A161" s="139" t="str">
        <f t="shared" si="5"/>
        <v>157위</v>
      </c>
      <c r="B161" s="135" t="s">
        <v>2757</v>
      </c>
      <c r="C161" s="119" t="s">
        <v>2511</v>
      </c>
      <c r="D161" s="120" t="s">
        <v>1189</v>
      </c>
      <c r="E161" s="121" t="s">
        <v>211</v>
      </c>
      <c r="F161" s="120" t="s">
        <v>1197</v>
      </c>
      <c r="G161" s="619">
        <f t="shared" si="4"/>
        <v>4.8499999999999996</v>
      </c>
      <c r="H161" s="122">
        <v>4.8499999999999996</v>
      </c>
      <c r="I161" s="122">
        <v>4.8499999999999996</v>
      </c>
      <c r="J161" s="122">
        <v>4.8499999999999996</v>
      </c>
      <c r="K161" s="122">
        <v>4.8499999999999996</v>
      </c>
      <c r="L161" s="500"/>
    </row>
    <row r="162" spans="1:12" ht="30" customHeight="1">
      <c r="A162" s="139" t="str">
        <f t="shared" si="5"/>
        <v>157위</v>
      </c>
      <c r="B162" s="135" t="s">
        <v>2757</v>
      </c>
      <c r="C162" s="119" t="s">
        <v>2511</v>
      </c>
      <c r="D162" s="120" t="s">
        <v>1189</v>
      </c>
      <c r="E162" s="121" t="s">
        <v>211</v>
      </c>
      <c r="F162" s="120" t="s">
        <v>1192</v>
      </c>
      <c r="G162" s="619">
        <f t="shared" si="4"/>
        <v>4.8499999999999996</v>
      </c>
      <c r="H162" s="122">
        <v>4.8499999999999996</v>
      </c>
      <c r="I162" s="122">
        <v>4.8499999999999996</v>
      </c>
      <c r="J162" s="122">
        <v>4.8499999999999996</v>
      </c>
      <c r="K162" s="122">
        <v>4.8499999999999996</v>
      </c>
      <c r="L162" s="500"/>
    </row>
    <row r="163" spans="1:12" ht="30" customHeight="1">
      <c r="A163" s="139" t="str">
        <f t="shared" si="5"/>
        <v>157위</v>
      </c>
      <c r="B163" s="135" t="s">
        <v>2757</v>
      </c>
      <c r="C163" s="119" t="s">
        <v>2511</v>
      </c>
      <c r="D163" s="120" t="s">
        <v>1189</v>
      </c>
      <c r="E163" s="121" t="s">
        <v>211</v>
      </c>
      <c r="F163" s="120" t="s">
        <v>415</v>
      </c>
      <c r="G163" s="619">
        <f t="shared" si="4"/>
        <v>4.8499999999999996</v>
      </c>
      <c r="H163" s="122">
        <v>4.8499999999999996</v>
      </c>
      <c r="I163" s="122">
        <v>4.8499999999999996</v>
      </c>
      <c r="J163" s="122">
        <v>4.8499999999999996</v>
      </c>
      <c r="K163" s="122">
        <v>4.8499999999999996</v>
      </c>
      <c r="L163" s="500"/>
    </row>
    <row r="164" spans="1:12" ht="30" customHeight="1">
      <c r="A164" s="139" t="str">
        <f t="shared" si="5"/>
        <v>157위</v>
      </c>
      <c r="B164" s="135" t="s">
        <v>2757</v>
      </c>
      <c r="C164" s="119" t="s">
        <v>2511</v>
      </c>
      <c r="D164" s="120" t="s">
        <v>1189</v>
      </c>
      <c r="E164" s="121" t="s">
        <v>211</v>
      </c>
      <c r="F164" s="120" t="s">
        <v>1196</v>
      </c>
      <c r="G164" s="619">
        <f t="shared" si="4"/>
        <v>4.8499999999999996</v>
      </c>
      <c r="H164" s="122">
        <v>4.8499999999999996</v>
      </c>
      <c r="I164" s="122">
        <v>4.8499999999999996</v>
      </c>
      <c r="J164" s="122">
        <v>4.8499999999999996</v>
      </c>
      <c r="K164" s="122">
        <v>4.8499999999999996</v>
      </c>
      <c r="L164" s="500"/>
    </row>
    <row r="165" spans="1:12" ht="30" customHeight="1">
      <c r="A165" s="139" t="str">
        <f t="shared" si="5"/>
        <v>157위</v>
      </c>
      <c r="B165" s="135" t="s">
        <v>2756</v>
      </c>
      <c r="C165" s="119" t="s">
        <v>2509</v>
      </c>
      <c r="D165" s="120" t="s">
        <v>912</v>
      </c>
      <c r="E165" s="121" t="s">
        <v>417</v>
      </c>
      <c r="F165" s="120" t="s">
        <v>918</v>
      </c>
      <c r="G165" s="619">
        <f t="shared" si="4"/>
        <v>4.8499999999999996</v>
      </c>
      <c r="H165" s="122">
        <v>4.82</v>
      </c>
      <c r="I165" s="122">
        <v>4.8600000000000003</v>
      </c>
      <c r="J165" s="122">
        <v>4.8600000000000003</v>
      </c>
      <c r="K165" s="122">
        <v>4.8600000000000003</v>
      </c>
      <c r="L165" s="500"/>
    </row>
    <row r="166" spans="1:12" ht="30" customHeight="1">
      <c r="A166" s="139" t="str">
        <f t="shared" si="5"/>
        <v>157위</v>
      </c>
      <c r="B166" s="135" t="s">
        <v>2757</v>
      </c>
      <c r="C166" s="119" t="s">
        <v>2515</v>
      </c>
      <c r="D166" s="120" t="s">
        <v>1594</v>
      </c>
      <c r="E166" s="121" t="s">
        <v>606</v>
      </c>
      <c r="F166" s="120" t="s">
        <v>1600</v>
      </c>
      <c r="G166" s="619">
        <f t="shared" si="4"/>
        <v>4.8499999999999996</v>
      </c>
      <c r="H166" s="122">
        <v>4.82</v>
      </c>
      <c r="I166" s="122">
        <v>4.88</v>
      </c>
      <c r="J166" s="122">
        <v>4.82</v>
      </c>
      <c r="K166" s="122">
        <v>4.88</v>
      </c>
      <c r="L166" s="500"/>
    </row>
    <row r="167" spans="1:12" ht="30" customHeight="1">
      <c r="A167" s="139" t="str">
        <f t="shared" si="5"/>
        <v>157위</v>
      </c>
      <c r="B167" s="135" t="s">
        <v>2755</v>
      </c>
      <c r="C167" s="123" t="s">
        <v>89</v>
      </c>
      <c r="D167" s="120" t="s">
        <v>497</v>
      </c>
      <c r="E167" s="121" t="s">
        <v>498</v>
      </c>
      <c r="F167" s="120" t="s">
        <v>502</v>
      </c>
      <c r="G167" s="619">
        <f t="shared" si="4"/>
        <v>4.8499999999999996</v>
      </c>
      <c r="H167" s="122">
        <v>4.8499999999999996</v>
      </c>
      <c r="I167" s="122">
        <v>4.8499999999999996</v>
      </c>
      <c r="J167" s="122">
        <v>4.8499999999999996</v>
      </c>
      <c r="K167" s="122">
        <v>4.8499999999999996</v>
      </c>
      <c r="L167" s="500"/>
    </row>
    <row r="168" spans="1:12" ht="30" customHeight="1">
      <c r="A168" s="139" t="str">
        <f t="shared" si="5"/>
        <v>157위</v>
      </c>
      <c r="B168" s="135" t="s">
        <v>2755</v>
      </c>
      <c r="C168" s="123" t="s">
        <v>89</v>
      </c>
      <c r="D168" s="120" t="s">
        <v>497</v>
      </c>
      <c r="E168" s="121" t="s">
        <v>498</v>
      </c>
      <c r="F168" s="120" t="s">
        <v>504</v>
      </c>
      <c r="G168" s="619">
        <f t="shared" si="4"/>
        <v>4.8499999999999996</v>
      </c>
      <c r="H168" s="122">
        <v>4.8499999999999996</v>
      </c>
      <c r="I168" s="122">
        <v>4.8499999999999996</v>
      </c>
      <c r="J168" s="122">
        <v>4.8499999999999996</v>
      </c>
      <c r="K168" s="122">
        <v>4.8499999999999996</v>
      </c>
      <c r="L168" s="500"/>
    </row>
    <row r="169" spans="1:12" ht="30" customHeight="1">
      <c r="A169" s="139" t="str">
        <f t="shared" si="5"/>
        <v>157위</v>
      </c>
      <c r="B169" s="135" t="s">
        <v>2755</v>
      </c>
      <c r="C169" s="123" t="s">
        <v>89</v>
      </c>
      <c r="D169" s="120" t="s">
        <v>497</v>
      </c>
      <c r="E169" s="121" t="s">
        <v>498</v>
      </c>
      <c r="F169" s="120" t="s">
        <v>503</v>
      </c>
      <c r="G169" s="619">
        <f t="shared" si="4"/>
        <v>4.8499999999999996</v>
      </c>
      <c r="H169" s="122">
        <v>4.8499999999999996</v>
      </c>
      <c r="I169" s="122">
        <v>4.8499999999999996</v>
      </c>
      <c r="J169" s="122">
        <v>4.8499999999999996</v>
      </c>
      <c r="K169" s="122">
        <v>4.8499999999999996</v>
      </c>
      <c r="L169" s="500"/>
    </row>
    <row r="170" spans="1:12" ht="30" customHeight="1">
      <c r="A170" s="139" t="str">
        <f t="shared" si="5"/>
        <v>157위</v>
      </c>
      <c r="B170" s="135" t="s">
        <v>4237</v>
      </c>
      <c r="C170" s="134" t="s">
        <v>3272</v>
      </c>
      <c r="D170" s="131" t="s">
        <v>2851</v>
      </c>
      <c r="E170" s="132" t="s">
        <v>2853</v>
      </c>
      <c r="F170" s="133" t="s">
        <v>3317</v>
      </c>
      <c r="G170" s="619">
        <f t="shared" si="4"/>
        <v>4.8499999999999996</v>
      </c>
      <c r="H170" s="122">
        <v>4.8</v>
      </c>
      <c r="I170" s="122">
        <v>4.8</v>
      </c>
      <c r="J170" s="122">
        <v>4.9000000000000004</v>
      </c>
      <c r="K170" s="122">
        <v>4.9000000000000004</v>
      </c>
      <c r="L170" s="500"/>
    </row>
    <row r="171" spans="1:12" ht="30" customHeight="1">
      <c r="A171" s="139" t="str">
        <f t="shared" si="5"/>
        <v>157위</v>
      </c>
      <c r="B171" s="135" t="s">
        <v>4237</v>
      </c>
      <c r="C171" s="134" t="s">
        <v>3272</v>
      </c>
      <c r="D171" s="131" t="s">
        <v>2851</v>
      </c>
      <c r="E171" s="132" t="s">
        <v>2853</v>
      </c>
      <c r="F171" s="133" t="s">
        <v>3318</v>
      </c>
      <c r="G171" s="619">
        <f t="shared" si="4"/>
        <v>4.8499999999999996</v>
      </c>
      <c r="H171" s="122">
        <v>4.9000000000000004</v>
      </c>
      <c r="I171" s="122">
        <v>4.8</v>
      </c>
      <c r="J171" s="122">
        <v>4.8</v>
      </c>
      <c r="K171" s="122">
        <v>4.9000000000000004</v>
      </c>
      <c r="L171" s="500"/>
    </row>
    <row r="172" spans="1:12" ht="30" customHeight="1">
      <c r="A172" s="139" t="str">
        <f t="shared" si="5"/>
        <v>169위</v>
      </c>
      <c r="B172" s="135" t="s">
        <v>2756</v>
      </c>
      <c r="C172" s="119" t="s">
        <v>2509</v>
      </c>
      <c r="D172" s="120" t="s">
        <v>912</v>
      </c>
      <c r="E172" s="121" t="s">
        <v>417</v>
      </c>
      <c r="F172" s="120" t="s">
        <v>914</v>
      </c>
      <c r="G172" s="619">
        <f t="shared" si="4"/>
        <v>4.8475000000000001</v>
      </c>
      <c r="H172" s="122">
        <v>4.82</v>
      </c>
      <c r="I172" s="122">
        <v>4.82</v>
      </c>
      <c r="J172" s="122">
        <v>4.8600000000000003</v>
      </c>
      <c r="K172" s="122">
        <v>4.8899999999999997</v>
      </c>
      <c r="L172" s="500"/>
    </row>
    <row r="173" spans="1:12" ht="30" customHeight="1">
      <c r="A173" s="139" t="str">
        <f t="shared" si="5"/>
        <v>170위</v>
      </c>
      <c r="B173" s="135" t="s">
        <v>2759</v>
      </c>
      <c r="C173" s="134" t="s">
        <v>2116</v>
      </c>
      <c r="D173" s="131" t="s">
        <v>155</v>
      </c>
      <c r="E173" s="132" t="s">
        <v>805</v>
      </c>
      <c r="F173" s="133" t="s">
        <v>806</v>
      </c>
      <c r="G173" s="619">
        <f t="shared" si="4"/>
        <v>4.8474999999999993</v>
      </c>
      <c r="H173" s="122">
        <v>4.82</v>
      </c>
      <c r="I173" s="122">
        <v>4.88</v>
      </c>
      <c r="J173" s="122">
        <v>4.88</v>
      </c>
      <c r="K173" s="122">
        <v>4.8099999999999996</v>
      </c>
      <c r="L173" s="500"/>
    </row>
    <row r="174" spans="1:12" ht="30" customHeight="1">
      <c r="A174" s="139" t="str">
        <f t="shared" si="5"/>
        <v>171위</v>
      </c>
      <c r="B174" s="139" t="s">
        <v>4995</v>
      </c>
      <c r="C174" s="139" t="s">
        <v>4910</v>
      </c>
      <c r="D174" s="142" t="s">
        <v>4998</v>
      </c>
      <c r="E174" s="121" t="s">
        <v>4964</v>
      </c>
      <c r="F174" s="120" t="s">
        <v>4965</v>
      </c>
      <c r="G174" s="618">
        <f t="shared" si="4"/>
        <v>4.846774193548387</v>
      </c>
      <c r="H174" s="244">
        <v>4.870967741935484</v>
      </c>
      <c r="I174" s="244">
        <v>4.870967741935484</v>
      </c>
      <c r="J174" s="244">
        <v>4.806451612903226</v>
      </c>
      <c r="K174" s="244">
        <v>4.838709677419355</v>
      </c>
      <c r="L174" s="501" t="s">
        <v>5570</v>
      </c>
    </row>
    <row r="175" spans="1:12" ht="30" customHeight="1">
      <c r="A175" s="139" t="str">
        <f t="shared" si="5"/>
        <v>172위</v>
      </c>
      <c r="B175" s="135" t="s">
        <v>2790</v>
      </c>
      <c r="C175" s="135" t="s">
        <v>5590</v>
      </c>
      <c r="D175" s="136" t="s">
        <v>155</v>
      </c>
      <c r="E175" s="132" t="s">
        <v>543</v>
      </c>
      <c r="F175" s="133" t="s">
        <v>2782</v>
      </c>
      <c r="G175" s="619">
        <f t="shared" si="4"/>
        <v>4.8450000000000006</v>
      </c>
      <c r="H175" s="122">
        <v>4.8600000000000003</v>
      </c>
      <c r="I175" s="122">
        <v>4.83</v>
      </c>
      <c r="J175" s="122">
        <v>4.8600000000000003</v>
      </c>
      <c r="K175" s="122">
        <v>4.83</v>
      </c>
      <c r="L175" s="500"/>
    </row>
    <row r="176" spans="1:12" ht="30" customHeight="1">
      <c r="A176" s="139" t="str">
        <f t="shared" si="5"/>
        <v>173위</v>
      </c>
      <c r="B176" s="135" t="s">
        <v>2756</v>
      </c>
      <c r="C176" s="119" t="s">
        <v>2507</v>
      </c>
      <c r="D176" s="120" t="s">
        <v>749</v>
      </c>
      <c r="E176" s="121" t="s">
        <v>752</v>
      </c>
      <c r="F176" s="120" t="s">
        <v>753</v>
      </c>
      <c r="G176" s="619">
        <f t="shared" si="4"/>
        <v>4.8449999999999998</v>
      </c>
      <c r="H176" s="122">
        <v>4.8099999999999996</v>
      </c>
      <c r="I176" s="122">
        <v>4.88</v>
      </c>
      <c r="J176" s="122">
        <v>4.8099999999999996</v>
      </c>
      <c r="K176" s="122">
        <v>4.88</v>
      </c>
      <c r="L176" s="500"/>
    </row>
    <row r="177" spans="1:12" ht="30" customHeight="1">
      <c r="A177" s="139" t="str">
        <f t="shared" si="5"/>
        <v>174위</v>
      </c>
      <c r="B177" s="135" t="s">
        <v>2756</v>
      </c>
      <c r="C177" s="119" t="s">
        <v>2509</v>
      </c>
      <c r="D177" s="120" t="s">
        <v>950</v>
      </c>
      <c r="E177" s="121" t="s">
        <v>955</v>
      </c>
      <c r="F177" s="120" t="s">
        <v>956</v>
      </c>
      <c r="G177" s="619">
        <f t="shared" si="4"/>
        <v>4.8425000000000002</v>
      </c>
      <c r="H177" s="122">
        <v>4.8600000000000003</v>
      </c>
      <c r="I177" s="122">
        <v>4.8600000000000003</v>
      </c>
      <c r="J177" s="122">
        <v>4.79</v>
      </c>
      <c r="K177" s="122">
        <v>4.8600000000000003</v>
      </c>
      <c r="L177" s="500"/>
    </row>
    <row r="178" spans="1:12" ht="30" customHeight="1">
      <c r="A178" s="139" t="str">
        <f t="shared" si="5"/>
        <v>174위</v>
      </c>
      <c r="B178" s="135" t="s">
        <v>2756</v>
      </c>
      <c r="C178" s="119" t="s">
        <v>2509</v>
      </c>
      <c r="D178" s="120" t="s">
        <v>950</v>
      </c>
      <c r="E178" s="121" t="s">
        <v>312</v>
      </c>
      <c r="F178" s="120" t="s">
        <v>952</v>
      </c>
      <c r="G178" s="619">
        <f t="shared" si="4"/>
        <v>4.8425000000000002</v>
      </c>
      <c r="H178" s="122">
        <v>4.79</v>
      </c>
      <c r="I178" s="122">
        <v>4.8600000000000003</v>
      </c>
      <c r="J178" s="122">
        <v>4.8600000000000003</v>
      </c>
      <c r="K178" s="122">
        <v>4.8600000000000003</v>
      </c>
      <c r="L178" s="500"/>
    </row>
    <row r="179" spans="1:12" ht="30" customHeight="1">
      <c r="A179" s="139" t="str">
        <f t="shared" si="5"/>
        <v>176위</v>
      </c>
      <c r="B179" s="135" t="s">
        <v>2757</v>
      </c>
      <c r="C179" s="119" t="s">
        <v>2511</v>
      </c>
      <c r="D179" s="120" t="s">
        <v>1189</v>
      </c>
      <c r="E179" s="121" t="s">
        <v>211</v>
      </c>
      <c r="F179" s="120" t="s">
        <v>1191</v>
      </c>
      <c r="G179" s="619">
        <f t="shared" si="4"/>
        <v>4.84</v>
      </c>
      <c r="H179" s="122">
        <v>4.8099999999999996</v>
      </c>
      <c r="I179" s="122">
        <v>4.8499999999999996</v>
      </c>
      <c r="J179" s="122">
        <v>4.8499999999999996</v>
      </c>
      <c r="K179" s="122">
        <v>4.8499999999999996</v>
      </c>
      <c r="L179" s="500"/>
    </row>
    <row r="180" spans="1:12" ht="30" customHeight="1">
      <c r="A180" s="139" t="str">
        <f t="shared" si="5"/>
        <v>176위</v>
      </c>
      <c r="B180" s="135" t="s">
        <v>5600</v>
      </c>
      <c r="C180" s="134" t="s">
        <v>3960</v>
      </c>
      <c r="D180" s="131" t="s">
        <v>3992</v>
      </c>
      <c r="E180" s="132" t="s">
        <v>3993</v>
      </c>
      <c r="F180" s="133" t="s">
        <v>3997</v>
      </c>
      <c r="G180" s="619">
        <f t="shared" si="4"/>
        <v>4.84</v>
      </c>
      <c r="H180" s="122">
        <v>4.84</v>
      </c>
      <c r="I180" s="122">
        <v>4.84</v>
      </c>
      <c r="J180" s="122">
        <v>4.8</v>
      </c>
      <c r="K180" s="122">
        <v>4.88</v>
      </c>
      <c r="L180" s="500"/>
    </row>
    <row r="181" spans="1:12" ht="30" customHeight="1">
      <c r="A181" s="139" t="str">
        <f t="shared" si="5"/>
        <v>176위</v>
      </c>
      <c r="B181" s="135" t="s">
        <v>2754</v>
      </c>
      <c r="C181" s="119" t="s">
        <v>2502</v>
      </c>
      <c r="D181" s="120" t="s">
        <v>2503</v>
      </c>
      <c r="E181" s="121" t="s">
        <v>98</v>
      </c>
      <c r="F181" s="120" t="s">
        <v>113</v>
      </c>
      <c r="G181" s="619">
        <f t="shared" si="4"/>
        <v>4.84</v>
      </c>
      <c r="H181" s="122">
        <v>4.84</v>
      </c>
      <c r="I181" s="122">
        <v>4.84</v>
      </c>
      <c r="J181" s="122">
        <v>4.79</v>
      </c>
      <c r="K181" s="122">
        <v>4.8899999999999997</v>
      </c>
      <c r="L181" s="500"/>
    </row>
    <row r="182" spans="1:12" ht="30" customHeight="1">
      <c r="A182" s="139" t="str">
        <f t="shared" si="5"/>
        <v>176위</v>
      </c>
      <c r="B182" s="135" t="s">
        <v>2759</v>
      </c>
      <c r="C182" s="123" t="s">
        <v>2074</v>
      </c>
      <c r="D182" s="131" t="s">
        <v>2168</v>
      </c>
      <c r="E182" s="132" t="s">
        <v>417</v>
      </c>
      <c r="F182" s="131" t="s">
        <v>2170</v>
      </c>
      <c r="G182" s="619">
        <f t="shared" si="4"/>
        <v>4.84</v>
      </c>
      <c r="H182" s="122">
        <v>4.8600000000000003</v>
      </c>
      <c r="I182" s="122">
        <v>4.8600000000000003</v>
      </c>
      <c r="J182" s="122">
        <v>4.82</v>
      </c>
      <c r="K182" s="122">
        <v>4.82</v>
      </c>
      <c r="L182" s="500"/>
    </row>
    <row r="183" spans="1:12" ht="30" customHeight="1">
      <c r="A183" s="139" t="str">
        <f t="shared" si="5"/>
        <v>176위</v>
      </c>
      <c r="B183" s="139" t="s">
        <v>4237</v>
      </c>
      <c r="C183" s="139" t="s">
        <v>4236</v>
      </c>
      <c r="D183" s="120" t="s">
        <v>4229</v>
      </c>
      <c r="E183" s="121" t="s">
        <v>979</v>
      </c>
      <c r="F183" s="140" t="s">
        <v>980</v>
      </c>
      <c r="G183" s="618">
        <f t="shared" si="4"/>
        <v>4.84</v>
      </c>
      <c r="H183" s="141">
        <v>4.84</v>
      </c>
      <c r="I183" s="141">
        <v>4.84</v>
      </c>
      <c r="J183" s="141">
        <v>4.84</v>
      </c>
      <c r="K183" s="141">
        <v>4.84</v>
      </c>
      <c r="L183" s="500"/>
    </row>
    <row r="184" spans="1:12" ht="30" customHeight="1">
      <c r="A184" s="139" t="str">
        <f t="shared" si="5"/>
        <v>181위</v>
      </c>
      <c r="B184" s="135" t="s">
        <v>2756</v>
      </c>
      <c r="C184" s="119" t="s">
        <v>2509</v>
      </c>
      <c r="D184" s="120" t="s">
        <v>912</v>
      </c>
      <c r="E184" s="121" t="s">
        <v>417</v>
      </c>
      <c r="F184" s="120" t="s">
        <v>917</v>
      </c>
      <c r="G184" s="619">
        <f t="shared" si="4"/>
        <v>4.8375000000000004</v>
      </c>
      <c r="H184" s="122">
        <v>4.82</v>
      </c>
      <c r="I184" s="122">
        <v>4.8499999999999996</v>
      </c>
      <c r="J184" s="122">
        <v>4.82</v>
      </c>
      <c r="K184" s="122">
        <v>4.8600000000000003</v>
      </c>
      <c r="L184" s="500"/>
    </row>
    <row r="185" spans="1:12" ht="30" customHeight="1">
      <c r="A185" s="139" t="str">
        <f t="shared" si="5"/>
        <v>182위</v>
      </c>
      <c r="B185" s="135" t="s">
        <v>2756</v>
      </c>
      <c r="C185" s="119" t="s">
        <v>2509</v>
      </c>
      <c r="D185" s="120" t="s">
        <v>897</v>
      </c>
      <c r="E185" s="121" t="s">
        <v>164</v>
      </c>
      <c r="F185" s="120" t="s">
        <v>899</v>
      </c>
      <c r="G185" s="622">
        <f t="shared" si="4"/>
        <v>4.835</v>
      </c>
      <c r="H185" s="122">
        <v>4.8099999999999996</v>
      </c>
      <c r="I185" s="122">
        <v>4.8099999999999996</v>
      </c>
      <c r="J185" s="122">
        <v>4.8600000000000003</v>
      </c>
      <c r="K185" s="124">
        <v>4.8600000000000003</v>
      </c>
      <c r="L185" s="500"/>
    </row>
    <row r="186" spans="1:12" ht="30" customHeight="1">
      <c r="A186" s="139" t="str">
        <f t="shared" si="5"/>
        <v>183위</v>
      </c>
      <c r="B186" s="135" t="s">
        <v>4237</v>
      </c>
      <c r="C186" s="134" t="s">
        <v>3272</v>
      </c>
      <c r="D186" s="131" t="s">
        <v>155</v>
      </c>
      <c r="E186" s="132" t="s">
        <v>673</v>
      </c>
      <c r="F186" s="133" t="s">
        <v>674</v>
      </c>
      <c r="G186" s="619">
        <f t="shared" si="4"/>
        <v>4.8324999999999996</v>
      </c>
      <c r="H186" s="122">
        <v>4.87</v>
      </c>
      <c r="I186" s="122">
        <v>4.5999999999999996</v>
      </c>
      <c r="J186" s="122">
        <v>4.93</v>
      </c>
      <c r="K186" s="122">
        <v>4.93</v>
      </c>
      <c r="L186" s="500"/>
    </row>
    <row r="187" spans="1:12" ht="30" customHeight="1">
      <c r="A187" s="139" t="str">
        <f t="shared" si="5"/>
        <v>183위</v>
      </c>
      <c r="B187" s="135" t="s">
        <v>2759</v>
      </c>
      <c r="C187" s="134" t="s">
        <v>2127</v>
      </c>
      <c r="D187" s="131" t="s">
        <v>432</v>
      </c>
      <c r="E187" s="132" t="s">
        <v>167</v>
      </c>
      <c r="F187" s="133" t="s">
        <v>168</v>
      </c>
      <c r="G187" s="619">
        <f t="shared" si="4"/>
        <v>4.8324999999999996</v>
      </c>
      <c r="H187" s="122">
        <v>4.84</v>
      </c>
      <c r="I187" s="122">
        <v>4.83</v>
      </c>
      <c r="J187" s="122">
        <v>4.83</v>
      </c>
      <c r="K187" s="122">
        <v>4.83</v>
      </c>
      <c r="L187" s="500"/>
    </row>
    <row r="188" spans="1:12" ht="30" customHeight="1">
      <c r="A188" s="139" t="str">
        <f t="shared" si="5"/>
        <v>183위</v>
      </c>
      <c r="B188" s="135" t="s">
        <v>4237</v>
      </c>
      <c r="C188" s="134" t="s">
        <v>3960</v>
      </c>
      <c r="D188" s="131" t="s">
        <v>3992</v>
      </c>
      <c r="E188" s="132" t="s">
        <v>3993</v>
      </c>
      <c r="F188" s="133" t="s">
        <v>3998</v>
      </c>
      <c r="G188" s="619">
        <f t="shared" si="4"/>
        <v>4.8324999999999996</v>
      </c>
      <c r="H188" s="122">
        <v>4.83</v>
      </c>
      <c r="I188" s="122">
        <v>4.83</v>
      </c>
      <c r="J188" s="122">
        <v>4.79</v>
      </c>
      <c r="K188" s="122">
        <v>4.88</v>
      </c>
      <c r="L188" s="500"/>
    </row>
    <row r="189" spans="1:12" ht="30" customHeight="1">
      <c r="A189" s="139" t="str">
        <f t="shared" si="5"/>
        <v>183위</v>
      </c>
      <c r="B189" s="135" t="s">
        <v>4237</v>
      </c>
      <c r="C189" s="134" t="s">
        <v>3960</v>
      </c>
      <c r="D189" s="131" t="s">
        <v>3992</v>
      </c>
      <c r="E189" s="132" t="s">
        <v>3993</v>
      </c>
      <c r="F189" s="133" t="s">
        <v>418</v>
      </c>
      <c r="G189" s="619">
        <f t="shared" si="4"/>
        <v>4.8324999999999996</v>
      </c>
      <c r="H189" s="122">
        <v>4.83</v>
      </c>
      <c r="I189" s="122">
        <v>4.83</v>
      </c>
      <c r="J189" s="122">
        <v>4.79</v>
      </c>
      <c r="K189" s="122">
        <v>4.88</v>
      </c>
      <c r="L189" s="500"/>
    </row>
    <row r="190" spans="1:12" ht="30" customHeight="1">
      <c r="A190" s="139" t="str">
        <f t="shared" si="5"/>
        <v>187위</v>
      </c>
      <c r="B190" s="135" t="s">
        <v>2871</v>
      </c>
      <c r="C190" s="135" t="s">
        <v>5589</v>
      </c>
      <c r="D190" s="120" t="s">
        <v>2867</v>
      </c>
      <c r="E190" s="132" t="s">
        <v>2810</v>
      </c>
      <c r="F190" s="133" t="s">
        <v>2811</v>
      </c>
      <c r="G190" s="619">
        <f t="shared" si="4"/>
        <v>4.83</v>
      </c>
      <c r="H190" s="122">
        <v>4.8099999999999996</v>
      </c>
      <c r="I190" s="122">
        <v>4.8499999999999996</v>
      </c>
      <c r="J190" s="122">
        <v>4.8499999999999996</v>
      </c>
      <c r="K190" s="122">
        <v>4.8099999999999996</v>
      </c>
      <c r="L190" s="500"/>
    </row>
    <row r="191" spans="1:12" ht="30" customHeight="1">
      <c r="A191" s="139" t="str">
        <f t="shared" si="5"/>
        <v>187위</v>
      </c>
      <c r="B191" s="135" t="s">
        <v>2757</v>
      </c>
      <c r="C191" s="119" t="s">
        <v>2512</v>
      </c>
      <c r="D191" s="120" t="s">
        <v>1293</v>
      </c>
      <c r="E191" s="121" t="s">
        <v>1294</v>
      </c>
      <c r="F191" s="120" t="s">
        <v>1295</v>
      </c>
      <c r="G191" s="619">
        <f t="shared" si="4"/>
        <v>4.83</v>
      </c>
      <c r="H191" s="122">
        <v>4.83</v>
      </c>
      <c r="I191" s="122">
        <v>4.83</v>
      </c>
      <c r="J191" s="122">
        <v>4.83</v>
      </c>
      <c r="K191" s="122">
        <v>4.83</v>
      </c>
      <c r="L191" s="500"/>
    </row>
    <row r="192" spans="1:12" ht="30" customHeight="1">
      <c r="A192" s="139" t="str">
        <f t="shared" si="5"/>
        <v>187위</v>
      </c>
      <c r="B192" s="135" t="s">
        <v>2758</v>
      </c>
      <c r="C192" s="125" t="s">
        <v>2591</v>
      </c>
      <c r="D192" s="126" t="s">
        <v>2605</v>
      </c>
      <c r="E192" s="125" t="s">
        <v>417</v>
      </c>
      <c r="F192" s="127" t="s">
        <v>2710</v>
      </c>
      <c r="G192" s="620">
        <f t="shared" si="4"/>
        <v>4.83</v>
      </c>
      <c r="H192" s="128">
        <v>4.8099999999999996</v>
      </c>
      <c r="I192" s="128">
        <v>4.8499999999999996</v>
      </c>
      <c r="J192" s="128">
        <v>4.8099999999999996</v>
      </c>
      <c r="K192" s="129">
        <v>4.8499999999999996</v>
      </c>
      <c r="L192" s="500"/>
    </row>
    <row r="193" spans="1:12" ht="30" customHeight="1">
      <c r="A193" s="139" t="str">
        <f t="shared" si="5"/>
        <v>187위</v>
      </c>
      <c r="B193" s="135" t="s">
        <v>2759</v>
      </c>
      <c r="C193" s="123" t="s">
        <v>2074</v>
      </c>
      <c r="D193" s="131" t="s">
        <v>2168</v>
      </c>
      <c r="E193" s="132" t="s">
        <v>417</v>
      </c>
      <c r="F193" s="131" t="s">
        <v>2177</v>
      </c>
      <c r="G193" s="619">
        <f t="shared" si="4"/>
        <v>4.83</v>
      </c>
      <c r="H193" s="122">
        <v>4.82</v>
      </c>
      <c r="I193" s="122">
        <v>4.82</v>
      </c>
      <c r="J193" s="122">
        <v>4.82</v>
      </c>
      <c r="K193" s="122">
        <v>4.8600000000000003</v>
      </c>
      <c r="L193" s="500"/>
    </row>
    <row r="194" spans="1:12" ht="30" customHeight="1">
      <c r="A194" s="139" t="str">
        <f t="shared" si="5"/>
        <v>187위</v>
      </c>
      <c r="B194" s="135" t="s">
        <v>2755</v>
      </c>
      <c r="C194" s="123" t="s">
        <v>89</v>
      </c>
      <c r="D194" s="120" t="s">
        <v>497</v>
      </c>
      <c r="E194" s="121" t="s">
        <v>498</v>
      </c>
      <c r="F194" s="120" t="s">
        <v>499</v>
      </c>
      <c r="G194" s="619">
        <f t="shared" si="4"/>
        <v>4.83</v>
      </c>
      <c r="H194" s="122">
        <v>4.8499999999999996</v>
      </c>
      <c r="I194" s="122">
        <v>4.8499999999999996</v>
      </c>
      <c r="J194" s="122">
        <v>4.8499999999999996</v>
      </c>
      <c r="K194" s="122">
        <v>4.7699999999999996</v>
      </c>
      <c r="L194" s="500"/>
    </row>
    <row r="195" spans="1:12" ht="30" customHeight="1">
      <c r="A195" s="139" t="str">
        <f t="shared" si="5"/>
        <v>187위</v>
      </c>
      <c r="B195" s="135" t="s">
        <v>2755</v>
      </c>
      <c r="C195" s="123" t="s">
        <v>89</v>
      </c>
      <c r="D195" s="120" t="s">
        <v>497</v>
      </c>
      <c r="E195" s="121" t="s">
        <v>498</v>
      </c>
      <c r="F195" s="120" t="s">
        <v>500</v>
      </c>
      <c r="G195" s="619">
        <f t="shared" si="4"/>
        <v>4.83</v>
      </c>
      <c r="H195" s="122">
        <v>4.8499999999999996</v>
      </c>
      <c r="I195" s="122">
        <v>4.8499999999999996</v>
      </c>
      <c r="J195" s="122">
        <v>4.8499999999999996</v>
      </c>
      <c r="K195" s="122">
        <v>4.7699999999999996</v>
      </c>
      <c r="L195" s="500"/>
    </row>
    <row r="196" spans="1:12" ht="30" customHeight="1">
      <c r="A196" s="139" t="str">
        <f t="shared" si="5"/>
        <v>193위</v>
      </c>
      <c r="B196" s="135" t="s">
        <v>2758</v>
      </c>
      <c r="C196" s="125" t="s">
        <v>2610</v>
      </c>
      <c r="D196" s="130" t="s">
        <v>2611</v>
      </c>
      <c r="E196" s="125" t="s">
        <v>430</v>
      </c>
      <c r="F196" s="127" t="s">
        <v>431</v>
      </c>
      <c r="G196" s="621">
        <f t="shared" ref="G196:G259" si="6">AVERAGE(H196:K196)</f>
        <v>4.8275000000000006</v>
      </c>
      <c r="H196" s="128">
        <v>4.8899999999999997</v>
      </c>
      <c r="I196" s="128">
        <v>4.8899999999999997</v>
      </c>
      <c r="J196" s="128">
        <v>4.79</v>
      </c>
      <c r="K196" s="128">
        <v>4.74</v>
      </c>
      <c r="L196" s="500"/>
    </row>
    <row r="197" spans="1:12" ht="30" customHeight="1">
      <c r="A197" s="139" t="str">
        <f t="shared" si="5"/>
        <v>194위</v>
      </c>
      <c r="B197" s="135" t="s">
        <v>3135</v>
      </c>
      <c r="C197" s="135" t="s">
        <v>3136</v>
      </c>
      <c r="D197" s="120" t="s">
        <v>3168</v>
      </c>
      <c r="E197" s="132" t="s">
        <v>3175</v>
      </c>
      <c r="F197" s="133" t="s">
        <v>3176</v>
      </c>
      <c r="G197" s="619">
        <f t="shared" si="6"/>
        <v>4.8274999999999997</v>
      </c>
      <c r="H197" s="122">
        <v>4.84</v>
      </c>
      <c r="I197" s="122">
        <v>4.79</v>
      </c>
      <c r="J197" s="122">
        <v>4.84</v>
      </c>
      <c r="K197" s="122">
        <v>4.84</v>
      </c>
      <c r="L197" s="500"/>
    </row>
    <row r="198" spans="1:12" ht="30" customHeight="1">
      <c r="A198" s="139" t="str">
        <f t="shared" ref="A198:A261" si="7">IF(_xlfn.RANK.EQ(G198,$G$4:$G$1977,0)=_xlfn.RANK.EQ(G197,$G$4:$G$1977,0), _xlfn.RANK.EQ(G197,$G$4:$G$1977)&amp;"위", _xlfn.RANK.EQ(G198,$G$4:$G$1977,0)&amp;"위")</f>
        <v>195위</v>
      </c>
      <c r="B198" s="135" t="s">
        <v>2758</v>
      </c>
      <c r="C198" s="125" t="s">
        <v>2601</v>
      </c>
      <c r="D198" s="130" t="s">
        <v>2612</v>
      </c>
      <c r="E198" s="125" t="s">
        <v>2523</v>
      </c>
      <c r="F198" s="127" t="s">
        <v>338</v>
      </c>
      <c r="G198" s="621">
        <f t="shared" si="6"/>
        <v>4.8250000000000002</v>
      </c>
      <c r="H198" s="128">
        <v>4.8600000000000003</v>
      </c>
      <c r="I198" s="128">
        <v>4.79</v>
      </c>
      <c r="J198" s="128">
        <v>4.8600000000000003</v>
      </c>
      <c r="K198" s="128">
        <v>4.79</v>
      </c>
      <c r="L198" s="500"/>
    </row>
    <row r="199" spans="1:12" ht="30" customHeight="1">
      <c r="A199" s="139" t="str">
        <f t="shared" si="7"/>
        <v>195위</v>
      </c>
      <c r="B199" s="135" t="s">
        <v>2759</v>
      </c>
      <c r="C199" s="123" t="s">
        <v>2074</v>
      </c>
      <c r="D199" s="131" t="s">
        <v>155</v>
      </c>
      <c r="E199" s="132" t="s">
        <v>337</v>
      </c>
      <c r="F199" s="133" t="s">
        <v>338</v>
      </c>
      <c r="G199" s="619">
        <f t="shared" si="6"/>
        <v>4.8250000000000002</v>
      </c>
      <c r="H199" s="122">
        <v>4.79</v>
      </c>
      <c r="I199" s="122">
        <v>4.79</v>
      </c>
      <c r="J199" s="122">
        <v>4.8600000000000003</v>
      </c>
      <c r="K199" s="122">
        <v>4.8600000000000003</v>
      </c>
      <c r="L199" s="500"/>
    </row>
    <row r="200" spans="1:12" ht="30" customHeight="1">
      <c r="A200" s="139" t="str">
        <f t="shared" si="7"/>
        <v>195위</v>
      </c>
      <c r="B200" s="135" t="s">
        <v>2759</v>
      </c>
      <c r="C200" s="134" t="s">
        <v>2116</v>
      </c>
      <c r="D200" s="131" t="s">
        <v>155</v>
      </c>
      <c r="E200" s="132" t="s">
        <v>337</v>
      </c>
      <c r="F200" s="133" t="s">
        <v>338</v>
      </c>
      <c r="G200" s="619">
        <f t="shared" si="6"/>
        <v>4.8250000000000002</v>
      </c>
      <c r="H200" s="122">
        <v>4.79</v>
      </c>
      <c r="I200" s="122">
        <v>4.79</v>
      </c>
      <c r="J200" s="122">
        <v>4.8600000000000003</v>
      </c>
      <c r="K200" s="122">
        <v>4.8600000000000003</v>
      </c>
      <c r="L200" s="500"/>
    </row>
    <row r="201" spans="1:12" ht="30" customHeight="1">
      <c r="A201" s="139" t="str">
        <f t="shared" si="7"/>
        <v>195위</v>
      </c>
      <c r="B201" s="135" t="s">
        <v>2758</v>
      </c>
      <c r="C201" s="125" t="s">
        <v>2601</v>
      </c>
      <c r="D201" s="130" t="s">
        <v>2613</v>
      </c>
      <c r="E201" s="125" t="s">
        <v>805</v>
      </c>
      <c r="F201" s="127" t="s">
        <v>2711</v>
      </c>
      <c r="G201" s="621">
        <f t="shared" si="6"/>
        <v>4.8250000000000002</v>
      </c>
      <c r="H201" s="128">
        <v>4.88</v>
      </c>
      <c r="I201" s="128">
        <v>4.8099999999999996</v>
      </c>
      <c r="J201" s="128">
        <v>4.8099999999999996</v>
      </c>
      <c r="K201" s="128">
        <v>4.8</v>
      </c>
      <c r="L201" s="500"/>
    </row>
    <row r="202" spans="1:12" ht="30" customHeight="1">
      <c r="A202" s="139" t="str">
        <f t="shared" si="7"/>
        <v>195위</v>
      </c>
      <c r="B202" s="135" t="s">
        <v>2758</v>
      </c>
      <c r="C202" s="125" t="s">
        <v>2614</v>
      </c>
      <c r="D202" s="130" t="s">
        <v>2615</v>
      </c>
      <c r="E202" s="125" t="s">
        <v>164</v>
      </c>
      <c r="F202" s="127" t="s">
        <v>2712</v>
      </c>
      <c r="G202" s="621">
        <f t="shared" si="6"/>
        <v>4.8250000000000002</v>
      </c>
      <c r="H202" s="128">
        <v>4.8600000000000003</v>
      </c>
      <c r="I202" s="128">
        <v>4.8600000000000003</v>
      </c>
      <c r="J202" s="128">
        <v>4.7699999999999996</v>
      </c>
      <c r="K202" s="128">
        <v>4.8099999999999996</v>
      </c>
      <c r="L202" s="500"/>
    </row>
    <row r="203" spans="1:12" ht="30" customHeight="1">
      <c r="A203" s="139" t="str">
        <f t="shared" si="7"/>
        <v>195위</v>
      </c>
      <c r="B203" s="135" t="s">
        <v>4237</v>
      </c>
      <c r="C203" s="134" t="s">
        <v>3272</v>
      </c>
      <c r="D203" s="131" t="s">
        <v>2851</v>
      </c>
      <c r="E203" s="132" t="s">
        <v>2853</v>
      </c>
      <c r="F203" s="133" t="s">
        <v>3319</v>
      </c>
      <c r="G203" s="619">
        <f t="shared" si="6"/>
        <v>4.8250000000000002</v>
      </c>
      <c r="H203" s="122">
        <v>4.9000000000000004</v>
      </c>
      <c r="I203" s="122">
        <v>4.9000000000000004</v>
      </c>
      <c r="J203" s="122">
        <v>4.8</v>
      </c>
      <c r="K203" s="122">
        <v>4.7</v>
      </c>
      <c r="L203" s="500"/>
    </row>
    <row r="204" spans="1:12" ht="30" customHeight="1">
      <c r="A204" s="139" t="str">
        <f t="shared" si="7"/>
        <v>201위</v>
      </c>
      <c r="B204" s="135" t="s">
        <v>2755</v>
      </c>
      <c r="C204" s="123" t="s">
        <v>235</v>
      </c>
      <c r="D204" s="120" t="s">
        <v>419</v>
      </c>
      <c r="E204" s="121" t="s">
        <v>428</v>
      </c>
      <c r="F204" s="120" t="s">
        <v>429</v>
      </c>
      <c r="G204" s="619">
        <f t="shared" si="6"/>
        <v>4.8249999999999993</v>
      </c>
      <c r="H204" s="122">
        <v>4.83</v>
      </c>
      <c r="I204" s="122">
        <v>4.87</v>
      </c>
      <c r="J204" s="122">
        <v>4.7699999999999996</v>
      </c>
      <c r="K204" s="122">
        <v>4.83</v>
      </c>
      <c r="L204" s="500"/>
    </row>
    <row r="205" spans="1:12" ht="30" customHeight="1">
      <c r="A205" s="139" t="str">
        <f t="shared" si="7"/>
        <v>202위</v>
      </c>
      <c r="B205" s="135" t="s">
        <v>3037</v>
      </c>
      <c r="C205" s="135" t="s">
        <v>5596</v>
      </c>
      <c r="D205" s="120" t="s">
        <v>155</v>
      </c>
      <c r="E205" s="121" t="s">
        <v>673</v>
      </c>
      <c r="F205" s="140" t="s">
        <v>674</v>
      </c>
      <c r="G205" s="619">
        <f t="shared" si="6"/>
        <v>4.8224999999999998</v>
      </c>
      <c r="H205" s="122">
        <v>4.79</v>
      </c>
      <c r="I205" s="122">
        <v>4.79</v>
      </c>
      <c r="J205" s="122">
        <v>4.8600000000000003</v>
      </c>
      <c r="K205" s="122">
        <v>4.8499999999999996</v>
      </c>
      <c r="L205" s="500"/>
    </row>
    <row r="206" spans="1:12" ht="30" customHeight="1">
      <c r="A206" s="139" t="str">
        <f t="shared" si="7"/>
        <v>202위</v>
      </c>
      <c r="B206" s="135" t="s">
        <v>2756</v>
      </c>
      <c r="C206" s="119" t="s">
        <v>2509</v>
      </c>
      <c r="D206" s="120" t="s">
        <v>912</v>
      </c>
      <c r="E206" s="121" t="s">
        <v>417</v>
      </c>
      <c r="F206" s="120" t="s">
        <v>916</v>
      </c>
      <c r="G206" s="619">
        <f t="shared" si="6"/>
        <v>4.8224999999999998</v>
      </c>
      <c r="H206" s="122">
        <v>4.79</v>
      </c>
      <c r="I206" s="122">
        <v>4.82</v>
      </c>
      <c r="J206" s="122">
        <v>4.82</v>
      </c>
      <c r="K206" s="122">
        <v>4.8600000000000003</v>
      </c>
      <c r="L206" s="500"/>
    </row>
    <row r="207" spans="1:12" ht="30" customHeight="1">
      <c r="A207" s="139" t="str">
        <f t="shared" si="7"/>
        <v>202위</v>
      </c>
      <c r="B207" s="135" t="s">
        <v>2755</v>
      </c>
      <c r="C207" s="123" t="s">
        <v>235</v>
      </c>
      <c r="D207" s="120" t="s">
        <v>419</v>
      </c>
      <c r="E207" s="121" t="s">
        <v>430</v>
      </c>
      <c r="F207" s="120" t="s">
        <v>431</v>
      </c>
      <c r="G207" s="619">
        <f t="shared" si="6"/>
        <v>4.8224999999999998</v>
      </c>
      <c r="H207" s="122">
        <v>4.83</v>
      </c>
      <c r="I207" s="122">
        <v>4.9000000000000004</v>
      </c>
      <c r="J207" s="122">
        <v>4.7300000000000004</v>
      </c>
      <c r="K207" s="122">
        <v>4.83</v>
      </c>
      <c r="L207" s="500"/>
    </row>
    <row r="208" spans="1:12" ht="30" customHeight="1">
      <c r="A208" s="139" t="str">
        <f t="shared" si="7"/>
        <v>202위</v>
      </c>
      <c r="B208" s="135" t="s">
        <v>4237</v>
      </c>
      <c r="C208" s="134" t="s">
        <v>3272</v>
      </c>
      <c r="D208" s="131" t="s">
        <v>3290</v>
      </c>
      <c r="E208" s="132" t="s">
        <v>3295</v>
      </c>
      <c r="F208" s="133" t="s">
        <v>3296</v>
      </c>
      <c r="G208" s="619">
        <f t="shared" si="6"/>
        <v>4.8224999999999998</v>
      </c>
      <c r="H208" s="122">
        <v>4.71</v>
      </c>
      <c r="I208" s="122">
        <v>4.8600000000000003</v>
      </c>
      <c r="J208" s="122">
        <v>4.8600000000000003</v>
      </c>
      <c r="K208" s="122">
        <v>4.8600000000000003</v>
      </c>
      <c r="L208" s="500"/>
    </row>
    <row r="209" spans="1:12" ht="30" customHeight="1">
      <c r="A209" s="139" t="str">
        <f t="shared" si="7"/>
        <v>206위</v>
      </c>
      <c r="B209" s="135" t="s">
        <v>2758</v>
      </c>
      <c r="C209" s="125" t="s">
        <v>2616</v>
      </c>
      <c r="D209" s="130" t="s">
        <v>2585</v>
      </c>
      <c r="E209" s="125" t="s">
        <v>2524</v>
      </c>
      <c r="F209" s="127" t="s">
        <v>2713</v>
      </c>
      <c r="G209" s="621">
        <f t="shared" si="6"/>
        <v>4.82</v>
      </c>
      <c r="H209" s="128">
        <v>4.82</v>
      </c>
      <c r="I209" s="128">
        <v>4.82</v>
      </c>
      <c r="J209" s="128">
        <v>4.82</v>
      </c>
      <c r="K209" s="128">
        <v>4.82</v>
      </c>
      <c r="L209" s="500"/>
    </row>
    <row r="210" spans="1:12" ht="30" customHeight="1">
      <c r="A210" s="139" t="str">
        <f t="shared" si="7"/>
        <v>206위</v>
      </c>
      <c r="B210" s="139" t="s">
        <v>4375</v>
      </c>
      <c r="C210" s="139" t="s">
        <v>4904</v>
      </c>
      <c r="D210" s="142" t="s">
        <v>4899</v>
      </c>
      <c r="E210" s="121" t="s">
        <v>335</v>
      </c>
      <c r="F210" s="140" t="s">
        <v>336</v>
      </c>
      <c r="G210" s="618">
        <f t="shared" si="6"/>
        <v>4.82</v>
      </c>
      <c r="H210" s="141">
        <v>4.82</v>
      </c>
      <c r="I210" s="141">
        <v>4.82</v>
      </c>
      <c r="J210" s="141">
        <v>4.82</v>
      </c>
      <c r="K210" s="141">
        <v>4.82</v>
      </c>
      <c r="L210" s="139"/>
    </row>
    <row r="211" spans="1:12" ht="30" customHeight="1">
      <c r="A211" s="139" t="str">
        <f t="shared" si="7"/>
        <v>206위</v>
      </c>
      <c r="B211" s="135" t="s">
        <v>4237</v>
      </c>
      <c r="C211" s="134" t="s">
        <v>3272</v>
      </c>
      <c r="D211" s="131" t="s">
        <v>155</v>
      </c>
      <c r="E211" s="132" t="s">
        <v>329</v>
      </c>
      <c r="F211" s="133" t="s">
        <v>330</v>
      </c>
      <c r="G211" s="619">
        <f t="shared" si="6"/>
        <v>4.82</v>
      </c>
      <c r="H211" s="122">
        <v>4.82</v>
      </c>
      <c r="I211" s="122">
        <v>4.82</v>
      </c>
      <c r="J211" s="122">
        <v>4.82</v>
      </c>
      <c r="K211" s="122">
        <v>4.82</v>
      </c>
      <c r="L211" s="500"/>
    </row>
    <row r="212" spans="1:12" ht="30" customHeight="1">
      <c r="A212" s="139" t="str">
        <f t="shared" si="7"/>
        <v>209위</v>
      </c>
      <c r="B212" s="135" t="s">
        <v>2871</v>
      </c>
      <c r="C212" s="135" t="s">
        <v>5589</v>
      </c>
      <c r="D212" s="120" t="s">
        <v>2867</v>
      </c>
      <c r="E212" s="132" t="s">
        <v>2812</v>
      </c>
      <c r="F212" s="133" t="s">
        <v>2813</v>
      </c>
      <c r="G212" s="619">
        <f t="shared" si="6"/>
        <v>4.8199999999999994</v>
      </c>
      <c r="H212" s="122">
        <v>4.8099999999999996</v>
      </c>
      <c r="I212" s="122">
        <v>4.8099999999999996</v>
      </c>
      <c r="J212" s="122">
        <v>4.8499999999999996</v>
      </c>
      <c r="K212" s="122">
        <v>4.8099999999999996</v>
      </c>
      <c r="L212" s="500"/>
    </row>
    <row r="213" spans="1:12" ht="30" customHeight="1">
      <c r="A213" s="139" t="str">
        <f t="shared" si="7"/>
        <v>210위</v>
      </c>
      <c r="B213" s="135" t="s">
        <v>2755</v>
      </c>
      <c r="C213" s="123" t="s">
        <v>216</v>
      </c>
      <c r="D213" s="120" t="s">
        <v>236</v>
      </c>
      <c r="E213" s="121" t="s">
        <v>249</v>
      </c>
      <c r="F213" s="120" t="s">
        <v>250</v>
      </c>
      <c r="G213" s="619">
        <f t="shared" si="6"/>
        <v>4.8174999999999999</v>
      </c>
      <c r="H213" s="122">
        <v>4.87</v>
      </c>
      <c r="I213" s="122">
        <v>4.8</v>
      </c>
      <c r="J213" s="122">
        <v>4.8</v>
      </c>
      <c r="K213" s="122">
        <v>4.8</v>
      </c>
      <c r="L213" s="500"/>
    </row>
    <row r="214" spans="1:12" ht="30" customHeight="1">
      <c r="A214" s="139" t="str">
        <f t="shared" si="7"/>
        <v>210위</v>
      </c>
      <c r="B214" s="135" t="s">
        <v>2759</v>
      </c>
      <c r="C214" s="123" t="s">
        <v>2074</v>
      </c>
      <c r="D214" s="131" t="s">
        <v>2168</v>
      </c>
      <c r="E214" s="132" t="s">
        <v>417</v>
      </c>
      <c r="F214" s="131" t="s">
        <v>2178</v>
      </c>
      <c r="G214" s="619">
        <f t="shared" si="6"/>
        <v>4.8174999999999999</v>
      </c>
      <c r="H214" s="122">
        <v>4.82</v>
      </c>
      <c r="I214" s="122">
        <v>4.82</v>
      </c>
      <c r="J214" s="122">
        <v>4.7699999999999996</v>
      </c>
      <c r="K214" s="122">
        <v>4.8600000000000003</v>
      </c>
      <c r="L214" s="500"/>
    </row>
    <row r="215" spans="1:12" ht="30" customHeight="1">
      <c r="A215" s="139" t="str">
        <f t="shared" si="7"/>
        <v>210위</v>
      </c>
      <c r="B215" s="135" t="s">
        <v>2759</v>
      </c>
      <c r="C215" s="123" t="s">
        <v>2074</v>
      </c>
      <c r="D215" s="131" t="s">
        <v>2168</v>
      </c>
      <c r="E215" s="132" t="s">
        <v>408</v>
      </c>
      <c r="F215" s="131" t="s">
        <v>2173</v>
      </c>
      <c r="G215" s="619">
        <f t="shared" si="6"/>
        <v>4.8174999999999999</v>
      </c>
      <c r="H215" s="122">
        <v>4.82</v>
      </c>
      <c r="I215" s="122">
        <v>4.82</v>
      </c>
      <c r="J215" s="122">
        <v>4.7699999999999996</v>
      </c>
      <c r="K215" s="122">
        <v>4.8600000000000003</v>
      </c>
      <c r="L215" s="500"/>
    </row>
    <row r="216" spans="1:12" ht="30" customHeight="1">
      <c r="A216" s="139" t="str">
        <f t="shared" si="7"/>
        <v>210위</v>
      </c>
      <c r="B216" s="135" t="s">
        <v>2759</v>
      </c>
      <c r="C216" s="123" t="s">
        <v>2074</v>
      </c>
      <c r="D216" s="131" t="s">
        <v>2168</v>
      </c>
      <c r="E216" s="132" t="s">
        <v>408</v>
      </c>
      <c r="F216" s="131" t="s">
        <v>2176</v>
      </c>
      <c r="G216" s="619">
        <f t="shared" si="6"/>
        <v>4.8174999999999999</v>
      </c>
      <c r="H216" s="122">
        <v>4.82</v>
      </c>
      <c r="I216" s="122">
        <v>4.82</v>
      </c>
      <c r="J216" s="122">
        <v>4.7699999999999996</v>
      </c>
      <c r="K216" s="122">
        <v>4.8600000000000003</v>
      </c>
      <c r="L216" s="500"/>
    </row>
    <row r="217" spans="1:12" ht="30" customHeight="1">
      <c r="A217" s="139" t="str">
        <f t="shared" si="7"/>
        <v>210위</v>
      </c>
      <c r="B217" s="139" t="s">
        <v>4375</v>
      </c>
      <c r="C217" s="139" t="s">
        <v>4784</v>
      </c>
      <c r="D217" s="142" t="s">
        <v>4783</v>
      </c>
      <c r="E217" s="121" t="s">
        <v>4769</v>
      </c>
      <c r="F217" s="120" t="s">
        <v>4779</v>
      </c>
      <c r="G217" s="618">
        <f t="shared" si="6"/>
        <v>4.8174999999999999</v>
      </c>
      <c r="H217" s="141">
        <v>4.8499999999999996</v>
      </c>
      <c r="I217" s="141">
        <v>4.8099999999999996</v>
      </c>
      <c r="J217" s="141">
        <v>4.7300000000000004</v>
      </c>
      <c r="K217" s="141">
        <v>4.88</v>
      </c>
      <c r="L217" s="139"/>
    </row>
    <row r="218" spans="1:12" ht="30" customHeight="1">
      <c r="A218" s="139" t="str">
        <f t="shared" si="7"/>
        <v>215위</v>
      </c>
      <c r="B218" s="135" t="s">
        <v>2754</v>
      </c>
      <c r="C218" s="119" t="s">
        <v>65</v>
      </c>
      <c r="D218" s="120" t="s">
        <v>2503</v>
      </c>
      <c r="E218" s="121" t="s">
        <v>98</v>
      </c>
      <c r="F218" s="120" t="s">
        <v>111</v>
      </c>
      <c r="G218" s="619">
        <f t="shared" si="6"/>
        <v>4.8149999999999995</v>
      </c>
      <c r="H218" s="122">
        <v>4.79</v>
      </c>
      <c r="I218" s="122">
        <v>4.8899999999999997</v>
      </c>
      <c r="J218" s="122">
        <v>4.74</v>
      </c>
      <c r="K218" s="122">
        <v>4.84</v>
      </c>
      <c r="L218" s="500"/>
    </row>
    <row r="219" spans="1:12" ht="30" customHeight="1">
      <c r="A219" s="139" t="str">
        <f t="shared" si="7"/>
        <v>216위</v>
      </c>
      <c r="B219" s="135" t="s">
        <v>2758</v>
      </c>
      <c r="C219" s="125" t="s">
        <v>2617</v>
      </c>
      <c r="D219" s="130" t="s">
        <v>2618</v>
      </c>
      <c r="E219" s="125" t="s">
        <v>2525</v>
      </c>
      <c r="F219" s="127" t="s">
        <v>2714</v>
      </c>
      <c r="G219" s="621">
        <f t="shared" si="6"/>
        <v>4.8125</v>
      </c>
      <c r="H219" s="128">
        <v>4.79</v>
      </c>
      <c r="I219" s="128">
        <v>4.82</v>
      </c>
      <c r="J219" s="128">
        <v>4.82</v>
      </c>
      <c r="K219" s="128">
        <v>4.82</v>
      </c>
      <c r="L219" s="500"/>
    </row>
    <row r="220" spans="1:12" ht="30" customHeight="1">
      <c r="A220" s="139" t="str">
        <f t="shared" si="7"/>
        <v>217위</v>
      </c>
      <c r="B220" s="135" t="s">
        <v>4237</v>
      </c>
      <c r="C220" s="134" t="s">
        <v>3960</v>
      </c>
      <c r="D220" s="131" t="s">
        <v>155</v>
      </c>
      <c r="E220" s="132" t="s">
        <v>337</v>
      </c>
      <c r="F220" s="133" t="s">
        <v>338</v>
      </c>
      <c r="G220" s="619">
        <f t="shared" si="6"/>
        <v>4.8100000000000005</v>
      </c>
      <c r="H220" s="122">
        <v>4.83</v>
      </c>
      <c r="I220" s="122">
        <v>4.83</v>
      </c>
      <c r="J220" s="122">
        <v>4.75</v>
      </c>
      <c r="K220" s="122">
        <v>4.83</v>
      </c>
      <c r="L220" s="500"/>
    </row>
    <row r="221" spans="1:12" ht="30" customHeight="1">
      <c r="A221" s="139" t="str">
        <f t="shared" si="7"/>
        <v>217위</v>
      </c>
      <c r="B221" s="135" t="s">
        <v>3135</v>
      </c>
      <c r="C221" s="135" t="s">
        <v>3136</v>
      </c>
      <c r="D221" s="120" t="s">
        <v>3184</v>
      </c>
      <c r="E221" s="132" t="s">
        <v>3207</v>
      </c>
      <c r="F221" s="133" t="s">
        <v>3208</v>
      </c>
      <c r="G221" s="619">
        <f t="shared" si="6"/>
        <v>4.8100000000000005</v>
      </c>
      <c r="H221" s="122">
        <v>4.8499999999999996</v>
      </c>
      <c r="I221" s="122">
        <v>4.8499999999999996</v>
      </c>
      <c r="J221" s="122">
        <v>4.6900000000000004</v>
      </c>
      <c r="K221" s="122">
        <v>4.8499999999999996</v>
      </c>
      <c r="L221" s="500"/>
    </row>
    <row r="222" spans="1:12" ht="30" customHeight="1">
      <c r="A222" s="139" t="str">
        <f t="shared" si="7"/>
        <v>219위</v>
      </c>
      <c r="B222" s="135" t="s">
        <v>2759</v>
      </c>
      <c r="C222" s="134" t="s">
        <v>2127</v>
      </c>
      <c r="D222" s="131" t="s">
        <v>155</v>
      </c>
      <c r="E222" s="132" t="s">
        <v>337</v>
      </c>
      <c r="F222" s="133" t="s">
        <v>338</v>
      </c>
      <c r="G222" s="619">
        <f t="shared" si="6"/>
        <v>4.8099999999999996</v>
      </c>
      <c r="H222" s="122">
        <v>4.8499999999999996</v>
      </c>
      <c r="I222" s="122">
        <v>4.8499999999999996</v>
      </c>
      <c r="J222" s="122">
        <v>4.7699999999999996</v>
      </c>
      <c r="K222" s="122">
        <v>4.7699999999999996</v>
      </c>
      <c r="L222" s="500"/>
    </row>
    <row r="223" spans="1:12" ht="30" customHeight="1">
      <c r="A223" s="139" t="str">
        <f t="shared" si="7"/>
        <v>219위</v>
      </c>
      <c r="B223" s="135" t="s">
        <v>2871</v>
      </c>
      <c r="C223" s="135" t="s">
        <v>5589</v>
      </c>
      <c r="D223" s="120" t="s">
        <v>2867</v>
      </c>
      <c r="E223" s="132" t="s">
        <v>2809</v>
      </c>
      <c r="F223" s="131" t="s">
        <v>185</v>
      </c>
      <c r="G223" s="619">
        <f t="shared" si="6"/>
        <v>4.8099999999999996</v>
      </c>
      <c r="H223" s="122">
        <v>4.8099999999999996</v>
      </c>
      <c r="I223" s="122">
        <v>4.8099999999999996</v>
      </c>
      <c r="J223" s="122">
        <v>4.8099999999999996</v>
      </c>
      <c r="K223" s="122">
        <v>4.8099999999999996</v>
      </c>
      <c r="L223" s="500"/>
    </row>
    <row r="224" spans="1:12" ht="30" customHeight="1">
      <c r="A224" s="139" t="str">
        <f t="shared" si="7"/>
        <v>219위</v>
      </c>
      <c r="B224" s="135" t="s">
        <v>2756</v>
      </c>
      <c r="C224" s="119" t="s">
        <v>2510</v>
      </c>
      <c r="D224" s="120" t="s">
        <v>155</v>
      </c>
      <c r="E224" s="121" t="s">
        <v>1125</v>
      </c>
      <c r="F224" s="120" t="s">
        <v>1126</v>
      </c>
      <c r="G224" s="619">
        <f t="shared" si="6"/>
        <v>4.8099999999999996</v>
      </c>
      <c r="H224" s="122">
        <v>4.76</v>
      </c>
      <c r="I224" s="122">
        <v>4.83</v>
      </c>
      <c r="J224" s="122">
        <v>4.84</v>
      </c>
      <c r="K224" s="122">
        <v>4.8099999999999996</v>
      </c>
      <c r="L224" s="500"/>
    </row>
    <row r="225" spans="1:12" ht="30" customHeight="1">
      <c r="A225" s="139" t="str">
        <f t="shared" si="7"/>
        <v>219위</v>
      </c>
      <c r="B225" s="135" t="s">
        <v>2758</v>
      </c>
      <c r="C225" s="125" t="s">
        <v>2595</v>
      </c>
      <c r="D225" s="130" t="s">
        <v>2619</v>
      </c>
      <c r="E225" s="125" t="s">
        <v>2526</v>
      </c>
      <c r="F225" s="127" t="s">
        <v>1016</v>
      </c>
      <c r="G225" s="621">
        <f t="shared" si="6"/>
        <v>4.8099999999999996</v>
      </c>
      <c r="H225" s="128">
        <v>4.76</v>
      </c>
      <c r="I225" s="128">
        <v>4.8099999999999996</v>
      </c>
      <c r="J225" s="128">
        <v>4.8600000000000003</v>
      </c>
      <c r="K225" s="128">
        <v>4.8099999999999996</v>
      </c>
      <c r="L225" s="500"/>
    </row>
    <row r="226" spans="1:12" ht="30" customHeight="1">
      <c r="A226" s="139" t="str">
        <f t="shared" si="7"/>
        <v>219위</v>
      </c>
      <c r="B226" s="135" t="s">
        <v>2758</v>
      </c>
      <c r="C226" s="125" t="s">
        <v>2589</v>
      </c>
      <c r="D226" s="130" t="s">
        <v>2620</v>
      </c>
      <c r="E226" s="125" t="s">
        <v>1858</v>
      </c>
      <c r="F226" s="127" t="s">
        <v>2715</v>
      </c>
      <c r="G226" s="621">
        <f t="shared" si="6"/>
        <v>4.8099999999999996</v>
      </c>
      <c r="H226" s="128">
        <v>4.8099999999999996</v>
      </c>
      <c r="I226" s="128">
        <v>4.76</v>
      </c>
      <c r="J226" s="128">
        <v>4.8099999999999996</v>
      </c>
      <c r="K226" s="128">
        <v>4.8600000000000003</v>
      </c>
      <c r="L226" s="500"/>
    </row>
    <row r="227" spans="1:12" ht="30" customHeight="1">
      <c r="A227" s="139" t="str">
        <f t="shared" si="7"/>
        <v>219위</v>
      </c>
      <c r="B227" s="135" t="s">
        <v>3135</v>
      </c>
      <c r="C227" s="135" t="s">
        <v>3136</v>
      </c>
      <c r="D227" s="120" t="s">
        <v>3184</v>
      </c>
      <c r="E227" s="132" t="s">
        <v>3205</v>
      </c>
      <c r="F227" s="133" t="s">
        <v>3206</v>
      </c>
      <c r="G227" s="619">
        <f t="shared" si="6"/>
        <v>4.8099999999999996</v>
      </c>
      <c r="H227" s="122">
        <v>4.7699999999999996</v>
      </c>
      <c r="I227" s="122">
        <v>4.7699999999999996</v>
      </c>
      <c r="J227" s="122">
        <v>4.8499999999999996</v>
      </c>
      <c r="K227" s="122">
        <v>4.8499999999999996</v>
      </c>
      <c r="L227" s="500"/>
    </row>
    <row r="228" spans="1:12" ht="30" customHeight="1">
      <c r="A228" s="139" t="str">
        <f t="shared" si="7"/>
        <v>225위</v>
      </c>
      <c r="B228" s="135" t="s">
        <v>4375</v>
      </c>
      <c r="C228" s="135" t="s">
        <v>4488</v>
      </c>
      <c r="D228" s="142" t="s">
        <v>4493</v>
      </c>
      <c r="E228" s="121" t="s">
        <v>673</v>
      </c>
      <c r="F228" s="140" t="s">
        <v>674</v>
      </c>
      <c r="G228" s="619">
        <f t="shared" si="6"/>
        <v>4.8075000000000001</v>
      </c>
      <c r="H228" s="122">
        <v>4.8</v>
      </c>
      <c r="I228" s="122">
        <v>4.87</v>
      </c>
      <c r="J228" s="122">
        <v>4.6900000000000004</v>
      </c>
      <c r="K228" s="122">
        <v>4.87</v>
      </c>
      <c r="L228" s="135"/>
    </row>
    <row r="229" spans="1:12" ht="30" customHeight="1">
      <c r="A229" s="139" t="str">
        <f t="shared" si="7"/>
        <v>225위</v>
      </c>
      <c r="B229" s="135" t="s">
        <v>2871</v>
      </c>
      <c r="C229" s="135" t="s">
        <v>5589</v>
      </c>
      <c r="D229" s="120" t="s">
        <v>2841</v>
      </c>
      <c r="E229" s="132" t="s">
        <v>2844</v>
      </c>
      <c r="F229" s="133" t="s">
        <v>2845</v>
      </c>
      <c r="G229" s="619">
        <f t="shared" si="6"/>
        <v>4.8075000000000001</v>
      </c>
      <c r="H229" s="122">
        <v>4.82</v>
      </c>
      <c r="I229" s="122">
        <v>4.7699999999999996</v>
      </c>
      <c r="J229" s="122">
        <v>4.82</v>
      </c>
      <c r="K229" s="122">
        <v>4.82</v>
      </c>
      <c r="L229" s="500"/>
    </row>
    <row r="230" spans="1:12" ht="30" customHeight="1">
      <c r="A230" s="139" t="str">
        <f t="shared" si="7"/>
        <v>225위</v>
      </c>
      <c r="B230" s="135" t="s">
        <v>4237</v>
      </c>
      <c r="C230" s="134" t="s">
        <v>3960</v>
      </c>
      <c r="D230" s="131" t="s">
        <v>3992</v>
      </c>
      <c r="E230" s="132" t="s">
        <v>3993</v>
      </c>
      <c r="F230" s="131" t="s">
        <v>3994</v>
      </c>
      <c r="G230" s="619">
        <f t="shared" si="6"/>
        <v>4.8075000000000001</v>
      </c>
      <c r="H230" s="122">
        <v>4.83</v>
      </c>
      <c r="I230" s="122">
        <v>4.83</v>
      </c>
      <c r="J230" s="122">
        <v>4.83</v>
      </c>
      <c r="K230" s="122">
        <v>4.74</v>
      </c>
      <c r="L230" s="500"/>
    </row>
    <row r="231" spans="1:12" ht="30" customHeight="1">
      <c r="A231" s="139" t="str">
        <f t="shared" si="7"/>
        <v>225위</v>
      </c>
      <c r="B231" s="135" t="s">
        <v>2759</v>
      </c>
      <c r="C231" s="123" t="s">
        <v>2074</v>
      </c>
      <c r="D231" s="131" t="s">
        <v>2168</v>
      </c>
      <c r="E231" s="132" t="s">
        <v>408</v>
      </c>
      <c r="F231" s="131" t="s">
        <v>2172</v>
      </c>
      <c r="G231" s="619">
        <f t="shared" si="6"/>
        <v>4.8075000000000001</v>
      </c>
      <c r="H231" s="122">
        <v>4.82</v>
      </c>
      <c r="I231" s="122">
        <v>4.82</v>
      </c>
      <c r="J231" s="122">
        <v>4.7699999999999996</v>
      </c>
      <c r="K231" s="122">
        <v>4.82</v>
      </c>
      <c r="L231" s="500"/>
    </row>
    <row r="232" spans="1:12" ht="30" customHeight="1">
      <c r="A232" s="139" t="str">
        <f t="shared" si="7"/>
        <v>225위</v>
      </c>
      <c r="B232" s="135" t="s">
        <v>2759</v>
      </c>
      <c r="C232" s="123" t="s">
        <v>2074</v>
      </c>
      <c r="D232" s="131" t="s">
        <v>2168</v>
      </c>
      <c r="E232" s="132" t="s">
        <v>408</v>
      </c>
      <c r="F232" s="131" t="s">
        <v>2175</v>
      </c>
      <c r="G232" s="619">
        <f t="shared" si="6"/>
        <v>4.8075000000000001</v>
      </c>
      <c r="H232" s="122">
        <v>4.82</v>
      </c>
      <c r="I232" s="122">
        <v>4.82</v>
      </c>
      <c r="J232" s="122">
        <v>4.7300000000000004</v>
      </c>
      <c r="K232" s="122">
        <v>4.8600000000000003</v>
      </c>
      <c r="L232" s="500"/>
    </row>
    <row r="233" spans="1:12" ht="30" customHeight="1">
      <c r="A233" s="139" t="str">
        <f t="shared" si="7"/>
        <v>230위</v>
      </c>
      <c r="B233" s="139" t="s">
        <v>4995</v>
      </c>
      <c r="C233" s="139" t="s">
        <v>5559</v>
      </c>
      <c r="D233" s="142" t="s">
        <v>5554</v>
      </c>
      <c r="E233" s="121" t="s">
        <v>4059</v>
      </c>
      <c r="F233" s="120" t="s">
        <v>250</v>
      </c>
      <c r="G233" s="618">
        <f t="shared" si="6"/>
        <v>4.8055555555555554</v>
      </c>
      <c r="H233" s="244">
        <v>4.7777777777777777</v>
      </c>
      <c r="I233" s="244">
        <v>4.7777777777777777</v>
      </c>
      <c r="J233" s="244">
        <v>4.833333333333333</v>
      </c>
      <c r="K233" s="244">
        <v>4.833333333333333</v>
      </c>
      <c r="L233" s="139"/>
    </row>
    <row r="234" spans="1:12" ht="30" customHeight="1">
      <c r="A234" s="139" t="str">
        <f t="shared" si="7"/>
        <v>230위</v>
      </c>
      <c r="B234" s="139" t="s">
        <v>4995</v>
      </c>
      <c r="C234" s="139" t="s">
        <v>5559</v>
      </c>
      <c r="D234" s="142" t="s">
        <v>5554</v>
      </c>
      <c r="E234" s="121" t="s">
        <v>269</v>
      </c>
      <c r="F234" s="120" t="s">
        <v>240</v>
      </c>
      <c r="G234" s="618">
        <f t="shared" si="6"/>
        <v>4.8055555555555554</v>
      </c>
      <c r="H234" s="244">
        <v>4.7777777777777777</v>
      </c>
      <c r="I234" s="244">
        <v>4.7777777777777777</v>
      </c>
      <c r="J234" s="244">
        <v>4.833333333333333</v>
      </c>
      <c r="K234" s="244">
        <v>4.833333333333333</v>
      </c>
      <c r="L234" s="139"/>
    </row>
    <row r="235" spans="1:12" ht="30" customHeight="1">
      <c r="A235" s="139" t="str">
        <f t="shared" si="7"/>
        <v>232위</v>
      </c>
      <c r="B235" s="135" t="s">
        <v>2758</v>
      </c>
      <c r="C235" s="125" t="s">
        <v>2601</v>
      </c>
      <c r="D235" s="130" t="s">
        <v>2621</v>
      </c>
      <c r="E235" s="125" t="s">
        <v>2525</v>
      </c>
      <c r="F235" s="127" t="s">
        <v>2716</v>
      </c>
      <c r="G235" s="621">
        <f t="shared" si="6"/>
        <v>4.8049999999999997</v>
      </c>
      <c r="H235" s="128">
        <v>4.79</v>
      </c>
      <c r="I235" s="128">
        <v>4.82</v>
      </c>
      <c r="J235" s="128">
        <v>4.82</v>
      </c>
      <c r="K235" s="128">
        <v>4.79</v>
      </c>
      <c r="L235" s="500"/>
    </row>
    <row r="236" spans="1:12" ht="30" customHeight="1">
      <c r="A236" s="139" t="str">
        <f t="shared" si="7"/>
        <v>232위</v>
      </c>
      <c r="B236" s="135" t="s">
        <v>4375</v>
      </c>
      <c r="C236" s="135" t="s">
        <v>4488</v>
      </c>
      <c r="D236" s="142" t="s">
        <v>4491</v>
      </c>
      <c r="E236" s="132" t="s">
        <v>4485</v>
      </c>
      <c r="F236" s="131" t="s">
        <v>4487</v>
      </c>
      <c r="G236" s="619">
        <f t="shared" si="6"/>
        <v>4.8049999999999997</v>
      </c>
      <c r="H236" s="122">
        <v>4.76</v>
      </c>
      <c r="I236" s="122">
        <v>4.83</v>
      </c>
      <c r="J236" s="122">
        <v>4.8</v>
      </c>
      <c r="K236" s="122">
        <v>4.83</v>
      </c>
      <c r="L236" s="135"/>
    </row>
    <row r="237" spans="1:12" ht="30" customHeight="1">
      <c r="A237" s="139" t="str">
        <f t="shared" si="7"/>
        <v>232위</v>
      </c>
      <c r="B237" s="135" t="s">
        <v>2756</v>
      </c>
      <c r="C237" s="119" t="s">
        <v>2509</v>
      </c>
      <c r="D237" s="120" t="s">
        <v>912</v>
      </c>
      <c r="E237" s="121" t="s">
        <v>417</v>
      </c>
      <c r="F237" s="120" t="s">
        <v>923</v>
      </c>
      <c r="G237" s="619">
        <f t="shared" si="6"/>
        <v>4.8049999999999997</v>
      </c>
      <c r="H237" s="122">
        <v>4.79</v>
      </c>
      <c r="I237" s="122">
        <v>4.82</v>
      </c>
      <c r="J237" s="122">
        <v>4.79</v>
      </c>
      <c r="K237" s="122">
        <v>4.82</v>
      </c>
      <c r="L237" s="500"/>
    </row>
    <row r="238" spans="1:12" ht="30" customHeight="1">
      <c r="A238" s="139" t="str">
        <f t="shared" si="7"/>
        <v>232위</v>
      </c>
      <c r="B238" s="135" t="s">
        <v>2757</v>
      </c>
      <c r="C238" s="119" t="s">
        <v>2512</v>
      </c>
      <c r="D238" s="120" t="s">
        <v>1269</v>
      </c>
      <c r="E238" s="121" t="s">
        <v>944</v>
      </c>
      <c r="F238" s="120" t="s">
        <v>364</v>
      </c>
      <c r="G238" s="619">
        <f t="shared" si="6"/>
        <v>4.8049999999999997</v>
      </c>
      <c r="H238" s="122">
        <v>4.76</v>
      </c>
      <c r="I238" s="122">
        <v>4.82</v>
      </c>
      <c r="J238" s="122">
        <v>4.79</v>
      </c>
      <c r="K238" s="122">
        <v>4.8499999999999996</v>
      </c>
      <c r="L238" s="500"/>
    </row>
    <row r="239" spans="1:12" ht="30" customHeight="1">
      <c r="A239" s="139" t="str">
        <f t="shared" si="7"/>
        <v>236위</v>
      </c>
      <c r="B239" s="135" t="s">
        <v>2756</v>
      </c>
      <c r="C239" s="119" t="s">
        <v>2509</v>
      </c>
      <c r="D239" s="120" t="s">
        <v>950</v>
      </c>
      <c r="E239" s="121" t="s">
        <v>245</v>
      </c>
      <c r="F239" s="120" t="s">
        <v>954</v>
      </c>
      <c r="G239" s="619">
        <f t="shared" si="6"/>
        <v>4.8024999999999993</v>
      </c>
      <c r="H239" s="122">
        <v>4.79</v>
      </c>
      <c r="I239" s="122">
        <v>4.7699999999999996</v>
      </c>
      <c r="J239" s="122">
        <v>4.8600000000000003</v>
      </c>
      <c r="K239" s="122">
        <v>4.79</v>
      </c>
      <c r="L239" s="500"/>
    </row>
    <row r="240" spans="1:12" ht="30" customHeight="1">
      <c r="A240" s="139" t="str">
        <f t="shared" si="7"/>
        <v>237위</v>
      </c>
      <c r="B240" s="139" t="s">
        <v>5568</v>
      </c>
      <c r="C240" s="139" t="s">
        <v>5049</v>
      </c>
      <c r="D240" s="142" t="s">
        <v>5558</v>
      </c>
      <c r="E240" s="121" t="s">
        <v>149</v>
      </c>
      <c r="F240" s="120" t="s">
        <v>4861</v>
      </c>
      <c r="G240" s="618">
        <f t="shared" si="6"/>
        <v>4.8004385964912277</v>
      </c>
      <c r="H240" s="244">
        <v>4.8421052631578947</v>
      </c>
      <c r="I240" s="244">
        <v>4.833333333333333</v>
      </c>
      <c r="J240" s="244">
        <v>4.7368421052631575</v>
      </c>
      <c r="K240" s="244">
        <v>4.7894736842105265</v>
      </c>
      <c r="L240" s="139"/>
    </row>
    <row r="241" spans="1:12" ht="30" customHeight="1">
      <c r="A241" s="139" t="str">
        <f t="shared" si="7"/>
        <v>238위</v>
      </c>
      <c r="B241" s="135" t="s">
        <v>2756</v>
      </c>
      <c r="C241" s="119" t="s">
        <v>2508</v>
      </c>
      <c r="D241" s="120" t="s">
        <v>833</v>
      </c>
      <c r="E241" s="121" t="s">
        <v>840</v>
      </c>
      <c r="F241" s="120" t="s">
        <v>841</v>
      </c>
      <c r="G241" s="619">
        <f t="shared" si="6"/>
        <v>4.8</v>
      </c>
      <c r="H241" s="122">
        <v>4.8</v>
      </c>
      <c r="I241" s="122">
        <v>4.8</v>
      </c>
      <c r="J241" s="122">
        <v>4.8</v>
      </c>
      <c r="K241" s="122">
        <v>4.8</v>
      </c>
      <c r="L241" s="500"/>
    </row>
    <row r="242" spans="1:12" ht="30" customHeight="1">
      <c r="A242" s="139" t="str">
        <f t="shared" si="7"/>
        <v>239위</v>
      </c>
      <c r="B242" s="135" t="s">
        <v>2759</v>
      </c>
      <c r="C242" s="134" t="s">
        <v>2116</v>
      </c>
      <c r="D242" s="131" t="s">
        <v>2276</v>
      </c>
      <c r="E242" s="132" t="s">
        <v>2277</v>
      </c>
      <c r="F242" s="131" t="s">
        <v>707</v>
      </c>
      <c r="G242" s="619">
        <f t="shared" si="6"/>
        <v>4.7975000000000003</v>
      </c>
      <c r="H242" s="122">
        <v>4.82</v>
      </c>
      <c r="I242" s="122">
        <v>4.7300000000000004</v>
      </c>
      <c r="J242" s="122">
        <v>4.82</v>
      </c>
      <c r="K242" s="122">
        <v>4.82</v>
      </c>
      <c r="L242" s="500"/>
    </row>
    <row r="243" spans="1:12" ht="30" customHeight="1">
      <c r="A243" s="139" t="str">
        <f t="shared" si="7"/>
        <v>239위</v>
      </c>
      <c r="B243" s="135" t="s">
        <v>2759</v>
      </c>
      <c r="C243" s="134" t="s">
        <v>2116</v>
      </c>
      <c r="D243" s="131" t="s">
        <v>2276</v>
      </c>
      <c r="E243" s="132" t="s">
        <v>704</v>
      </c>
      <c r="F243" s="131" t="s">
        <v>2280</v>
      </c>
      <c r="G243" s="619">
        <f t="shared" si="6"/>
        <v>4.7975000000000003</v>
      </c>
      <c r="H243" s="122">
        <v>4.82</v>
      </c>
      <c r="I243" s="122">
        <v>4.7300000000000004</v>
      </c>
      <c r="J243" s="122">
        <v>4.82</v>
      </c>
      <c r="K243" s="122">
        <v>4.82</v>
      </c>
      <c r="L243" s="500"/>
    </row>
    <row r="244" spans="1:12" ht="30" customHeight="1">
      <c r="A244" s="139" t="str">
        <f t="shared" si="7"/>
        <v>239위</v>
      </c>
      <c r="B244" s="135" t="s">
        <v>2759</v>
      </c>
      <c r="C244" s="134" t="s">
        <v>2116</v>
      </c>
      <c r="D244" s="131" t="s">
        <v>2276</v>
      </c>
      <c r="E244" s="132" t="s">
        <v>2285</v>
      </c>
      <c r="F244" s="131" t="s">
        <v>2498</v>
      </c>
      <c r="G244" s="619">
        <f t="shared" si="6"/>
        <v>4.7975000000000003</v>
      </c>
      <c r="H244" s="122">
        <v>4.82</v>
      </c>
      <c r="I244" s="122">
        <v>4.7300000000000004</v>
      </c>
      <c r="J244" s="122">
        <v>4.82</v>
      </c>
      <c r="K244" s="122">
        <v>4.82</v>
      </c>
      <c r="L244" s="500"/>
    </row>
    <row r="245" spans="1:12" ht="30" customHeight="1">
      <c r="A245" s="139" t="str">
        <f t="shared" si="7"/>
        <v>239위</v>
      </c>
      <c r="B245" s="135" t="s">
        <v>2759</v>
      </c>
      <c r="C245" s="134" t="s">
        <v>2116</v>
      </c>
      <c r="D245" s="131" t="s">
        <v>2276</v>
      </c>
      <c r="E245" s="132" t="s">
        <v>239</v>
      </c>
      <c r="F245" s="131" t="s">
        <v>899</v>
      </c>
      <c r="G245" s="619">
        <f t="shared" si="6"/>
        <v>4.7975000000000003</v>
      </c>
      <c r="H245" s="122">
        <v>4.82</v>
      </c>
      <c r="I245" s="122">
        <v>4.7300000000000004</v>
      </c>
      <c r="J245" s="122">
        <v>4.82</v>
      </c>
      <c r="K245" s="122">
        <v>4.82</v>
      </c>
      <c r="L245" s="500"/>
    </row>
    <row r="246" spans="1:12" ht="30" customHeight="1">
      <c r="A246" s="139" t="str">
        <f t="shared" si="7"/>
        <v>239위</v>
      </c>
      <c r="B246" s="135" t="s">
        <v>2759</v>
      </c>
      <c r="C246" s="134" t="s">
        <v>2116</v>
      </c>
      <c r="D246" s="131" t="s">
        <v>2276</v>
      </c>
      <c r="E246" s="132" t="s">
        <v>239</v>
      </c>
      <c r="F246" s="131" t="s">
        <v>2497</v>
      </c>
      <c r="G246" s="619">
        <f t="shared" si="6"/>
        <v>4.7975000000000003</v>
      </c>
      <c r="H246" s="122">
        <v>4.82</v>
      </c>
      <c r="I246" s="122">
        <v>4.7300000000000004</v>
      </c>
      <c r="J246" s="122">
        <v>4.82</v>
      </c>
      <c r="K246" s="122">
        <v>4.82</v>
      </c>
      <c r="L246" s="500"/>
    </row>
    <row r="247" spans="1:12" ht="30" customHeight="1">
      <c r="A247" s="139" t="str">
        <f t="shared" si="7"/>
        <v>239위</v>
      </c>
      <c r="B247" s="135" t="s">
        <v>2757</v>
      </c>
      <c r="C247" s="119" t="s">
        <v>2512</v>
      </c>
      <c r="D247" s="120" t="s">
        <v>1269</v>
      </c>
      <c r="E247" s="121" t="s">
        <v>938</v>
      </c>
      <c r="F247" s="120" t="s">
        <v>1292</v>
      </c>
      <c r="G247" s="619">
        <f t="shared" si="6"/>
        <v>4.7975000000000003</v>
      </c>
      <c r="H247" s="122">
        <v>4.76</v>
      </c>
      <c r="I247" s="122">
        <v>4.82</v>
      </c>
      <c r="J247" s="122">
        <v>4.79</v>
      </c>
      <c r="K247" s="122">
        <v>4.82</v>
      </c>
      <c r="L247" s="500"/>
    </row>
    <row r="248" spans="1:12" ht="30" customHeight="1">
      <c r="A248" s="139" t="str">
        <f t="shared" si="7"/>
        <v>239위</v>
      </c>
      <c r="B248" s="135" t="s">
        <v>2759</v>
      </c>
      <c r="C248" s="134" t="s">
        <v>2116</v>
      </c>
      <c r="D248" s="131" t="s">
        <v>2276</v>
      </c>
      <c r="E248" s="132" t="s">
        <v>1842</v>
      </c>
      <c r="F248" s="131" t="s">
        <v>2296</v>
      </c>
      <c r="G248" s="619">
        <f t="shared" si="6"/>
        <v>4.7975000000000003</v>
      </c>
      <c r="H248" s="122">
        <v>4.82</v>
      </c>
      <c r="I248" s="122">
        <v>4.7300000000000004</v>
      </c>
      <c r="J248" s="122">
        <v>4.82</v>
      </c>
      <c r="K248" s="122">
        <v>4.82</v>
      </c>
      <c r="L248" s="500"/>
    </row>
    <row r="249" spans="1:12" ht="30" customHeight="1">
      <c r="A249" s="139" t="str">
        <f t="shared" si="7"/>
        <v>246위</v>
      </c>
      <c r="B249" s="135" t="s">
        <v>2759</v>
      </c>
      <c r="C249" s="123" t="s">
        <v>2074</v>
      </c>
      <c r="D249" s="131" t="s">
        <v>432</v>
      </c>
      <c r="E249" s="132" t="s">
        <v>805</v>
      </c>
      <c r="F249" s="133" t="s">
        <v>806</v>
      </c>
      <c r="G249" s="619">
        <f t="shared" si="6"/>
        <v>4.7974999999999994</v>
      </c>
      <c r="H249" s="122">
        <v>4.8099999999999996</v>
      </c>
      <c r="I249" s="122">
        <v>4.88</v>
      </c>
      <c r="J249" s="122">
        <v>4.87</v>
      </c>
      <c r="K249" s="122">
        <v>4.63</v>
      </c>
      <c r="L249" s="500"/>
    </row>
    <row r="250" spans="1:12" ht="30" customHeight="1">
      <c r="A250" s="139" t="str">
        <f t="shared" si="7"/>
        <v>246위</v>
      </c>
      <c r="B250" s="139" t="s">
        <v>4238</v>
      </c>
      <c r="C250" s="139" t="s">
        <v>4236</v>
      </c>
      <c r="D250" s="120" t="s">
        <v>4234</v>
      </c>
      <c r="E250" s="121" t="s">
        <v>4227</v>
      </c>
      <c r="F250" s="120" t="s">
        <v>4221</v>
      </c>
      <c r="G250" s="618">
        <f t="shared" si="6"/>
        <v>4.7974999999999994</v>
      </c>
      <c r="H250" s="141">
        <v>4.8</v>
      </c>
      <c r="I250" s="141">
        <v>4.7699999999999996</v>
      </c>
      <c r="J250" s="141">
        <v>4.8099999999999996</v>
      </c>
      <c r="K250" s="141">
        <v>4.8099999999999996</v>
      </c>
      <c r="L250" s="500"/>
    </row>
    <row r="251" spans="1:12" ht="30" customHeight="1">
      <c r="A251" s="139" t="str">
        <f t="shared" si="7"/>
        <v>248위</v>
      </c>
      <c r="B251" s="135" t="s">
        <v>2757</v>
      </c>
      <c r="C251" s="119" t="s">
        <v>2512</v>
      </c>
      <c r="D251" s="120" t="s">
        <v>155</v>
      </c>
      <c r="E251" s="121" t="s">
        <v>167</v>
      </c>
      <c r="F251" s="120" t="s">
        <v>168</v>
      </c>
      <c r="G251" s="619">
        <f t="shared" si="6"/>
        <v>4.7949999999999999</v>
      </c>
      <c r="H251" s="122">
        <v>4.83</v>
      </c>
      <c r="I251" s="122">
        <v>4.79</v>
      </c>
      <c r="J251" s="122">
        <v>4.7699999999999996</v>
      </c>
      <c r="K251" s="122">
        <v>4.79</v>
      </c>
      <c r="L251" s="500"/>
    </row>
    <row r="252" spans="1:12" ht="30" customHeight="1">
      <c r="A252" s="139" t="str">
        <f t="shared" si="7"/>
        <v>248위</v>
      </c>
      <c r="B252" s="135" t="s">
        <v>2758</v>
      </c>
      <c r="C252" s="125" t="s">
        <v>2601</v>
      </c>
      <c r="D252" s="130" t="s">
        <v>2622</v>
      </c>
      <c r="E252" s="125" t="s">
        <v>2527</v>
      </c>
      <c r="F252" s="127" t="s">
        <v>576</v>
      </c>
      <c r="G252" s="621">
        <f t="shared" si="6"/>
        <v>4.7949999999999999</v>
      </c>
      <c r="H252" s="128">
        <v>4.7699999999999996</v>
      </c>
      <c r="I252" s="128">
        <v>4.82</v>
      </c>
      <c r="J252" s="128">
        <v>4.7300000000000004</v>
      </c>
      <c r="K252" s="128">
        <v>4.8600000000000003</v>
      </c>
      <c r="L252" s="500"/>
    </row>
    <row r="253" spans="1:12" ht="30" customHeight="1">
      <c r="A253" s="139" t="str">
        <f t="shared" si="7"/>
        <v>248위</v>
      </c>
      <c r="B253" s="135" t="s">
        <v>2759</v>
      </c>
      <c r="C253" s="123" t="s">
        <v>2074</v>
      </c>
      <c r="D253" s="131" t="s">
        <v>2168</v>
      </c>
      <c r="E253" s="132" t="s">
        <v>408</v>
      </c>
      <c r="F253" s="131" t="s">
        <v>2179</v>
      </c>
      <c r="G253" s="619">
        <f t="shared" si="6"/>
        <v>4.7949999999999999</v>
      </c>
      <c r="H253" s="122">
        <v>4.82</v>
      </c>
      <c r="I253" s="122">
        <v>4.82</v>
      </c>
      <c r="J253" s="122">
        <v>4.7699999999999996</v>
      </c>
      <c r="K253" s="122">
        <v>4.7699999999999996</v>
      </c>
      <c r="L253" s="500"/>
    </row>
    <row r="254" spans="1:12" ht="30" customHeight="1">
      <c r="A254" s="139" t="str">
        <f t="shared" si="7"/>
        <v>251위</v>
      </c>
      <c r="B254" s="135" t="s">
        <v>2757</v>
      </c>
      <c r="C254" s="119" t="s">
        <v>2512</v>
      </c>
      <c r="D254" s="120" t="s">
        <v>155</v>
      </c>
      <c r="E254" s="121" t="s">
        <v>167</v>
      </c>
      <c r="F254" s="120" t="s">
        <v>1350</v>
      </c>
      <c r="G254" s="619">
        <f t="shared" si="6"/>
        <v>4.7925000000000004</v>
      </c>
      <c r="H254" s="122">
        <v>4.78</v>
      </c>
      <c r="I254" s="122">
        <v>4.83</v>
      </c>
      <c r="J254" s="122">
        <v>4.7300000000000004</v>
      </c>
      <c r="K254" s="122">
        <v>4.83</v>
      </c>
      <c r="L254" s="500"/>
    </row>
    <row r="255" spans="1:12" ht="30" customHeight="1">
      <c r="A255" s="139" t="str">
        <f t="shared" si="7"/>
        <v>251위</v>
      </c>
      <c r="B255" s="135" t="s">
        <v>3224</v>
      </c>
      <c r="C255" s="135" t="s">
        <v>5597</v>
      </c>
      <c r="D255" s="136" t="s">
        <v>5598</v>
      </c>
      <c r="E255" s="132" t="s">
        <v>3217</v>
      </c>
      <c r="F255" s="133" t="s">
        <v>3228</v>
      </c>
      <c r="G255" s="619">
        <f t="shared" si="6"/>
        <v>4.7925000000000004</v>
      </c>
      <c r="H255" s="122">
        <v>4.8</v>
      </c>
      <c r="I255" s="122">
        <v>4.78</v>
      </c>
      <c r="J255" s="122">
        <v>4.74</v>
      </c>
      <c r="K255" s="122">
        <v>4.8499999999999996</v>
      </c>
      <c r="L255" s="500"/>
    </row>
    <row r="256" spans="1:12" ht="30" customHeight="1">
      <c r="A256" s="139" t="str">
        <f t="shared" si="7"/>
        <v>253위</v>
      </c>
      <c r="B256" s="135" t="s">
        <v>2760</v>
      </c>
      <c r="C256" s="119" t="s">
        <v>2772</v>
      </c>
      <c r="D256" s="136" t="s">
        <v>2774</v>
      </c>
      <c r="E256" s="132" t="s">
        <v>337</v>
      </c>
      <c r="F256" s="133" t="s">
        <v>796</v>
      </c>
      <c r="G256" s="619">
        <f t="shared" si="6"/>
        <v>4.79</v>
      </c>
      <c r="H256" s="122">
        <v>4.83</v>
      </c>
      <c r="I256" s="122">
        <v>4.83</v>
      </c>
      <c r="J256" s="122">
        <v>4.75</v>
      </c>
      <c r="K256" s="122">
        <v>4.75</v>
      </c>
      <c r="L256" s="500"/>
    </row>
    <row r="257" spans="1:12" ht="30" customHeight="1">
      <c r="A257" s="139" t="str">
        <f t="shared" si="7"/>
        <v>253위</v>
      </c>
      <c r="B257" s="139" t="s">
        <v>4136</v>
      </c>
      <c r="C257" s="139" t="s">
        <v>4135</v>
      </c>
      <c r="D257" s="120" t="s">
        <v>4134</v>
      </c>
      <c r="E257" s="121" t="s">
        <v>669</v>
      </c>
      <c r="F257" s="140" t="s">
        <v>670</v>
      </c>
      <c r="G257" s="618">
        <f t="shared" si="6"/>
        <v>4.79</v>
      </c>
      <c r="H257" s="141">
        <v>4.79</v>
      </c>
      <c r="I257" s="141">
        <v>4.79</v>
      </c>
      <c r="J257" s="141">
        <v>4.79</v>
      </c>
      <c r="K257" s="141">
        <v>4.79</v>
      </c>
      <c r="L257" s="500"/>
    </row>
    <row r="258" spans="1:12" ht="30" customHeight="1">
      <c r="A258" s="139" t="str">
        <f t="shared" si="7"/>
        <v>253위</v>
      </c>
      <c r="B258" s="135" t="s">
        <v>2760</v>
      </c>
      <c r="C258" s="119" t="s">
        <v>2772</v>
      </c>
      <c r="D258" s="136" t="s">
        <v>2775</v>
      </c>
      <c r="E258" s="132" t="s">
        <v>335</v>
      </c>
      <c r="F258" s="133" t="s">
        <v>336</v>
      </c>
      <c r="G258" s="619">
        <f t="shared" si="6"/>
        <v>4.79</v>
      </c>
      <c r="H258" s="122">
        <v>4.79</v>
      </c>
      <c r="I258" s="122">
        <v>4.79</v>
      </c>
      <c r="J258" s="122">
        <v>4.79</v>
      </c>
      <c r="K258" s="122">
        <v>4.79</v>
      </c>
      <c r="L258" s="500"/>
    </row>
    <row r="259" spans="1:12" ht="30" customHeight="1">
      <c r="A259" s="139" t="str">
        <f t="shared" si="7"/>
        <v>253위</v>
      </c>
      <c r="B259" s="135" t="s">
        <v>2754</v>
      </c>
      <c r="C259" s="119" t="s">
        <v>2502</v>
      </c>
      <c r="D259" s="120" t="s">
        <v>2503</v>
      </c>
      <c r="E259" s="121" t="s">
        <v>100</v>
      </c>
      <c r="F259" s="120" t="s">
        <v>118</v>
      </c>
      <c r="G259" s="619">
        <f t="shared" si="6"/>
        <v>4.79</v>
      </c>
      <c r="H259" s="122">
        <v>4.79</v>
      </c>
      <c r="I259" s="122">
        <v>4.79</v>
      </c>
      <c r="J259" s="122">
        <v>4.79</v>
      </c>
      <c r="K259" s="122">
        <v>4.79</v>
      </c>
      <c r="L259" s="500"/>
    </row>
    <row r="260" spans="1:12" ht="30" customHeight="1">
      <c r="A260" s="139" t="str">
        <f t="shared" si="7"/>
        <v>253위</v>
      </c>
      <c r="B260" s="135" t="s">
        <v>2758</v>
      </c>
      <c r="C260" s="125" t="s">
        <v>2623</v>
      </c>
      <c r="D260" s="130" t="s">
        <v>2624</v>
      </c>
      <c r="E260" s="125" t="s">
        <v>1736</v>
      </c>
      <c r="F260" s="127" t="s">
        <v>1737</v>
      </c>
      <c r="G260" s="621">
        <f t="shared" ref="G260:G323" si="8">AVERAGE(H260:K260)</f>
        <v>4.79</v>
      </c>
      <c r="H260" s="128">
        <v>4.79</v>
      </c>
      <c r="I260" s="128">
        <v>4.79</v>
      </c>
      <c r="J260" s="128">
        <v>4.74</v>
      </c>
      <c r="K260" s="128">
        <v>4.84</v>
      </c>
      <c r="L260" s="500"/>
    </row>
    <row r="261" spans="1:12" ht="30" customHeight="1">
      <c r="A261" s="139" t="str">
        <f t="shared" si="7"/>
        <v>258위</v>
      </c>
      <c r="B261" s="135" t="s">
        <v>3135</v>
      </c>
      <c r="C261" s="135" t="s">
        <v>3136</v>
      </c>
      <c r="D261" s="120" t="s">
        <v>3184</v>
      </c>
      <c r="E261" s="132" t="s">
        <v>3199</v>
      </c>
      <c r="F261" s="133" t="s">
        <v>3201</v>
      </c>
      <c r="G261" s="619">
        <f t="shared" si="8"/>
        <v>4.7899999999999991</v>
      </c>
      <c r="H261" s="122">
        <v>4.7699999999999996</v>
      </c>
      <c r="I261" s="122">
        <v>4.8499999999999996</v>
      </c>
      <c r="J261" s="122">
        <v>4.7699999999999996</v>
      </c>
      <c r="K261" s="122">
        <v>4.7699999999999996</v>
      </c>
      <c r="L261" s="500"/>
    </row>
    <row r="262" spans="1:12" ht="30" customHeight="1">
      <c r="A262" s="139" t="str">
        <f t="shared" ref="A262:A325" si="9">IF(_xlfn.RANK.EQ(G262,$G$4:$G$1977,0)=_xlfn.RANK.EQ(G261,$G$4:$G$1977,0), _xlfn.RANK.EQ(G261,$G$4:$G$1977)&amp;"위", _xlfn.RANK.EQ(G262,$G$4:$G$1977,0)&amp;"위")</f>
        <v>258위</v>
      </c>
      <c r="B262" s="135" t="s">
        <v>2757</v>
      </c>
      <c r="C262" s="119" t="s">
        <v>2511</v>
      </c>
      <c r="D262" s="120" t="s">
        <v>1165</v>
      </c>
      <c r="E262" s="121" t="s">
        <v>1175</v>
      </c>
      <c r="F262" s="120" t="s">
        <v>1177</v>
      </c>
      <c r="G262" s="619">
        <f t="shared" si="8"/>
        <v>4.7899999999999991</v>
      </c>
      <c r="H262" s="122">
        <v>4.83</v>
      </c>
      <c r="I262" s="122">
        <v>4.78</v>
      </c>
      <c r="J262" s="122">
        <v>4.72</v>
      </c>
      <c r="K262" s="122">
        <v>4.83</v>
      </c>
      <c r="L262" s="500"/>
    </row>
    <row r="263" spans="1:12" ht="30" customHeight="1">
      <c r="A263" s="139" t="str">
        <f t="shared" si="9"/>
        <v>258위</v>
      </c>
      <c r="B263" s="135" t="s">
        <v>2755</v>
      </c>
      <c r="C263" s="123" t="s">
        <v>235</v>
      </c>
      <c r="D263" s="120" t="s">
        <v>392</v>
      </c>
      <c r="E263" s="121" t="s">
        <v>393</v>
      </c>
      <c r="F263" s="120" t="s">
        <v>394</v>
      </c>
      <c r="G263" s="619">
        <f t="shared" si="8"/>
        <v>4.7899999999999991</v>
      </c>
      <c r="H263" s="122">
        <v>4.83</v>
      </c>
      <c r="I263" s="122">
        <v>4.78</v>
      </c>
      <c r="J263" s="122">
        <v>4.72</v>
      </c>
      <c r="K263" s="122">
        <v>4.83</v>
      </c>
      <c r="L263" s="500"/>
    </row>
    <row r="264" spans="1:12" ht="30" customHeight="1">
      <c r="A264" s="139" t="str">
        <f t="shared" si="9"/>
        <v>261위</v>
      </c>
      <c r="B264" s="139" t="s">
        <v>4139</v>
      </c>
      <c r="C264" s="139" t="s">
        <v>4135</v>
      </c>
      <c r="D264" s="120" t="s">
        <v>4132</v>
      </c>
      <c r="E264" s="121" t="s">
        <v>4102</v>
      </c>
      <c r="F264" s="120" t="s">
        <v>4104</v>
      </c>
      <c r="G264" s="618">
        <f t="shared" si="8"/>
        <v>4.7874999999999996</v>
      </c>
      <c r="H264" s="141">
        <v>4.79</v>
      </c>
      <c r="I264" s="141">
        <v>4.71</v>
      </c>
      <c r="J264" s="141">
        <v>4.79</v>
      </c>
      <c r="K264" s="141">
        <v>4.8600000000000003</v>
      </c>
      <c r="L264" s="500"/>
    </row>
    <row r="265" spans="1:12" ht="30" customHeight="1">
      <c r="A265" s="139" t="str">
        <f t="shared" si="9"/>
        <v>261위</v>
      </c>
      <c r="B265" s="135" t="s">
        <v>4375</v>
      </c>
      <c r="C265" s="135" t="s">
        <v>4492</v>
      </c>
      <c r="D265" s="142" t="s">
        <v>4491</v>
      </c>
      <c r="E265" s="132" t="s">
        <v>4485</v>
      </c>
      <c r="F265" s="131" t="s">
        <v>4486</v>
      </c>
      <c r="G265" s="619">
        <f t="shared" si="8"/>
        <v>4.7874999999999996</v>
      </c>
      <c r="H265" s="122">
        <v>4.78</v>
      </c>
      <c r="I265" s="122">
        <v>4.78</v>
      </c>
      <c r="J265" s="122">
        <v>4.74</v>
      </c>
      <c r="K265" s="122">
        <v>4.8499999999999996</v>
      </c>
      <c r="L265" s="135"/>
    </row>
    <row r="266" spans="1:12" ht="30" customHeight="1">
      <c r="A266" s="139" t="str">
        <f t="shared" si="9"/>
        <v>261위</v>
      </c>
      <c r="B266" s="135" t="s">
        <v>4375</v>
      </c>
      <c r="C266" s="135" t="s">
        <v>4260</v>
      </c>
      <c r="D266" s="120" t="s">
        <v>4374</v>
      </c>
      <c r="E266" s="121" t="s">
        <v>4347</v>
      </c>
      <c r="F266" s="120" t="s">
        <v>4348</v>
      </c>
      <c r="G266" s="618">
        <f t="shared" si="8"/>
        <v>4.7874999999999996</v>
      </c>
      <c r="H266" s="141">
        <v>4.76</v>
      </c>
      <c r="I266" s="141">
        <v>4.82</v>
      </c>
      <c r="J266" s="141">
        <v>4.75</v>
      </c>
      <c r="K266" s="141">
        <v>4.82</v>
      </c>
      <c r="L266" s="500"/>
    </row>
    <row r="267" spans="1:12" ht="30" customHeight="1">
      <c r="A267" s="139" t="str">
        <f t="shared" si="9"/>
        <v>264위</v>
      </c>
      <c r="B267" s="139" t="s">
        <v>4995</v>
      </c>
      <c r="C267" s="139" t="s">
        <v>4910</v>
      </c>
      <c r="D267" s="142" t="s">
        <v>4998</v>
      </c>
      <c r="E267" s="121" t="s">
        <v>4966</v>
      </c>
      <c r="F267" s="120" t="s">
        <v>4967</v>
      </c>
      <c r="G267" s="618">
        <f t="shared" si="8"/>
        <v>4.7868279569892476</v>
      </c>
      <c r="H267" s="244">
        <v>4.806451612903226</v>
      </c>
      <c r="I267" s="244">
        <v>4.774193548387097</v>
      </c>
      <c r="J267" s="244">
        <v>4.7666666666666666</v>
      </c>
      <c r="K267" s="244">
        <v>4.8</v>
      </c>
      <c r="L267" s="139"/>
    </row>
    <row r="268" spans="1:12" ht="30" customHeight="1">
      <c r="A268" s="139" t="str">
        <f t="shared" si="9"/>
        <v>265위</v>
      </c>
      <c r="B268" s="139" t="s">
        <v>4238</v>
      </c>
      <c r="C268" s="139" t="s">
        <v>4236</v>
      </c>
      <c r="D268" s="120" t="s">
        <v>4229</v>
      </c>
      <c r="E268" s="121" t="s">
        <v>673</v>
      </c>
      <c r="F268" s="140" t="s">
        <v>674</v>
      </c>
      <c r="G268" s="618">
        <f t="shared" si="8"/>
        <v>4.7850000000000001</v>
      </c>
      <c r="H268" s="141">
        <v>4.8</v>
      </c>
      <c r="I268" s="141">
        <v>4.87</v>
      </c>
      <c r="J268" s="141">
        <v>4.87</v>
      </c>
      <c r="K268" s="141">
        <v>4.5999999999999996</v>
      </c>
      <c r="L268" s="500"/>
    </row>
    <row r="269" spans="1:12" ht="30" customHeight="1">
      <c r="A269" s="139" t="str">
        <f t="shared" si="9"/>
        <v>265위</v>
      </c>
      <c r="B269" s="135" t="s">
        <v>2757</v>
      </c>
      <c r="C269" s="119" t="s">
        <v>2513</v>
      </c>
      <c r="D269" s="120" t="s">
        <v>155</v>
      </c>
      <c r="E269" s="121" t="s">
        <v>167</v>
      </c>
      <c r="F269" s="120" t="s">
        <v>168</v>
      </c>
      <c r="G269" s="619">
        <f t="shared" si="8"/>
        <v>4.7850000000000001</v>
      </c>
      <c r="H269" s="122">
        <v>4.8</v>
      </c>
      <c r="I269" s="122">
        <v>4.8</v>
      </c>
      <c r="J269" s="122">
        <v>4.79</v>
      </c>
      <c r="K269" s="122">
        <v>4.75</v>
      </c>
      <c r="L269" s="500"/>
    </row>
    <row r="270" spans="1:12" ht="30" customHeight="1">
      <c r="A270" s="139" t="str">
        <f t="shared" si="9"/>
        <v>265위</v>
      </c>
      <c r="B270" s="135" t="s">
        <v>2755</v>
      </c>
      <c r="C270" s="123" t="s">
        <v>216</v>
      </c>
      <c r="D270" s="120" t="s">
        <v>271</v>
      </c>
      <c r="E270" s="121" t="s">
        <v>237</v>
      </c>
      <c r="F270" s="120" t="s">
        <v>283</v>
      </c>
      <c r="G270" s="619">
        <f t="shared" si="8"/>
        <v>4.7850000000000001</v>
      </c>
      <c r="H270" s="122">
        <v>4.79</v>
      </c>
      <c r="I270" s="122">
        <v>4.76</v>
      </c>
      <c r="J270" s="122">
        <v>4.76</v>
      </c>
      <c r="K270" s="122">
        <v>4.83</v>
      </c>
      <c r="L270" s="500"/>
    </row>
    <row r="271" spans="1:12" ht="30" customHeight="1">
      <c r="A271" s="139" t="str">
        <f t="shared" si="9"/>
        <v>265위</v>
      </c>
      <c r="B271" s="135" t="s">
        <v>2756</v>
      </c>
      <c r="C271" s="119" t="s">
        <v>2509</v>
      </c>
      <c r="D271" s="120" t="s">
        <v>897</v>
      </c>
      <c r="E271" s="121" t="s">
        <v>367</v>
      </c>
      <c r="F271" s="120" t="s">
        <v>368</v>
      </c>
      <c r="G271" s="622">
        <f t="shared" si="8"/>
        <v>4.7850000000000001</v>
      </c>
      <c r="H271" s="122">
        <v>4.76</v>
      </c>
      <c r="I271" s="122">
        <v>4.8600000000000003</v>
      </c>
      <c r="J271" s="122">
        <v>4.76</v>
      </c>
      <c r="K271" s="124">
        <v>4.76</v>
      </c>
      <c r="L271" s="500"/>
    </row>
    <row r="272" spans="1:12" ht="30" customHeight="1">
      <c r="A272" s="139" t="str">
        <f t="shared" si="9"/>
        <v>265위</v>
      </c>
      <c r="B272" s="135" t="s">
        <v>2755</v>
      </c>
      <c r="C272" s="123" t="s">
        <v>89</v>
      </c>
      <c r="D272" s="120" t="s">
        <v>419</v>
      </c>
      <c r="E272" s="121" t="s">
        <v>515</v>
      </c>
      <c r="F272" s="120" t="s">
        <v>516</v>
      </c>
      <c r="G272" s="619">
        <f t="shared" si="8"/>
        <v>4.7850000000000001</v>
      </c>
      <c r="H272" s="122">
        <v>4.8</v>
      </c>
      <c r="I272" s="122">
        <v>4.8</v>
      </c>
      <c r="J272" s="122">
        <v>4.7699999999999996</v>
      </c>
      <c r="K272" s="122">
        <v>4.7699999999999996</v>
      </c>
      <c r="L272" s="500"/>
    </row>
    <row r="273" spans="1:12" ht="30" customHeight="1">
      <c r="A273" s="139" t="str">
        <f t="shared" si="9"/>
        <v>265위</v>
      </c>
      <c r="B273" s="135" t="s">
        <v>2759</v>
      </c>
      <c r="C273" s="134" t="s">
        <v>2116</v>
      </c>
      <c r="D273" s="131" t="s">
        <v>2297</v>
      </c>
      <c r="E273" s="132" t="s">
        <v>1853</v>
      </c>
      <c r="F273" s="131" t="s">
        <v>2308</v>
      </c>
      <c r="G273" s="619">
        <f t="shared" si="8"/>
        <v>4.7850000000000001</v>
      </c>
      <c r="H273" s="122">
        <v>4.71</v>
      </c>
      <c r="I273" s="122">
        <v>4.71</v>
      </c>
      <c r="J273" s="122">
        <v>4.8600000000000003</v>
      </c>
      <c r="K273" s="122">
        <v>4.8600000000000003</v>
      </c>
      <c r="L273" s="500"/>
    </row>
    <row r="274" spans="1:12" ht="30" customHeight="1">
      <c r="A274" s="139" t="str">
        <f t="shared" si="9"/>
        <v>271위</v>
      </c>
      <c r="B274" s="139" t="s">
        <v>4237</v>
      </c>
      <c r="C274" s="139" t="s">
        <v>4160</v>
      </c>
      <c r="D274" s="120" t="s">
        <v>4234</v>
      </c>
      <c r="E274" s="121" t="s">
        <v>4227</v>
      </c>
      <c r="F274" s="120" t="s">
        <v>4219</v>
      </c>
      <c r="G274" s="618">
        <f t="shared" si="8"/>
        <v>4.7849999999999993</v>
      </c>
      <c r="H274" s="141">
        <v>4.7699999999999996</v>
      </c>
      <c r="I274" s="141">
        <v>4.7699999999999996</v>
      </c>
      <c r="J274" s="141">
        <v>4.8099999999999996</v>
      </c>
      <c r="K274" s="141">
        <v>4.79</v>
      </c>
      <c r="L274" s="500"/>
    </row>
    <row r="275" spans="1:12" ht="30" customHeight="1">
      <c r="A275" s="139" t="str">
        <f t="shared" si="9"/>
        <v>272위</v>
      </c>
      <c r="B275" s="135" t="s">
        <v>2759</v>
      </c>
      <c r="C275" s="134" t="s">
        <v>2127</v>
      </c>
      <c r="D275" s="131" t="s">
        <v>155</v>
      </c>
      <c r="E275" s="132" t="s">
        <v>805</v>
      </c>
      <c r="F275" s="133" t="s">
        <v>674</v>
      </c>
      <c r="G275" s="619">
        <f t="shared" si="8"/>
        <v>4.7825000000000006</v>
      </c>
      <c r="H275" s="122">
        <v>4.7300000000000004</v>
      </c>
      <c r="I275" s="122">
        <v>4.8</v>
      </c>
      <c r="J275" s="122">
        <v>4.8</v>
      </c>
      <c r="K275" s="122">
        <v>4.8</v>
      </c>
      <c r="L275" s="500"/>
    </row>
    <row r="276" spans="1:12" ht="30" customHeight="1">
      <c r="A276" s="139" t="str">
        <f t="shared" si="9"/>
        <v>272위</v>
      </c>
      <c r="B276" s="135" t="s">
        <v>4237</v>
      </c>
      <c r="C276" s="134" t="s">
        <v>3960</v>
      </c>
      <c r="D276" s="131" t="s">
        <v>155</v>
      </c>
      <c r="E276" s="132" t="s">
        <v>673</v>
      </c>
      <c r="F276" s="133" t="s">
        <v>674</v>
      </c>
      <c r="G276" s="619">
        <f t="shared" si="8"/>
        <v>4.7825000000000006</v>
      </c>
      <c r="H276" s="122">
        <v>4.7300000000000004</v>
      </c>
      <c r="I276" s="122">
        <v>4.8</v>
      </c>
      <c r="J276" s="122">
        <v>4.8</v>
      </c>
      <c r="K276" s="122">
        <v>4.8</v>
      </c>
      <c r="L276" s="500"/>
    </row>
    <row r="277" spans="1:12" ht="30" customHeight="1">
      <c r="A277" s="139" t="str">
        <f t="shared" si="9"/>
        <v>274위</v>
      </c>
      <c r="B277" s="135" t="s">
        <v>2871</v>
      </c>
      <c r="C277" s="135" t="s">
        <v>5589</v>
      </c>
      <c r="D277" s="120" t="s">
        <v>2870</v>
      </c>
      <c r="E277" s="132" t="s">
        <v>673</v>
      </c>
      <c r="F277" s="133" t="s">
        <v>674</v>
      </c>
      <c r="G277" s="619">
        <f t="shared" si="8"/>
        <v>4.7824999999999998</v>
      </c>
      <c r="H277" s="122">
        <v>4.8099999999999996</v>
      </c>
      <c r="I277" s="122">
        <v>4.5599999999999996</v>
      </c>
      <c r="J277" s="122">
        <v>4.88</v>
      </c>
      <c r="K277" s="122">
        <v>4.88</v>
      </c>
      <c r="L277" s="500"/>
    </row>
    <row r="278" spans="1:12" ht="30" customHeight="1">
      <c r="A278" s="139" t="str">
        <f t="shared" si="9"/>
        <v>274위</v>
      </c>
      <c r="B278" s="135" t="s">
        <v>2755</v>
      </c>
      <c r="C278" s="123" t="s">
        <v>216</v>
      </c>
      <c r="D278" s="120" t="s">
        <v>236</v>
      </c>
      <c r="E278" s="121" t="s">
        <v>237</v>
      </c>
      <c r="F278" s="120" t="s">
        <v>238</v>
      </c>
      <c r="G278" s="619">
        <f t="shared" si="8"/>
        <v>4.7824999999999998</v>
      </c>
      <c r="H278" s="122">
        <v>4.8</v>
      </c>
      <c r="I278" s="122">
        <v>4.8</v>
      </c>
      <c r="J278" s="122">
        <v>4.8</v>
      </c>
      <c r="K278" s="122">
        <v>4.7300000000000004</v>
      </c>
      <c r="L278" s="500"/>
    </row>
    <row r="279" spans="1:12" ht="30" customHeight="1">
      <c r="A279" s="139" t="str">
        <f t="shared" si="9"/>
        <v>276위</v>
      </c>
      <c r="B279" s="135" t="s">
        <v>2756</v>
      </c>
      <c r="C279" s="119" t="s">
        <v>2507</v>
      </c>
      <c r="D279" s="120" t="s">
        <v>703</v>
      </c>
      <c r="E279" s="121" t="s">
        <v>715</v>
      </c>
      <c r="F279" s="120" t="s">
        <v>716</v>
      </c>
      <c r="G279" s="619">
        <f t="shared" si="8"/>
        <v>4.78</v>
      </c>
      <c r="H279" s="122">
        <v>4.78</v>
      </c>
      <c r="I279" s="122">
        <v>4.78</v>
      </c>
      <c r="J279" s="122">
        <v>4.78</v>
      </c>
      <c r="K279" s="122">
        <v>4.78</v>
      </c>
      <c r="L279" s="500"/>
    </row>
    <row r="280" spans="1:12" ht="30" customHeight="1">
      <c r="A280" s="139" t="str">
        <f t="shared" si="9"/>
        <v>276위</v>
      </c>
      <c r="B280" s="135" t="s">
        <v>2756</v>
      </c>
      <c r="C280" s="119" t="s">
        <v>2507</v>
      </c>
      <c r="D280" s="120" t="s">
        <v>703</v>
      </c>
      <c r="E280" s="121" t="s">
        <v>704</v>
      </c>
      <c r="F280" s="120" t="s">
        <v>707</v>
      </c>
      <c r="G280" s="619">
        <f t="shared" si="8"/>
        <v>4.78</v>
      </c>
      <c r="H280" s="122">
        <v>4.78</v>
      </c>
      <c r="I280" s="122">
        <v>4.78</v>
      </c>
      <c r="J280" s="122">
        <v>4.78</v>
      </c>
      <c r="K280" s="122">
        <v>4.78</v>
      </c>
      <c r="L280" s="500"/>
    </row>
    <row r="281" spans="1:12" ht="30" customHeight="1">
      <c r="A281" s="139" t="str">
        <f t="shared" si="9"/>
        <v>276위</v>
      </c>
      <c r="B281" s="135" t="s">
        <v>2757</v>
      </c>
      <c r="C281" s="119" t="s">
        <v>2511</v>
      </c>
      <c r="D281" s="120" t="s">
        <v>1165</v>
      </c>
      <c r="E281" s="121" t="s">
        <v>1175</v>
      </c>
      <c r="F281" s="120" t="s">
        <v>1176</v>
      </c>
      <c r="G281" s="619">
        <f t="shared" si="8"/>
        <v>4.78</v>
      </c>
      <c r="H281" s="122">
        <v>4.78</v>
      </c>
      <c r="I281" s="122">
        <v>4.78</v>
      </c>
      <c r="J281" s="122">
        <v>4.78</v>
      </c>
      <c r="K281" s="122">
        <v>4.78</v>
      </c>
      <c r="L281" s="500"/>
    </row>
    <row r="282" spans="1:12" ht="30" customHeight="1">
      <c r="A282" s="139" t="str">
        <f t="shared" si="9"/>
        <v>279위</v>
      </c>
      <c r="B282" s="135" t="s">
        <v>2759</v>
      </c>
      <c r="C282" s="134" t="s">
        <v>2433</v>
      </c>
      <c r="D282" s="131" t="s">
        <v>2445</v>
      </c>
      <c r="E282" s="132" t="s">
        <v>955</v>
      </c>
      <c r="F282" s="131" t="s">
        <v>1041</v>
      </c>
      <c r="G282" s="619">
        <f t="shared" si="8"/>
        <v>4.7799999999999994</v>
      </c>
      <c r="H282" s="122">
        <v>4.75</v>
      </c>
      <c r="I282" s="122">
        <v>4.75</v>
      </c>
      <c r="J282" s="122">
        <v>4.8099999999999996</v>
      </c>
      <c r="K282" s="122">
        <v>4.8099999999999996</v>
      </c>
      <c r="L282" s="500"/>
    </row>
    <row r="283" spans="1:12" ht="30" customHeight="1">
      <c r="A283" s="139" t="str">
        <f t="shared" si="9"/>
        <v>279위</v>
      </c>
      <c r="B283" s="139" t="s">
        <v>4237</v>
      </c>
      <c r="C283" s="139" t="s">
        <v>4160</v>
      </c>
      <c r="D283" s="120" t="s">
        <v>4234</v>
      </c>
      <c r="E283" s="121" t="s">
        <v>4227</v>
      </c>
      <c r="F283" s="120" t="s">
        <v>4220</v>
      </c>
      <c r="G283" s="618">
        <f t="shared" si="8"/>
        <v>4.7799999999999994</v>
      </c>
      <c r="H283" s="141">
        <v>4.7699999999999996</v>
      </c>
      <c r="I283" s="141">
        <v>4.7699999999999996</v>
      </c>
      <c r="J283" s="141">
        <v>4.7699999999999996</v>
      </c>
      <c r="K283" s="141">
        <v>4.8099999999999996</v>
      </c>
      <c r="L283" s="500"/>
    </row>
    <row r="284" spans="1:12" ht="30" customHeight="1">
      <c r="A284" s="139" t="str">
        <f t="shared" si="9"/>
        <v>279위</v>
      </c>
      <c r="B284" s="135" t="s">
        <v>4375</v>
      </c>
      <c r="C284" s="135" t="s">
        <v>4260</v>
      </c>
      <c r="D284" s="120" t="s">
        <v>4370</v>
      </c>
      <c r="E284" s="121" t="s">
        <v>4312</v>
      </c>
      <c r="F284" s="120" t="s">
        <v>4313</v>
      </c>
      <c r="G284" s="618">
        <f t="shared" si="8"/>
        <v>4.7799999999999994</v>
      </c>
      <c r="H284" s="141">
        <v>4.79</v>
      </c>
      <c r="I284" s="141">
        <v>4.75</v>
      </c>
      <c r="J284" s="141">
        <v>4.79</v>
      </c>
      <c r="K284" s="141">
        <v>4.79</v>
      </c>
      <c r="L284" s="500"/>
    </row>
    <row r="285" spans="1:12" ht="30" customHeight="1">
      <c r="A285" s="139" t="str">
        <f t="shared" si="9"/>
        <v>279위</v>
      </c>
      <c r="B285" s="135" t="s">
        <v>2756</v>
      </c>
      <c r="C285" s="119" t="s">
        <v>2507</v>
      </c>
      <c r="D285" s="120" t="s">
        <v>723</v>
      </c>
      <c r="E285" s="121" t="s">
        <v>724</v>
      </c>
      <c r="F285" s="120" t="s">
        <v>728</v>
      </c>
      <c r="G285" s="619">
        <f t="shared" si="8"/>
        <v>4.7799999999999994</v>
      </c>
      <c r="H285" s="122">
        <v>4.8099999999999996</v>
      </c>
      <c r="I285" s="122">
        <v>4.8099999999999996</v>
      </c>
      <c r="J285" s="122">
        <v>4.75</v>
      </c>
      <c r="K285" s="122">
        <v>4.75</v>
      </c>
      <c r="L285" s="500"/>
    </row>
    <row r="286" spans="1:12" ht="30" customHeight="1">
      <c r="A286" s="139" t="str">
        <f t="shared" si="9"/>
        <v>279위</v>
      </c>
      <c r="B286" s="135" t="s">
        <v>2759</v>
      </c>
      <c r="C286" s="134" t="s">
        <v>2433</v>
      </c>
      <c r="D286" s="131" t="s">
        <v>2445</v>
      </c>
      <c r="E286" s="132" t="s">
        <v>237</v>
      </c>
      <c r="F286" s="131" t="s">
        <v>238</v>
      </c>
      <c r="G286" s="619">
        <f t="shared" si="8"/>
        <v>4.7799999999999994</v>
      </c>
      <c r="H286" s="122">
        <v>4.8099999999999996</v>
      </c>
      <c r="I286" s="122">
        <v>4.75</v>
      </c>
      <c r="J286" s="122">
        <v>4.75</v>
      </c>
      <c r="K286" s="122">
        <v>4.8099999999999996</v>
      </c>
      <c r="L286" s="500"/>
    </row>
    <row r="287" spans="1:12" ht="30" customHeight="1">
      <c r="A287" s="139" t="str">
        <f t="shared" si="9"/>
        <v>284위</v>
      </c>
      <c r="B287" s="135" t="s">
        <v>2754</v>
      </c>
      <c r="C287" s="119" t="s">
        <v>2502</v>
      </c>
      <c r="D287" s="120" t="s">
        <v>2503</v>
      </c>
      <c r="E287" s="121" t="s">
        <v>114</v>
      </c>
      <c r="F287" s="120" t="s">
        <v>115</v>
      </c>
      <c r="G287" s="619">
        <f t="shared" si="8"/>
        <v>4.7774999999999999</v>
      </c>
      <c r="H287" s="122">
        <v>4.79</v>
      </c>
      <c r="I287" s="122">
        <v>4.79</v>
      </c>
      <c r="J287" s="122">
        <v>4.74</v>
      </c>
      <c r="K287" s="122">
        <v>4.79</v>
      </c>
      <c r="L287" s="500"/>
    </row>
    <row r="288" spans="1:12" ht="30" customHeight="1">
      <c r="A288" s="139" t="str">
        <f t="shared" si="9"/>
        <v>284위</v>
      </c>
      <c r="B288" s="135" t="s">
        <v>2757</v>
      </c>
      <c r="C288" s="119" t="s">
        <v>2515</v>
      </c>
      <c r="D288" s="120" t="s">
        <v>1594</v>
      </c>
      <c r="E288" s="121" t="s">
        <v>1595</v>
      </c>
      <c r="F288" s="120" t="s">
        <v>1596</v>
      </c>
      <c r="G288" s="619">
        <f t="shared" si="8"/>
        <v>4.7774999999999999</v>
      </c>
      <c r="H288" s="122">
        <v>4.76</v>
      </c>
      <c r="I288" s="122">
        <v>4.82</v>
      </c>
      <c r="J288" s="122">
        <v>4.82</v>
      </c>
      <c r="K288" s="122">
        <v>4.71</v>
      </c>
      <c r="L288" s="500"/>
    </row>
    <row r="289" spans="1:12" ht="30" customHeight="1">
      <c r="A289" s="139" t="str">
        <f t="shared" si="9"/>
        <v>284위</v>
      </c>
      <c r="B289" s="135" t="s">
        <v>4237</v>
      </c>
      <c r="C289" s="134" t="s">
        <v>3960</v>
      </c>
      <c r="D289" s="131" t="s">
        <v>4000</v>
      </c>
      <c r="E289" s="132" t="s">
        <v>4004</v>
      </c>
      <c r="F289" s="133" t="s">
        <v>4005</v>
      </c>
      <c r="G289" s="619">
        <f t="shared" si="8"/>
        <v>4.7774999999999999</v>
      </c>
      <c r="H289" s="122">
        <v>4.8</v>
      </c>
      <c r="I289" s="122">
        <v>4.87</v>
      </c>
      <c r="J289" s="122">
        <v>4.71</v>
      </c>
      <c r="K289" s="122">
        <v>4.7300000000000004</v>
      </c>
      <c r="L289" s="500"/>
    </row>
    <row r="290" spans="1:12" ht="30" customHeight="1">
      <c r="A290" s="139" t="str">
        <f t="shared" si="9"/>
        <v>287위</v>
      </c>
      <c r="B290" s="139" t="s">
        <v>4995</v>
      </c>
      <c r="C290" s="139" t="s">
        <v>5049</v>
      </c>
      <c r="D290" s="142" t="s">
        <v>5558</v>
      </c>
      <c r="E290" s="121" t="s">
        <v>149</v>
      </c>
      <c r="F290" s="140" t="s">
        <v>4865</v>
      </c>
      <c r="G290" s="618">
        <f t="shared" si="8"/>
        <v>4.776315789473685</v>
      </c>
      <c r="H290" s="244">
        <v>4.7368421052631575</v>
      </c>
      <c r="I290" s="244">
        <v>4.7894736842105265</v>
      </c>
      <c r="J290" s="244">
        <v>4.7894736842105265</v>
      </c>
      <c r="K290" s="244">
        <v>4.7894736842105265</v>
      </c>
      <c r="L290" s="139"/>
    </row>
    <row r="291" spans="1:12" ht="30" customHeight="1">
      <c r="A291" s="139" t="str">
        <f t="shared" si="9"/>
        <v>288위</v>
      </c>
      <c r="B291" s="135" t="s">
        <v>5600</v>
      </c>
      <c r="C291" s="134" t="s">
        <v>3272</v>
      </c>
      <c r="D291" s="131" t="s">
        <v>155</v>
      </c>
      <c r="E291" s="132" t="s">
        <v>337</v>
      </c>
      <c r="F291" s="133" t="s">
        <v>338</v>
      </c>
      <c r="G291" s="619">
        <f t="shared" si="8"/>
        <v>4.7750000000000004</v>
      </c>
      <c r="H291" s="122">
        <v>4.8</v>
      </c>
      <c r="I291" s="122">
        <v>4.8</v>
      </c>
      <c r="J291" s="122">
        <v>4.7</v>
      </c>
      <c r="K291" s="122">
        <v>4.8</v>
      </c>
      <c r="L291" s="500"/>
    </row>
    <row r="292" spans="1:12" ht="30" customHeight="1">
      <c r="A292" s="139" t="str">
        <f t="shared" si="9"/>
        <v>288위</v>
      </c>
      <c r="B292" s="135" t="s">
        <v>2759</v>
      </c>
      <c r="C292" s="134" t="s">
        <v>2116</v>
      </c>
      <c r="D292" s="131" t="s">
        <v>2276</v>
      </c>
      <c r="E292" s="132" t="s">
        <v>704</v>
      </c>
      <c r="F292" s="131" t="s">
        <v>2278</v>
      </c>
      <c r="G292" s="619">
        <f t="shared" si="8"/>
        <v>4.7750000000000004</v>
      </c>
      <c r="H292" s="122">
        <v>4.7300000000000004</v>
      </c>
      <c r="I292" s="122">
        <v>4.7300000000000004</v>
      </c>
      <c r="J292" s="122">
        <v>4.82</v>
      </c>
      <c r="K292" s="122">
        <v>4.82</v>
      </c>
      <c r="L292" s="500"/>
    </row>
    <row r="293" spans="1:12" ht="30" customHeight="1">
      <c r="A293" s="139" t="str">
        <f t="shared" si="9"/>
        <v>288위</v>
      </c>
      <c r="B293" s="135" t="s">
        <v>2756</v>
      </c>
      <c r="C293" s="119" t="s">
        <v>2507</v>
      </c>
      <c r="D293" s="120" t="s">
        <v>703</v>
      </c>
      <c r="E293" s="121" t="s">
        <v>720</v>
      </c>
      <c r="F293" s="120" t="s">
        <v>722</v>
      </c>
      <c r="G293" s="619">
        <f t="shared" si="8"/>
        <v>4.7750000000000004</v>
      </c>
      <c r="H293" s="122">
        <v>4.76</v>
      </c>
      <c r="I293" s="122">
        <v>4.76</v>
      </c>
      <c r="J293" s="122">
        <v>4.76</v>
      </c>
      <c r="K293" s="122">
        <v>4.82</v>
      </c>
      <c r="L293" s="500"/>
    </row>
    <row r="294" spans="1:12" ht="30" customHeight="1">
      <c r="A294" s="139" t="str">
        <f t="shared" si="9"/>
        <v>288위</v>
      </c>
      <c r="B294" s="135" t="s">
        <v>2759</v>
      </c>
      <c r="C294" s="134" t="s">
        <v>2116</v>
      </c>
      <c r="D294" s="131" t="s">
        <v>2276</v>
      </c>
      <c r="E294" s="132" t="s">
        <v>1842</v>
      </c>
      <c r="F294" s="131" t="s">
        <v>2294</v>
      </c>
      <c r="G294" s="619">
        <f t="shared" si="8"/>
        <v>4.7750000000000004</v>
      </c>
      <c r="H294" s="122">
        <v>4.82</v>
      </c>
      <c r="I294" s="122">
        <v>4.7300000000000004</v>
      </c>
      <c r="J294" s="122">
        <v>4.7300000000000004</v>
      </c>
      <c r="K294" s="122">
        <v>4.82</v>
      </c>
      <c r="L294" s="500"/>
    </row>
    <row r="295" spans="1:12" ht="30" customHeight="1">
      <c r="A295" s="139" t="str">
        <f t="shared" si="9"/>
        <v>292위</v>
      </c>
      <c r="B295" s="135" t="s">
        <v>2755</v>
      </c>
      <c r="C295" s="123" t="s">
        <v>235</v>
      </c>
      <c r="D295" s="120" t="s">
        <v>392</v>
      </c>
      <c r="E295" s="121" t="s">
        <v>395</v>
      </c>
      <c r="F295" s="120" t="s">
        <v>396</v>
      </c>
      <c r="G295" s="619">
        <f t="shared" si="8"/>
        <v>4.7749999999999995</v>
      </c>
      <c r="H295" s="122">
        <v>4.83</v>
      </c>
      <c r="I295" s="122">
        <v>4.83</v>
      </c>
      <c r="J295" s="122">
        <v>4.72</v>
      </c>
      <c r="K295" s="122">
        <v>4.72</v>
      </c>
      <c r="L295" s="500"/>
    </row>
    <row r="296" spans="1:12" ht="30" customHeight="1">
      <c r="A296" s="139" t="str">
        <f t="shared" si="9"/>
        <v>293위</v>
      </c>
      <c r="B296" s="135" t="s">
        <v>2758</v>
      </c>
      <c r="C296" s="125" t="s">
        <v>2601</v>
      </c>
      <c r="D296" s="130" t="s">
        <v>2609</v>
      </c>
      <c r="E296" s="125" t="s">
        <v>2528</v>
      </c>
      <c r="F296" s="127" t="s">
        <v>168</v>
      </c>
      <c r="G296" s="621">
        <f t="shared" si="8"/>
        <v>4.7725000000000009</v>
      </c>
      <c r="H296" s="128">
        <v>4.78</v>
      </c>
      <c r="I296" s="128">
        <v>4.7699999999999996</v>
      </c>
      <c r="J296" s="128">
        <v>4.78</v>
      </c>
      <c r="K296" s="128">
        <v>4.76</v>
      </c>
      <c r="L296" s="500"/>
    </row>
    <row r="297" spans="1:12" ht="30" customHeight="1">
      <c r="A297" s="139" t="str">
        <f t="shared" si="9"/>
        <v>294위</v>
      </c>
      <c r="B297" s="135" t="s">
        <v>2757</v>
      </c>
      <c r="C297" s="119" t="s">
        <v>2512</v>
      </c>
      <c r="D297" s="120" t="s">
        <v>155</v>
      </c>
      <c r="E297" s="121" t="s">
        <v>805</v>
      </c>
      <c r="F297" s="120" t="s">
        <v>806</v>
      </c>
      <c r="G297" s="619">
        <f t="shared" si="8"/>
        <v>4.7725</v>
      </c>
      <c r="H297" s="122">
        <v>4.75</v>
      </c>
      <c r="I297" s="122">
        <v>4.88</v>
      </c>
      <c r="J297" s="122">
        <v>4.6500000000000004</v>
      </c>
      <c r="K297" s="122">
        <v>4.8099999999999996</v>
      </c>
      <c r="L297" s="500"/>
    </row>
    <row r="298" spans="1:12" ht="30" customHeight="1">
      <c r="A298" s="139" t="str">
        <f t="shared" si="9"/>
        <v>294위</v>
      </c>
      <c r="B298" s="135" t="s">
        <v>2871</v>
      </c>
      <c r="C298" s="135" t="s">
        <v>5589</v>
      </c>
      <c r="D298" s="120" t="s">
        <v>2841</v>
      </c>
      <c r="E298" s="132" t="s">
        <v>2842</v>
      </c>
      <c r="F298" s="131" t="s">
        <v>2843</v>
      </c>
      <c r="G298" s="619">
        <f t="shared" si="8"/>
        <v>4.7725</v>
      </c>
      <c r="H298" s="122">
        <v>4.82</v>
      </c>
      <c r="I298" s="122">
        <v>4.7300000000000004</v>
      </c>
      <c r="J298" s="122">
        <v>4.7699999999999996</v>
      </c>
      <c r="K298" s="122">
        <v>4.7699999999999996</v>
      </c>
      <c r="L298" s="500"/>
    </row>
    <row r="299" spans="1:12" ht="30" customHeight="1">
      <c r="A299" s="139" t="str">
        <f t="shared" si="9"/>
        <v>294위</v>
      </c>
      <c r="B299" s="135" t="s">
        <v>2871</v>
      </c>
      <c r="C299" s="135" t="s">
        <v>5589</v>
      </c>
      <c r="D299" s="120" t="s">
        <v>2870</v>
      </c>
      <c r="E299" s="132" t="s">
        <v>329</v>
      </c>
      <c r="F299" s="133" t="s">
        <v>330</v>
      </c>
      <c r="G299" s="619">
        <f t="shared" si="8"/>
        <v>4.7725</v>
      </c>
      <c r="H299" s="122">
        <v>4.78</v>
      </c>
      <c r="I299" s="122">
        <v>4.78</v>
      </c>
      <c r="J299" s="122">
        <v>4.75</v>
      </c>
      <c r="K299" s="122">
        <v>4.78</v>
      </c>
      <c r="L299" s="500"/>
    </row>
    <row r="300" spans="1:12" ht="30" customHeight="1">
      <c r="A300" s="139" t="str">
        <f t="shared" si="9"/>
        <v>297위</v>
      </c>
      <c r="B300" s="135" t="s">
        <v>2756</v>
      </c>
      <c r="C300" s="119" t="s">
        <v>2510</v>
      </c>
      <c r="D300" s="120" t="s">
        <v>155</v>
      </c>
      <c r="E300" s="121" t="s">
        <v>167</v>
      </c>
      <c r="F300" s="120" t="s">
        <v>168</v>
      </c>
      <c r="G300" s="619">
        <f t="shared" si="8"/>
        <v>4.7700000000000005</v>
      </c>
      <c r="H300" s="122">
        <v>4.72</v>
      </c>
      <c r="I300" s="122">
        <v>4.8</v>
      </c>
      <c r="J300" s="122">
        <v>4.78</v>
      </c>
      <c r="K300" s="122">
        <v>4.78</v>
      </c>
      <c r="L300" s="500"/>
    </row>
    <row r="301" spans="1:12" ht="30" customHeight="1">
      <c r="A301" s="139" t="str">
        <f t="shared" si="9"/>
        <v>298위</v>
      </c>
      <c r="B301" s="135" t="s">
        <v>2758</v>
      </c>
      <c r="C301" s="125" t="s">
        <v>2599</v>
      </c>
      <c r="D301" s="130" t="s">
        <v>2613</v>
      </c>
      <c r="E301" s="125" t="s">
        <v>337</v>
      </c>
      <c r="F301" s="127" t="s">
        <v>338</v>
      </c>
      <c r="G301" s="621">
        <f t="shared" si="8"/>
        <v>4.7699999999999996</v>
      </c>
      <c r="H301" s="128">
        <v>4.7699999999999996</v>
      </c>
      <c r="I301" s="128">
        <v>4.7699999999999996</v>
      </c>
      <c r="J301" s="128">
        <v>4.7699999999999996</v>
      </c>
      <c r="K301" s="128">
        <v>4.7699999999999996</v>
      </c>
      <c r="L301" s="500"/>
    </row>
    <row r="302" spans="1:12" ht="30" customHeight="1">
      <c r="A302" s="139" t="str">
        <f t="shared" si="9"/>
        <v>298위</v>
      </c>
      <c r="B302" s="135" t="s">
        <v>3135</v>
      </c>
      <c r="C302" s="135" t="s">
        <v>3136</v>
      </c>
      <c r="D302" s="120" t="s">
        <v>3184</v>
      </c>
      <c r="E302" s="132" t="s">
        <v>3199</v>
      </c>
      <c r="F302" s="133" t="s">
        <v>3200</v>
      </c>
      <c r="G302" s="619">
        <f t="shared" si="8"/>
        <v>4.7699999999999996</v>
      </c>
      <c r="H302" s="122">
        <v>4.7699999999999996</v>
      </c>
      <c r="I302" s="122">
        <v>4.6900000000000004</v>
      </c>
      <c r="J302" s="122">
        <v>4.7699999999999996</v>
      </c>
      <c r="K302" s="122">
        <v>4.8499999999999996</v>
      </c>
      <c r="L302" s="500"/>
    </row>
    <row r="303" spans="1:12" ht="30" customHeight="1">
      <c r="A303" s="139" t="str">
        <f t="shared" si="9"/>
        <v>298위</v>
      </c>
      <c r="B303" s="135" t="s">
        <v>2759</v>
      </c>
      <c r="C303" s="123" t="s">
        <v>2074</v>
      </c>
      <c r="D303" s="131" t="s">
        <v>155</v>
      </c>
      <c r="E303" s="132" t="s">
        <v>335</v>
      </c>
      <c r="F303" s="133" t="s">
        <v>448</v>
      </c>
      <c r="G303" s="619">
        <f t="shared" si="8"/>
        <v>4.7699999999999996</v>
      </c>
      <c r="H303" s="122">
        <v>4.7699999999999996</v>
      </c>
      <c r="I303" s="122">
        <v>4.7699999999999996</v>
      </c>
      <c r="J303" s="122">
        <v>4.7699999999999996</v>
      </c>
      <c r="K303" s="122">
        <v>4.7699999999999996</v>
      </c>
      <c r="L303" s="500"/>
    </row>
    <row r="304" spans="1:12" ht="30" customHeight="1">
      <c r="A304" s="139" t="str">
        <f t="shared" si="9"/>
        <v>298위</v>
      </c>
      <c r="B304" s="139" t="s">
        <v>4237</v>
      </c>
      <c r="C304" s="139" t="s">
        <v>4236</v>
      </c>
      <c r="D304" s="120" t="s">
        <v>4234</v>
      </c>
      <c r="E304" s="121" t="s">
        <v>4218</v>
      </c>
      <c r="F304" s="120" t="s">
        <v>914</v>
      </c>
      <c r="G304" s="618">
        <f t="shared" si="8"/>
        <v>4.7699999999999996</v>
      </c>
      <c r="H304" s="141">
        <v>4.7300000000000004</v>
      </c>
      <c r="I304" s="141">
        <v>4.7699999999999996</v>
      </c>
      <c r="J304" s="141">
        <v>4.7699999999999996</v>
      </c>
      <c r="K304" s="141">
        <v>4.8099999999999996</v>
      </c>
      <c r="L304" s="500"/>
    </row>
    <row r="305" spans="1:12" ht="30" customHeight="1">
      <c r="A305" s="139" t="str">
        <f t="shared" si="9"/>
        <v>298위</v>
      </c>
      <c r="B305" s="139" t="s">
        <v>4237</v>
      </c>
      <c r="C305" s="139" t="s">
        <v>4160</v>
      </c>
      <c r="D305" s="120" t="s">
        <v>4234</v>
      </c>
      <c r="E305" s="121" t="s">
        <v>4227</v>
      </c>
      <c r="F305" s="120" t="s">
        <v>4225</v>
      </c>
      <c r="G305" s="618">
        <f t="shared" si="8"/>
        <v>4.7699999999999996</v>
      </c>
      <c r="H305" s="141">
        <v>4.7699999999999996</v>
      </c>
      <c r="I305" s="141">
        <v>4.7699999999999996</v>
      </c>
      <c r="J305" s="141">
        <v>4.7699999999999996</v>
      </c>
      <c r="K305" s="141">
        <v>4.7699999999999996</v>
      </c>
      <c r="L305" s="500"/>
    </row>
    <row r="306" spans="1:12" ht="30" customHeight="1">
      <c r="A306" s="139" t="str">
        <f t="shared" si="9"/>
        <v>298위</v>
      </c>
      <c r="B306" s="139" t="s">
        <v>4237</v>
      </c>
      <c r="C306" s="139" t="s">
        <v>4236</v>
      </c>
      <c r="D306" s="120" t="s">
        <v>4234</v>
      </c>
      <c r="E306" s="121" t="s">
        <v>4227</v>
      </c>
      <c r="F306" s="120" t="s">
        <v>4226</v>
      </c>
      <c r="G306" s="618">
        <f t="shared" si="8"/>
        <v>4.7699999999999996</v>
      </c>
      <c r="H306" s="141">
        <v>4.7699999999999996</v>
      </c>
      <c r="I306" s="141">
        <v>4.7699999999999996</v>
      </c>
      <c r="J306" s="141">
        <v>4.7699999999999996</v>
      </c>
      <c r="K306" s="141">
        <v>4.7699999999999996</v>
      </c>
      <c r="L306" s="500"/>
    </row>
    <row r="307" spans="1:12" ht="30" customHeight="1">
      <c r="A307" s="139" t="str">
        <f t="shared" si="9"/>
        <v>304위</v>
      </c>
      <c r="B307" s="139" t="s">
        <v>4237</v>
      </c>
      <c r="C307" s="139" t="s">
        <v>4160</v>
      </c>
      <c r="D307" s="120" t="s">
        <v>4234</v>
      </c>
      <c r="E307" s="121" t="s">
        <v>4227</v>
      </c>
      <c r="F307" s="120" t="s">
        <v>4222</v>
      </c>
      <c r="G307" s="618">
        <f t="shared" si="8"/>
        <v>4.7675000000000001</v>
      </c>
      <c r="H307" s="141">
        <v>4.7699999999999996</v>
      </c>
      <c r="I307" s="141">
        <v>4.7699999999999996</v>
      </c>
      <c r="J307" s="141">
        <v>4.7300000000000004</v>
      </c>
      <c r="K307" s="141">
        <v>4.8</v>
      </c>
      <c r="L307" s="500"/>
    </row>
    <row r="308" spans="1:12" ht="30" customHeight="1">
      <c r="A308" s="139" t="str">
        <f t="shared" si="9"/>
        <v>304위</v>
      </c>
      <c r="B308" s="135" t="s">
        <v>2756</v>
      </c>
      <c r="C308" s="119" t="s">
        <v>2510</v>
      </c>
      <c r="D308" s="120" t="s">
        <v>1028</v>
      </c>
      <c r="E308" s="121" t="s">
        <v>239</v>
      </c>
      <c r="F308" s="120" t="s">
        <v>240</v>
      </c>
      <c r="G308" s="619">
        <f t="shared" si="8"/>
        <v>4.7675000000000001</v>
      </c>
      <c r="H308" s="122">
        <v>4.8099999999999996</v>
      </c>
      <c r="I308" s="122">
        <v>4.6900000000000004</v>
      </c>
      <c r="J308" s="122">
        <v>4.6900000000000004</v>
      </c>
      <c r="K308" s="122">
        <v>4.88</v>
      </c>
      <c r="L308" s="500"/>
    </row>
    <row r="309" spans="1:12" ht="30" customHeight="1">
      <c r="A309" s="139" t="str">
        <f t="shared" si="9"/>
        <v>306위</v>
      </c>
      <c r="B309" s="135" t="s">
        <v>2757</v>
      </c>
      <c r="C309" s="119" t="s">
        <v>2514</v>
      </c>
      <c r="D309" s="120" t="s">
        <v>155</v>
      </c>
      <c r="E309" s="121" t="s">
        <v>805</v>
      </c>
      <c r="F309" s="120" t="s">
        <v>806</v>
      </c>
      <c r="G309" s="619">
        <f t="shared" si="8"/>
        <v>4.7650000000000006</v>
      </c>
      <c r="H309" s="122">
        <v>4.78</v>
      </c>
      <c r="I309" s="122">
        <v>4.78</v>
      </c>
      <c r="J309" s="122">
        <v>4.83</v>
      </c>
      <c r="K309" s="122">
        <v>4.67</v>
      </c>
      <c r="L309" s="500"/>
    </row>
    <row r="310" spans="1:12" ht="30" customHeight="1">
      <c r="A310" s="139" t="str">
        <f t="shared" si="9"/>
        <v>306위</v>
      </c>
      <c r="B310" s="135" t="s">
        <v>2758</v>
      </c>
      <c r="C310" s="125" t="s">
        <v>2623</v>
      </c>
      <c r="D310" s="130" t="s">
        <v>2625</v>
      </c>
      <c r="E310" s="125" t="s">
        <v>420</v>
      </c>
      <c r="F310" s="127" t="s">
        <v>2717</v>
      </c>
      <c r="G310" s="621">
        <f t="shared" si="8"/>
        <v>4.7650000000000006</v>
      </c>
      <c r="H310" s="128">
        <v>4.79</v>
      </c>
      <c r="I310" s="128">
        <v>4.74</v>
      </c>
      <c r="J310" s="128">
        <v>4.79</v>
      </c>
      <c r="K310" s="128">
        <v>4.74</v>
      </c>
      <c r="L310" s="500"/>
    </row>
    <row r="311" spans="1:12" ht="30" customHeight="1">
      <c r="A311" s="139" t="str">
        <f t="shared" si="9"/>
        <v>306위</v>
      </c>
      <c r="B311" s="135" t="s">
        <v>2757</v>
      </c>
      <c r="C311" s="119" t="s">
        <v>2511</v>
      </c>
      <c r="D311" s="120" t="s">
        <v>155</v>
      </c>
      <c r="E311" s="121" t="s">
        <v>167</v>
      </c>
      <c r="F311" s="120" t="s">
        <v>168</v>
      </c>
      <c r="G311" s="619">
        <f t="shared" si="8"/>
        <v>4.7650000000000006</v>
      </c>
      <c r="H311" s="122">
        <v>4.78</v>
      </c>
      <c r="I311" s="122">
        <v>4.74</v>
      </c>
      <c r="J311" s="122">
        <v>4.8</v>
      </c>
      <c r="K311" s="122">
        <v>4.74</v>
      </c>
      <c r="L311" s="500"/>
    </row>
    <row r="312" spans="1:12" ht="30" customHeight="1">
      <c r="A312" s="139" t="str">
        <f t="shared" si="9"/>
        <v>306위</v>
      </c>
      <c r="B312" s="135" t="s">
        <v>2756</v>
      </c>
      <c r="C312" s="119" t="s">
        <v>2507</v>
      </c>
      <c r="D312" s="120" t="s">
        <v>703</v>
      </c>
      <c r="E312" s="121" t="s">
        <v>708</v>
      </c>
      <c r="F312" s="120" t="s">
        <v>710</v>
      </c>
      <c r="G312" s="619">
        <f t="shared" si="8"/>
        <v>4.7650000000000006</v>
      </c>
      <c r="H312" s="122">
        <v>4.78</v>
      </c>
      <c r="I312" s="122">
        <v>4.72</v>
      </c>
      <c r="J312" s="122">
        <v>4.78</v>
      </c>
      <c r="K312" s="122">
        <v>4.78</v>
      </c>
      <c r="L312" s="500"/>
    </row>
    <row r="313" spans="1:12" ht="30" customHeight="1">
      <c r="A313" s="139" t="str">
        <f t="shared" si="9"/>
        <v>310위</v>
      </c>
      <c r="B313" s="135" t="s">
        <v>2756</v>
      </c>
      <c r="C313" s="119" t="s">
        <v>2507</v>
      </c>
      <c r="D313" s="120" t="s">
        <v>703</v>
      </c>
      <c r="E313" s="121" t="s">
        <v>704</v>
      </c>
      <c r="F313" s="120" t="s">
        <v>706</v>
      </c>
      <c r="G313" s="619">
        <f t="shared" si="8"/>
        <v>4.7649999999999997</v>
      </c>
      <c r="H313" s="122">
        <v>4.78</v>
      </c>
      <c r="I313" s="122">
        <v>4.78</v>
      </c>
      <c r="J313" s="122">
        <v>4.78</v>
      </c>
      <c r="K313" s="122">
        <v>4.72</v>
      </c>
      <c r="L313" s="500"/>
    </row>
    <row r="314" spans="1:12" ht="30" customHeight="1">
      <c r="A314" s="139" t="str">
        <f t="shared" si="9"/>
        <v>311위</v>
      </c>
      <c r="B314" s="135" t="s">
        <v>4375</v>
      </c>
      <c r="C314" s="135" t="s">
        <v>4260</v>
      </c>
      <c r="D314" s="120" t="s">
        <v>4374</v>
      </c>
      <c r="E314" s="121" t="s">
        <v>4347</v>
      </c>
      <c r="F314" s="120" t="s">
        <v>248</v>
      </c>
      <c r="G314" s="618">
        <f t="shared" si="8"/>
        <v>4.7625000000000002</v>
      </c>
      <c r="H314" s="141">
        <v>4.71</v>
      </c>
      <c r="I314" s="141">
        <v>4.82</v>
      </c>
      <c r="J314" s="141">
        <v>4.76</v>
      </c>
      <c r="K314" s="141">
        <v>4.76</v>
      </c>
      <c r="L314" s="500"/>
    </row>
    <row r="315" spans="1:12" ht="30" customHeight="1">
      <c r="A315" s="139" t="str">
        <f t="shared" si="9"/>
        <v>312위</v>
      </c>
      <c r="B315" s="135" t="s">
        <v>2757</v>
      </c>
      <c r="C315" s="119" t="s">
        <v>2515</v>
      </c>
      <c r="D315" s="120" t="s">
        <v>155</v>
      </c>
      <c r="E315" s="121" t="s">
        <v>805</v>
      </c>
      <c r="F315" s="120" t="s">
        <v>806</v>
      </c>
      <c r="G315" s="619">
        <f t="shared" si="8"/>
        <v>4.76</v>
      </c>
      <c r="H315" s="122">
        <v>4.76</v>
      </c>
      <c r="I315" s="122">
        <v>4.76</v>
      </c>
      <c r="J315" s="122">
        <v>4.76</v>
      </c>
      <c r="K315" s="122">
        <v>4.76</v>
      </c>
      <c r="L315" s="500"/>
    </row>
    <row r="316" spans="1:12" ht="30" customHeight="1">
      <c r="A316" s="139" t="str">
        <f t="shared" si="9"/>
        <v>312위</v>
      </c>
      <c r="B316" s="135" t="s">
        <v>2758</v>
      </c>
      <c r="C316" s="125" t="s">
        <v>1706</v>
      </c>
      <c r="D316" s="130" t="s">
        <v>2612</v>
      </c>
      <c r="E316" s="125" t="s">
        <v>2524</v>
      </c>
      <c r="F316" s="127" t="s">
        <v>806</v>
      </c>
      <c r="G316" s="621">
        <f t="shared" si="8"/>
        <v>4.76</v>
      </c>
      <c r="H316" s="128">
        <v>4.76</v>
      </c>
      <c r="I316" s="128">
        <v>4.76</v>
      </c>
      <c r="J316" s="128">
        <v>4.76</v>
      </c>
      <c r="K316" s="128">
        <v>4.76</v>
      </c>
      <c r="L316" s="500"/>
    </row>
    <row r="317" spans="1:12" ht="30" customHeight="1">
      <c r="A317" s="139" t="str">
        <f t="shared" si="9"/>
        <v>312위</v>
      </c>
      <c r="B317" s="135" t="s">
        <v>2758</v>
      </c>
      <c r="C317" s="125" t="s">
        <v>2595</v>
      </c>
      <c r="D317" s="130" t="s">
        <v>2626</v>
      </c>
      <c r="E317" s="125" t="s">
        <v>167</v>
      </c>
      <c r="F317" s="127" t="s">
        <v>168</v>
      </c>
      <c r="G317" s="621">
        <f t="shared" si="8"/>
        <v>4.76</v>
      </c>
      <c r="H317" s="128">
        <v>4.7699999999999996</v>
      </c>
      <c r="I317" s="128">
        <v>4.76</v>
      </c>
      <c r="J317" s="128">
        <v>4.7699999999999996</v>
      </c>
      <c r="K317" s="128">
        <v>4.74</v>
      </c>
      <c r="L317" s="500"/>
    </row>
    <row r="318" spans="1:12" ht="30" customHeight="1">
      <c r="A318" s="139" t="str">
        <f t="shared" si="9"/>
        <v>312위</v>
      </c>
      <c r="B318" s="135" t="s">
        <v>4375</v>
      </c>
      <c r="C318" s="135" t="s">
        <v>4260</v>
      </c>
      <c r="D318" s="120" t="s">
        <v>4374</v>
      </c>
      <c r="E318" s="121" t="s">
        <v>4353</v>
      </c>
      <c r="F318" s="120" t="s">
        <v>4354</v>
      </c>
      <c r="G318" s="618">
        <f t="shared" si="8"/>
        <v>4.76</v>
      </c>
      <c r="H318" s="141">
        <v>4.76</v>
      </c>
      <c r="I318" s="141">
        <v>4.76</v>
      </c>
      <c r="J318" s="141">
        <v>4.76</v>
      </c>
      <c r="K318" s="141">
        <v>4.76</v>
      </c>
      <c r="L318" s="500"/>
    </row>
    <row r="319" spans="1:12" ht="30" customHeight="1">
      <c r="A319" s="139" t="str">
        <f t="shared" si="9"/>
        <v>312위</v>
      </c>
      <c r="B319" s="135" t="s">
        <v>3135</v>
      </c>
      <c r="C319" s="135" t="s">
        <v>3136</v>
      </c>
      <c r="D319" s="120" t="s">
        <v>3184</v>
      </c>
      <c r="E319" s="132" t="s">
        <v>3197</v>
      </c>
      <c r="F319" s="133" t="s">
        <v>3198</v>
      </c>
      <c r="G319" s="619">
        <f t="shared" si="8"/>
        <v>4.76</v>
      </c>
      <c r="H319" s="122">
        <v>4.7699999999999996</v>
      </c>
      <c r="I319" s="122">
        <v>4.7699999999999996</v>
      </c>
      <c r="J319" s="122">
        <v>4.75</v>
      </c>
      <c r="K319" s="122">
        <v>4.75</v>
      </c>
      <c r="L319" s="500"/>
    </row>
    <row r="320" spans="1:12" ht="30" customHeight="1">
      <c r="A320" s="139" t="str">
        <f t="shared" si="9"/>
        <v>312위</v>
      </c>
      <c r="B320" s="135" t="s">
        <v>2759</v>
      </c>
      <c r="C320" s="134" t="s">
        <v>2116</v>
      </c>
      <c r="D320" s="131" t="s">
        <v>155</v>
      </c>
      <c r="E320" s="132" t="s">
        <v>173</v>
      </c>
      <c r="F320" s="131" t="s">
        <v>174</v>
      </c>
      <c r="G320" s="619">
        <f t="shared" si="8"/>
        <v>4.76</v>
      </c>
      <c r="H320" s="122">
        <v>4.75</v>
      </c>
      <c r="I320" s="122">
        <v>4.7699999999999996</v>
      </c>
      <c r="J320" s="122">
        <v>4.75</v>
      </c>
      <c r="K320" s="122">
        <v>4.7699999999999996</v>
      </c>
      <c r="L320" s="500"/>
    </row>
    <row r="321" spans="1:12" ht="30" customHeight="1">
      <c r="A321" s="139" t="str">
        <f t="shared" si="9"/>
        <v>318위</v>
      </c>
      <c r="B321" s="139" t="s">
        <v>4995</v>
      </c>
      <c r="C321" s="139" t="s">
        <v>4910</v>
      </c>
      <c r="D321" s="142" t="s">
        <v>5000</v>
      </c>
      <c r="E321" s="121" t="s">
        <v>4987</v>
      </c>
      <c r="F321" s="120" t="s">
        <v>4988</v>
      </c>
      <c r="G321" s="618">
        <f t="shared" si="8"/>
        <v>4.7589285714285712</v>
      </c>
      <c r="H321" s="244">
        <v>4.75</v>
      </c>
      <c r="I321" s="244">
        <v>4.75</v>
      </c>
      <c r="J321" s="244">
        <v>4.7857142857142856</v>
      </c>
      <c r="K321" s="244">
        <v>4.75</v>
      </c>
      <c r="L321" s="139"/>
    </row>
    <row r="322" spans="1:12" ht="30" customHeight="1">
      <c r="A322" s="139" t="str">
        <f t="shared" si="9"/>
        <v>318위</v>
      </c>
      <c r="B322" s="139" t="s">
        <v>4995</v>
      </c>
      <c r="C322" s="139" t="s">
        <v>4910</v>
      </c>
      <c r="D322" s="142" t="s">
        <v>5000</v>
      </c>
      <c r="E322" s="121" t="s">
        <v>4987</v>
      </c>
      <c r="F322" s="120" t="s">
        <v>4989</v>
      </c>
      <c r="G322" s="618">
        <f t="shared" si="8"/>
        <v>4.7589285714285712</v>
      </c>
      <c r="H322" s="244">
        <v>4.7857142857142856</v>
      </c>
      <c r="I322" s="244">
        <v>4.7857142857142856</v>
      </c>
      <c r="J322" s="244">
        <v>4.75</v>
      </c>
      <c r="K322" s="244">
        <v>4.7142857142857144</v>
      </c>
      <c r="L322" s="139"/>
    </row>
    <row r="323" spans="1:12" ht="30" customHeight="1">
      <c r="A323" s="139" t="str">
        <f t="shared" si="9"/>
        <v>320위</v>
      </c>
      <c r="B323" s="139" t="s">
        <v>4375</v>
      </c>
      <c r="C323" s="139" t="s">
        <v>4784</v>
      </c>
      <c r="D323" s="142" t="s">
        <v>4782</v>
      </c>
      <c r="E323" s="121" t="s">
        <v>4766</v>
      </c>
      <c r="F323" s="120" t="s">
        <v>4767</v>
      </c>
      <c r="G323" s="618">
        <f t="shared" si="8"/>
        <v>4.7574999999999994</v>
      </c>
      <c r="H323" s="141">
        <v>4.84</v>
      </c>
      <c r="I323" s="141">
        <v>4.8099999999999996</v>
      </c>
      <c r="J323" s="141">
        <v>4.72</v>
      </c>
      <c r="K323" s="141">
        <v>4.66</v>
      </c>
      <c r="L323" s="139"/>
    </row>
    <row r="324" spans="1:12" ht="30" customHeight="1">
      <c r="A324" s="139" t="str">
        <f t="shared" si="9"/>
        <v>321위</v>
      </c>
      <c r="B324" s="135" t="s">
        <v>2757</v>
      </c>
      <c r="C324" s="119" t="s">
        <v>2512</v>
      </c>
      <c r="D324" s="120" t="s">
        <v>1293</v>
      </c>
      <c r="E324" s="121" t="s">
        <v>117</v>
      </c>
      <c r="F324" s="120" t="s">
        <v>1303</v>
      </c>
      <c r="G324" s="619">
        <f t="shared" ref="G324:G387" si="10">AVERAGE(H324:K324)</f>
        <v>4.7549999999999999</v>
      </c>
      <c r="H324" s="122">
        <v>4.76</v>
      </c>
      <c r="I324" s="122">
        <v>4.76</v>
      </c>
      <c r="J324" s="122">
        <v>4.74</v>
      </c>
      <c r="K324" s="122">
        <v>4.76</v>
      </c>
      <c r="L324" s="500"/>
    </row>
    <row r="325" spans="1:12" ht="30" customHeight="1">
      <c r="A325" s="139" t="str">
        <f t="shared" si="9"/>
        <v>322위</v>
      </c>
      <c r="B325" s="135" t="s">
        <v>2759</v>
      </c>
      <c r="C325" s="134" t="s">
        <v>2116</v>
      </c>
      <c r="D325" s="131" t="s">
        <v>2276</v>
      </c>
      <c r="E325" s="132" t="s">
        <v>715</v>
      </c>
      <c r="F325" s="131" t="s">
        <v>717</v>
      </c>
      <c r="G325" s="619">
        <f t="shared" si="10"/>
        <v>4.7525000000000004</v>
      </c>
      <c r="H325" s="122">
        <v>4.7300000000000004</v>
      </c>
      <c r="I325" s="122">
        <v>4.7300000000000004</v>
      </c>
      <c r="J325" s="122">
        <v>4.7300000000000004</v>
      </c>
      <c r="K325" s="122">
        <v>4.82</v>
      </c>
      <c r="L325" s="500"/>
    </row>
    <row r="326" spans="1:12" ht="30" customHeight="1">
      <c r="A326" s="139" t="str">
        <f t="shared" ref="A326:A389" si="11">IF(_xlfn.RANK.EQ(G326,$G$4:$G$1977,0)=_xlfn.RANK.EQ(G325,$G$4:$G$1977,0), _xlfn.RANK.EQ(G325,$G$4:$G$1977)&amp;"위", _xlfn.RANK.EQ(G326,$G$4:$G$1977,0)&amp;"위")</f>
        <v>322위</v>
      </c>
      <c r="B326" s="135" t="s">
        <v>2759</v>
      </c>
      <c r="C326" s="134" t="s">
        <v>2116</v>
      </c>
      <c r="D326" s="131" t="s">
        <v>2276</v>
      </c>
      <c r="E326" s="132" t="s">
        <v>156</v>
      </c>
      <c r="F326" s="131" t="s">
        <v>2292</v>
      </c>
      <c r="G326" s="619">
        <f t="shared" si="10"/>
        <v>4.7525000000000004</v>
      </c>
      <c r="H326" s="122">
        <v>4.82</v>
      </c>
      <c r="I326" s="122">
        <v>4.7300000000000004</v>
      </c>
      <c r="J326" s="122">
        <v>4.7300000000000004</v>
      </c>
      <c r="K326" s="122">
        <v>4.7300000000000004</v>
      </c>
      <c r="L326" s="500"/>
    </row>
    <row r="327" spans="1:12" ht="30" customHeight="1">
      <c r="A327" s="139" t="str">
        <f t="shared" si="11"/>
        <v>322위</v>
      </c>
      <c r="B327" s="135" t="s">
        <v>2871</v>
      </c>
      <c r="C327" s="135" t="s">
        <v>5589</v>
      </c>
      <c r="D327" s="120" t="s">
        <v>2869</v>
      </c>
      <c r="E327" s="132" t="s">
        <v>2833</v>
      </c>
      <c r="F327" s="133" t="s">
        <v>2834</v>
      </c>
      <c r="G327" s="619">
        <f t="shared" si="10"/>
        <v>4.7525000000000004</v>
      </c>
      <c r="H327" s="122">
        <v>4.74</v>
      </c>
      <c r="I327" s="122">
        <v>4.74</v>
      </c>
      <c r="J327" s="122">
        <v>4.74</v>
      </c>
      <c r="K327" s="122">
        <v>4.79</v>
      </c>
      <c r="L327" s="500"/>
    </row>
    <row r="328" spans="1:12" ht="30" customHeight="1">
      <c r="A328" s="139" t="str">
        <f t="shared" si="11"/>
        <v>322위</v>
      </c>
      <c r="B328" s="135" t="s">
        <v>2756</v>
      </c>
      <c r="C328" s="119" t="s">
        <v>2507</v>
      </c>
      <c r="D328" s="120" t="s">
        <v>749</v>
      </c>
      <c r="E328" s="121" t="s">
        <v>750</v>
      </c>
      <c r="F328" s="120" t="s">
        <v>751</v>
      </c>
      <c r="G328" s="619">
        <f t="shared" si="10"/>
        <v>4.7525000000000004</v>
      </c>
      <c r="H328" s="122">
        <v>4.6900000000000004</v>
      </c>
      <c r="I328" s="122">
        <v>4.75</v>
      </c>
      <c r="J328" s="122">
        <v>4.6900000000000004</v>
      </c>
      <c r="K328" s="122">
        <v>4.88</v>
      </c>
      <c r="L328" s="500"/>
    </row>
    <row r="329" spans="1:12" ht="30" customHeight="1">
      <c r="A329" s="139" t="str">
        <f t="shared" si="11"/>
        <v>322위</v>
      </c>
      <c r="B329" s="135" t="s">
        <v>4237</v>
      </c>
      <c r="C329" s="134" t="s">
        <v>3272</v>
      </c>
      <c r="D329" s="131" t="s">
        <v>3306</v>
      </c>
      <c r="E329" s="132" t="s">
        <v>3307</v>
      </c>
      <c r="F329" s="131" t="s">
        <v>3308</v>
      </c>
      <c r="G329" s="619">
        <f t="shared" si="10"/>
        <v>4.7525000000000004</v>
      </c>
      <c r="H329" s="122">
        <v>4.78</v>
      </c>
      <c r="I329" s="122">
        <v>4.78</v>
      </c>
      <c r="J329" s="122">
        <v>4.67</v>
      </c>
      <c r="K329" s="122">
        <v>4.78</v>
      </c>
      <c r="L329" s="500"/>
    </row>
    <row r="330" spans="1:12" ht="30" customHeight="1">
      <c r="A330" s="139" t="str">
        <f t="shared" si="11"/>
        <v>327위</v>
      </c>
      <c r="B330" s="135" t="s">
        <v>2757</v>
      </c>
      <c r="C330" s="119" t="s">
        <v>2513</v>
      </c>
      <c r="D330" s="120" t="s">
        <v>155</v>
      </c>
      <c r="E330" s="121" t="s">
        <v>805</v>
      </c>
      <c r="F330" s="120" t="s">
        <v>806</v>
      </c>
      <c r="G330" s="619">
        <f t="shared" si="10"/>
        <v>4.75</v>
      </c>
      <c r="H330" s="122">
        <v>4.72</v>
      </c>
      <c r="I330" s="122">
        <v>4.78</v>
      </c>
      <c r="J330" s="122">
        <v>4.72</v>
      </c>
      <c r="K330" s="122">
        <v>4.78</v>
      </c>
      <c r="L330" s="500"/>
    </row>
    <row r="331" spans="1:12" ht="30" customHeight="1">
      <c r="A331" s="139" t="str">
        <f t="shared" si="11"/>
        <v>327위</v>
      </c>
      <c r="B331" s="139" t="s">
        <v>4136</v>
      </c>
      <c r="C331" s="139" t="s">
        <v>4135</v>
      </c>
      <c r="D331" s="120" t="s">
        <v>4131</v>
      </c>
      <c r="E331" s="121" t="s">
        <v>4090</v>
      </c>
      <c r="F331" s="120" t="s">
        <v>4091</v>
      </c>
      <c r="G331" s="618">
        <f t="shared" si="10"/>
        <v>4.75</v>
      </c>
      <c r="H331" s="141">
        <v>4.75</v>
      </c>
      <c r="I331" s="141">
        <v>4.75</v>
      </c>
      <c r="J331" s="141">
        <v>4.75</v>
      </c>
      <c r="K331" s="141">
        <v>4.75</v>
      </c>
      <c r="L331" s="500"/>
    </row>
    <row r="332" spans="1:12" ht="30" customHeight="1">
      <c r="A332" s="139" t="str">
        <f t="shared" si="11"/>
        <v>327위</v>
      </c>
      <c r="B332" s="139" t="s">
        <v>4136</v>
      </c>
      <c r="C332" s="139" t="s">
        <v>4140</v>
      </c>
      <c r="D332" s="120" t="s">
        <v>4131</v>
      </c>
      <c r="E332" s="121" t="s">
        <v>4090</v>
      </c>
      <c r="F332" s="120" t="s">
        <v>4092</v>
      </c>
      <c r="G332" s="618">
        <f t="shared" si="10"/>
        <v>4.75</v>
      </c>
      <c r="H332" s="141">
        <v>4.75</v>
      </c>
      <c r="I332" s="141">
        <v>4.75</v>
      </c>
      <c r="J332" s="141">
        <v>4.75</v>
      </c>
      <c r="K332" s="141">
        <v>4.75</v>
      </c>
      <c r="L332" s="500"/>
    </row>
    <row r="333" spans="1:12" ht="30" customHeight="1">
      <c r="A333" s="139" t="str">
        <f t="shared" si="11"/>
        <v>327위</v>
      </c>
      <c r="B333" s="135" t="s">
        <v>2754</v>
      </c>
      <c r="C333" s="119" t="s">
        <v>2502</v>
      </c>
      <c r="D333" s="120" t="s">
        <v>2503</v>
      </c>
      <c r="E333" s="121" t="s">
        <v>114</v>
      </c>
      <c r="F333" s="120" t="s">
        <v>116</v>
      </c>
      <c r="G333" s="619">
        <f t="shared" si="10"/>
        <v>4.75</v>
      </c>
      <c r="H333" s="122">
        <v>4.74</v>
      </c>
      <c r="I333" s="122">
        <v>4.68</v>
      </c>
      <c r="J333" s="122">
        <v>4.74</v>
      </c>
      <c r="K333" s="122">
        <v>4.84</v>
      </c>
      <c r="L333" s="500"/>
    </row>
    <row r="334" spans="1:12" ht="30" customHeight="1">
      <c r="A334" s="139" t="str">
        <f t="shared" si="11"/>
        <v>327위</v>
      </c>
      <c r="B334" s="135" t="s">
        <v>2754</v>
      </c>
      <c r="C334" s="119" t="s">
        <v>2502</v>
      </c>
      <c r="D334" s="120" t="s">
        <v>155</v>
      </c>
      <c r="E334" s="121" t="s">
        <v>167</v>
      </c>
      <c r="F334" s="120" t="s">
        <v>168</v>
      </c>
      <c r="G334" s="619">
        <f t="shared" si="10"/>
        <v>4.75</v>
      </c>
      <c r="H334" s="122">
        <v>4.74</v>
      </c>
      <c r="I334" s="122">
        <v>4.7699999999999996</v>
      </c>
      <c r="J334" s="122">
        <v>4.72</v>
      </c>
      <c r="K334" s="122">
        <v>4.7699999999999996</v>
      </c>
      <c r="L334" s="500"/>
    </row>
    <row r="335" spans="1:12" ht="30" customHeight="1">
      <c r="A335" s="139" t="str">
        <f t="shared" si="11"/>
        <v>327위</v>
      </c>
      <c r="B335" s="135" t="s">
        <v>4237</v>
      </c>
      <c r="C335" s="134" t="s">
        <v>3960</v>
      </c>
      <c r="D335" s="131" t="s">
        <v>155</v>
      </c>
      <c r="E335" s="132" t="s">
        <v>335</v>
      </c>
      <c r="F335" s="133" t="s">
        <v>336</v>
      </c>
      <c r="G335" s="619">
        <f t="shared" si="10"/>
        <v>4.75</v>
      </c>
      <c r="H335" s="122">
        <v>4.75</v>
      </c>
      <c r="I335" s="122">
        <v>4.75</v>
      </c>
      <c r="J335" s="122">
        <v>4.75</v>
      </c>
      <c r="K335" s="122">
        <v>4.75</v>
      </c>
      <c r="L335" s="500"/>
    </row>
    <row r="336" spans="1:12" ht="30" customHeight="1">
      <c r="A336" s="139" t="str">
        <f t="shared" si="11"/>
        <v>327위</v>
      </c>
      <c r="B336" s="139" t="s">
        <v>5561</v>
      </c>
      <c r="C336" s="139" t="s">
        <v>5559</v>
      </c>
      <c r="D336" s="142" t="s">
        <v>5554</v>
      </c>
      <c r="E336" s="121" t="s">
        <v>4059</v>
      </c>
      <c r="F336" s="120" t="s">
        <v>5179</v>
      </c>
      <c r="G336" s="618">
        <f t="shared" si="10"/>
        <v>4.75</v>
      </c>
      <c r="H336" s="244">
        <v>4.7222222222222223</v>
      </c>
      <c r="I336" s="244">
        <v>4.7222222222222223</v>
      </c>
      <c r="J336" s="244">
        <v>4.7777777777777777</v>
      </c>
      <c r="K336" s="244">
        <v>4.7777777777777777</v>
      </c>
      <c r="L336" s="139"/>
    </row>
    <row r="337" spans="1:12" ht="30" customHeight="1">
      <c r="A337" s="139" t="str">
        <f t="shared" si="11"/>
        <v>327위</v>
      </c>
      <c r="B337" s="135" t="s">
        <v>3037</v>
      </c>
      <c r="C337" s="135" t="s">
        <v>5593</v>
      </c>
      <c r="D337" s="120" t="s">
        <v>3034</v>
      </c>
      <c r="E337" s="121" t="s">
        <v>671</v>
      </c>
      <c r="F337" s="140" t="s">
        <v>672</v>
      </c>
      <c r="G337" s="619">
        <f t="shared" si="10"/>
        <v>4.75</v>
      </c>
      <c r="H337" s="122">
        <v>4.79</v>
      </c>
      <c r="I337" s="122">
        <v>4.71</v>
      </c>
      <c r="J337" s="122">
        <v>4.79</v>
      </c>
      <c r="K337" s="122">
        <v>4.71</v>
      </c>
      <c r="L337" s="500"/>
    </row>
    <row r="338" spans="1:12" ht="30" customHeight="1">
      <c r="A338" s="139" t="str">
        <f t="shared" si="11"/>
        <v>327위</v>
      </c>
      <c r="B338" s="135" t="s">
        <v>2755</v>
      </c>
      <c r="C338" s="123" t="s">
        <v>235</v>
      </c>
      <c r="D338" s="120" t="s">
        <v>352</v>
      </c>
      <c r="E338" s="121" t="s">
        <v>375</v>
      </c>
      <c r="F338" s="120" t="s">
        <v>376</v>
      </c>
      <c r="G338" s="619">
        <f t="shared" si="10"/>
        <v>4.75</v>
      </c>
      <c r="H338" s="122">
        <v>4.79</v>
      </c>
      <c r="I338" s="122">
        <v>4.75</v>
      </c>
      <c r="J338" s="122">
        <v>4.71</v>
      </c>
      <c r="K338" s="122">
        <v>4.75</v>
      </c>
      <c r="L338" s="500"/>
    </row>
    <row r="339" spans="1:12" ht="30" customHeight="1">
      <c r="A339" s="139" t="str">
        <f t="shared" si="11"/>
        <v>327위</v>
      </c>
      <c r="B339" s="139" t="s">
        <v>4237</v>
      </c>
      <c r="C339" s="139" t="s">
        <v>4236</v>
      </c>
      <c r="D339" s="120" t="s">
        <v>4234</v>
      </c>
      <c r="E339" s="121" t="s">
        <v>4227</v>
      </c>
      <c r="F339" s="120" t="s">
        <v>4224</v>
      </c>
      <c r="G339" s="618">
        <f t="shared" si="10"/>
        <v>4.75</v>
      </c>
      <c r="H339" s="141">
        <v>4.7699999999999996</v>
      </c>
      <c r="I339" s="141">
        <v>4.6500000000000004</v>
      </c>
      <c r="J339" s="141">
        <v>4.7699999999999996</v>
      </c>
      <c r="K339" s="141">
        <v>4.8099999999999996</v>
      </c>
      <c r="L339" s="500"/>
    </row>
    <row r="340" spans="1:12" ht="30" customHeight="1">
      <c r="A340" s="139" t="str">
        <f t="shared" si="11"/>
        <v>327위</v>
      </c>
      <c r="B340" s="135" t="s">
        <v>3135</v>
      </c>
      <c r="C340" s="135" t="s">
        <v>3136</v>
      </c>
      <c r="D340" s="120" t="s">
        <v>3184</v>
      </c>
      <c r="E340" s="132" t="s">
        <v>3203</v>
      </c>
      <c r="F340" s="133" t="s">
        <v>3204</v>
      </c>
      <c r="G340" s="619">
        <f t="shared" si="10"/>
        <v>4.75</v>
      </c>
      <c r="H340" s="122">
        <v>4.7699999999999996</v>
      </c>
      <c r="I340" s="122">
        <v>4.7699999999999996</v>
      </c>
      <c r="J340" s="122">
        <v>4.7699999999999996</v>
      </c>
      <c r="K340" s="122">
        <v>4.6900000000000004</v>
      </c>
      <c r="L340" s="500"/>
    </row>
    <row r="341" spans="1:12" ht="30" customHeight="1">
      <c r="A341" s="139" t="str">
        <f t="shared" si="11"/>
        <v>327위</v>
      </c>
      <c r="B341" s="135" t="s">
        <v>2871</v>
      </c>
      <c r="C341" s="135" t="s">
        <v>5589</v>
      </c>
      <c r="D341" s="120" t="s">
        <v>2869</v>
      </c>
      <c r="E341" s="132" t="s">
        <v>2829</v>
      </c>
      <c r="F341" s="133" t="s">
        <v>2840</v>
      </c>
      <c r="G341" s="619">
        <f t="shared" si="10"/>
        <v>4.75</v>
      </c>
      <c r="H341" s="122">
        <v>4.74</v>
      </c>
      <c r="I341" s="122">
        <v>4.79</v>
      </c>
      <c r="J341" s="122">
        <v>4.68</v>
      </c>
      <c r="K341" s="122">
        <v>4.79</v>
      </c>
      <c r="L341" s="500"/>
    </row>
    <row r="342" spans="1:12" ht="30" customHeight="1">
      <c r="A342" s="139" t="str">
        <f t="shared" si="11"/>
        <v>327위</v>
      </c>
      <c r="B342" s="135" t="s">
        <v>2756</v>
      </c>
      <c r="C342" s="119" t="s">
        <v>2507</v>
      </c>
      <c r="D342" s="120" t="s">
        <v>703</v>
      </c>
      <c r="E342" s="121" t="s">
        <v>708</v>
      </c>
      <c r="F342" s="120" t="s">
        <v>709</v>
      </c>
      <c r="G342" s="619">
        <f t="shared" si="10"/>
        <v>4.75</v>
      </c>
      <c r="H342" s="122">
        <v>4.72</v>
      </c>
      <c r="I342" s="122">
        <v>4.72</v>
      </c>
      <c r="J342" s="122">
        <v>4.78</v>
      </c>
      <c r="K342" s="122">
        <v>4.78</v>
      </c>
      <c r="L342" s="500"/>
    </row>
    <row r="343" spans="1:12" ht="30" customHeight="1">
      <c r="A343" s="139" t="str">
        <f t="shared" si="11"/>
        <v>327위</v>
      </c>
      <c r="B343" s="135" t="s">
        <v>2759</v>
      </c>
      <c r="C343" s="123" t="s">
        <v>2074</v>
      </c>
      <c r="D343" s="131" t="s">
        <v>2146</v>
      </c>
      <c r="E343" s="132" t="s">
        <v>239</v>
      </c>
      <c r="F343" s="131" t="s">
        <v>240</v>
      </c>
      <c r="G343" s="619">
        <f t="shared" si="10"/>
        <v>4.75</v>
      </c>
      <c r="H343" s="122">
        <v>4.75</v>
      </c>
      <c r="I343" s="122">
        <v>4.75</v>
      </c>
      <c r="J343" s="122">
        <v>4.75</v>
      </c>
      <c r="K343" s="122">
        <v>4.75</v>
      </c>
      <c r="L343" s="500"/>
    </row>
    <row r="344" spans="1:12" ht="30" customHeight="1">
      <c r="A344" s="139" t="str">
        <f t="shared" si="11"/>
        <v>327위</v>
      </c>
      <c r="B344" s="139" t="s">
        <v>4237</v>
      </c>
      <c r="C344" s="139" t="s">
        <v>4236</v>
      </c>
      <c r="D344" s="120" t="s">
        <v>4231</v>
      </c>
      <c r="E344" s="121" t="s">
        <v>4199</v>
      </c>
      <c r="F344" s="120" t="s">
        <v>4200</v>
      </c>
      <c r="G344" s="618">
        <f t="shared" si="10"/>
        <v>4.75</v>
      </c>
      <c r="H344" s="141">
        <v>4.8</v>
      </c>
      <c r="I344" s="141">
        <v>4.7</v>
      </c>
      <c r="J344" s="141">
        <v>4.7</v>
      </c>
      <c r="K344" s="141">
        <v>4.8</v>
      </c>
      <c r="L344" s="500"/>
    </row>
    <row r="345" spans="1:12" ht="30" customHeight="1">
      <c r="A345" s="139" t="str">
        <f t="shared" si="11"/>
        <v>327위</v>
      </c>
      <c r="B345" s="135" t="s">
        <v>2759</v>
      </c>
      <c r="C345" s="123" t="s">
        <v>2074</v>
      </c>
      <c r="D345" s="131" t="s">
        <v>2146</v>
      </c>
      <c r="E345" s="132" t="s">
        <v>595</v>
      </c>
      <c r="F345" s="131" t="s">
        <v>596</v>
      </c>
      <c r="G345" s="619">
        <f t="shared" si="10"/>
        <v>4.75</v>
      </c>
      <c r="H345" s="122">
        <v>4.75</v>
      </c>
      <c r="I345" s="122">
        <v>4.75</v>
      </c>
      <c r="J345" s="122">
        <v>4.75</v>
      </c>
      <c r="K345" s="122">
        <v>4.75</v>
      </c>
      <c r="L345" s="500"/>
    </row>
    <row r="346" spans="1:12" ht="30" customHeight="1">
      <c r="A346" s="139" t="str">
        <f t="shared" si="11"/>
        <v>343위</v>
      </c>
      <c r="B346" s="135" t="s">
        <v>4375</v>
      </c>
      <c r="C346" s="135" t="s">
        <v>4260</v>
      </c>
      <c r="D346" s="120" t="s">
        <v>4374</v>
      </c>
      <c r="E346" s="121" t="s">
        <v>4345</v>
      </c>
      <c r="F346" s="120" t="s">
        <v>4346</v>
      </c>
      <c r="G346" s="618">
        <f t="shared" si="10"/>
        <v>4.7475000000000005</v>
      </c>
      <c r="H346" s="141">
        <v>4.76</v>
      </c>
      <c r="I346" s="141">
        <v>4.76</v>
      </c>
      <c r="J346" s="141">
        <v>4.71</v>
      </c>
      <c r="K346" s="141">
        <v>4.76</v>
      </c>
      <c r="L346" s="500"/>
    </row>
    <row r="347" spans="1:12" ht="30" customHeight="1">
      <c r="A347" s="139" t="str">
        <f t="shared" si="11"/>
        <v>344위</v>
      </c>
      <c r="B347" s="139" t="s">
        <v>4238</v>
      </c>
      <c r="C347" s="139" t="s">
        <v>4236</v>
      </c>
      <c r="D347" s="120" t="s">
        <v>4234</v>
      </c>
      <c r="E347" s="121" t="s">
        <v>4227</v>
      </c>
      <c r="F347" s="120" t="s">
        <v>4223</v>
      </c>
      <c r="G347" s="618">
        <f t="shared" si="10"/>
        <v>4.7474999999999996</v>
      </c>
      <c r="H347" s="141">
        <v>4.7699999999999996</v>
      </c>
      <c r="I347" s="141">
        <v>4.7699999999999996</v>
      </c>
      <c r="J347" s="141">
        <v>4.76</v>
      </c>
      <c r="K347" s="141">
        <v>4.6900000000000004</v>
      </c>
      <c r="L347" s="500"/>
    </row>
    <row r="348" spans="1:12" ht="30" customHeight="1">
      <c r="A348" s="139" t="str">
        <f t="shared" si="11"/>
        <v>344위</v>
      </c>
      <c r="B348" s="135" t="s">
        <v>2759</v>
      </c>
      <c r="C348" s="134" t="s">
        <v>2116</v>
      </c>
      <c r="D348" s="131" t="s">
        <v>2297</v>
      </c>
      <c r="E348" s="132" t="s">
        <v>2304</v>
      </c>
      <c r="F348" s="131" t="s">
        <v>2305</v>
      </c>
      <c r="G348" s="619">
        <f t="shared" si="10"/>
        <v>4.7474999999999996</v>
      </c>
      <c r="H348" s="122">
        <v>4.71</v>
      </c>
      <c r="I348" s="122">
        <v>4.71</v>
      </c>
      <c r="J348" s="122">
        <v>4.71</v>
      </c>
      <c r="K348" s="122">
        <v>4.8600000000000003</v>
      </c>
      <c r="L348" s="500"/>
    </row>
    <row r="349" spans="1:12" ht="30" customHeight="1">
      <c r="A349" s="139" t="str">
        <f t="shared" si="11"/>
        <v>344위</v>
      </c>
      <c r="B349" s="135" t="s">
        <v>4375</v>
      </c>
      <c r="C349" s="135" t="s">
        <v>4260</v>
      </c>
      <c r="D349" s="120" t="s">
        <v>4374</v>
      </c>
      <c r="E349" s="121" t="s">
        <v>4351</v>
      </c>
      <c r="F349" s="120" t="s">
        <v>4352</v>
      </c>
      <c r="G349" s="618">
        <f t="shared" si="10"/>
        <v>4.7474999999999996</v>
      </c>
      <c r="H349" s="141">
        <v>4.71</v>
      </c>
      <c r="I349" s="141">
        <v>4.76</v>
      </c>
      <c r="J349" s="141">
        <v>4.76</v>
      </c>
      <c r="K349" s="141">
        <v>4.76</v>
      </c>
      <c r="L349" s="500"/>
    </row>
    <row r="350" spans="1:12" ht="30" customHeight="1">
      <c r="A350" s="139" t="str">
        <f t="shared" si="11"/>
        <v>344위</v>
      </c>
      <c r="B350" s="135" t="s">
        <v>2758</v>
      </c>
      <c r="C350" s="125" t="s">
        <v>2591</v>
      </c>
      <c r="D350" s="130" t="s">
        <v>2620</v>
      </c>
      <c r="E350" s="125" t="s">
        <v>1851</v>
      </c>
      <c r="F350" s="127" t="s">
        <v>2718</v>
      </c>
      <c r="G350" s="621">
        <f t="shared" si="10"/>
        <v>4.7474999999999996</v>
      </c>
      <c r="H350" s="128">
        <v>4.71</v>
      </c>
      <c r="I350" s="128">
        <v>4.71</v>
      </c>
      <c r="J350" s="128">
        <v>4.76</v>
      </c>
      <c r="K350" s="128">
        <v>4.8099999999999996</v>
      </c>
      <c r="L350" s="500"/>
    </row>
    <row r="351" spans="1:12" ht="30" customHeight="1">
      <c r="A351" s="139" t="str">
        <f t="shared" si="11"/>
        <v>344위</v>
      </c>
      <c r="B351" s="135" t="s">
        <v>2756</v>
      </c>
      <c r="C351" s="119" t="s">
        <v>2509</v>
      </c>
      <c r="D351" s="120" t="s">
        <v>897</v>
      </c>
      <c r="E351" s="121" t="s">
        <v>381</v>
      </c>
      <c r="F351" s="120" t="s">
        <v>903</v>
      </c>
      <c r="G351" s="622">
        <f t="shared" si="10"/>
        <v>4.7474999999999996</v>
      </c>
      <c r="H351" s="122">
        <v>4.76</v>
      </c>
      <c r="I351" s="122">
        <v>4.71</v>
      </c>
      <c r="J351" s="122">
        <v>4.76</v>
      </c>
      <c r="K351" s="124">
        <v>4.76</v>
      </c>
      <c r="L351" s="500"/>
    </row>
    <row r="352" spans="1:12" ht="30" customHeight="1">
      <c r="A352" s="139" t="str">
        <f t="shared" si="11"/>
        <v>344위</v>
      </c>
      <c r="B352" s="135" t="s">
        <v>4375</v>
      </c>
      <c r="C352" s="135" t="s">
        <v>4260</v>
      </c>
      <c r="D352" s="120" t="s">
        <v>4368</v>
      </c>
      <c r="E352" s="121" t="s">
        <v>331</v>
      </c>
      <c r="F352" s="140" t="s">
        <v>332</v>
      </c>
      <c r="G352" s="618">
        <f t="shared" si="10"/>
        <v>4.7474999999999996</v>
      </c>
      <c r="H352" s="141">
        <v>4.74</v>
      </c>
      <c r="I352" s="141">
        <v>4.6900000000000004</v>
      </c>
      <c r="J352" s="141">
        <v>4.8099999999999996</v>
      </c>
      <c r="K352" s="141">
        <v>4.75</v>
      </c>
      <c r="L352" s="500"/>
    </row>
    <row r="353" spans="1:12" ht="30" customHeight="1">
      <c r="A353" s="139" t="str">
        <f t="shared" si="11"/>
        <v>350위</v>
      </c>
      <c r="B353" s="139" t="s">
        <v>4995</v>
      </c>
      <c r="C353" s="139" t="s">
        <v>5559</v>
      </c>
      <c r="D353" s="142" t="s">
        <v>5554</v>
      </c>
      <c r="E353" s="121" t="s">
        <v>237</v>
      </c>
      <c r="F353" s="120" t="s">
        <v>238</v>
      </c>
      <c r="G353" s="618">
        <f t="shared" si="10"/>
        <v>4.745915032679739</v>
      </c>
      <c r="H353" s="244">
        <v>4.833333333333333</v>
      </c>
      <c r="I353" s="244">
        <v>4.7222222222222223</v>
      </c>
      <c r="J353" s="244">
        <v>4.7222222222222223</v>
      </c>
      <c r="K353" s="244">
        <v>4.7058823529411766</v>
      </c>
      <c r="L353" s="139"/>
    </row>
    <row r="354" spans="1:12" ht="30" customHeight="1">
      <c r="A354" s="139" t="str">
        <f t="shared" si="11"/>
        <v>351위</v>
      </c>
      <c r="B354" s="135" t="s">
        <v>2871</v>
      </c>
      <c r="C354" s="135" t="s">
        <v>5589</v>
      </c>
      <c r="D354" s="120" t="s">
        <v>2870</v>
      </c>
      <c r="E354" s="132" t="s">
        <v>671</v>
      </c>
      <c r="F354" s="133" t="s">
        <v>672</v>
      </c>
      <c r="G354" s="619">
        <f t="shared" si="10"/>
        <v>4.7450000000000001</v>
      </c>
      <c r="H354" s="122">
        <v>4.79</v>
      </c>
      <c r="I354" s="122">
        <v>4.71</v>
      </c>
      <c r="J354" s="122">
        <v>4.79</v>
      </c>
      <c r="K354" s="122">
        <v>4.6900000000000004</v>
      </c>
      <c r="L354" s="500"/>
    </row>
    <row r="355" spans="1:12" ht="30" customHeight="1">
      <c r="A355" s="139" t="str">
        <f t="shared" si="11"/>
        <v>352위</v>
      </c>
      <c r="B355" s="135" t="s">
        <v>2755</v>
      </c>
      <c r="C355" s="123" t="s">
        <v>89</v>
      </c>
      <c r="D355" s="120" t="s">
        <v>505</v>
      </c>
      <c r="E355" s="121" t="s">
        <v>211</v>
      </c>
      <c r="F355" s="120" t="s">
        <v>508</v>
      </c>
      <c r="G355" s="619">
        <f t="shared" si="10"/>
        <v>4.7424999999999997</v>
      </c>
      <c r="H355" s="122">
        <v>4.79</v>
      </c>
      <c r="I355" s="122">
        <v>4.75</v>
      </c>
      <c r="J355" s="122">
        <v>4.68</v>
      </c>
      <c r="K355" s="122">
        <v>4.75</v>
      </c>
      <c r="L355" s="500"/>
    </row>
    <row r="356" spans="1:12" ht="30" customHeight="1">
      <c r="A356" s="139" t="str">
        <f t="shared" si="11"/>
        <v>353위</v>
      </c>
      <c r="B356" s="139" t="s">
        <v>4995</v>
      </c>
      <c r="C356" s="139" t="s">
        <v>5560</v>
      </c>
      <c r="D356" s="142" t="s">
        <v>5000</v>
      </c>
      <c r="E356" s="121" t="s">
        <v>4990</v>
      </c>
      <c r="F356" s="120" t="s">
        <v>4993</v>
      </c>
      <c r="G356" s="618">
        <f t="shared" si="10"/>
        <v>4.7407407407407405</v>
      </c>
      <c r="H356" s="244">
        <v>4.7407407407407405</v>
      </c>
      <c r="I356" s="244">
        <v>4.7407407407407405</v>
      </c>
      <c r="J356" s="244">
        <v>4.7407407407407405</v>
      </c>
      <c r="K356" s="244">
        <v>4.7407407407407405</v>
      </c>
      <c r="L356" s="139"/>
    </row>
    <row r="357" spans="1:12" ht="30" customHeight="1">
      <c r="A357" s="139" t="str">
        <f t="shared" si="11"/>
        <v>354위</v>
      </c>
      <c r="B357" s="135" t="s">
        <v>2759</v>
      </c>
      <c r="C357" s="134" t="s">
        <v>2116</v>
      </c>
      <c r="D357" s="131" t="s">
        <v>432</v>
      </c>
      <c r="E357" s="132" t="s">
        <v>669</v>
      </c>
      <c r="F357" s="133" t="s">
        <v>802</v>
      </c>
      <c r="G357" s="619">
        <f t="shared" si="10"/>
        <v>4.74</v>
      </c>
      <c r="H357" s="122">
        <v>4.7300000000000004</v>
      </c>
      <c r="I357" s="122">
        <v>4.7699999999999996</v>
      </c>
      <c r="J357" s="122">
        <v>4.7300000000000004</v>
      </c>
      <c r="K357" s="122">
        <v>4.7300000000000004</v>
      </c>
      <c r="L357" s="500"/>
    </row>
    <row r="358" spans="1:12" ht="30" customHeight="1">
      <c r="A358" s="139" t="str">
        <f t="shared" si="11"/>
        <v>354위</v>
      </c>
      <c r="B358" s="135" t="s">
        <v>2757</v>
      </c>
      <c r="C358" s="119" t="s">
        <v>2514</v>
      </c>
      <c r="D358" s="120" t="s">
        <v>155</v>
      </c>
      <c r="E358" s="121" t="s">
        <v>167</v>
      </c>
      <c r="F358" s="120" t="s">
        <v>168</v>
      </c>
      <c r="G358" s="619">
        <f t="shared" si="10"/>
        <v>4.74</v>
      </c>
      <c r="H358" s="122">
        <v>4.74</v>
      </c>
      <c r="I358" s="122">
        <v>4.7300000000000004</v>
      </c>
      <c r="J358" s="122">
        <v>4.76</v>
      </c>
      <c r="K358" s="122">
        <v>4.7300000000000004</v>
      </c>
      <c r="L358" s="500"/>
    </row>
    <row r="359" spans="1:12" ht="30" customHeight="1">
      <c r="A359" s="139" t="str">
        <f t="shared" si="11"/>
        <v>354위</v>
      </c>
      <c r="B359" s="135" t="s">
        <v>2755</v>
      </c>
      <c r="C359" s="123" t="s">
        <v>235</v>
      </c>
      <c r="D359" s="120" t="s">
        <v>352</v>
      </c>
      <c r="E359" s="121" t="s">
        <v>211</v>
      </c>
      <c r="F359" s="120" t="s">
        <v>372</v>
      </c>
      <c r="G359" s="619">
        <f t="shared" si="10"/>
        <v>4.74</v>
      </c>
      <c r="H359" s="122">
        <v>4.76</v>
      </c>
      <c r="I359" s="122">
        <v>4.76</v>
      </c>
      <c r="J359" s="122">
        <v>4.76</v>
      </c>
      <c r="K359" s="122">
        <v>4.68</v>
      </c>
      <c r="L359" s="500"/>
    </row>
    <row r="360" spans="1:12" ht="30" customHeight="1">
      <c r="A360" s="139" t="str">
        <f t="shared" si="11"/>
        <v>354위</v>
      </c>
      <c r="B360" s="135" t="s">
        <v>2755</v>
      </c>
      <c r="C360" s="123" t="s">
        <v>89</v>
      </c>
      <c r="D360" s="120" t="s">
        <v>505</v>
      </c>
      <c r="E360" s="121" t="s">
        <v>211</v>
      </c>
      <c r="F360" s="120" t="s">
        <v>507</v>
      </c>
      <c r="G360" s="619">
        <f t="shared" si="10"/>
        <v>4.74</v>
      </c>
      <c r="H360" s="122">
        <v>4.68</v>
      </c>
      <c r="I360" s="122">
        <v>4.75</v>
      </c>
      <c r="J360" s="122">
        <v>4.71</v>
      </c>
      <c r="K360" s="122">
        <v>4.82</v>
      </c>
      <c r="L360" s="500"/>
    </row>
    <row r="361" spans="1:12" ht="30" customHeight="1">
      <c r="A361" s="139" t="str">
        <f t="shared" si="11"/>
        <v>354위</v>
      </c>
      <c r="B361" s="135" t="s">
        <v>4375</v>
      </c>
      <c r="C361" s="135" t="s">
        <v>5601</v>
      </c>
      <c r="D361" s="120" t="s">
        <v>4370</v>
      </c>
      <c r="E361" s="121" t="s">
        <v>4301</v>
      </c>
      <c r="F361" s="120" t="s">
        <v>4302</v>
      </c>
      <c r="G361" s="618">
        <f t="shared" si="10"/>
        <v>4.74</v>
      </c>
      <c r="H361" s="141">
        <v>4.76</v>
      </c>
      <c r="I361" s="141">
        <v>4.76</v>
      </c>
      <c r="J361" s="141">
        <v>4.79</v>
      </c>
      <c r="K361" s="141">
        <v>4.6500000000000004</v>
      </c>
      <c r="L361" s="500"/>
    </row>
    <row r="362" spans="1:12" ht="30" customHeight="1">
      <c r="A362" s="139" t="str">
        <f t="shared" si="11"/>
        <v>354위</v>
      </c>
      <c r="B362" s="135" t="s">
        <v>2757</v>
      </c>
      <c r="C362" s="119" t="s">
        <v>2514</v>
      </c>
      <c r="D362" s="120" t="s">
        <v>1471</v>
      </c>
      <c r="E362" s="121" t="s">
        <v>237</v>
      </c>
      <c r="F362" s="120" t="s">
        <v>1035</v>
      </c>
      <c r="G362" s="619">
        <f t="shared" si="10"/>
        <v>4.74</v>
      </c>
      <c r="H362" s="122">
        <v>4.76</v>
      </c>
      <c r="I362" s="122">
        <v>4.72</v>
      </c>
      <c r="J362" s="122">
        <v>4.72</v>
      </c>
      <c r="K362" s="122">
        <v>4.76</v>
      </c>
      <c r="L362" s="500"/>
    </row>
    <row r="363" spans="1:12" ht="30" customHeight="1">
      <c r="A363" s="139" t="str">
        <f t="shared" si="11"/>
        <v>354위</v>
      </c>
      <c r="B363" s="135" t="s">
        <v>2759</v>
      </c>
      <c r="C363" s="134" t="s">
        <v>2127</v>
      </c>
      <c r="D363" s="131" t="s">
        <v>2340</v>
      </c>
      <c r="E363" s="132" t="s">
        <v>515</v>
      </c>
      <c r="F363" s="131" t="s">
        <v>2350</v>
      </c>
      <c r="G363" s="619">
        <f t="shared" si="10"/>
        <v>4.74</v>
      </c>
      <c r="H363" s="122">
        <v>4.72</v>
      </c>
      <c r="I363" s="122">
        <v>4.76</v>
      </c>
      <c r="J363" s="122">
        <v>4.72</v>
      </c>
      <c r="K363" s="122">
        <v>4.76</v>
      </c>
      <c r="L363" s="500"/>
    </row>
    <row r="364" spans="1:12" ht="30" customHeight="1">
      <c r="A364" s="139" t="str">
        <f t="shared" si="11"/>
        <v>361위</v>
      </c>
      <c r="B364" s="135" t="s">
        <v>2754</v>
      </c>
      <c r="C364" s="119" t="s">
        <v>2505</v>
      </c>
      <c r="D364" s="120" t="s">
        <v>189</v>
      </c>
      <c r="E364" s="121" t="s">
        <v>190</v>
      </c>
      <c r="F364" s="120" t="s">
        <v>193</v>
      </c>
      <c r="G364" s="619">
        <f t="shared" si="10"/>
        <v>4.7375000000000007</v>
      </c>
      <c r="H364" s="122">
        <v>4.79</v>
      </c>
      <c r="I364" s="122">
        <v>4.79</v>
      </c>
      <c r="J364" s="122">
        <v>4.63</v>
      </c>
      <c r="K364" s="122">
        <v>4.74</v>
      </c>
      <c r="L364" s="500"/>
    </row>
    <row r="365" spans="1:12" ht="30" customHeight="1">
      <c r="A365" s="139" t="str">
        <f t="shared" si="11"/>
        <v>362위</v>
      </c>
      <c r="B365" s="135" t="s">
        <v>2871</v>
      </c>
      <c r="C365" s="135" t="s">
        <v>5589</v>
      </c>
      <c r="D365" s="120" t="s">
        <v>2869</v>
      </c>
      <c r="E365" s="132" t="s">
        <v>2829</v>
      </c>
      <c r="F365" s="131" t="s">
        <v>2830</v>
      </c>
      <c r="G365" s="619">
        <f t="shared" si="10"/>
        <v>4.7374999999999998</v>
      </c>
      <c r="H365" s="122">
        <v>4.74</v>
      </c>
      <c r="I365" s="122">
        <v>4.74</v>
      </c>
      <c r="J365" s="122">
        <v>4.68</v>
      </c>
      <c r="K365" s="122">
        <v>4.79</v>
      </c>
      <c r="L365" s="500"/>
    </row>
    <row r="366" spans="1:12" ht="30" customHeight="1">
      <c r="A366" s="139" t="str">
        <f t="shared" si="11"/>
        <v>362위</v>
      </c>
      <c r="B366" s="135" t="s">
        <v>2871</v>
      </c>
      <c r="C366" s="135" t="s">
        <v>5588</v>
      </c>
      <c r="D366" s="120" t="s">
        <v>2869</v>
      </c>
      <c r="E366" s="132" t="s">
        <v>2831</v>
      </c>
      <c r="F366" s="133" t="s">
        <v>2832</v>
      </c>
      <c r="G366" s="619">
        <f t="shared" si="10"/>
        <v>4.7374999999999998</v>
      </c>
      <c r="H366" s="122">
        <v>4.74</v>
      </c>
      <c r="I366" s="122">
        <v>4.74</v>
      </c>
      <c r="J366" s="122">
        <v>4.68</v>
      </c>
      <c r="K366" s="122">
        <v>4.79</v>
      </c>
      <c r="L366" s="500"/>
    </row>
    <row r="367" spans="1:12" ht="30" customHeight="1">
      <c r="A367" s="139" t="str">
        <f t="shared" si="11"/>
        <v>362위</v>
      </c>
      <c r="B367" s="135" t="s">
        <v>2871</v>
      </c>
      <c r="C367" s="135" t="s">
        <v>5589</v>
      </c>
      <c r="D367" s="120" t="s">
        <v>2869</v>
      </c>
      <c r="E367" s="132" t="s">
        <v>2829</v>
      </c>
      <c r="F367" s="133" t="s">
        <v>1156</v>
      </c>
      <c r="G367" s="619">
        <f t="shared" si="10"/>
        <v>4.7374999999999998</v>
      </c>
      <c r="H367" s="122">
        <v>4.74</v>
      </c>
      <c r="I367" s="122">
        <v>4.74</v>
      </c>
      <c r="J367" s="122">
        <v>4.68</v>
      </c>
      <c r="K367" s="122">
        <v>4.79</v>
      </c>
      <c r="L367" s="500"/>
    </row>
    <row r="368" spans="1:12" ht="30" customHeight="1">
      <c r="A368" s="139" t="str">
        <f t="shared" si="11"/>
        <v>362위</v>
      </c>
      <c r="B368" s="135" t="s">
        <v>2871</v>
      </c>
      <c r="C368" s="135" t="s">
        <v>5589</v>
      </c>
      <c r="D368" s="120" t="s">
        <v>2869</v>
      </c>
      <c r="E368" s="132" t="s">
        <v>2831</v>
      </c>
      <c r="F368" s="133" t="s">
        <v>1161</v>
      </c>
      <c r="G368" s="619">
        <f t="shared" si="10"/>
        <v>4.7374999999999998</v>
      </c>
      <c r="H368" s="122">
        <v>4.74</v>
      </c>
      <c r="I368" s="122">
        <v>4.74</v>
      </c>
      <c r="J368" s="122">
        <v>4.68</v>
      </c>
      <c r="K368" s="122">
        <v>4.79</v>
      </c>
      <c r="L368" s="500"/>
    </row>
    <row r="369" spans="1:12" ht="30" customHeight="1">
      <c r="A369" s="139" t="str">
        <f t="shared" si="11"/>
        <v>362위</v>
      </c>
      <c r="B369" s="135" t="s">
        <v>2871</v>
      </c>
      <c r="C369" s="135" t="s">
        <v>5589</v>
      </c>
      <c r="D369" s="120" t="s">
        <v>2869</v>
      </c>
      <c r="E369" s="132" t="s">
        <v>2829</v>
      </c>
      <c r="F369" s="133" t="s">
        <v>1162</v>
      </c>
      <c r="G369" s="619">
        <f t="shared" si="10"/>
        <v>4.7374999999999998</v>
      </c>
      <c r="H369" s="122">
        <v>4.74</v>
      </c>
      <c r="I369" s="122">
        <v>4.74</v>
      </c>
      <c r="J369" s="122">
        <v>4.68</v>
      </c>
      <c r="K369" s="122">
        <v>4.79</v>
      </c>
      <c r="L369" s="500"/>
    </row>
    <row r="370" spans="1:12" ht="30" customHeight="1">
      <c r="A370" s="139" t="str">
        <f t="shared" si="11"/>
        <v>367위</v>
      </c>
      <c r="B370" s="139" t="s">
        <v>5561</v>
      </c>
      <c r="C370" s="139" t="s">
        <v>5049</v>
      </c>
      <c r="D370" s="142" t="s">
        <v>5558</v>
      </c>
      <c r="E370" s="121" t="s">
        <v>149</v>
      </c>
      <c r="F370" s="140" t="s">
        <v>4867</v>
      </c>
      <c r="G370" s="618">
        <f t="shared" si="10"/>
        <v>4.7368421052631584</v>
      </c>
      <c r="H370" s="244">
        <v>4.7368421052631575</v>
      </c>
      <c r="I370" s="244">
        <v>4.6315789473684212</v>
      </c>
      <c r="J370" s="244">
        <v>4.7894736842105265</v>
      </c>
      <c r="K370" s="244">
        <v>4.7894736842105265</v>
      </c>
      <c r="L370" s="139"/>
    </row>
    <row r="371" spans="1:12" ht="30" customHeight="1">
      <c r="A371" s="139" t="str">
        <f t="shared" si="11"/>
        <v>368위</v>
      </c>
      <c r="B371" s="139" t="s">
        <v>4995</v>
      </c>
      <c r="C371" s="139" t="s">
        <v>5559</v>
      </c>
      <c r="D371" s="142" t="s">
        <v>5554</v>
      </c>
      <c r="E371" s="121" t="s">
        <v>237</v>
      </c>
      <c r="F371" s="120" t="s">
        <v>244</v>
      </c>
      <c r="G371" s="618">
        <f t="shared" si="10"/>
        <v>4.7361111111111116</v>
      </c>
      <c r="H371" s="244">
        <v>4.7222222222222223</v>
      </c>
      <c r="I371" s="244">
        <v>4.7222222222222223</v>
      </c>
      <c r="J371" s="244">
        <v>4.7222222222222223</v>
      </c>
      <c r="K371" s="244">
        <v>4.7777777777777777</v>
      </c>
      <c r="L371" s="139"/>
    </row>
    <row r="372" spans="1:12" ht="30" customHeight="1">
      <c r="A372" s="139" t="str">
        <f t="shared" si="11"/>
        <v>369위</v>
      </c>
      <c r="B372" s="139" t="s">
        <v>5561</v>
      </c>
      <c r="C372" s="139" t="s">
        <v>4910</v>
      </c>
      <c r="D372" s="142" t="s">
        <v>4996</v>
      </c>
      <c r="E372" s="121" t="s">
        <v>4924</v>
      </c>
      <c r="F372" s="140" t="s">
        <v>4925</v>
      </c>
      <c r="G372" s="618">
        <f t="shared" si="10"/>
        <v>4.7355555555555551</v>
      </c>
      <c r="H372" s="244">
        <v>4.7407407407407405</v>
      </c>
      <c r="I372" s="244">
        <v>4.7407407407407405</v>
      </c>
      <c r="J372" s="244">
        <v>4.7407407407407405</v>
      </c>
      <c r="K372" s="244">
        <v>4.72</v>
      </c>
      <c r="L372" s="139"/>
    </row>
    <row r="373" spans="1:12" ht="30" customHeight="1">
      <c r="A373" s="139" t="str">
        <f t="shared" si="11"/>
        <v>370위</v>
      </c>
      <c r="B373" s="135" t="s">
        <v>2756</v>
      </c>
      <c r="C373" s="119" t="s">
        <v>2507</v>
      </c>
      <c r="D373" s="120" t="s">
        <v>723</v>
      </c>
      <c r="E373" s="121" t="s">
        <v>726</v>
      </c>
      <c r="F373" s="120" t="s">
        <v>727</v>
      </c>
      <c r="G373" s="619">
        <f t="shared" si="10"/>
        <v>4.7350000000000003</v>
      </c>
      <c r="H373" s="122">
        <v>4.6900000000000004</v>
      </c>
      <c r="I373" s="122">
        <v>4.75</v>
      </c>
      <c r="J373" s="122">
        <v>4.8099999999999996</v>
      </c>
      <c r="K373" s="122">
        <v>4.6900000000000004</v>
      </c>
      <c r="L373" s="500"/>
    </row>
    <row r="374" spans="1:12" ht="30" customHeight="1">
      <c r="A374" s="139" t="str">
        <f t="shared" si="11"/>
        <v>370위</v>
      </c>
      <c r="B374" s="135" t="s">
        <v>2759</v>
      </c>
      <c r="C374" s="134" t="s">
        <v>2433</v>
      </c>
      <c r="D374" s="131" t="s">
        <v>2445</v>
      </c>
      <c r="E374" s="132" t="s">
        <v>2451</v>
      </c>
      <c r="F374" s="131" t="s">
        <v>240</v>
      </c>
      <c r="G374" s="619">
        <f t="shared" si="10"/>
        <v>4.7350000000000003</v>
      </c>
      <c r="H374" s="122">
        <v>4.75</v>
      </c>
      <c r="I374" s="122">
        <v>4.75</v>
      </c>
      <c r="J374" s="122">
        <v>4.6900000000000004</v>
      </c>
      <c r="K374" s="122">
        <v>4.75</v>
      </c>
      <c r="L374" s="500"/>
    </row>
    <row r="375" spans="1:12" ht="30" customHeight="1">
      <c r="A375" s="139" t="str">
        <f t="shared" si="11"/>
        <v>372위</v>
      </c>
      <c r="B375" s="135" t="s">
        <v>4237</v>
      </c>
      <c r="C375" s="134" t="s">
        <v>3960</v>
      </c>
      <c r="D375" s="131" t="s">
        <v>3971</v>
      </c>
      <c r="E375" s="132" t="s">
        <v>3988</v>
      </c>
      <c r="F375" s="133" t="s">
        <v>3989</v>
      </c>
      <c r="G375" s="619">
        <f t="shared" si="10"/>
        <v>4.7349999999999994</v>
      </c>
      <c r="H375" s="122">
        <v>4.72</v>
      </c>
      <c r="I375" s="122">
        <v>4.78</v>
      </c>
      <c r="J375" s="122">
        <v>4.72</v>
      </c>
      <c r="K375" s="122">
        <v>4.72</v>
      </c>
      <c r="L375" s="500"/>
    </row>
    <row r="376" spans="1:12" ht="30" customHeight="1">
      <c r="A376" s="139" t="str">
        <f t="shared" si="11"/>
        <v>373위</v>
      </c>
      <c r="B376" s="135" t="s">
        <v>2755</v>
      </c>
      <c r="C376" s="119" t="s">
        <v>2506</v>
      </c>
      <c r="D376" s="120" t="s">
        <v>577</v>
      </c>
      <c r="E376" s="121" t="s">
        <v>578</v>
      </c>
      <c r="F376" s="120" t="s">
        <v>579</v>
      </c>
      <c r="G376" s="619">
        <f t="shared" si="10"/>
        <v>4.7324999999999999</v>
      </c>
      <c r="H376" s="122">
        <v>4.76</v>
      </c>
      <c r="I376" s="122">
        <v>4.76</v>
      </c>
      <c r="J376" s="122">
        <v>4.6500000000000004</v>
      </c>
      <c r="K376" s="122">
        <v>4.76</v>
      </c>
      <c r="L376" s="500"/>
    </row>
    <row r="377" spans="1:12" ht="30" customHeight="1">
      <c r="A377" s="139" t="str">
        <f t="shared" si="11"/>
        <v>373위</v>
      </c>
      <c r="B377" s="135" t="s">
        <v>2757</v>
      </c>
      <c r="C377" s="119" t="s">
        <v>2515</v>
      </c>
      <c r="D377" s="120" t="s">
        <v>155</v>
      </c>
      <c r="E377" s="121" t="s">
        <v>167</v>
      </c>
      <c r="F377" s="120" t="s">
        <v>168</v>
      </c>
      <c r="G377" s="619">
        <f t="shared" si="10"/>
        <v>4.7324999999999999</v>
      </c>
      <c r="H377" s="122">
        <v>4.7300000000000004</v>
      </c>
      <c r="I377" s="122">
        <v>4.75</v>
      </c>
      <c r="J377" s="122">
        <v>4.71</v>
      </c>
      <c r="K377" s="122">
        <v>4.74</v>
      </c>
      <c r="L377" s="500"/>
    </row>
    <row r="378" spans="1:12" ht="30" customHeight="1">
      <c r="A378" s="139" t="str">
        <f t="shared" si="11"/>
        <v>375위</v>
      </c>
      <c r="B378" s="139" t="s">
        <v>4995</v>
      </c>
      <c r="C378" s="139" t="s">
        <v>4910</v>
      </c>
      <c r="D378" s="142" t="s">
        <v>5000</v>
      </c>
      <c r="E378" s="121" t="s">
        <v>4987</v>
      </c>
      <c r="F378" s="120" t="s">
        <v>4992</v>
      </c>
      <c r="G378" s="618">
        <f t="shared" si="10"/>
        <v>4.731481481481481</v>
      </c>
      <c r="H378" s="244">
        <v>4.7407407407407405</v>
      </c>
      <c r="I378" s="244">
        <v>4.7407407407407405</v>
      </c>
      <c r="J378" s="244">
        <v>4.7037037037037033</v>
      </c>
      <c r="K378" s="244">
        <v>4.7407407407407405</v>
      </c>
      <c r="L378" s="139"/>
    </row>
    <row r="379" spans="1:12" ht="30" customHeight="1">
      <c r="A379" s="139" t="str">
        <f t="shared" si="11"/>
        <v>376위</v>
      </c>
      <c r="B379" s="135" t="s">
        <v>2758</v>
      </c>
      <c r="C379" s="125" t="s">
        <v>1657</v>
      </c>
      <c r="D379" s="130" t="s">
        <v>2585</v>
      </c>
      <c r="E379" s="125" t="s">
        <v>337</v>
      </c>
      <c r="F379" s="127" t="s">
        <v>338</v>
      </c>
      <c r="G379" s="621">
        <f t="shared" si="10"/>
        <v>4.7300000000000004</v>
      </c>
      <c r="H379" s="128">
        <v>4.6900000000000004</v>
      </c>
      <c r="I379" s="128">
        <v>4.6900000000000004</v>
      </c>
      <c r="J379" s="128">
        <v>4.7699999999999996</v>
      </c>
      <c r="K379" s="128">
        <v>4.7699999999999996</v>
      </c>
      <c r="L379" s="500"/>
    </row>
    <row r="380" spans="1:12" ht="30" customHeight="1">
      <c r="A380" s="139" t="str">
        <f t="shared" si="11"/>
        <v>376위</v>
      </c>
      <c r="B380" s="135" t="s">
        <v>2757</v>
      </c>
      <c r="C380" s="119" t="s">
        <v>2514</v>
      </c>
      <c r="D380" s="120" t="s">
        <v>1501</v>
      </c>
      <c r="E380" s="121" t="s">
        <v>300</v>
      </c>
      <c r="F380" s="120" t="s">
        <v>1510</v>
      </c>
      <c r="G380" s="619">
        <f t="shared" si="10"/>
        <v>4.7300000000000004</v>
      </c>
      <c r="H380" s="122">
        <v>4.74</v>
      </c>
      <c r="I380" s="122">
        <v>4.7</v>
      </c>
      <c r="J380" s="122">
        <v>4.7</v>
      </c>
      <c r="K380" s="122">
        <v>4.78</v>
      </c>
      <c r="L380" s="500"/>
    </row>
    <row r="381" spans="1:12" ht="30" customHeight="1">
      <c r="A381" s="139" t="str">
        <f t="shared" si="11"/>
        <v>376위</v>
      </c>
      <c r="B381" s="135" t="s">
        <v>3135</v>
      </c>
      <c r="C381" s="135" t="s">
        <v>3136</v>
      </c>
      <c r="D381" s="120" t="s">
        <v>3184</v>
      </c>
      <c r="E381" s="132" t="s">
        <v>3195</v>
      </c>
      <c r="F381" s="133" t="s">
        <v>3196</v>
      </c>
      <c r="G381" s="619">
        <f t="shared" si="10"/>
        <v>4.7300000000000004</v>
      </c>
      <c r="H381" s="122">
        <v>4.6900000000000004</v>
      </c>
      <c r="I381" s="122">
        <v>4.7699999999999996</v>
      </c>
      <c r="J381" s="122">
        <v>4.6900000000000004</v>
      </c>
      <c r="K381" s="122">
        <v>4.7699999999999996</v>
      </c>
      <c r="L381" s="500"/>
    </row>
    <row r="382" spans="1:12" ht="30" customHeight="1">
      <c r="A382" s="139" t="str">
        <f t="shared" si="11"/>
        <v>376위</v>
      </c>
      <c r="B382" s="135" t="s">
        <v>3135</v>
      </c>
      <c r="C382" s="135" t="s">
        <v>3136</v>
      </c>
      <c r="D382" s="120" t="s">
        <v>3184</v>
      </c>
      <c r="E382" s="132" t="s">
        <v>3199</v>
      </c>
      <c r="F382" s="133" t="s">
        <v>3202</v>
      </c>
      <c r="G382" s="619">
        <f t="shared" si="10"/>
        <v>4.7300000000000004</v>
      </c>
      <c r="H382" s="122">
        <v>4.7699999999999996</v>
      </c>
      <c r="I382" s="122">
        <v>4.6900000000000004</v>
      </c>
      <c r="J382" s="122">
        <v>4.7699999999999996</v>
      </c>
      <c r="K382" s="122">
        <v>4.6900000000000004</v>
      </c>
      <c r="L382" s="500"/>
    </row>
    <row r="383" spans="1:12" ht="30" customHeight="1">
      <c r="A383" s="139" t="str">
        <f t="shared" si="11"/>
        <v>376위</v>
      </c>
      <c r="B383" s="135" t="s">
        <v>5600</v>
      </c>
      <c r="C383" s="134" t="s">
        <v>3960</v>
      </c>
      <c r="D383" s="131" t="s">
        <v>155</v>
      </c>
      <c r="E383" s="132" t="s">
        <v>669</v>
      </c>
      <c r="F383" s="133" t="s">
        <v>670</v>
      </c>
      <c r="G383" s="619">
        <f t="shared" si="10"/>
        <v>4.7300000000000004</v>
      </c>
      <c r="H383" s="122">
        <v>4.7300000000000004</v>
      </c>
      <c r="I383" s="122">
        <v>4.7300000000000004</v>
      </c>
      <c r="J383" s="122">
        <v>4.7300000000000004</v>
      </c>
      <c r="K383" s="122">
        <v>4.7300000000000004</v>
      </c>
      <c r="L383" s="500"/>
    </row>
    <row r="384" spans="1:12" ht="30" customHeight="1">
      <c r="A384" s="139" t="str">
        <f t="shared" si="11"/>
        <v>376위</v>
      </c>
      <c r="B384" s="135" t="s">
        <v>2759</v>
      </c>
      <c r="C384" s="134" t="s">
        <v>2127</v>
      </c>
      <c r="D384" s="131" t="s">
        <v>2351</v>
      </c>
      <c r="E384" s="132" t="s">
        <v>2352</v>
      </c>
      <c r="F384" s="131" t="s">
        <v>2353</v>
      </c>
      <c r="G384" s="619">
        <f t="shared" si="10"/>
        <v>4.7300000000000004</v>
      </c>
      <c r="H384" s="122">
        <v>4.7300000000000004</v>
      </c>
      <c r="I384" s="122">
        <v>4.7300000000000004</v>
      </c>
      <c r="J384" s="122">
        <v>4.7300000000000004</v>
      </c>
      <c r="K384" s="122">
        <v>4.7300000000000004</v>
      </c>
      <c r="L384" s="500"/>
    </row>
    <row r="385" spans="1:12" ht="30" customHeight="1">
      <c r="A385" s="139" t="str">
        <f t="shared" si="11"/>
        <v>376위</v>
      </c>
      <c r="B385" s="139" t="s">
        <v>4237</v>
      </c>
      <c r="C385" s="139" t="s">
        <v>4160</v>
      </c>
      <c r="D385" s="120" t="s">
        <v>4229</v>
      </c>
      <c r="E385" s="121" t="s">
        <v>331</v>
      </c>
      <c r="F385" s="140" t="s">
        <v>332</v>
      </c>
      <c r="G385" s="618">
        <f t="shared" si="10"/>
        <v>4.7300000000000004</v>
      </c>
      <c r="H385" s="141">
        <v>4.6900000000000004</v>
      </c>
      <c r="I385" s="141">
        <v>4.7699999999999996</v>
      </c>
      <c r="J385" s="141">
        <v>4.6900000000000004</v>
      </c>
      <c r="K385" s="141">
        <v>4.7699999999999996</v>
      </c>
      <c r="L385" s="500"/>
    </row>
    <row r="386" spans="1:12" ht="30" customHeight="1">
      <c r="A386" s="139" t="str">
        <f t="shared" si="11"/>
        <v>383위</v>
      </c>
      <c r="B386" s="135" t="s">
        <v>2871</v>
      </c>
      <c r="C386" s="135" t="s">
        <v>5588</v>
      </c>
      <c r="D386" s="120" t="s">
        <v>2868</v>
      </c>
      <c r="E386" s="132" t="s">
        <v>2826</v>
      </c>
      <c r="F386" s="133" t="s">
        <v>2827</v>
      </c>
      <c r="G386" s="619">
        <f t="shared" si="10"/>
        <v>4.7299999999999995</v>
      </c>
      <c r="H386" s="122">
        <v>4.71</v>
      </c>
      <c r="I386" s="122">
        <v>4.71</v>
      </c>
      <c r="J386" s="122">
        <v>4.71</v>
      </c>
      <c r="K386" s="122">
        <v>4.79</v>
      </c>
      <c r="L386" s="500"/>
    </row>
    <row r="387" spans="1:12" ht="30" customHeight="1">
      <c r="A387" s="139" t="str">
        <f t="shared" si="11"/>
        <v>383위</v>
      </c>
      <c r="B387" s="139" t="s">
        <v>4136</v>
      </c>
      <c r="C387" s="139" t="s">
        <v>4135</v>
      </c>
      <c r="D387" s="120" t="s">
        <v>4132</v>
      </c>
      <c r="E387" s="121" t="s">
        <v>4101</v>
      </c>
      <c r="F387" s="120" t="s">
        <v>4103</v>
      </c>
      <c r="G387" s="618">
        <f t="shared" si="10"/>
        <v>4.7299999999999995</v>
      </c>
      <c r="H387" s="141">
        <v>4.71</v>
      </c>
      <c r="I387" s="141">
        <v>4.71</v>
      </c>
      <c r="J387" s="141">
        <v>4.71</v>
      </c>
      <c r="K387" s="141">
        <v>4.79</v>
      </c>
      <c r="L387" s="500"/>
    </row>
    <row r="388" spans="1:12" ht="30" customHeight="1">
      <c r="A388" s="139" t="str">
        <f t="shared" si="11"/>
        <v>385위</v>
      </c>
      <c r="B388" s="135" t="s">
        <v>2759</v>
      </c>
      <c r="C388" s="123" t="s">
        <v>2074</v>
      </c>
      <c r="D388" s="131" t="s">
        <v>155</v>
      </c>
      <c r="E388" s="132" t="s">
        <v>167</v>
      </c>
      <c r="F388" s="133" t="s">
        <v>468</v>
      </c>
      <c r="G388" s="619">
        <f t="shared" ref="G388:G451" si="12">AVERAGE(H388:K388)</f>
        <v>4.7275</v>
      </c>
      <c r="H388" s="122">
        <v>4.72</v>
      </c>
      <c r="I388" s="122">
        <v>4.7</v>
      </c>
      <c r="J388" s="122">
        <v>4.76</v>
      </c>
      <c r="K388" s="122">
        <v>4.7300000000000004</v>
      </c>
      <c r="L388" s="500"/>
    </row>
    <row r="389" spans="1:12" ht="30" customHeight="1">
      <c r="A389" s="139" t="str">
        <f t="shared" si="11"/>
        <v>385위</v>
      </c>
      <c r="B389" s="135" t="s">
        <v>2757</v>
      </c>
      <c r="C389" s="119" t="s">
        <v>2514</v>
      </c>
      <c r="D389" s="120" t="s">
        <v>1393</v>
      </c>
      <c r="E389" s="121" t="s">
        <v>151</v>
      </c>
      <c r="F389" s="120" t="s">
        <v>152</v>
      </c>
      <c r="G389" s="619">
        <f t="shared" si="12"/>
        <v>4.7275</v>
      </c>
      <c r="H389" s="122">
        <v>4.74</v>
      </c>
      <c r="I389" s="122">
        <v>4.68</v>
      </c>
      <c r="J389" s="122">
        <v>4.7300000000000004</v>
      </c>
      <c r="K389" s="122">
        <v>4.76</v>
      </c>
      <c r="L389" s="500"/>
    </row>
    <row r="390" spans="1:12" ht="30" customHeight="1">
      <c r="A390" s="139" t="str">
        <f t="shared" ref="A390:A453" si="13">IF(_xlfn.RANK.EQ(G390,$G$4:$G$1977,0)=_xlfn.RANK.EQ(G389,$G$4:$G$1977,0), _xlfn.RANK.EQ(G389,$G$4:$G$1977)&amp;"위", _xlfn.RANK.EQ(G390,$G$4:$G$1977,0)&amp;"위")</f>
        <v>387위</v>
      </c>
      <c r="B390" s="135" t="s">
        <v>2759</v>
      </c>
      <c r="C390" s="134" t="s">
        <v>2116</v>
      </c>
      <c r="D390" s="131" t="s">
        <v>155</v>
      </c>
      <c r="E390" s="132" t="s">
        <v>459</v>
      </c>
      <c r="F390" s="133" t="s">
        <v>460</v>
      </c>
      <c r="G390" s="619">
        <f t="shared" si="12"/>
        <v>4.7250000000000005</v>
      </c>
      <c r="H390" s="122">
        <v>4.72</v>
      </c>
      <c r="I390" s="122">
        <v>4.74</v>
      </c>
      <c r="J390" s="122">
        <v>4.6900000000000004</v>
      </c>
      <c r="K390" s="122">
        <v>4.75</v>
      </c>
      <c r="L390" s="500"/>
    </row>
    <row r="391" spans="1:12" ht="30" customHeight="1">
      <c r="A391" s="139" t="str">
        <f t="shared" si="13"/>
        <v>387위</v>
      </c>
      <c r="B391" s="135" t="s">
        <v>2758</v>
      </c>
      <c r="C391" s="125" t="s">
        <v>2627</v>
      </c>
      <c r="D391" s="130" t="s">
        <v>2586</v>
      </c>
      <c r="E391" s="125" t="s">
        <v>2529</v>
      </c>
      <c r="F391" s="127" t="s">
        <v>2719</v>
      </c>
      <c r="G391" s="621">
        <f t="shared" si="12"/>
        <v>4.7250000000000005</v>
      </c>
      <c r="H391" s="128">
        <v>4.7</v>
      </c>
      <c r="I391" s="128">
        <v>4.71</v>
      </c>
      <c r="J391" s="128">
        <v>4.6900000000000004</v>
      </c>
      <c r="K391" s="128">
        <v>4.8</v>
      </c>
      <c r="L391" s="500"/>
    </row>
    <row r="392" spans="1:12" ht="30" customHeight="1">
      <c r="A392" s="139" t="str">
        <f t="shared" si="13"/>
        <v>389위</v>
      </c>
      <c r="B392" s="135" t="s">
        <v>2756</v>
      </c>
      <c r="C392" s="119" t="s">
        <v>2507</v>
      </c>
      <c r="D392" s="120" t="s">
        <v>741</v>
      </c>
      <c r="E392" s="121" t="s">
        <v>742</v>
      </c>
      <c r="F392" s="120" t="s">
        <v>743</v>
      </c>
      <c r="G392" s="619">
        <f t="shared" si="12"/>
        <v>4.7249999999999996</v>
      </c>
      <c r="H392" s="122">
        <v>4.71</v>
      </c>
      <c r="I392" s="122">
        <v>4.76</v>
      </c>
      <c r="J392" s="122">
        <v>4.76</v>
      </c>
      <c r="K392" s="122">
        <v>4.67</v>
      </c>
      <c r="L392" s="500"/>
    </row>
    <row r="393" spans="1:12" ht="30" customHeight="1">
      <c r="A393" s="139" t="str">
        <f t="shared" si="13"/>
        <v>389위</v>
      </c>
      <c r="B393" s="135" t="s">
        <v>2756</v>
      </c>
      <c r="C393" s="119" t="s">
        <v>2507</v>
      </c>
      <c r="D393" s="120" t="s">
        <v>155</v>
      </c>
      <c r="E393" s="121" t="s">
        <v>167</v>
      </c>
      <c r="F393" s="120" t="s">
        <v>168</v>
      </c>
      <c r="G393" s="619">
        <f t="shared" si="12"/>
        <v>4.7249999999999996</v>
      </c>
      <c r="H393" s="122">
        <v>4.7</v>
      </c>
      <c r="I393" s="122">
        <v>4.72</v>
      </c>
      <c r="J393" s="122">
        <v>4.7300000000000004</v>
      </c>
      <c r="K393" s="122">
        <v>4.75</v>
      </c>
      <c r="L393" s="500"/>
    </row>
    <row r="394" spans="1:12" ht="30" customHeight="1">
      <c r="A394" s="139" t="str">
        <f t="shared" si="13"/>
        <v>389위</v>
      </c>
      <c r="B394" s="135" t="s">
        <v>2790</v>
      </c>
      <c r="C394" s="135" t="s">
        <v>5591</v>
      </c>
      <c r="D394" s="136" t="s">
        <v>155</v>
      </c>
      <c r="E394" s="132" t="s">
        <v>2780</v>
      </c>
      <c r="F394" s="131" t="s">
        <v>2781</v>
      </c>
      <c r="G394" s="619">
        <f t="shared" si="12"/>
        <v>4.7249999999999996</v>
      </c>
      <c r="H394" s="122">
        <v>4.71</v>
      </c>
      <c r="I394" s="122">
        <v>4.74</v>
      </c>
      <c r="J394" s="122">
        <v>4.6900000000000004</v>
      </c>
      <c r="K394" s="122">
        <v>4.76</v>
      </c>
      <c r="L394" s="500"/>
    </row>
    <row r="395" spans="1:12" ht="30" customHeight="1">
      <c r="A395" s="139" t="str">
        <f t="shared" si="13"/>
        <v>389위</v>
      </c>
      <c r="B395" s="135" t="s">
        <v>3135</v>
      </c>
      <c r="C395" s="135" t="s">
        <v>3136</v>
      </c>
      <c r="D395" s="120" t="s">
        <v>3184</v>
      </c>
      <c r="E395" s="132" t="s">
        <v>3138</v>
      </c>
      <c r="F395" s="131" t="s">
        <v>3139</v>
      </c>
      <c r="G395" s="619">
        <f t="shared" si="12"/>
        <v>4.7249999999999996</v>
      </c>
      <c r="H395" s="122">
        <v>4.7</v>
      </c>
      <c r="I395" s="122">
        <v>4.75</v>
      </c>
      <c r="J395" s="122">
        <v>4.7</v>
      </c>
      <c r="K395" s="122">
        <v>4.75</v>
      </c>
      <c r="L395" s="500"/>
    </row>
    <row r="396" spans="1:12" ht="30" customHeight="1">
      <c r="A396" s="139" t="str">
        <f t="shared" si="13"/>
        <v>389위</v>
      </c>
      <c r="B396" s="135" t="s">
        <v>2755</v>
      </c>
      <c r="C396" s="123" t="s">
        <v>89</v>
      </c>
      <c r="D396" s="120" t="s">
        <v>419</v>
      </c>
      <c r="E396" s="121" t="s">
        <v>513</v>
      </c>
      <c r="F396" s="120" t="s">
        <v>514</v>
      </c>
      <c r="G396" s="619">
        <f t="shared" si="12"/>
        <v>4.7249999999999996</v>
      </c>
      <c r="H396" s="122">
        <v>4.71</v>
      </c>
      <c r="I396" s="122">
        <v>4.71</v>
      </c>
      <c r="J396" s="122">
        <v>4.74</v>
      </c>
      <c r="K396" s="122">
        <v>4.74</v>
      </c>
      <c r="L396" s="500"/>
    </row>
    <row r="397" spans="1:12" ht="30" customHeight="1">
      <c r="A397" s="139" t="str">
        <f t="shared" si="13"/>
        <v>389위</v>
      </c>
      <c r="B397" s="135" t="s">
        <v>2758</v>
      </c>
      <c r="C397" s="125" t="s">
        <v>2593</v>
      </c>
      <c r="D397" s="130" t="s">
        <v>1850</v>
      </c>
      <c r="E397" s="125" t="s">
        <v>1853</v>
      </c>
      <c r="F397" s="127" t="s">
        <v>1854</v>
      </c>
      <c r="G397" s="621">
        <f t="shared" si="12"/>
        <v>4.7249999999999996</v>
      </c>
      <c r="H397" s="128">
        <v>4.67</v>
      </c>
      <c r="I397" s="128">
        <v>4.71</v>
      </c>
      <c r="J397" s="128">
        <v>4.76</v>
      </c>
      <c r="K397" s="128">
        <v>4.76</v>
      </c>
      <c r="L397" s="500"/>
    </row>
    <row r="398" spans="1:12" ht="30" customHeight="1">
      <c r="A398" s="139" t="str">
        <f t="shared" si="13"/>
        <v>389위</v>
      </c>
      <c r="B398" s="139" t="s">
        <v>4139</v>
      </c>
      <c r="C398" s="139" t="s">
        <v>4140</v>
      </c>
      <c r="D398" s="120" t="s">
        <v>4130</v>
      </c>
      <c r="E398" s="121" t="s">
        <v>4076</v>
      </c>
      <c r="F398" s="120" t="s">
        <v>4078</v>
      </c>
      <c r="G398" s="618">
        <f t="shared" si="12"/>
        <v>4.7249999999999996</v>
      </c>
      <c r="H398" s="141">
        <v>4.68</v>
      </c>
      <c r="I398" s="141">
        <v>4.74</v>
      </c>
      <c r="J398" s="141">
        <v>4.74</v>
      </c>
      <c r="K398" s="141">
        <v>4.74</v>
      </c>
      <c r="L398" s="500"/>
    </row>
    <row r="399" spans="1:12" ht="30" customHeight="1">
      <c r="A399" s="139" t="str">
        <f t="shared" si="13"/>
        <v>389위</v>
      </c>
      <c r="B399" s="135" t="s">
        <v>4237</v>
      </c>
      <c r="C399" s="134" t="s">
        <v>3272</v>
      </c>
      <c r="D399" s="131" t="s">
        <v>3306</v>
      </c>
      <c r="E399" s="132" t="s">
        <v>3313</v>
      </c>
      <c r="F399" s="133" t="s">
        <v>3314</v>
      </c>
      <c r="G399" s="619">
        <f t="shared" si="12"/>
        <v>4.7249999999999996</v>
      </c>
      <c r="H399" s="122">
        <v>4.78</v>
      </c>
      <c r="I399" s="122">
        <v>4.78</v>
      </c>
      <c r="J399" s="122">
        <v>4.67</v>
      </c>
      <c r="K399" s="122">
        <v>4.67</v>
      </c>
      <c r="L399" s="500"/>
    </row>
    <row r="400" spans="1:12" ht="30" customHeight="1">
      <c r="A400" s="139" t="str">
        <f t="shared" si="13"/>
        <v>397위</v>
      </c>
      <c r="B400" s="139" t="s">
        <v>5568</v>
      </c>
      <c r="C400" s="139" t="s">
        <v>5049</v>
      </c>
      <c r="D400" s="142" t="s">
        <v>5558</v>
      </c>
      <c r="E400" s="121" t="s">
        <v>149</v>
      </c>
      <c r="F400" s="140" t="s">
        <v>4863</v>
      </c>
      <c r="G400" s="618">
        <f t="shared" si="12"/>
        <v>4.7236842105263159</v>
      </c>
      <c r="H400" s="244">
        <v>4.7894736842105265</v>
      </c>
      <c r="I400" s="244">
        <v>4.7894736842105265</v>
      </c>
      <c r="J400" s="244">
        <v>4.5263157894736841</v>
      </c>
      <c r="K400" s="244">
        <v>4.7894736842105265</v>
      </c>
      <c r="L400" s="139"/>
    </row>
    <row r="401" spans="1:12" ht="30" customHeight="1">
      <c r="A401" s="139" t="str">
        <f t="shared" si="13"/>
        <v>398위</v>
      </c>
      <c r="B401" s="135" t="s">
        <v>2756</v>
      </c>
      <c r="C401" s="119" t="s">
        <v>2509</v>
      </c>
      <c r="D401" s="120" t="s">
        <v>897</v>
      </c>
      <c r="E401" s="121" t="s">
        <v>908</v>
      </c>
      <c r="F401" s="120" t="s">
        <v>909</v>
      </c>
      <c r="G401" s="622">
        <f t="shared" si="12"/>
        <v>4.7225000000000001</v>
      </c>
      <c r="H401" s="122">
        <v>4.71</v>
      </c>
      <c r="I401" s="122">
        <v>4.76</v>
      </c>
      <c r="J401" s="122">
        <v>4.71</v>
      </c>
      <c r="K401" s="124">
        <v>4.71</v>
      </c>
      <c r="L401" s="500"/>
    </row>
    <row r="402" spans="1:12" ht="30" customHeight="1">
      <c r="A402" s="139" t="str">
        <f t="shared" si="13"/>
        <v>398위</v>
      </c>
      <c r="B402" s="135" t="s">
        <v>2759</v>
      </c>
      <c r="C402" s="134" t="s">
        <v>2127</v>
      </c>
      <c r="D402" s="131" t="s">
        <v>2384</v>
      </c>
      <c r="E402" s="132" t="s">
        <v>761</v>
      </c>
      <c r="F402" s="131" t="s">
        <v>2392</v>
      </c>
      <c r="G402" s="619">
        <f t="shared" si="12"/>
        <v>4.7225000000000001</v>
      </c>
      <c r="H402" s="122">
        <v>4.76</v>
      </c>
      <c r="I402" s="122">
        <v>4.71</v>
      </c>
      <c r="J402" s="122">
        <v>4.71</v>
      </c>
      <c r="K402" s="122">
        <v>4.71</v>
      </c>
      <c r="L402" s="500"/>
    </row>
    <row r="403" spans="1:12" ht="30" customHeight="1">
      <c r="A403" s="139" t="str">
        <f t="shared" si="13"/>
        <v>398위</v>
      </c>
      <c r="B403" s="139" t="s">
        <v>4139</v>
      </c>
      <c r="C403" s="139" t="s">
        <v>4135</v>
      </c>
      <c r="D403" s="120" t="s">
        <v>4134</v>
      </c>
      <c r="E403" s="121" t="s">
        <v>979</v>
      </c>
      <c r="F403" s="140" t="s">
        <v>980</v>
      </c>
      <c r="G403" s="618">
        <f t="shared" si="12"/>
        <v>4.7225000000000001</v>
      </c>
      <c r="H403" s="141">
        <v>4.7</v>
      </c>
      <c r="I403" s="141">
        <v>4.71</v>
      </c>
      <c r="J403" s="141">
        <v>4.74</v>
      </c>
      <c r="K403" s="141">
        <v>4.74</v>
      </c>
      <c r="L403" s="500"/>
    </row>
    <row r="404" spans="1:12" ht="30" customHeight="1">
      <c r="A404" s="139" t="str">
        <f t="shared" si="13"/>
        <v>398위</v>
      </c>
      <c r="B404" s="135" t="s">
        <v>2756</v>
      </c>
      <c r="C404" s="119" t="s">
        <v>2507</v>
      </c>
      <c r="D404" s="120" t="s">
        <v>702</v>
      </c>
      <c r="E404" s="121" t="s">
        <v>700</v>
      </c>
      <c r="F404" s="120" t="s">
        <v>701</v>
      </c>
      <c r="G404" s="619">
        <f t="shared" si="12"/>
        <v>4.7225000000000001</v>
      </c>
      <c r="H404" s="122">
        <v>4.67</v>
      </c>
      <c r="I404" s="122">
        <v>4.74</v>
      </c>
      <c r="J404" s="122">
        <v>4.78</v>
      </c>
      <c r="K404" s="122">
        <v>4.7</v>
      </c>
      <c r="L404" s="500"/>
    </row>
    <row r="405" spans="1:12" ht="30" customHeight="1">
      <c r="A405" s="139" t="str">
        <f t="shared" si="13"/>
        <v>398위</v>
      </c>
      <c r="B405" s="135" t="s">
        <v>4237</v>
      </c>
      <c r="C405" s="134" t="s">
        <v>3960</v>
      </c>
      <c r="D405" s="131" t="s">
        <v>4010</v>
      </c>
      <c r="E405" s="132" t="s">
        <v>4018</v>
      </c>
      <c r="F405" s="131" t="s">
        <v>4019</v>
      </c>
      <c r="G405" s="619">
        <f t="shared" si="12"/>
        <v>4.7225000000000001</v>
      </c>
      <c r="H405" s="122">
        <v>4.7300000000000004</v>
      </c>
      <c r="I405" s="122">
        <v>4.71</v>
      </c>
      <c r="J405" s="122">
        <v>4.72</v>
      </c>
      <c r="K405" s="122">
        <v>4.7300000000000004</v>
      </c>
      <c r="L405" s="500"/>
    </row>
    <row r="406" spans="1:12" ht="30" customHeight="1">
      <c r="A406" s="139" t="str">
        <f t="shared" si="13"/>
        <v>403위</v>
      </c>
      <c r="B406" s="139" t="s">
        <v>5561</v>
      </c>
      <c r="C406" s="139" t="s">
        <v>5049</v>
      </c>
      <c r="D406" s="142" t="s">
        <v>5558</v>
      </c>
      <c r="E406" s="121" t="s">
        <v>149</v>
      </c>
      <c r="F406" s="140" t="s">
        <v>4864</v>
      </c>
      <c r="G406" s="618">
        <f t="shared" si="12"/>
        <v>4.7200292397660819</v>
      </c>
      <c r="H406" s="244">
        <v>4.6315789473684212</v>
      </c>
      <c r="I406" s="244">
        <v>4.7894736842105265</v>
      </c>
      <c r="J406" s="244">
        <v>4.7368421052631575</v>
      </c>
      <c r="K406" s="244">
        <v>4.7222222222222223</v>
      </c>
      <c r="L406" s="139"/>
    </row>
    <row r="407" spans="1:12" ht="30" customHeight="1">
      <c r="A407" s="139" t="str">
        <f t="shared" si="13"/>
        <v>404위</v>
      </c>
      <c r="B407" s="135" t="s">
        <v>2756</v>
      </c>
      <c r="C407" s="119" t="s">
        <v>2507</v>
      </c>
      <c r="D407" s="120" t="s">
        <v>723</v>
      </c>
      <c r="E407" s="121" t="s">
        <v>724</v>
      </c>
      <c r="F407" s="120" t="s">
        <v>725</v>
      </c>
      <c r="G407" s="619">
        <f t="shared" si="12"/>
        <v>4.7200000000000006</v>
      </c>
      <c r="H407" s="122">
        <v>4.6900000000000004</v>
      </c>
      <c r="I407" s="122">
        <v>4.75</v>
      </c>
      <c r="J407" s="122">
        <v>4.6900000000000004</v>
      </c>
      <c r="K407" s="122">
        <v>4.75</v>
      </c>
      <c r="L407" s="500"/>
    </row>
    <row r="408" spans="1:12" ht="30" customHeight="1">
      <c r="A408" s="139" t="str">
        <f t="shared" si="13"/>
        <v>404위</v>
      </c>
      <c r="B408" s="135" t="s">
        <v>2759</v>
      </c>
      <c r="C408" s="134" t="s">
        <v>2433</v>
      </c>
      <c r="D408" s="131" t="s">
        <v>2445</v>
      </c>
      <c r="E408" s="132" t="s">
        <v>237</v>
      </c>
      <c r="F408" s="131" t="s">
        <v>728</v>
      </c>
      <c r="G408" s="619">
        <f t="shared" si="12"/>
        <v>4.7200000000000006</v>
      </c>
      <c r="H408" s="122">
        <v>4.75</v>
      </c>
      <c r="I408" s="122">
        <v>4.6900000000000004</v>
      </c>
      <c r="J408" s="122">
        <v>4.6900000000000004</v>
      </c>
      <c r="K408" s="122">
        <v>4.75</v>
      </c>
      <c r="L408" s="500"/>
    </row>
    <row r="409" spans="1:12" ht="30" customHeight="1">
      <c r="A409" s="139" t="str">
        <f t="shared" si="13"/>
        <v>406위</v>
      </c>
      <c r="B409" s="135" t="s">
        <v>2756</v>
      </c>
      <c r="C409" s="119" t="s">
        <v>2507</v>
      </c>
      <c r="D409" s="120" t="s">
        <v>703</v>
      </c>
      <c r="E409" s="121" t="s">
        <v>715</v>
      </c>
      <c r="F409" s="120" t="s">
        <v>717</v>
      </c>
      <c r="G409" s="619">
        <f t="shared" si="12"/>
        <v>4.72</v>
      </c>
      <c r="H409" s="122">
        <v>4.72</v>
      </c>
      <c r="I409" s="122">
        <v>4.72</v>
      </c>
      <c r="J409" s="122">
        <v>4.72</v>
      </c>
      <c r="K409" s="122">
        <v>4.72</v>
      </c>
      <c r="L409" s="500"/>
    </row>
    <row r="410" spans="1:12" ht="30" customHeight="1">
      <c r="A410" s="139" t="str">
        <f t="shared" si="13"/>
        <v>406위</v>
      </c>
      <c r="B410" s="135" t="s">
        <v>2755</v>
      </c>
      <c r="C410" s="123" t="s">
        <v>235</v>
      </c>
      <c r="D410" s="120" t="s">
        <v>392</v>
      </c>
      <c r="E410" s="121" t="s">
        <v>403</v>
      </c>
      <c r="F410" s="120" t="s">
        <v>404</v>
      </c>
      <c r="G410" s="619">
        <f t="shared" si="12"/>
        <v>4.72</v>
      </c>
      <c r="H410" s="122">
        <v>4.72</v>
      </c>
      <c r="I410" s="122">
        <v>4.72</v>
      </c>
      <c r="J410" s="122">
        <v>4.72</v>
      </c>
      <c r="K410" s="122">
        <v>4.72</v>
      </c>
      <c r="L410" s="500"/>
    </row>
    <row r="411" spans="1:12" ht="30" customHeight="1">
      <c r="A411" s="139" t="str">
        <f t="shared" si="13"/>
        <v>406위</v>
      </c>
      <c r="B411" s="135" t="s">
        <v>2759</v>
      </c>
      <c r="C411" s="123" t="s">
        <v>2074</v>
      </c>
      <c r="D411" s="131" t="s">
        <v>155</v>
      </c>
      <c r="E411" s="132" t="s">
        <v>669</v>
      </c>
      <c r="F411" s="133" t="s">
        <v>802</v>
      </c>
      <c r="G411" s="619">
        <f t="shared" si="12"/>
        <v>4.72</v>
      </c>
      <c r="H411" s="122">
        <v>4.72</v>
      </c>
      <c r="I411" s="122">
        <v>4.72</v>
      </c>
      <c r="J411" s="122">
        <v>4.72</v>
      </c>
      <c r="K411" s="122">
        <v>4.72</v>
      </c>
      <c r="L411" s="500"/>
    </row>
    <row r="412" spans="1:12" ht="30" customHeight="1">
      <c r="A412" s="139" t="str">
        <f t="shared" si="13"/>
        <v>406위</v>
      </c>
      <c r="B412" s="135" t="s">
        <v>2755</v>
      </c>
      <c r="C412" s="123" t="s">
        <v>235</v>
      </c>
      <c r="D412" s="120" t="s">
        <v>392</v>
      </c>
      <c r="E412" s="121" t="s">
        <v>405</v>
      </c>
      <c r="F412" s="120" t="s">
        <v>406</v>
      </c>
      <c r="G412" s="619">
        <f t="shared" si="12"/>
        <v>4.72</v>
      </c>
      <c r="H412" s="122">
        <v>4.72</v>
      </c>
      <c r="I412" s="122">
        <v>4.72</v>
      </c>
      <c r="J412" s="122">
        <v>4.72</v>
      </c>
      <c r="K412" s="122">
        <v>4.72</v>
      </c>
      <c r="L412" s="500"/>
    </row>
    <row r="413" spans="1:12" ht="30" customHeight="1">
      <c r="A413" s="139" t="str">
        <f t="shared" si="13"/>
        <v>406위</v>
      </c>
      <c r="B413" s="139" t="s">
        <v>4995</v>
      </c>
      <c r="C413" s="139" t="s">
        <v>5559</v>
      </c>
      <c r="D413" s="142" t="s">
        <v>5555</v>
      </c>
      <c r="E413" s="121" t="s">
        <v>237</v>
      </c>
      <c r="F413" s="120" t="s">
        <v>283</v>
      </c>
      <c r="G413" s="618">
        <f t="shared" si="12"/>
        <v>4.72</v>
      </c>
      <c r="H413" s="244">
        <v>4.76</v>
      </c>
      <c r="I413" s="244">
        <v>4.72</v>
      </c>
      <c r="J413" s="244">
        <v>4.72</v>
      </c>
      <c r="K413" s="244">
        <v>4.68</v>
      </c>
      <c r="L413" s="139"/>
    </row>
    <row r="414" spans="1:12" ht="30" customHeight="1">
      <c r="A414" s="139" t="str">
        <f t="shared" si="13"/>
        <v>411위</v>
      </c>
      <c r="B414" s="139" t="s">
        <v>4995</v>
      </c>
      <c r="C414" s="139" t="s">
        <v>5562</v>
      </c>
      <c r="D414" s="142" t="s">
        <v>4998</v>
      </c>
      <c r="E414" s="121" t="s">
        <v>4968</v>
      </c>
      <c r="F414" s="120" t="s">
        <v>4969</v>
      </c>
      <c r="G414" s="618">
        <f t="shared" si="12"/>
        <v>4.717741935483871</v>
      </c>
      <c r="H414" s="244">
        <v>4.709677419354839</v>
      </c>
      <c r="I414" s="244">
        <v>4.67741935483871</v>
      </c>
      <c r="J414" s="244">
        <v>4.709677419354839</v>
      </c>
      <c r="K414" s="244">
        <v>4.774193548387097</v>
      </c>
      <c r="L414" s="139"/>
    </row>
    <row r="415" spans="1:12" ht="30" customHeight="1">
      <c r="A415" s="139" t="str">
        <f t="shared" si="13"/>
        <v>412위</v>
      </c>
      <c r="B415" s="135" t="s">
        <v>2759</v>
      </c>
      <c r="C415" s="123" t="s">
        <v>2074</v>
      </c>
      <c r="D415" s="131" t="s">
        <v>155</v>
      </c>
      <c r="E415" s="132" t="s">
        <v>803</v>
      </c>
      <c r="F415" s="133" t="s">
        <v>672</v>
      </c>
      <c r="G415" s="619">
        <f t="shared" si="12"/>
        <v>4.7175000000000002</v>
      </c>
      <c r="H415" s="122">
        <v>4.74</v>
      </c>
      <c r="I415" s="122">
        <v>4.7</v>
      </c>
      <c r="J415" s="122">
        <v>4.7300000000000004</v>
      </c>
      <c r="K415" s="122">
        <v>4.7</v>
      </c>
      <c r="L415" s="500"/>
    </row>
    <row r="416" spans="1:12" ht="30" customHeight="1">
      <c r="A416" s="139" t="str">
        <f t="shared" si="13"/>
        <v>412위</v>
      </c>
      <c r="B416" s="135" t="s">
        <v>2755</v>
      </c>
      <c r="C416" s="123" t="s">
        <v>89</v>
      </c>
      <c r="D416" s="120" t="s">
        <v>419</v>
      </c>
      <c r="E416" s="121" t="s">
        <v>509</v>
      </c>
      <c r="F416" s="120" t="s">
        <v>510</v>
      </c>
      <c r="G416" s="619">
        <f t="shared" si="12"/>
        <v>4.7175000000000002</v>
      </c>
      <c r="H416" s="122">
        <v>4.68</v>
      </c>
      <c r="I416" s="122">
        <v>4.71</v>
      </c>
      <c r="J416" s="122">
        <v>4.74</v>
      </c>
      <c r="K416" s="122">
        <v>4.74</v>
      </c>
      <c r="L416" s="500"/>
    </row>
    <row r="417" spans="1:12" ht="30" customHeight="1">
      <c r="A417" s="139" t="str">
        <f t="shared" si="13"/>
        <v>412위</v>
      </c>
      <c r="B417" s="135" t="s">
        <v>3037</v>
      </c>
      <c r="C417" s="135" t="s">
        <v>5593</v>
      </c>
      <c r="D417" s="120" t="s">
        <v>3034</v>
      </c>
      <c r="E417" s="121" t="s">
        <v>979</v>
      </c>
      <c r="F417" s="140" t="s">
        <v>980</v>
      </c>
      <c r="G417" s="619">
        <f t="shared" si="12"/>
        <v>4.7175000000000002</v>
      </c>
      <c r="H417" s="122">
        <v>4.74</v>
      </c>
      <c r="I417" s="122">
        <v>4.71</v>
      </c>
      <c r="J417" s="122">
        <v>4.71</v>
      </c>
      <c r="K417" s="122">
        <v>4.71</v>
      </c>
      <c r="L417" s="500"/>
    </row>
    <row r="418" spans="1:12" ht="30" customHeight="1">
      <c r="A418" s="139" t="str">
        <f t="shared" si="13"/>
        <v>415위</v>
      </c>
      <c r="B418" s="135" t="s">
        <v>2755</v>
      </c>
      <c r="C418" s="123" t="s">
        <v>216</v>
      </c>
      <c r="D418" s="120" t="s">
        <v>236</v>
      </c>
      <c r="E418" s="121" t="s">
        <v>237</v>
      </c>
      <c r="F418" s="120" t="s">
        <v>244</v>
      </c>
      <c r="G418" s="619">
        <f t="shared" si="12"/>
        <v>4.7174999999999994</v>
      </c>
      <c r="H418" s="122">
        <v>4.8</v>
      </c>
      <c r="I418" s="122">
        <v>4.67</v>
      </c>
      <c r="J418" s="122">
        <v>4.7300000000000004</v>
      </c>
      <c r="K418" s="122">
        <v>4.67</v>
      </c>
      <c r="L418" s="500"/>
    </row>
    <row r="419" spans="1:12" ht="30" customHeight="1">
      <c r="A419" s="139" t="str">
        <f t="shared" si="13"/>
        <v>416위</v>
      </c>
      <c r="B419" s="135" t="s">
        <v>3037</v>
      </c>
      <c r="C419" s="135" t="s">
        <v>5592</v>
      </c>
      <c r="D419" s="120" t="s">
        <v>3036</v>
      </c>
      <c r="E419" s="121" t="s">
        <v>715</v>
      </c>
      <c r="F419" s="120" t="s">
        <v>246</v>
      </c>
      <c r="G419" s="619">
        <f t="shared" si="12"/>
        <v>4.7149999999999999</v>
      </c>
      <c r="H419" s="122">
        <v>4.7300000000000004</v>
      </c>
      <c r="I419" s="122">
        <v>4.67</v>
      </c>
      <c r="J419" s="122">
        <v>4.7300000000000004</v>
      </c>
      <c r="K419" s="122">
        <v>4.7300000000000004</v>
      </c>
      <c r="L419" s="500"/>
    </row>
    <row r="420" spans="1:12" ht="30" customHeight="1">
      <c r="A420" s="139" t="str">
        <f t="shared" si="13"/>
        <v>416위</v>
      </c>
      <c r="B420" s="135" t="s">
        <v>2756</v>
      </c>
      <c r="C420" s="119" t="s">
        <v>2508</v>
      </c>
      <c r="D420" s="120" t="s">
        <v>833</v>
      </c>
      <c r="E420" s="121" t="s">
        <v>126</v>
      </c>
      <c r="F420" s="120" t="s">
        <v>837</v>
      </c>
      <c r="G420" s="619">
        <f t="shared" si="12"/>
        <v>4.7149999999999999</v>
      </c>
      <c r="H420" s="122">
        <v>4.67</v>
      </c>
      <c r="I420" s="122">
        <v>4.7300000000000004</v>
      </c>
      <c r="J420" s="122">
        <v>4.7300000000000004</v>
      </c>
      <c r="K420" s="122">
        <v>4.7300000000000004</v>
      </c>
      <c r="L420" s="500"/>
    </row>
    <row r="421" spans="1:12" ht="30" customHeight="1">
      <c r="A421" s="139" t="str">
        <f t="shared" si="13"/>
        <v>416위</v>
      </c>
      <c r="B421" s="135" t="s">
        <v>2760</v>
      </c>
      <c r="C421" s="119" t="s">
        <v>2772</v>
      </c>
      <c r="D421" s="136" t="s">
        <v>2777</v>
      </c>
      <c r="E421" s="132" t="s">
        <v>543</v>
      </c>
      <c r="F421" s="133" t="s">
        <v>2778</v>
      </c>
      <c r="G421" s="619">
        <f t="shared" si="12"/>
        <v>4.7149999999999999</v>
      </c>
      <c r="H421" s="122">
        <v>4.7300000000000004</v>
      </c>
      <c r="I421" s="122">
        <v>4.74</v>
      </c>
      <c r="J421" s="122">
        <v>4.68</v>
      </c>
      <c r="K421" s="122">
        <v>4.71</v>
      </c>
      <c r="L421" s="500"/>
    </row>
    <row r="422" spans="1:12" ht="30" customHeight="1">
      <c r="A422" s="139" t="str">
        <f t="shared" si="13"/>
        <v>416위</v>
      </c>
      <c r="B422" s="135" t="s">
        <v>4375</v>
      </c>
      <c r="C422" s="135" t="s">
        <v>4488</v>
      </c>
      <c r="D422" s="142" t="s">
        <v>4495</v>
      </c>
      <c r="E422" s="121" t="s">
        <v>4479</v>
      </c>
      <c r="F422" s="120" t="s">
        <v>2895</v>
      </c>
      <c r="G422" s="619">
        <f t="shared" si="12"/>
        <v>4.7149999999999999</v>
      </c>
      <c r="H422" s="122">
        <v>4.72</v>
      </c>
      <c r="I422" s="122">
        <v>4.6900000000000004</v>
      </c>
      <c r="J422" s="122">
        <v>4.76</v>
      </c>
      <c r="K422" s="122">
        <v>4.6900000000000004</v>
      </c>
      <c r="L422" s="135"/>
    </row>
    <row r="423" spans="1:12" ht="30" customHeight="1">
      <c r="A423" s="139" t="str">
        <f t="shared" si="13"/>
        <v>416위</v>
      </c>
      <c r="B423" s="135" t="s">
        <v>2756</v>
      </c>
      <c r="C423" s="119" t="s">
        <v>2509</v>
      </c>
      <c r="D423" s="120" t="s">
        <v>155</v>
      </c>
      <c r="E423" s="121" t="s">
        <v>167</v>
      </c>
      <c r="F423" s="120" t="s">
        <v>168</v>
      </c>
      <c r="G423" s="619">
        <f t="shared" si="12"/>
        <v>4.7149999999999999</v>
      </c>
      <c r="H423" s="122">
        <v>4.72</v>
      </c>
      <c r="I423" s="122">
        <v>4.72</v>
      </c>
      <c r="J423" s="122">
        <v>4.7300000000000004</v>
      </c>
      <c r="K423" s="122">
        <v>4.6900000000000004</v>
      </c>
      <c r="L423" s="500"/>
    </row>
    <row r="424" spans="1:12" ht="30" customHeight="1">
      <c r="A424" s="139" t="str">
        <f t="shared" si="13"/>
        <v>416위</v>
      </c>
      <c r="B424" s="135" t="s">
        <v>2756</v>
      </c>
      <c r="C424" s="119" t="s">
        <v>2508</v>
      </c>
      <c r="D424" s="120" t="s">
        <v>833</v>
      </c>
      <c r="E424" s="121" t="s">
        <v>838</v>
      </c>
      <c r="F424" s="120" t="s">
        <v>839</v>
      </c>
      <c r="G424" s="619">
        <f t="shared" si="12"/>
        <v>4.7149999999999999</v>
      </c>
      <c r="H424" s="122">
        <v>4.67</v>
      </c>
      <c r="I424" s="122">
        <v>4.7300000000000004</v>
      </c>
      <c r="J424" s="122">
        <v>4.7300000000000004</v>
      </c>
      <c r="K424" s="122">
        <v>4.7300000000000004</v>
      </c>
      <c r="L424" s="500"/>
    </row>
    <row r="425" spans="1:12" ht="30" customHeight="1">
      <c r="A425" s="139" t="str">
        <f t="shared" si="13"/>
        <v>416위</v>
      </c>
      <c r="B425" s="135" t="s">
        <v>2755</v>
      </c>
      <c r="C425" s="123" t="s">
        <v>89</v>
      </c>
      <c r="D425" s="120" t="s">
        <v>419</v>
      </c>
      <c r="E425" s="121" t="s">
        <v>519</v>
      </c>
      <c r="F425" s="120" t="s">
        <v>520</v>
      </c>
      <c r="G425" s="619">
        <f t="shared" si="12"/>
        <v>4.7149999999999999</v>
      </c>
      <c r="H425" s="122">
        <v>4.7</v>
      </c>
      <c r="I425" s="122">
        <v>4.7300000000000004</v>
      </c>
      <c r="J425" s="122">
        <v>4.7</v>
      </c>
      <c r="K425" s="122">
        <v>4.7300000000000004</v>
      </c>
      <c r="L425" s="500"/>
    </row>
    <row r="426" spans="1:12" ht="30" customHeight="1">
      <c r="A426" s="139" t="str">
        <f t="shared" si="13"/>
        <v>416위</v>
      </c>
      <c r="B426" s="135" t="s">
        <v>2758</v>
      </c>
      <c r="C426" s="125" t="s">
        <v>2589</v>
      </c>
      <c r="D426" s="130" t="s">
        <v>2620</v>
      </c>
      <c r="E426" s="125" t="s">
        <v>1853</v>
      </c>
      <c r="F426" s="127" t="s">
        <v>2720</v>
      </c>
      <c r="G426" s="621">
        <f t="shared" si="12"/>
        <v>4.7149999999999999</v>
      </c>
      <c r="H426" s="128">
        <v>4.67</v>
      </c>
      <c r="I426" s="128">
        <v>4.67</v>
      </c>
      <c r="J426" s="128">
        <v>4.76</v>
      </c>
      <c r="K426" s="128">
        <v>4.76</v>
      </c>
      <c r="L426" s="500"/>
    </row>
    <row r="427" spans="1:12" ht="30" customHeight="1">
      <c r="A427" s="139" t="str">
        <f t="shared" si="13"/>
        <v>424위</v>
      </c>
      <c r="B427" s="135" t="s">
        <v>2755</v>
      </c>
      <c r="C427" s="123" t="s">
        <v>216</v>
      </c>
      <c r="D427" s="120" t="s">
        <v>271</v>
      </c>
      <c r="E427" s="121" t="s">
        <v>274</v>
      </c>
      <c r="F427" s="120" t="s">
        <v>275</v>
      </c>
      <c r="G427" s="619">
        <f t="shared" si="12"/>
        <v>4.7125000000000004</v>
      </c>
      <c r="H427" s="122">
        <v>4.72</v>
      </c>
      <c r="I427" s="122">
        <v>4.72</v>
      </c>
      <c r="J427" s="122">
        <v>4.72</v>
      </c>
      <c r="K427" s="122">
        <v>4.6900000000000004</v>
      </c>
      <c r="L427" s="500"/>
    </row>
    <row r="428" spans="1:12" ht="30" customHeight="1">
      <c r="A428" s="139" t="str">
        <f t="shared" si="13"/>
        <v>424위</v>
      </c>
      <c r="B428" s="135" t="s">
        <v>3135</v>
      </c>
      <c r="C428" s="135" t="s">
        <v>3136</v>
      </c>
      <c r="D428" s="120" t="s">
        <v>3159</v>
      </c>
      <c r="E428" s="132" t="s">
        <v>3148</v>
      </c>
      <c r="F428" s="131" t="s">
        <v>3161</v>
      </c>
      <c r="G428" s="619">
        <f t="shared" si="12"/>
        <v>4.7125000000000004</v>
      </c>
      <c r="H428" s="122">
        <v>4.62</v>
      </c>
      <c r="I428" s="122">
        <v>4.8099999999999996</v>
      </c>
      <c r="J428" s="122">
        <v>4.7300000000000004</v>
      </c>
      <c r="K428" s="122">
        <v>4.6900000000000004</v>
      </c>
      <c r="L428" s="500"/>
    </row>
    <row r="429" spans="1:12" ht="30" customHeight="1">
      <c r="A429" s="139" t="str">
        <f t="shared" si="13"/>
        <v>424위</v>
      </c>
      <c r="B429" s="135" t="s">
        <v>4375</v>
      </c>
      <c r="C429" s="135" t="s">
        <v>4260</v>
      </c>
      <c r="D429" s="120" t="s">
        <v>4368</v>
      </c>
      <c r="E429" s="121" t="s">
        <v>669</v>
      </c>
      <c r="F429" s="140" t="s">
        <v>670</v>
      </c>
      <c r="G429" s="618">
        <f t="shared" si="12"/>
        <v>4.7125000000000004</v>
      </c>
      <c r="H429" s="141">
        <v>4.71</v>
      </c>
      <c r="I429" s="141">
        <v>4.71</v>
      </c>
      <c r="J429" s="141">
        <v>4.7</v>
      </c>
      <c r="K429" s="141">
        <v>4.7300000000000004</v>
      </c>
      <c r="L429" s="500"/>
    </row>
    <row r="430" spans="1:12" ht="30" customHeight="1">
      <c r="A430" s="139" t="str">
        <f t="shared" si="13"/>
        <v>424위</v>
      </c>
      <c r="B430" s="135" t="s">
        <v>2758</v>
      </c>
      <c r="C430" s="125" t="s">
        <v>2599</v>
      </c>
      <c r="D430" s="130" t="s">
        <v>2628</v>
      </c>
      <c r="E430" s="125" t="s">
        <v>420</v>
      </c>
      <c r="F430" s="127" t="s">
        <v>2721</v>
      </c>
      <c r="G430" s="621">
        <f t="shared" si="12"/>
        <v>4.7125000000000004</v>
      </c>
      <c r="H430" s="128">
        <v>4.67</v>
      </c>
      <c r="I430" s="128">
        <v>4.71</v>
      </c>
      <c r="J430" s="128">
        <v>4.71</v>
      </c>
      <c r="K430" s="128">
        <v>4.76</v>
      </c>
      <c r="L430" s="500"/>
    </row>
    <row r="431" spans="1:12" ht="30" customHeight="1">
      <c r="A431" s="139" t="str">
        <f t="shared" si="13"/>
        <v>424위</v>
      </c>
      <c r="B431" s="135" t="s">
        <v>2756</v>
      </c>
      <c r="C431" s="119" t="s">
        <v>2507</v>
      </c>
      <c r="D431" s="120" t="s">
        <v>741</v>
      </c>
      <c r="E431" s="121" t="s">
        <v>742</v>
      </c>
      <c r="F431" s="120" t="s">
        <v>744</v>
      </c>
      <c r="G431" s="619">
        <f t="shared" si="12"/>
        <v>4.7125000000000004</v>
      </c>
      <c r="H431" s="122">
        <v>4.71</v>
      </c>
      <c r="I431" s="122">
        <v>4.76</v>
      </c>
      <c r="J431" s="122">
        <v>4.71</v>
      </c>
      <c r="K431" s="122">
        <v>4.67</v>
      </c>
      <c r="L431" s="500"/>
    </row>
    <row r="432" spans="1:12" ht="30" customHeight="1">
      <c r="A432" s="139" t="str">
        <f t="shared" si="13"/>
        <v>424위</v>
      </c>
      <c r="B432" s="135" t="s">
        <v>2755</v>
      </c>
      <c r="C432" s="123" t="s">
        <v>216</v>
      </c>
      <c r="D432" s="120" t="s">
        <v>155</v>
      </c>
      <c r="E432" s="121" t="s">
        <v>167</v>
      </c>
      <c r="F432" s="120" t="s">
        <v>168</v>
      </c>
      <c r="G432" s="619">
        <f t="shared" si="12"/>
        <v>4.7125000000000004</v>
      </c>
      <c r="H432" s="122">
        <v>4.7</v>
      </c>
      <c r="I432" s="122">
        <v>4.7300000000000004</v>
      </c>
      <c r="J432" s="122">
        <v>4.71</v>
      </c>
      <c r="K432" s="122">
        <v>4.71</v>
      </c>
      <c r="L432" s="500"/>
    </row>
    <row r="433" spans="1:12" ht="30" customHeight="1">
      <c r="A433" s="139" t="str">
        <f t="shared" si="13"/>
        <v>424위</v>
      </c>
      <c r="B433" s="135" t="s">
        <v>2756</v>
      </c>
      <c r="C433" s="119" t="s">
        <v>2509</v>
      </c>
      <c r="D433" s="120" t="s">
        <v>897</v>
      </c>
      <c r="E433" s="121" t="s">
        <v>385</v>
      </c>
      <c r="F433" s="120" t="s">
        <v>386</v>
      </c>
      <c r="G433" s="622">
        <f t="shared" si="12"/>
        <v>4.7125000000000004</v>
      </c>
      <c r="H433" s="122">
        <v>4.76</v>
      </c>
      <c r="I433" s="122">
        <v>4.8099999999999996</v>
      </c>
      <c r="J433" s="122">
        <v>4.5199999999999996</v>
      </c>
      <c r="K433" s="124">
        <v>4.76</v>
      </c>
      <c r="L433" s="500"/>
    </row>
    <row r="434" spans="1:12" ht="30" customHeight="1">
      <c r="A434" s="139" t="str">
        <f t="shared" si="13"/>
        <v>424위</v>
      </c>
      <c r="B434" s="135" t="s">
        <v>2759</v>
      </c>
      <c r="C434" s="134" t="s">
        <v>2127</v>
      </c>
      <c r="D434" s="131" t="s">
        <v>432</v>
      </c>
      <c r="E434" s="132" t="s">
        <v>979</v>
      </c>
      <c r="F434" s="133" t="s">
        <v>980</v>
      </c>
      <c r="G434" s="619">
        <f t="shared" si="12"/>
        <v>4.7125000000000004</v>
      </c>
      <c r="H434" s="122">
        <v>4.72</v>
      </c>
      <c r="I434" s="122">
        <v>4.72</v>
      </c>
      <c r="J434" s="122">
        <v>4.72</v>
      </c>
      <c r="K434" s="122">
        <v>4.6900000000000004</v>
      </c>
      <c r="L434" s="500"/>
    </row>
    <row r="435" spans="1:12" ht="30" customHeight="1">
      <c r="A435" s="139" t="str">
        <f t="shared" si="13"/>
        <v>432위</v>
      </c>
      <c r="B435" s="135" t="s">
        <v>2757</v>
      </c>
      <c r="C435" s="119" t="s">
        <v>2512</v>
      </c>
      <c r="D435" s="120" t="s">
        <v>1269</v>
      </c>
      <c r="E435" s="121" t="s">
        <v>300</v>
      </c>
      <c r="F435" s="120" t="s">
        <v>360</v>
      </c>
      <c r="G435" s="619">
        <f t="shared" si="12"/>
        <v>4.7124999999999995</v>
      </c>
      <c r="H435" s="122">
        <v>4.72</v>
      </c>
      <c r="I435" s="122">
        <v>4.72</v>
      </c>
      <c r="J435" s="122">
        <v>4.6900000000000004</v>
      </c>
      <c r="K435" s="122">
        <v>4.72</v>
      </c>
      <c r="L435" s="500"/>
    </row>
    <row r="436" spans="1:12" ht="30" customHeight="1">
      <c r="A436" s="139" t="str">
        <f t="shared" si="13"/>
        <v>432위</v>
      </c>
      <c r="B436" s="135" t="s">
        <v>2757</v>
      </c>
      <c r="C436" s="119" t="s">
        <v>2512</v>
      </c>
      <c r="D436" s="120" t="s">
        <v>1269</v>
      </c>
      <c r="E436" s="121" t="s">
        <v>938</v>
      </c>
      <c r="F436" s="120" t="s">
        <v>1291</v>
      </c>
      <c r="G436" s="619">
        <f t="shared" si="12"/>
        <v>4.7124999999999995</v>
      </c>
      <c r="H436" s="122">
        <v>4.7</v>
      </c>
      <c r="I436" s="122">
        <v>4.7300000000000004</v>
      </c>
      <c r="J436" s="122">
        <v>4.72</v>
      </c>
      <c r="K436" s="122">
        <v>4.7</v>
      </c>
      <c r="L436" s="500"/>
    </row>
    <row r="437" spans="1:12" ht="30" customHeight="1">
      <c r="A437" s="139" t="str">
        <f t="shared" si="13"/>
        <v>434위</v>
      </c>
      <c r="B437" s="135" t="s">
        <v>3135</v>
      </c>
      <c r="C437" s="135" t="s">
        <v>3136</v>
      </c>
      <c r="D437" s="120" t="s">
        <v>3159</v>
      </c>
      <c r="E437" s="132" t="s">
        <v>3148</v>
      </c>
      <c r="F437" s="131" t="s">
        <v>3162</v>
      </c>
      <c r="G437" s="619">
        <f t="shared" si="12"/>
        <v>4.7100000000000009</v>
      </c>
      <c r="H437" s="122">
        <v>4.6900000000000004</v>
      </c>
      <c r="I437" s="122">
        <v>4.7300000000000004</v>
      </c>
      <c r="J437" s="122">
        <v>4.6900000000000004</v>
      </c>
      <c r="K437" s="122">
        <v>4.7300000000000004</v>
      </c>
      <c r="L437" s="500"/>
    </row>
    <row r="438" spans="1:12" ht="30" customHeight="1">
      <c r="A438" s="139" t="str">
        <f t="shared" si="13"/>
        <v>435위</v>
      </c>
      <c r="B438" s="135" t="s">
        <v>2756</v>
      </c>
      <c r="C438" s="119" t="s">
        <v>2510</v>
      </c>
      <c r="D438" s="120" t="s">
        <v>155</v>
      </c>
      <c r="E438" s="121" t="s">
        <v>337</v>
      </c>
      <c r="F438" s="120" t="s">
        <v>338</v>
      </c>
      <c r="G438" s="619">
        <f t="shared" si="12"/>
        <v>4.71</v>
      </c>
      <c r="H438" s="122">
        <v>4.6399999999999997</v>
      </c>
      <c r="I438" s="122">
        <v>4.71</v>
      </c>
      <c r="J438" s="122">
        <v>4.6900000000000004</v>
      </c>
      <c r="K438" s="122">
        <v>4.8</v>
      </c>
      <c r="L438" s="500"/>
    </row>
    <row r="439" spans="1:12" ht="30" customHeight="1">
      <c r="A439" s="139" t="str">
        <f t="shared" si="13"/>
        <v>435위</v>
      </c>
      <c r="B439" s="135" t="s">
        <v>2757</v>
      </c>
      <c r="C439" s="119" t="s">
        <v>2512</v>
      </c>
      <c r="D439" s="120" t="s">
        <v>155</v>
      </c>
      <c r="E439" s="121" t="s">
        <v>337</v>
      </c>
      <c r="F439" s="120" t="s">
        <v>338</v>
      </c>
      <c r="G439" s="619">
        <f t="shared" si="12"/>
        <v>4.71</v>
      </c>
      <c r="H439" s="122">
        <v>4.71</v>
      </c>
      <c r="I439" s="122">
        <v>4.71</v>
      </c>
      <c r="J439" s="122">
        <v>4.71</v>
      </c>
      <c r="K439" s="122">
        <v>4.71</v>
      </c>
      <c r="L439" s="500"/>
    </row>
    <row r="440" spans="1:12" ht="30" customHeight="1">
      <c r="A440" s="139" t="str">
        <f t="shared" si="13"/>
        <v>435위</v>
      </c>
      <c r="B440" s="135" t="s">
        <v>2758</v>
      </c>
      <c r="C440" s="125" t="s">
        <v>2629</v>
      </c>
      <c r="D440" s="130" t="s">
        <v>2630</v>
      </c>
      <c r="E440" s="125" t="s">
        <v>337</v>
      </c>
      <c r="F440" s="127" t="s">
        <v>2722</v>
      </c>
      <c r="G440" s="621">
        <f t="shared" si="12"/>
        <v>4.71</v>
      </c>
      <c r="H440" s="128">
        <v>4.71</v>
      </c>
      <c r="I440" s="128">
        <v>4.71</v>
      </c>
      <c r="J440" s="128">
        <v>4.71</v>
      </c>
      <c r="K440" s="128">
        <v>4.71</v>
      </c>
      <c r="L440" s="500"/>
    </row>
    <row r="441" spans="1:12" ht="30" customHeight="1">
      <c r="A441" s="139" t="str">
        <f t="shared" si="13"/>
        <v>435위</v>
      </c>
      <c r="B441" s="135" t="s">
        <v>2759</v>
      </c>
      <c r="C441" s="134" t="s">
        <v>2116</v>
      </c>
      <c r="D441" s="131" t="s">
        <v>2250</v>
      </c>
      <c r="E441" s="132" t="s">
        <v>323</v>
      </c>
      <c r="F441" s="131" t="s">
        <v>2252</v>
      </c>
      <c r="G441" s="619">
        <f t="shared" si="12"/>
        <v>4.71</v>
      </c>
      <c r="H441" s="122">
        <v>4.71</v>
      </c>
      <c r="I441" s="122">
        <v>4.71</v>
      </c>
      <c r="J441" s="122">
        <v>4.71</v>
      </c>
      <c r="K441" s="122">
        <v>4.71</v>
      </c>
      <c r="L441" s="500"/>
    </row>
    <row r="442" spans="1:12" ht="30" customHeight="1">
      <c r="A442" s="139" t="str">
        <f t="shared" si="13"/>
        <v>435위</v>
      </c>
      <c r="B442" s="135" t="s">
        <v>2759</v>
      </c>
      <c r="C442" s="134" t="s">
        <v>2116</v>
      </c>
      <c r="D442" s="131" t="s">
        <v>2297</v>
      </c>
      <c r="E442" s="132" t="s">
        <v>2300</v>
      </c>
      <c r="F442" s="131" t="s">
        <v>2301</v>
      </c>
      <c r="G442" s="619">
        <f t="shared" si="12"/>
        <v>4.71</v>
      </c>
      <c r="H442" s="122">
        <v>4.71</v>
      </c>
      <c r="I442" s="122">
        <v>4.71</v>
      </c>
      <c r="J442" s="122">
        <v>4.71</v>
      </c>
      <c r="K442" s="122">
        <v>4.71</v>
      </c>
      <c r="L442" s="500"/>
    </row>
    <row r="443" spans="1:12" ht="30" customHeight="1">
      <c r="A443" s="139" t="str">
        <f t="shared" si="13"/>
        <v>435위</v>
      </c>
      <c r="B443" s="135" t="s">
        <v>2754</v>
      </c>
      <c r="C443" s="119" t="s">
        <v>2505</v>
      </c>
      <c r="D443" s="120" t="s">
        <v>189</v>
      </c>
      <c r="E443" s="121" t="s">
        <v>190</v>
      </c>
      <c r="F443" s="120" t="s">
        <v>192</v>
      </c>
      <c r="G443" s="619">
        <f t="shared" si="12"/>
        <v>4.71</v>
      </c>
      <c r="H443" s="122">
        <v>4.74</v>
      </c>
      <c r="I443" s="122">
        <v>4.79</v>
      </c>
      <c r="J443" s="122">
        <v>4.63</v>
      </c>
      <c r="K443" s="122">
        <v>4.68</v>
      </c>
      <c r="L443" s="500"/>
    </row>
    <row r="444" spans="1:12" ht="30" customHeight="1">
      <c r="A444" s="139" t="str">
        <f t="shared" si="13"/>
        <v>435위</v>
      </c>
      <c r="B444" s="135" t="s">
        <v>2754</v>
      </c>
      <c r="C444" s="119" t="s">
        <v>2505</v>
      </c>
      <c r="D444" s="120" t="s">
        <v>189</v>
      </c>
      <c r="E444" s="121" t="s">
        <v>190</v>
      </c>
      <c r="F444" s="120" t="s">
        <v>196</v>
      </c>
      <c r="G444" s="619">
        <f t="shared" si="12"/>
        <v>4.71</v>
      </c>
      <c r="H444" s="122">
        <v>4.74</v>
      </c>
      <c r="I444" s="122">
        <v>4.74</v>
      </c>
      <c r="J444" s="122">
        <v>4.68</v>
      </c>
      <c r="K444" s="122">
        <v>4.68</v>
      </c>
      <c r="L444" s="500"/>
    </row>
    <row r="445" spans="1:12" ht="30" customHeight="1">
      <c r="A445" s="139" t="str">
        <f t="shared" si="13"/>
        <v>435위</v>
      </c>
      <c r="B445" s="135" t="s">
        <v>2754</v>
      </c>
      <c r="C445" s="119" t="s">
        <v>2505</v>
      </c>
      <c r="D445" s="120" t="s">
        <v>189</v>
      </c>
      <c r="E445" s="121" t="s">
        <v>190</v>
      </c>
      <c r="F445" s="120" t="s">
        <v>194</v>
      </c>
      <c r="G445" s="619">
        <f t="shared" si="12"/>
        <v>4.71</v>
      </c>
      <c r="H445" s="122">
        <v>4.74</v>
      </c>
      <c r="I445" s="122">
        <v>4.74</v>
      </c>
      <c r="J445" s="122">
        <v>4.68</v>
      </c>
      <c r="K445" s="122">
        <v>4.68</v>
      </c>
      <c r="L445" s="500"/>
    </row>
    <row r="446" spans="1:12" ht="30" customHeight="1">
      <c r="A446" s="139" t="str">
        <f t="shared" si="13"/>
        <v>435위</v>
      </c>
      <c r="B446" s="135" t="s">
        <v>2754</v>
      </c>
      <c r="C446" s="119" t="s">
        <v>2505</v>
      </c>
      <c r="D446" s="120" t="s">
        <v>189</v>
      </c>
      <c r="E446" s="121" t="s">
        <v>190</v>
      </c>
      <c r="F446" s="120" t="s">
        <v>197</v>
      </c>
      <c r="G446" s="619">
        <f t="shared" si="12"/>
        <v>4.71</v>
      </c>
      <c r="H446" s="122">
        <v>4.74</v>
      </c>
      <c r="I446" s="122">
        <v>4.74</v>
      </c>
      <c r="J446" s="122">
        <v>4.68</v>
      </c>
      <c r="K446" s="122">
        <v>4.68</v>
      </c>
      <c r="L446" s="500"/>
    </row>
    <row r="447" spans="1:12" ht="30" customHeight="1">
      <c r="A447" s="139" t="str">
        <f t="shared" si="13"/>
        <v>435위</v>
      </c>
      <c r="B447" s="135" t="s">
        <v>4237</v>
      </c>
      <c r="C447" s="134" t="s">
        <v>3239</v>
      </c>
      <c r="D447" s="131" t="s">
        <v>3209</v>
      </c>
      <c r="E447" s="132" t="s">
        <v>3254</v>
      </c>
      <c r="F447" s="133" t="s">
        <v>309</v>
      </c>
      <c r="G447" s="619">
        <f t="shared" si="12"/>
        <v>4.71</v>
      </c>
      <c r="H447" s="122">
        <v>4.71</v>
      </c>
      <c r="I447" s="122">
        <v>4.71</v>
      </c>
      <c r="J447" s="122">
        <v>4.71</v>
      </c>
      <c r="K447" s="122">
        <v>4.71</v>
      </c>
      <c r="L447" s="500"/>
    </row>
    <row r="448" spans="1:12" ht="30" customHeight="1">
      <c r="A448" s="139" t="str">
        <f t="shared" si="13"/>
        <v>435위</v>
      </c>
      <c r="B448" s="135" t="s">
        <v>2759</v>
      </c>
      <c r="C448" s="123" t="s">
        <v>2074</v>
      </c>
      <c r="D448" s="131" t="s">
        <v>2146</v>
      </c>
      <c r="E448" s="132" t="s">
        <v>593</v>
      </c>
      <c r="F448" s="131" t="s">
        <v>594</v>
      </c>
      <c r="G448" s="619">
        <f t="shared" si="12"/>
        <v>4.71</v>
      </c>
      <c r="H448" s="122">
        <v>4.75</v>
      </c>
      <c r="I448" s="122">
        <v>4.75</v>
      </c>
      <c r="J448" s="122">
        <v>4.67</v>
      </c>
      <c r="K448" s="122">
        <v>4.67</v>
      </c>
      <c r="L448" s="500"/>
    </row>
    <row r="449" spans="1:12" ht="30" customHeight="1">
      <c r="A449" s="139" t="str">
        <f t="shared" si="13"/>
        <v>435위</v>
      </c>
      <c r="B449" s="139" t="s">
        <v>4237</v>
      </c>
      <c r="C449" s="139" t="s">
        <v>4160</v>
      </c>
      <c r="D449" s="120" t="s">
        <v>4233</v>
      </c>
      <c r="E449" s="121" t="s">
        <v>4215</v>
      </c>
      <c r="F449" s="120" t="s">
        <v>4216</v>
      </c>
      <c r="G449" s="618">
        <f t="shared" si="12"/>
        <v>4.71</v>
      </c>
      <c r="H449" s="141">
        <v>4.74</v>
      </c>
      <c r="I449" s="141">
        <v>4.71</v>
      </c>
      <c r="J449" s="141">
        <v>4.71</v>
      </c>
      <c r="K449" s="141">
        <v>4.68</v>
      </c>
      <c r="L449" s="500"/>
    </row>
    <row r="450" spans="1:12" ht="30" customHeight="1">
      <c r="A450" s="139" t="str">
        <f t="shared" si="13"/>
        <v>435위</v>
      </c>
      <c r="B450" s="135" t="s">
        <v>2759</v>
      </c>
      <c r="C450" s="134" t="s">
        <v>2116</v>
      </c>
      <c r="D450" s="131" t="s">
        <v>2297</v>
      </c>
      <c r="E450" s="132" t="s">
        <v>2298</v>
      </c>
      <c r="F450" s="131" t="s">
        <v>2299</v>
      </c>
      <c r="G450" s="619">
        <f t="shared" si="12"/>
        <v>4.71</v>
      </c>
      <c r="H450" s="122">
        <v>4.71</v>
      </c>
      <c r="I450" s="122">
        <v>4.71</v>
      </c>
      <c r="J450" s="122">
        <v>4.71</v>
      </c>
      <c r="K450" s="122">
        <v>4.71</v>
      </c>
      <c r="L450" s="500"/>
    </row>
    <row r="451" spans="1:12" ht="30" customHeight="1">
      <c r="A451" s="139" t="str">
        <f t="shared" si="13"/>
        <v>435위</v>
      </c>
      <c r="B451" s="135" t="s">
        <v>2758</v>
      </c>
      <c r="C451" s="125" t="s">
        <v>2610</v>
      </c>
      <c r="D451" s="130" t="s">
        <v>2624</v>
      </c>
      <c r="E451" s="125" t="s">
        <v>2530</v>
      </c>
      <c r="F451" s="127" t="s">
        <v>2723</v>
      </c>
      <c r="G451" s="621">
        <f t="shared" si="12"/>
        <v>4.71</v>
      </c>
      <c r="H451" s="128">
        <v>4.63</v>
      </c>
      <c r="I451" s="128">
        <v>4.79</v>
      </c>
      <c r="J451" s="128">
        <v>4.63</v>
      </c>
      <c r="K451" s="128">
        <v>4.79</v>
      </c>
      <c r="L451" s="500"/>
    </row>
    <row r="452" spans="1:12" ht="30" customHeight="1">
      <c r="A452" s="139" t="str">
        <f t="shared" si="13"/>
        <v>435위</v>
      </c>
      <c r="B452" s="135" t="s">
        <v>2871</v>
      </c>
      <c r="C452" s="135" t="s">
        <v>5589</v>
      </c>
      <c r="D452" s="120" t="s">
        <v>2868</v>
      </c>
      <c r="E452" s="132" t="s">
        <v>2816</v>
      </c>
      <c r="F452" s="133" t="s">
        <v>2817</v>
      </c>
      <c r="G452" s="619">
        <f t="shared" ref="G452:G515" si="14">AVERAGE(H452:K452)</f>
        <v>4.71</v>
      </c>
      <c r="H452" s="122">
        <v>4.71</v>
      </c>
      <c r="I452" s="122">
        <v>4.71</v>
      </c>
      <c r="J452" s="122">
        <v>4.71</v>
      </c>
      <c r="K452" s="122">
        <v>4.71</v>
      </c>
      <c r="L452" s="500"/>
    </row>
    <row r="453" spans="1:12" ht="30" customHeight="1">
      <c r="A453" s="139" t="str">
        <f t="shared" si="13"/>
        <v>435위</v>
      </c>
      <c r="B453" s="135" t="s">
        <v>4375</v>
      </c>
      <c r="C453" s="135" t="s">
        <v>4260</v>
      </c>
      <c r="D453" s="120" t="s">
        <v>4368</v>
      </c>
      <c r="E453" s="121" t="s">
        <v>979</v>
      </c>
      <c r="F453" s="140" t="s">
        <v>980</v>
      </c>
      <c r="G453" s="618">
        <f t="shared" si="14"/>
        <v>4.71</v>
      </c>
      <c r="H453" s="141">
        <v>4.72</v>
      </c>
      <c r="I453" s="141">
        <v>4.72</v>
      </c>
      <c r="J453" s="141">
        <v>4.6900000000000004</v>
      </c>
      <c r="K453" s="141">
        <v>4.71</v>
      </c>
      <c r="L453" s="500"/>
    </row>
    <row r="454" spans="1:12" ht="30" customHeight="1">
      <c r="A454" s="139" t="str">
        <f t="shared" ref="A454:A517" si="15">IF(_xlfn.RANK.EQ(G454,$G$4:$G$1977,0)=_xlfn.RANK.EQ(G453,$G$4:$G$1977,0), _xlfn.RANK.EQ(G453,$G$4:$G$1977)&amp;"위", _xlfn.RANK.EQ(G454,$G$4:$G$1977,0)&amp;"위")</f>
        <v>435위</v>
      </c>
      <c r="B454" s="135" t="s">
        <v>2759</v>
      </c>
      <c r="C454" s="134" t="s">
        <v>2116</v>
      </c>
      <c r="D454" s="131" t="s">
        <v>2297</v>
      </c>
      <c r="E454" s="132" t="s">
        <v>2302</v>
      </c>
      <c r="F454" s="131" t="s">
        <v>2303</v>
      </c>
      <c r="G454" s="619">
        <f t="shared" si="14"/>
        <v>4.71</v>
      </c>
      <c r="H454" s="122">
        <v>4.71</v>
      </c>
      <c r="I454" s="122">
        <v>4.71</v>
      </c>
      <c r="J454" s="122">
        <v>4.71</v>
      </c>
      <c r="K454" s="122">
        <v>4.71</v>
      </c>
      <c r="L454" s="500"/>
    </row>
    <row r="455" spans="1:12" ht="30" customHeight="1">
      <c r="A455" s="139" t="str">
        <f t="shared" si="15"/>
        <v>435위</v>
      </c>
      <c r="B455" s="135" t="s">
        <v>2755</v>
      </c>
      <c r="C455" s="123" t="s">
        <v>89</v>
      </c>
      <c r="D455" s="120" t="s">
        <v>419</v>
      </c>
      <c r="E455" s="121" t="s">
        <v>511</v>
      </c>
      <c r="F455" s="120" t="s">
        <v>512</v>
      </c>
      <c r="G455" s="619">
        <f t="shared" si="14"/>
        <v>4.71</v>
      </c>
      <c r="H455" s="122">
        <v>4.68</v>
      </c>
      <c r="I455" s="122">
        <v>4.68</v>
      </c>
      <c r="J455" s="122">
        <v>4.74</v>
      </c>
      <c r="K455" s="122">
        <v>4.74</v>
      </c>
      <c r="L455" s="500"/>
    </row>
    <row r="456" spans="1:12" ht="30" customHeight="1">
      <c r="A456" s="139" t="str">
        <f t="shared" si="15"/>
        <v>435위</v>
      </c>
      <c r="B456" s="139" t="s">
        <v>4139</v>
      </c>
      <c r="C456" s="139" t="s">
        <v>4140</v>
      </c>
      <c r="D456" s="120" t="s">
        <v>4130</v>
      </c>
      <c r="E456" s="121" t="s">
        <v>4076</v>
      </c>
      <c r="F456" s="120" t="s">
        <v>4077</v>
      </c>
      <c r="G456" s="618">
        <f t="shared" si="14"/>
        <v>4.71</v>
      </c>
      <c r="H456" s="141">
        <v>4.68</v>
      </c>
      <c r="I456" s="141">
        <v>4.68</v>
      </c>
      <c r="J456" s="141">
        <v>4.74</v>
      </c>
      <c r="K456" s="141">
        <v>4.74</v>
      </c>
      <c r="L456" s="500"/>
    </row>
    <row r="457" spans="1:12" ht="30" customHeight="1">
      <c r="A457" s="139" t="str">
        <f t="shared" si="15"/>
        <v>435위</v>
      </c>
      <c r="B457" s="135" t="s">
        <v>2759</v>
      </c>
      <c r="C457" s="134" t="s">
        <v>2127</v>
      </c>
      <c r="D457" s="131" t="s">
        <v>155</v>
      </c>
      <c r="E457" s="132" t="s">
        <v>675</v>
      </c>
      <c r="F457" s="133" t="s">
        <v>676</v>
      </c>
      <c r="G457" s="619">
        <f t="shared" si="14"/>
        <v>4.71</v>
      </c>
      <c r="H457" s="122">
        <v>4.75</v>
      </c>
      <c r="I457" s="122">
        <v>4.67</v>
      </c>
      <c r="J457" s="122">
        <v>4.75</v>
      </c>
      <c r="K457" s="122">
        <v>4.67</v>
      </c>
      <c r="L457" s="500"/>
    </row>
    <row r="458" spans="1:12" ht="30" customHeight="1">
      <c r="A458" s="139" t="str">
        <f t="shared" si="15"/>
        <v>435위</v>
      </c>
      <c r="B458" s="135" t="s">
        <v>2755</v>
      </c>
      <c r="C458" s="123" t="s">
        <v>89</v>
      </c>
      <c r="D458" s="120" t="s">
        <v>521</v>
      </c>
      <c r="E458" s="121" t="s">
        <v>151</v>
      </c>
      <c r="F458" s="120" t="s">
        <v>152</v>
      </c>
      <c r="G458" s="619">
        <f t="shared" si="14"/>
        <v>4.71</v>
      </c>
      <c r="H458" s="122">
        <v>4.7</v>
      </c>
      <c r="I458" s="122">
        <v>4.7</v>
      </c>
      <c r="J458" s="122">
        <v>4.72</v>
      </c>
      <c r="K458" s="122">
        <v>4.72</v>
      </c>
      <c r="L458" s="500"/>
    </row>
    <row r="459" spans="1:12" ht="30" customHeight="1">
      <c r="A459" s="139" t="str">
        <f t="shared" si="15"/>
        <v>456위</v>
      </c>
      <c r="B459" s="135" t="s">
        <v>2757</v>
      </c>
      <c r="C459" s="119" t="s">
        <v>2514</v>
      </c>
      <c r="D459" s="120" t="s">
        <v>1471</v>
      </c>
      <c r="E459" s="121" t="s">
        <v>237</v>
      </c>
      <c r="F459" s="120" t="s">
        <v>238</v>
      </c>
      <c r="G459" s="619">
        <f t="shared" si="14"/>
        <v>4.7099999999999991</v>
      </c>
      <c r="H459" s="122">
        <v>4.72</v>
      </c>
      <c r="I459" s="122">
        <v>4.6399999999999997</v>
      </c>
      <c r="J459" s="122">
        <v>4.72</v>
      </c>
      <c r="K459" s="122">
        <v>4.76</v>
      </c>
      <c r="L459" s="500"/>
    </row>
    <row r="460" spans="1:12" ht="30" customHeight="1">
      <c r="A460" s="139" t="str">
        <f t="shared" si="15"/>
        <v>457위</v>
      </c>
      <c r="B460" s="139" t="s">
        <v>4995</v>
      </c>
      <c r="C460" s="139" t="s">
        <v>5563</v>
      </c>
      <c r="D460" s="142" t="s">
        <v>4996</v>
      </c>
      <c r="E460" s="121" t="s">
        <v>335</v>
      </c>
      <c r="F460" s="140" t="s">
        <v>336</v>
      </c>
      <c r="G460" s="618">
        <f t="shared" si="14"/>
        <v>4.708333333333333</v>
      </c>
      <c r="H460" s="244">
        <v>4.583333333333333</v>
      </c>
      <c r="I460" s="244">
        <v>4.75</v>
      </c>
      <c r="J460" s="244">
        <v>4.75</v>
      </c>
      <c r="K460" s="244">
        <v>4.75</v>
      </c>
      <c r="L460" s="139"/>
    </row>
    <row r="461" spans="1:12" ht="30" customHeight="1">
      <c r="A461" s="139" t="str">
        <f t="shared" si="15"/>
        <v>458위</v>
      </c>
      <c r="B461" s="135" t="s">
        <v>2759</v>
      </c>
      <c r="C461" s="134" t="s">
        <v>2116</v>
      </c>
      <c r="D461" s="131" t="s">
        <v>2276</v>
      </c>
      <c r="E461" s="132" t="s">
        <v>2289</v>
      </c>
      <c r="F461" s="131" t="s">
        <v>2290</v>
      </c>
      <c r="G461" s="619">
        <f t="shared" si="14"/>
        <v>4.7075000000000005</v>
      </c>
      <c r="H461" s="122">
        <v>4.7300000000000004</v>
      </c>
      <c r="I461" s="122">
        <v>4.6399999999999997</v>
      </c>
      <c r="J461" s="122">
        <v>4.7300000000000004</v>
      </c>
      <c r="K461" s="122">
        <v>4.7300000000000004</v>
      </c>
      <c r="L461" s="500"/>
    </row>
    <row r="462" spans="1:12" ht="30" customHeight="1">
      <c r="A462" s="139" t="str">
        <f t="shared" si="15"/>
        <v>458위</v>
      </c>
      <c r="B462" s="139" t="s">
        <v>4136</v>
      </c>
      <c r="C462" s="139" t="s">
        <v>4140</v>
      </c>
      <c r="D462" s="120" t="s">
        <v>4134</v>
      </c>
      <c r="E462" s="121" t="s">
        <v>329</v>
      </c>
      <c r="F462" s="140" t="s">
        <v>330</v>
      </c>
      <c r="G462" s="618">
        <f t="shared" si="14"/>
        <v>4.7075000000000005</v>
      </c>
      <c r="H462" s="141">
        <v>4.7300000000000004</v>
      </c>
      <c r="I462" s="141">
        <v>4.7300000000000004</v>
      </c>
      <c r="J462" s="141">
        <v>4.7300000000000004</v>
      </c>
      <c r="K462" s="141">
        <v>4.6399999999999997</v>
      </c>
      <c r="L462" s="500"/>
    </row>
    <row r="463" spans="1:12" ht="30" customHeight="1">
      <c r="A463" s="139" t="str">
        <f t="shared" si="15"/>
        <v>458위</v>
      </c>
      <c r="B463" s="135" t="s">
        <v>2759</v>
      </c>
      <c r="C463" s="134" t="s">
        <v>2433</v>
      </c>
      <c r="D463" s="131" t="s">
        <v>2458</v>
      </c>
      <c r="E463" s="132" t="s">
        <v>2459</v>
      </c>
      <c r="F463" s="131" t="s">
        <v>2460</v>
      </c>
      <c r="G463" s="619">
        <f t="shared" si="14"/>
        <v>4.7075000000000005</v>
      </c>
      <c r="H463" s="122">
        <v>4.6399999999999997</v>
      </c>
      <c r="I463" s="122">
        <v>4.7300000000000004</v>
      </c>
      <c r="J463" s="122">
        <v>4.7300000000000004</v>
      </c>
      <c r="K463" s="122">
        <v>4.7300000000000004</v>
      </c>
      <c r="L463" s="500"/>
    </row>
    <row r="464" spans="1:12" ht="30" customHeight="1">
      <c r="A464" s="139" t="str">
        <f t="shared" si="15"/>
        <v>461위</v>
      </c>
      <c r="B464" s="139" t="s">
        <v>4136</v>
      </c>
      <c r="C464" s="139" t="s">
        <v>4135</v>
      </c>
      <c r="D464" s="120" t="s">
        <v>4133</v>
      </c>
      <c r="E464" s="121" t="s">
        <v>4112</v>
      </c>
      <c r="F464" s="120" t="s">
        <v>4113</v>
      </c>
      <c r="G464" s="618">
        <f t="shared" si="14"/>
        <v>4.7074999999999996</v>
      </c>
      <c r="H464" s="141">
        <v>4.7</v>
      </c>
      <c r="I464" s="141">
        <v>4.71</v>
      </c>
      <c r="J464" s="141">
        <v>4.7</v>
      </c>
      <c r="K464" s="141">
        <v>4.72</v>
      </c>
      <c r="L464" s="500"/>
    </row>
    <row r="465" spans="1:12" ht="30" customHeight="1">
      <c r="A465" s="139" t="str">
        <f t="shared" si="15"/>
        <v>461위</v>
      </c>
      <c r="B465" s="135" t="s">
        <v>2757</v>
      </c>
      <c r="C465" s="119" t="s">
        <v>2512</v>
      </c>
      <c r="D465" s="120" t="s">
        <v>1269</v>
      </c>
      <c r="E465" s="121" t="s">
        <v>128</v>
      </c>
      <c r="F465" s="120" t="s">
        <v>148</v>
      </c>
      <c r="G465" s="619">
        <f t="shared" si="14"/>
        <v>4.7074999999999996</v>
      </c>
      <c r="H465" s="122">
        <v>4.68</v>
      </c>
      <c r="I465" s="122">
        <v>4.71</v>
      </c>
      <c r="J465" s="122">
        <v>4.68</v>
      </c>
      <c r="K465" s="122">
        <v>4.76</v>
      </c>
      <c r="L465" s="500"/>
    </row>
    <row r="466" spans="1:12" ht="30" customHeight="1">
      <c r="A466" s="139" t="str">
        <f t="shared" si="15"/>
        <v>461위</v>
      </c>
      <c r="B466" s="135" t="s">
        <v>4375</v>
      </c>
      <c r="C466" s="135" t="s">
        <v>4488</v>
      </c>
      <c r="D466" s="142" t="s">
        <v>4493</v>
      </c>
      <c r="E466" s="121" t="s">
        <v>669</v>
      </c>
      <c r="F466" s="140" t="s">
        <v>670</v>
      </c>
      <c r="G466" s="619">
        <f t="shared" si="14"/>
        <v>4.7074999999999996</v>
      </c>
      <c r="H466" s="122">
        <v>4.71</v>
      </c>
      <c r="I466" s="122">
        <v>4.71</v>
      </c>
      <c r="J466" s="122">
        <v>4.71</v>
      </c>
      <c r="K466" s="122">
        <v>4.7</v>
      </c>
      <c r="L466" s="135"/>
    </row>
    <row r="467" spans="1:12" ht="30" customHeight="1">
      <c r="A467" s="139" t="str">
        <f t="shared" si="15"/>
        <v>461위</v>
      </c>
      <c r="B467" s="135" t="s">
        <v>2756</v>
      </c>
      <c r="C467" s="119" t="s">
        <v>2507</v>
      </c>
      <c r="D467" s="120" t="s">
        <v>703</v>
      </c>
      <c r="E467" s="121" t="s">
        <v>711</v>
      </c>
      <c r="F467" s="120" t="s">
        <v>712</v>
      </c>
      <c r="G467" s="619">
        <f t="shared" si="14"/>
        <v>4.7074999999999996</v>
      </c>
      <c r="H467" s="122">
        <v>4.67</v>
      </c>
      <c r="I467" s="122">
        <v>4.72</v>
      </c>
      <c r="J467" s="122">
        <v>4.72</v>
      </c>
      <c r="K467" s="122">
        <v>4.72</v>
      </c>
      <c r="L467" s="500"/>
    </row>
    <row r="468" spans="1:12" ht="30" customHeight="1">
      <c r="A468" s="139" t="str">
        <f t="shared" si="15"/>
        <v>465위</v>
      </c>
      <c r="B468" s="135" t="s">
        <v>2756</v>
      </c>
      <c r="C468" s="119" t="s">
        <v>2507</v>
      </c>
      <c r="D468" s="120" t="s">
        <v>723</v>
      </c>
      <c r="E468" s="121" t="s">
        <v>713</v>
      </c>
      <c r="F468" s="120" t="s">
        <v>125</v>
      </c>
      <c r="G468" s="619">
        <f t="shared" si="14"/>
        <v>4.705000000000001</v>
      </c>
      <c r="H468" s="122">
        <v>4.6900000000000004</v>
      </c>
      <c r="I468" s="122">
        <v>4.75</v>
      </c>
      <c r="J468" s="122">
        <v>4.6900000000000004</v>
      </c>
      <c r="K468" s="122">
        <v>4.6900000000000004</v>
      </c>
      <c r="L468" s="500"/>
    </row>
    <row r="469" spans="1:12" ht="30" customHeight="1">
      <c r="A469" s="139" t="str">
        <f t="shared" si="15"/>
        <v>466위</v>
      </c>
      <c r="B469" s="135" t="s">
        <v>2790</v>
      </c>
      <c r="C469" s="135" t="s">
        <v>5590</v>
      </c>
      <c r="D469" s="136" t="s">
        <v>155</v>
      </c>
      <c r="E469" s="132" t="s">
        <v>669</v>
      </c>
      <c r="F469" s="133" t="s">
        <v>670</v>
      </c>
      <c r="G469" s="619">
        <f t="shared" si="14"/>
        <v>4.7050000000000001</v>
      </c>
      <c r="H469" s="122">
        <v>4.72</v>
      </c>
      <c r="I469" s="122">
        <v>4.72</v>
      </c>
      <c r="J469" s="122">
        <v>4.6900000000000004</v>
      </c>
      <c r="K469" s="122">
        <v>4.6900000000000004</v>
      </c>
      <c r="L469" s="500"/>
    </row>
    <row r="470" spans="1:12" ht="30" customHeight="1">
      <c r="A470" s="139" t="str">
        <f t="shared" si="15"/>
        <v>467위</v>
      </c>
      <c r="B470" s="135" t="s">
        <v>4237</v>
      </c>
      <c r="C470" s="134" t="s">
        <v>3960</v>
      </c>
      <c r="D470" s="131" t="s">
        <v>3971</v>
      </c>
      <c r="E470" s="132" t="s">
        <v>3978</v>
      </c>
      <c r="F470" s="131" t="s">
        <v>3979</v>
      </c>
      <c r="G470" s="619">
        <f t="shared" si="14"/>
        <v>4.7025000000000006</v>
      </c>
      <c r="H470" s="122">
        <v>4.74</v>
      </c>
      <c r="I470" s="122">
        <v>4.71</v>
      </c>
      <c r="J470" s="122">
        <v>4.71</v>
      </c>
      <c r="K470" s="122">
        <v>4.6500000000000004</v>
      </c>
      <c r="L470" s="500"/>
    </row>
    <row r="471" spans="1:12" ht="30" customHeight="1">
      <c r="A471" s="139" t="str">
        <f t="shared" si="15"/>
        <v>467위</v>
      </c>
      <c r="B471" s="135" t="s">
        <v>4375</v>
      </c>
      <c r="C471" s="135" t="s">
        <v>4260</v>
      </c>
      <c r="D471" s="120" t="s">
        <v>4374</v>
      </c>
      <c r="E471" s="121" t="s">
        <v>4355</v>
      </c>
      <c r="F471" s="120" t="s">
        <v>4356</v>
      </c>
      <c r="G471" s="618">
        <f t="shared" si="14"/>
        <v>4.7025000000000006</v>
      </c>
      <c r="H471" s="141">
        <v>4.76</v>
      </c>
      <c r="I471" s="141">
        <v>4.76</v>
      </c>
      <c r="J471" s="141">
        <v>4.53</v>
      </c>
      <c r="K471" s="141">
        <v>4.76</v>
      </c>
      <c r="L471" s="500"/>
    </row>
    <row r="472" spans="1:12" ht="30" customHeight="1">
      <c r="A472" s="139" t="str">
        <f t="shared" si="15"/>
        <v>467위</v>
      </c>
      <c r="B472" s="135" t="s">
        <v>3037</v>
      </c>
      <c r="C472" s="135" t="s">
        <v>5594</v>
      </c>
      <c r="D472" s="120" t="s">
        <v>3002</v>
      </c>
      <c r="E472" s="121" t="s">
        <v>3015</v>
      </c>
      <c r="F472" s="120" t="s">
        <v>3016</v>
      </c>
      <c r="G472" s="619">
        <f t="shared" si="14"/>
        <v>4.7025000000000006</v>
      </c>
      <c r="H472" s="122">
        <v>4.7</v>
      </c>
      <c r="I472" s="122">
        <v>4.72</v>
      </c>
      <c r="J472" s="122">
        <v>4.72</v>
      </c>
      <c r="K472" s="122">
        <v>4.67</v>
      </c>
      <c r="L472" s="500"/>
    </row>
    <row r="473" spans="1:12" ht="30" customHeight="1">
      <c r="A473" s="139" t="str">
        <f t="shared" si="15"/>
        <v>470위</v>
      </c>
      <c r="B473" s="135" t="s">
        <v>2758</v>
      </c>
      <c r="C473" s="125" t="s">
        <v>1796</v>
      </c>
      <c r="D473" s="130" t="s">
        <v>2613</v>
      </c>
      <c r="E473" s="125" t="s">
        <v>1929</v>
      </c>
      <c r="F473" s="127" t="s">
        <v>1930</v>
      </c>
      <c r="G473" s="621">
        <f t="shared" si="14"/>
        <v>4.7024999999999997</v>
      </c>
      <c r="H473" s="128">
        <v>4.72</v>
      </c>
      <c r="I473" s="128">
        <v>4.7</v>
      </c>
      <c r="J473" s="128">
        <v>4.71</v>
      </c>
      <c r="K473" s="128">
        <v>4.68</v>
      </c>
      <c r="L473" s="500"/>
    </row>
    <row r="474" spans="1:12" ht="30" customHeight="1">
      <c r="A474" s="139" t="str">
        <f t="shared" si="15"/>
        <v>471위</v>
      </c>
      <c r="B474" s="139" t="s">
        <v>5564</v>
      </c>
      <c r="C474" s="139" t="s">
        <v>4910</v>
      </c>
      <c r="D474" s="142" t="s">
        <v>5000</v>
      </c>
      <c r="E474" s="121" t="s">
        <v>4990</v>
      </c>
      <c r="F474" s="120" t="s">
        <v>4994</v>
      </c>
      <c r="G474" s="618">
        <f t="shared" si="14"/>
        <v>4.7012108262108256</v>
      </c>
      <c r="H474" s="244">
        <v>4.7407407407407405</v>
      </c>
      <c r="I474" s="244">
        <v>4.5925925925925926</v>
      </c>
      <c r="J474" s="244">
        <v>4.7407407407407405</v>
      </c>
      <c r="K474" s="244">
        <v>4.7307692307692308</v>
      </c>
      <c r="L474" s="139"/>
    </row>
    <row r="475" spans="1:12" ht="30" customHeight="1">
      <c r="A475" s="139" t="str">
        <f t="shared" si="15"/>
        <v>472위</v>
      </c>
      <c r="B475" s="135" t="s">
        <v>3037</v>
      </c>
      <c r="C475" s="135" t="s">
        <v>5592</v>
      </c>
      <c r="D475" s="120" t="s">
        <v>3036</v>
      </c>
      <c r="E475" s="121" t="s">
        <v>715</v>
      </c>
      <c r="F475" s="120" t="s">
        <v>717</v>
      </c>
      <c r="G475" s="619">
        <f t="shared" si="14"/>
        <v>4.7</v>
      </c>
      <c r="H475" s="122">
        <v>4.67</v>
      </c>
      <c r="I475" s="122">
        <v>4.7300000000000004</v>
      </c>
      <c r="J475" s="122">
        <v>4.67</v>
      </c>
      <c r="K475" s="122">
        <v>4.7300000000000004</v>
      </c>
      <c r="L475" s="500"/>
    </row>
    <row r="476" spans="1:12" ht="30" customHeight="1">
      <c r="A476" s="139" t="str">
        <f t="shared" si="15"/>
        <v>472위</v>
      </c>
      <c r="B476" s="135" t="s">
        <v>4237</v>
      </c>
      <c r="C476" s="134" t="s">
        <v>3272</v>
      </c>
      <c r="D476" s="131" t="s">
        <v>155</v>
      </c>
      <c r="E476" s="132" t="s">
        <v>669</v>
      </c>
      <c r="F476" s="133" t="s">
        <v>670</v>
      </c>
      <c r="G476" s="619">
        <f t="shared" si="14"/>
        <v>4.7</v>
      </c>
      <c r="H476" s="122">
        <v>4.7</v>
      </c>
      <c r="I476" s="122">
        <v>4.7</v>
      </c>
      <c r="J476" s="122">
        <v>4.7</v>
      </c>
      <c r="K476" s="122">
        <v>4.7</v>
      </c>
      <c r="L476" s="500"/>
    </row>
    <row r="477" spans="1:12" ht="30" customHeight="1">
      <c r="A477" s="139" t="str">
        <f t="shared" si="15"/>
        <v>472위</v>
      </c>
      <c r="B477" s="135" t="s">
        <v>3037</v>
      </c>
      <c r="C477" s="135" t="s">
        <v>5592</v>
      </c>
      <c r="D477" s="120" t="s">
        <v>3036</v>
      </c>
      <c r="E477" s="121" t="s">
        <v>2289</v>
      </c>
      <c r="F477" s="120" t="s">
        <v>2911</v>
      </c>
      <c r="G477" s="619">
        <f t="shared" si="14"/>
        <v>4.7</v>
      </c>
      <c r="H477" s="122">
        <v>4.67</v>
      </c>
      <c r="I477" s="122">
        <v>4.7300000000000004</v>
      </c>
      <c r="J477" s="122">
        <v>4.67</v>
      </c>
      <c r="K477" s="122">
        <v>4.7300000000000004</v>
      </c>
      <c r="L477" s="500"/>
    </row>
    <row r="478" spans="1:12" ht="30" customHeight="1">
      <c r="A478" s="139" t="str">
        <f t="shared" si="15"/>
        <v>472위</v>
      </c>
      <c r="B478" s="135" t="s">
        <v>4375</v>
      </c>
      <c r="C478" s="135" t="s">
        <v>4488</v>
      </c>
      <c r="D478" s="142" t="s">
        <v>4493</v>
      </c>
      <c r="E478" s="121" t="s">
        <v>329</v>
      </c>
      <c r="F478" s="140" t="s">
        <v>330</v>
      </c>
      <c r="G478" s="619">
        <f t="shared" si="14"/>
        <v>4.7</v>
      </c>
      <c r="H478" s="122">
        <v>4.7</v>
      </c>
      <c r="I478" s="122">
        <v>4.7</v>
      </c>
      <c r="J478" s="122">
        <v>4.7</v>
      </c>
      <c r="K478" s="122">
        <v>4.7</v>
      </c>
      <c r="L478" s="135"/>
    </row>
    <row r="479" spans="1:12" ht="30" customHeight="1">
      <c r="A479" s="139" t="str">
        <f t="shared" si="15"/>
        <v>472위</v>
      </c>
      <c r="B479" s="135" t="s">
        <v>2758</v>
      </c>
      <c r="C479" s="125" t="s">
        <v>2601</v>
      </c>
      <c r="D479" s="130" t="s">
        <v>2631</v>
      </c>
      <c r="E479" s="125" t="s">
        <v>2531</v>
      </c>
      <c r="F479" s="127" t="s">
        <v>2724</v>
      </c>
      <c r="G479" s="621">
        <f t="shared" si="14"/>
        <v>4.7</v>
      </c>
      <c r="H479" s="128">
        <v>4.7</v>
      </c>
      <c r="I479" s="128">
        <v>4.7</v>
      </c>
      <c r="J479" s="128">
        <v>4.74</v>
      </c>
      <c r="K479" s="128">
        <v>4.66</v>
      </c>
      <c r="L479" s="500"/>
    </row>
    <row r="480" spans="1:12" ht="30" customHeight="1">
      <c r="A480" s="139" t="str">
        <f t="shared" si="15"/>
        <v>472위</v>
      </c>
      <c r="B480" s="135" t="s">
        <v>2755</v>
      </c>
      <c r="C480" s="123" t="s">
        <v>235</v>
      </c>
      <c r="D480" s="120" t="s">
        <v>352</v>
      </c>
      <c r="E480" s="121" t="s">
        <v>373</v>
      </c>
      <c r="F480" s="120" t="s">
        <v>374</v>
      </c>
      <c r="G480" s="619">
        <f t="shared" si="14"/>
        <v>4.7</v>
      </c>
      <c r="H480" s="122">
        <v>4.68</v>
      </c>
      <c r="I480" s="122">
        <v>4.7300000000000004</v>
      </c>
      <c r="J480" s="122">
        <v>4.68</v>
      </c>
      <c r="K480" s="122">
        <v>4.71</v>
      </c>
      <c r="L480" s="500"/>
    </row>
    <row r="481" spans="1:12" ht="30" customHeight="1">
      <c r="A481" s="139" t="str">
        <f t="shared" si="15"/>
        <v>472위</v>
      </c>
      <c r="B481" s="135" t="s">
        <v>3037</v>
      </c>
      <c r="C481" s="135" t="s">
        <v>5599</v>
      </c>
      <c r="D481" s="120" t="s">
        <v>3034</v>
      </c>
      <c r="E481" s="121" t="s">
        <v>1858</v>
      </c>
      <c r="F481" s="140" t="s">
        <v>2167</v>
      </c>
      <c r="G481" s="619">
        <f t="shared" si="14"/>
        <v>4.7</v>
      </c>
      <c r="H481" s="122">
        <v>4.7</v>
      </c>
      <c r="I481" s="122">
        <v>4.67</v>
      </c>
      <c r="J481" s="122">
        <v>4.71</v>
      </c>
      <c r="K481" s="122">
        <v>4.72</v>
      </c>
      <c r="L481" s="500"/>
    </row>
    <row r="482" spans="1:12" ht="30" customHeight="1">
      <c r="A482" s="139" t="str">
        <f t="shared" si="15"/>
        <v>472위</v>
      </c>
      <c r="B482" s="135" t="s">
        <v>3037</v>
      </c>
      <c r="C482" s="135" t="s">
        <v>5593</v>
      </c>
      <c r="D482" s="120" t="s">
        <v>3034</v>
      </c>
      <c r="E482" s="121" t="s">
        <v>331</v>
      </c>
      <c r="F482" s="140" t="s">
        <v>332</v>
      </c>
      <c r="G482" s="619">
        <f t="shared" si="14"/>
        <v>4.7</v>
      </c>
      <c r="H482" s="122">
        <v>4.75</v>
      </c>
      <c r="I482" s="122">
        <v>4.6500000000000004</v>
      </c>
      <c r="J482" s="122">
        <v>4.75</v>
      </c>
      <c r="K482" s="122">
        <v>4.6500000000000004</v>
      </c>
      <c r="L482" s="500"/>
    </row>
    <row r="483" spans="1:12" ht="30" customHeight="1">
      <c r="A483" s="139" t="str">
        <f t="shared" si="15"/>
        <v>480위</v>
      </c>
      <c r="B483" s="135" t="s">
        <v>2757</v>
      </c>
      <c r="C483" s="119" t="s">
        <v>2513</v>
      </c>
      <c r="D483" s="120" t="s">
        <v>1393</v>
      </c>
      <c r="E483" s="121" t="s">
        <v>128</v>
      </c>
      <c r="F483" s="120" t="s">
        <v>376</v>
      </c>
      <c r="G483" s="619">
        <f t="shared" si="14"/>
        <v>4.6974999999999998</v>
      </c>
      <c r="H483" s="122">
        <v>4.71</v>
      </c>
      <c r="I483" s="122">
        <v>4.71</v>
      </c>
      <c r="J483" s="122">
        <v>4.66</v>
      </c>
      <c r="K483" s="122">
        <v>4.71</v>
      </c>
      <c r="L483" s="500"/>
    </row>
    <row r="484" spans="1:12" ht="30" customHeight="1">
      <c r="A484" s="139" t="str">
        <f t="shared" si="15"/>
        <v>480위</v>
      </c>
      <c r="B484" s="135" t="s">
        <v>2758</v>
      </c>
      <c r="C484" s="125" t="s">
        <v>2601</v>
      </c>
      <c r="D484" s="130" t="s">
        <v>2632</v>
      </c>
      <c r="E484" s="125" t="s">
        <v>2532</v>
      </c>
      <c r="F484" s="127" t="s">
        <v>460</v>
      </c>
      <c r="G484" s="621">
        <f t="shared" si="14"/>
        <v>4.6974999999999998</v>
      </c>
      <c r="H484" s="128">
        <v>4.6399999999999997</v>
      </c>
      <c r="I484" s="128">
        <v>4.68</v>
      </c>
      <c r="J484" s="128">
        <v>4.79</v>
      </c>
      <c r="K484" s="128">
        <v>4.68</v>
      </c>
      <c r="L484" s="500"/>
    </row>
    <row r="485" spans="1:12" ht="30" customHeight="1">
      <c r="A485" s="139" t="str">
        <f t="shared" si="15"/>
        <v>480위</v>
      </c>
      <c r="B485" s="135" t="s">
        <v>2755</v>
      </c>
      <c r="C485" s="123" t="s">
        <v>89</v>
      </c>
      <c r="D485" s="120" t="s">
        <v>530</v>
      </c>
      <c r="E485" s="121" t="s">
        <v>167</v>
      </c>
      <c r="F485" s="120" t="s">
        <v>168</v>
      </c>
      <c r="G485" s="619">
        <f t="shared" si="14"/>
        <v>4.6974999999999998</v>
      </c>
      <c r="H485" s="122">
        <v>4.68</v>
      </c>
      <c r="I485" s="122">
        <v>4.7300000000000004</v>
      </c>
      <c r="J485" s="122">
        <v>4.7300000000000004</v>
      </c>
      <c r="K485" s="122">
        <v>4.6500000000000004</v>
      </c>
      <c r="L485" s="500"/>
    </row>
    <row r="486" spans="1:12" ht="30" customHeight="1">
      <c r="A486" s="139" t="str">
        <f t="shared" si="15"/>
        <v>480위</v>
      </c>
      <c r="B486" s="135" t="s">
        <v>3037</v>
      </c>
      <c r="C486" s="135" t="s">
        <v>5592</v>
      </c>
      <c r="D486" s="120" t="s">
        <v>2978</v>
      </c>
      <c r="E486" s="121" t="s">
        <v>408</v>
      </c>
      <c r="F486" s="120" t="s">
        <v>409</v>
      </c>
      <c r="G486" s="619">
        <f t="shared" si="14"/>
        <v>4.6974999999999998</v>
      </c>
      <c r="H486" s="122">
        <v>4.71</v>
      </c>
      <c r="I486" s="122">
        <v>4.71</v>
      </c>
      <c r="J486" s="122">
        <v>4.67</v>
      </c>
      <c r="K486" s="122">
        <v>4.7</v>
      </c>
      <c r="L486" s="500"/>
    </row>
    <row r="487" spans="1:12" ht="30" customHeight="1">
      <c r="A487" s="139" t="str">
        <f t="shared" si="15"/>
        <v>480위</v>
      </c>
      <c r="B487" s="135" t="s">
        <v>2871</v>
      </c>
      <c r="C487" s="135" t="s">
        <v>5588</v>
      </c>
      <c r="D487" s="120" t="s">
        <v>2869</v>
      </c>
      <c r="E487" s="132" t="s">
        <v>2835</v>
      </c>
      <c r="F487" s="133" t="s">
        <v>2836</v>
      </c>
      <c r="G487" s="619">
        <f t="shared" si="14"/>
        <v>4.6974999999999998</v>
      </c>
      <c r="H487" s="122">
        <v>4.74</v>
      </c>
      <c r="I487" s="122">
        <v>4.47</v>
      </c>
      <c r="J487" s="122">
        <v>4.79</v>
      </c>
      <c r="K487" s="122">
        <v>4.79</v>
      </c>
      <c r="L487" s="500"/>
    </row>
    <row r="488" spans="1:12" ht="30" customHeight="1">
      <c r="A488" s="139" t="str">
        <f t="shared" si="15"/>
        <v>480위</v>
      </c>
      <c r="B488" s="139" t="s">
        <v>4136</v>
      </c>
      <c r="C488" s="139" t="s">
        <v>4140</v>
      </c>
      <c r="D488" s="120" t="s">
        <v>4130</v>
      </c>
      <c r="E488" s="121" t="s">
        <v>498</v>
      </c>
      <c r="F488" s="120" t="s">
        <v>4075</v>
      </c>
      <c r="G488" s="618">
        <f t="shared" si="14"/>
        <v>4.6974999999999998</v>
      </c>
      <c r="H488" s="141">
        <v>4.63</v>
      </c>
      <c r="I488" s="141">
        <v>4.68</v>
      </c>
      <c r="J488" s="141">
        <v>4.74</v>
      </c>
      <c r="K488" s="141">
        <v>4.74</v>
      </c>
      <c r="L488" s="500"/>
    </row>
    <row r="489" spans="1:12" ht="30" customHeight="1">
      <c r="A489" s="139" t="str">
        <f t="shared" si="15"/>
        <v>486위</v>
      </c>
      <c r="B489" s="135" t="s">
        <v>2755</v>
      </c>
      <c r="C489" s="119" t="s">
        <v>2506</v>
      </c>
      <c r="D489" s="120" t="s">
        <v>577</v>
      </c>
      <c r="E489" s="121" t="s">
        <v>584</v>
      </c>
      <c r="F489" s="120" t="s">
        <v>589</v>
      </c>
      <c r="G489" s="619">
        <f t="shared" si="14"/>
        <v>4.6950000000000003</v>
      </c>
      <c r="H489" s="122">
        <v>4.6500000000000004</v>
      </c>
      <c r="I489" s="122">
        <v>4.71</v>
      </c>
      <c r="J489" s="122">
        <v>4.71</v>
      </c>
      <c r="K489" s="122">
        <v>4.71</v>
      </c>
      <c r="L489" s="500"/>
    </row>
    <row r="490" spans="1:12" ht="30" customHeight="1">
      <c r="A490" s="139" t="str">
        <f t="shared" si="15"/>
        <v>486위</v>
      </c>
      <c r="B490" s="135" t="s">
        <v>2755</v>
      </c>
      <c r="C490" s="119" t="s">
        <v>2506</v>
      </c>
      <c r="D490" s="120" t="s">
        <v>155</v>
      </c>
      <c r="E490" s="121" t="s">
        <v>665</v>
      </c>
      <c r="F490" s="120" t="s">
        <v>666</v>
      </c>
      <c r="G490" s="619">
        <f t="shared" si="14"/>
        <v>4.6950000000000003</v>
      </c>
      <c r="H490" s="122">
        <v>4.7</v>
      </c>
      <c r="I490" s="122">
        <v>4.67</v>
      </c>
      <c r="J490" s="122">
        <v>4.71</v>
      </c>
      <c r="K490" s="122">
        <v>4.7</v>
      </c>
      <c r="L490" s="500"/>
    </row>
    <row r="491" spans="1:12" ht="30" customHeight="1">
      <c r="A491" s="139" t="str">
        <f t="shared" si="15"/>
        <v>486위</v>
      </c>
      <c r="B491" s="135" t="s">
        <v>2757</v>
      </c>
      <c r="C491" s="119" t="s">
        <v>2511</v>
      </c>
      <c r="D491" s="120" t="s">
        <v>1165</v>
      </c>
      <c r="E491" s="121" t="s">
        <v>117</v>
      </c>
      <c r="F491" s="120" t="s">
        <v>99</v>
      </c>
      <c r="G491" s="619">
        <f t="shared" si="14"/>
        <v>4.6950000000000003</v>
      </c>
      <c r="H491" s="122">
        <v>4.67</v>
      </c>
      <c r="I491" s="122">
        <v>4.72</v>
      </c>
      <c r="J491" s="122">
        <v>4.72</v>
      </c>
      <c r="K491" s="122">
        <v>4.67</v>
      </c>
      <c r="L491" s="500"/>
    </row>
    <row r="492" spans="1:12" ht="30" customHeight="1">
      <c r="A492" s="139" t="str">
        <f t="shared" si="15"/>
        <v>486위</v>
      </c>
      <c r="B492" s="139" t="s">
        <v>4238</v>
      </c>
      <c r="C492" s="139" t="s">
        <v>4160</v>
      </c>
      <c r="D492" s="120" t="s">
        <v>4233</v>
      </c>
      <c r="E492" s="121" t="s">
        <v>4213</v>
      </c>
      <c r="F492" s="120" t="s">
        <v>4214</v>
      </c>
      <c r="G492" s="618">
        <f t="shared" si="14"/>
        <v>4.6950000000000003</v>
      </c>
      <c r="H492" s="141">
        <v>4.71</v>
      </c>
      <c r="I492" s="141">
        <v>4.74</v>
      </c>
      <c r="J492" s="141">
        <v>4.68</v>
      </c>
      <c r="K492" s="141">
        <v>4.6500000000000004</v>
      </c>
      <c r="L492" s="500"/>
    </row>
    <row r="493" spans="1:12" ht="30" customHeight="1">
      <c r="A493" s="139" t="str">
        <f t="shared" si="15"/>
        <v>486위</v>
      </c>
      <c r="B493" s="139" t="s">
        <v>4237</v>
      </c>
      <c r="C493" s="139" t="s">
        <v>4160</v>
      </c>
      <c r="D493" s="120" t="s">
        <v>4232</v>
      </c>
      <c r="E493" s="121" t="s">
        <v>4208</v>
      </c>
      <c r="F493" s="120" t="s">
        <v>736</v>
      </c>
      <c r="G493" s="618">
        <f t="shared" si="14"/>
        <v>4.6950000000000003</v>
      </c>
      <c r="H493" s="141">
        <v>4.63</v>
      </c>
      <c r="I493" s="141">
        <v>4.78</v>
      </c>
      <c r="J493" s="141">
        <v>4.63</v>
      </c>
      <c r="K493" s="141">
        <v>4.74</v>
      </c>
      <c r="L493" s="500"/>
    </row>
    <row r="494" spans="1:12" ht="30" customHeight="1">
      <c r="A494" s="139" t="str">
        <f t="shared" si="15"/>
        <v>491위</v>
      </c>
      <c r="B494" s="139" t="s">
        <v>4995</v>
      </c>
      <c r="C494" s="139" t="s">
        <v>5562</v>
      </c>
      <c r="D494" s="142" t="s">
        <v>4996</v>
      </c>
      <c r="E494" s="121" t="s">
        <v>329</v>
      </c>
      <c r="F494" s="140" t="s">
        <v>4916</v>
      </c>
      <c r="G494" s="618">
        <f t="shared" si="14"/>
        <v>4.6944444444444446</v>
      </c>
      <c r="H494" s="244">
        <v>4.7777777777777777</v>
      </c>
      <c r="I494" s="244">
        <v>4.7777777777777777</v>
      </c>
      <c r="J494" s="244">
        <v>4.7777777777777777</v>
      </c>
      <c r="K494" s="244">
        <v>4.4444444444444446</v>
      </c>
      <c r="L494" s="139"/>
    </row>
    <row r="495" spans="1:12" ht="30" customHeight="1">
      <c r="A495" s="139" t="str">
        <f t="shared" si="15"/>
        <v>492위</v>
      </c>
      <c r="B495" s="139" t="s">
        <v>4995</v>
      </c>
      <c r="C495" s="139" t="s">
        <v>4910</v>
      </c>
      <c r="D495" s="142" t="s">
        <v>4998</v>
      </c>
      <c r="E495" s="121" t="s">
        <v>4959</v>
      </c>
      <c r="F495" s="120" t="s">
        <v>1745</v>
      </c>
      <c r="G495" s="618">
        <f t="shared" si="14"/>
        <v>4.693548387096774</v>
      </c>
      <c r="H495" s="244">
        <v>4.709677419354839</v>
      </c>
      <c r="I495" s="244">
        <v>4.709677419354839</v>
      </c>
      <c r="J495" s="244">
        <v>4.67741935483871</v>
      </c>
      <c r="K495" s="244">
        <v>4.67741935483871</v>
      </c>
      <c r="L495" s="139"/>
    </row>
    <row r="496" spans="1:12" ht="30" customHeight="1">
      <c r="A496" s="139" t="str">
        <f t="shared" si="15"/>
        <v>493위</v>
      </c>
      <c r="B496" s="135" t="s">
        <v>2754</v>
      </c>
      <c r="C496" s="119" t="s">
        <v>2502</v>
      </c>
      <c r="D496" s="120" t="s">
        <v>2504</v>
      </c>
      <c r="E496" s="121" t="s">
        <v>128</v>
      </c>
      <c r="F496" s="120" t="s">
        <v>129</v>
      </c>
      <c r="G496" s="619">
        <f t="shared" si="14"/>
        <v>4.6925000000000008</v>
      </c>
      <c r="H496" s="122">
        <v>4.82</v>
      </c>
      <c r="I496" s="122">
        <v>4.6500000000000004</v>
      </c>
      <c r="J496" s="122">
        <v>4.6500000000000004</v>
      </c>
      <c r="K496" s="122">
        <v>4.6500000000000004</v>
      </c>
      <c r="L496" s="500"/>
    </row>
    <row r="497" spans="1:12" ht="30" customHeight="1">
      <c r="A497" s="139" t="str">
        <f t="shared" si="15"/>
        <v>493위</v>
      </c>
      <c r="B497" s="135" t="s">
        <v>2756</v>
      </c>
      <c r="C497" s="119" t="s">
        <v>2508</v>
      </c>
      <c r="D497" s="120" t="s">
        <v>155</v>
      </c>
      <c r="E497" s="121" t="s">
        <v>167</v>
      </c>
      <c r="F497" s="120" t="s">
        <v>168</v>
      </c>
      <c r="G497" s="619">
        <f t="shared" si="14"/>
        <v>4.6925000000000008</v>
      </c>
      <c r="H497" s="122">
        <v>4.6900000000000004</v>
      </c>
      <c r="I497" s="122">
        <v>4.7300000000000004</v>
      </c>
      <c r="J497" s="122">
        <v>4.6100000000000003</v>
      </c>
      <c r="K497" s="122">
        <v>4.74</v>
      </c>
      <c r="L497" s="500"/>
    </row>
    <row r="498" spans="1:12" ht="30" customHeight="1">
      <c r="A498" s="139" t="str">
        <f t="shared" si="15"/>
        <v>495위</v>
      </c>
      <c r="B498" s="135" t="s">
        <v>2757</v>
      </c>
      <c r="C498" s="119" t="s">
        <v>2515</v>
      </c>
      <c r="D498" s="120" t="s">
        <v>155</v>
      </c>
      <c r="E498" s="121" t="s">
        <v>337</v>
      </c>
      <c r="F498" s="120" t="s">
        <v>338</v>
      </c>
      <c r="G498" s="619">
        <f t="shared" si="14"/>
        <v>4.6924999999999999</v>
      </c>
      <c r="H498" s="122">
        <v>4.6399999999999997</v>
      </c>
      <c r="I498" s="122">
        <v>4.71</v>
      </c>
      <c r="J498" s="122">
        <v>4.71</v>
      </c>
      <c r="K498" s="122">
        <v>4.71</v>
      </c>
      <c r="L498" s="500"/>
    </row>
    <row r="499" spans="1:12" ht="30" customHeight="1">
      <c r="A499" s="139" t="str">
        <f t="shared" si="15"/>
        <v>495위</v>
      </c>
      <c r="B499" s="139" t="s">
        <v>4375</v>
      </c>
      <c r="C499" s="139" t="s">
        <v>4784</v>
      </c>
      <c r="D499" s="142" t="s">
        <v>4782</v>
      </c>
      <c r="E499" s="121" t="s">
        <v>4760</v>
      </c>
      <c r="F499" s="120" t="s">
        <v>4763</v>
      </c>
      <c r="G499" s="618">
        <f t="shared" si="14"/>
        <v>4.6924999999999999</v>
      </c>
      <c r="H499" s="141">
        <v>4.7</v>
      </c>
      <c r="I499" s="141">
        <v>4.7</v>
      </c>
      <c r="J499" s="141">
        <v>4.67</v>
      </c>
      <c r="K499" s="141">
        <v>4.7</v>
      </c>
      <c r="L499" s="139"/>
    </row>
    <row r="500" spans="1:12" ht="30" customHeight="1">
      <c r="A500" s="139" t="str">
        <f t="shared" si="15"/>
        <v>497위</v>
      </c>
      <c r="B500" s="139" t="s">
        <v>4995</v>
      </c>
      <c r="C500" s="139" t="s">
        <v>5559</v>
      </c>
      <c r="D500" s="142" t="s">
        <v>5552</v>
      </c>
      <c r="E500" s="121" t="s">
        <v>803</v>
      </c>
      <c r="F500" s="140" t="s">
        <v>5144</v>
      </c>
      <c r="G500" s="618">
        <f t="shared" si="14"/>
        <v>4.6904761904761907</v>
      </c>
      <c r="H500" s="244">
        <v>4.7142857142857144</v>
      </c>
      <c r="I500" s="244">
        <v>4.666666666666667</v>
      </c>
      <c r="J500" s="244">
        <v>4.7142857142857144</v>
      </c>
      <c r="K500" s="244">
        <v>4.666666666666667</v>
      </c>
      <c r="L500" s="139"/>
    </row>
    <row r="501" spans="1:12" ht="30" customHeight="1">
      <c r="A501" s="139" t="str">
        <f t="shared" si="15"/>
        <v>498위</v>
      </c>
      <c r="B501" s="135" t="s">
        <v>2755</v>
      </c>
      <c r="C501" s="119" t="s">
        <v>2506</v>
      </c>
      <c r="D501" s="120" t="s">
        <v>577</v>
      </c>
      <c r="E501" s="121" t="s">
        <v>584</v>
      </c>
      <c r="F501" s="120" t="s">
        <v>585</v>
      </c>
      <c r="G501" s="619">
        <f t="shared" si="14"/>
        <v>4.6900000000000004</v>
      </c>
      <c r="H501" s="122">
        <v>4.6500000000000004</v>
      </c>
      <c r="I501" s="122">
        <v>4.6500000000000004</v>
      </c>
      <c r="J501" s="122">
        <v>4.71</v>
      </c>
      <c r="K501" s="122">
        <v>4.75</v>
      </c>
      <c r="L501" s="500"/>
    </row>
    <row r="502" spans="1:12" ht="30" customHeight="1">
      <c r="A502" s="139" t="str">
        <f t="shared" si="15"/>
        <v>498위</v>
      </c>
      <c r="B502" s="135" t="s">
        <v>4237</v>
      </c>
      <c r="C502" s="134" t="s">
        <v>3272</v>
      </c>
      <c r="D502" s="131" t="s">
        <v>155</v>
      </c>
      <c r="E502" s="132" t="s">
        <v>335</v>
      </c>
      <c r="F502" s="133" t="s">
        <v>336</v>
      </c>
      <c r="G502" s="619">
        <f t="shared" si="14"/>
        <v>4.6900000000000004</v>
      </c>
      <c r="H502" s="122">
        <v>4.6900000000000004</v>
      </c>
      <c r="I502" s="122">
        <v>4.6900000000000004</v>
      </c>
      <c r="J502" s="122">
        <v>4.6900000000000004</v>
      </c>
      <c r="K502" s="122">
        <v>4.6900000000000004</v>
      </c>
      <c r="L502" s="500"/>
    </row>
    <row r="503" spans="1:12" ht="30" customHeight="1">
      <c r="A503" s="139" t="str">
        <f t="shared" si="15"/>
        <v>500위</v>
      </c>
      <c r="B503" s="135" t="s">
        <v>2757</v>
      </c>
      <c r="C503" s="119" t="s">
        <v>2514</v>
      </c>
      <c r="D503" s="120" t="s">
        <v>1471</v>
      </c>
      <c r="E503" s="121" t="s">
        <v>955</v>
      </c>
      <c r="F503" s="120" t="s">
        <v>1041</v>
      </c>
      <c r="G503" s="619">
        <f t="shared" si="14"/>
        <v>4.6899999999999995</v>
      </c>
      <c r="H503" s="122">
        <v>4.72</v>
      </c>
      <c r="I503" s="122">
        <v>4.68</v>
      </c>
      <c r="J503" s="122">
        <v>4.6399999999999997</v>
      </c>
      <c r="K503" s="122">
        <v>4.72</v>
      </c>
      <c r="L503" s="500"/>
    </row>
    <row r="504" spans="1:12" ht="30" customHeight="1">
      <c r="A504" s="139" t="str">
        <f t="shared" si="15"/>
        <v>500위</v>
      </c>
      <c r="B504" s="135" t="s">
        <v>2756</v>
      </c>
      <c r="C504" s="119" t="s">
        <v>2507</v>
      </c>
      <c r="D504" s="120" t="s">
        <v>741</v>
      </c>
      <c r="E504" s="121" t="s">
        <v>724</v>
      </c>
      <c r="F504" s="120" t="s">
        <v>748</v>
      </c>
      <c r="G504" s="619">
        <f t="shared" si="14"/>
        <v>4.6899999999999995</v>
      </c>
      <c r="H504" s="122">
        <v>4.67</v>
      </c>
      <c r="I504" s="122">
        <v>4.62</v>
      </c>
      <c r="J504" s="122">
        <v>4.71</v>
      </c>
      <c r="K504" s="122">
        <v>4.76</v>
      </c>
      <c r="L504" s="500"/>
    </row>
    <row r="505" spans="1:12" ht="30" customHeight="1">
      <c r="A505" s="139" t="str">
        <f t="shared" si="15"/>
        <v>500위</v>
      </c>
      <c r="B505" s="135" t="s">
        <v>2758</v>
      </c>
      <c r="C505" s="125" t="s">
        <v>2601</v>
      </c>
      <c r="D505" s="130" t="s">
        <v>2633</v>
      </c>
      <c r="E505" s="125" t="s">
        <v>2533</v>
      </c>
      <c r="F505" s="127" t="s">
        <v>2725</v>
      </c>
      <c r="G505" s="621">
        <f t="shared" si="14"/>
        <v>4.6899999999999995</v>
      </c>
      <c r="H505" s="128">
        <v>4.68</v>
      </c>
      <c r="I505" s="128">
        <v>4.68</v>
      </c>
      <c r="J505" s="128">
        <v>4.6399999999999997</v>
      </c>
      <c r="K505" s="128">
        <v>4.76</v>
      </c>
      <c r="L505" s="500"/>
    </row>
    <row r="506" spans="1:12" ht="30" customHeight="1">
      <c r="A506" s="139" t="str">
        <f t="shared" si="15"/>
        <v>503위</v>
      </c>
      <c r="B506" s="135" t="s">
        <v>2754</v>
      </c>
      <c r="C506" s="119" t="s">
        <v>2502</v>
      </c>
      <c r="D506" s="120" t="s">
        <v>2504</v>
      </c>
      <c r="E506" s="121" t="s">
        <v>132</v>
      </c>
      <c r="F506" s="120" t="s">
        <v>102</v>
      </c>
      <c r="G506" s="619">
        <f t="shared" si="14"/>
        <v>4.6885000000000003</v>
      </c>
      <c r="H506" s="122">
        <v>4.71</v>
      </c>
      <c r="I506" s="122">
        <v>4.62</v>
      </c>
      <c r="J506" s="122">
        <v>4.7140000000000004</v>
      </c>
      <c r="K506" s="122">
        <v>4.71</v>
      </c>
      <c r="L506" s="500"/>
    </row>
    <row r="507" spans="1:12" ht="30" customHeight="1">
      <c r="A507" s="139" t="str">
        <f t="shared" si="15"/>
        <v>504위</v>
      </c>
      <c r="B507" s="135" t="s">
        <v>2755</v>
      </c>
      <c r="C507" s="123" t="s">
        <v>216</v>
      </c>
      <c r="D507" s="120" t="s">
        <v>155</v>
      </c>
      <c r="E507" s="121" t="s">
        <v>337</v>
      </c>
      <c r="F507" s="120" t="s">
        <v>338</v>
      </c>
      <c r="G507" s="619">
        <f t="shared" si="14"/>
        <v>4.6875</v>
      </c>
      <c r="H507" s="122">
        <v>4.6900000000000004</v>
      </c>
      <c r="I507" s="122">
        <v>4.6900000000000004</v>
      </c>
      <c r="J507" s="122">
        <v>4.75</v>
      </c>
      <c r="K507" s="122">
        <v>4.62</v>
      </c>
      <c r="L507" s="500"/>
    </row>
    <row r="508" spans="1:12" ht="30" customHeight="1">
      <c r="A508" s="139" t="str">
        <f t="shared" si="15"/>
        <v>504위</v>
      </c>
      <c r="B508" s="139" t="s">
        <v>4995</v>
      </c>
      <c r="C508" s="139" t="s">
        <v>4910</v>
      </c>
      <c r="D508" s="142" t="s">
        <v>4996</v>
      </c>
      <c r="E508" s="121" t="s">
        <v>337</v>
      </c>
      <c r="F508" s="140" t="s">
        <v>4913</v>
      </c>
      <c r="G508" s="618">
        <f t="shared" si="14"/>
        <v>4.6875</v>
      </c>
      <c r="H508" s="244">
        <v>4.6875</v>
      </c>
      <c r="I508" s="244">
        <v>4.6875</v>
      </c>
      <c r="J508" s="244">
        <v>4.6875</v>
      </c>
      <c r="K508" s="244">
        <v>4.6875</v>
      </c>
      <c r="L508" s="139"/>
    </row>
    <row r="509" spans="1:12" ht="30" customHeight="1">
      <c r="A509" s="139" t="str">
        <f t="shared" si="15"/>
        <v>504위</v>
      </c>
      <c r="B509" s="135" t="s">
        <v>4237</v>
      </c>
      <c r="C509" s="134" t="s">
        <v>3960</v>
      </c>
      <c r="D509" s="131" t="s">
        <v>3971</v>
      </c>
      <c r="E509" s="132" t="s">
        <v>3974</v>
      </c>
      <c r="F509" s="131" t="s">
        <v>3975</v>
      </c>
      <c r="G509" s="619">
        <f t="shared" si="14"/>
        <v>4.6875</v>
      </c>
      <c r="H509" s="122">
        <v>4.71</v>
      </c>
      <c r="I509" s="122">
        <v>4.68</v>
      </c>
      <c r="J509" s="122">
        <v>4.68</v>
      </c>
      <c r="K509" s="122">
        <v>4.68</v>
      </c>
      <c r="L509" s="500"/>
    </row>
    <row r="510" spans="1:12" ht="30" customHeight="1">
      <c r="A510" s="139" t="str">
        <f t="shared" si="15"/>
        <v>504위</v>
      </c>
      <c r="B510" s="135" t="s">
        <v>3135</v>
      </c>
      <c r="C510" s="135" t="s">
        <v>3136</v>
      </c>
      <c r="D510" s="120" t="s">
        <v>3159</v>
      </c>
      <c r="E510" s="132" t="s">
        <v>3148</v>
      </c>
      <c r="F510" s="131" t="s">
        <v>3160</v>
      </c>
      <c r="G510" s="619">
        <f t="shared" si="14"/>
        <v>4.6875</v>
      </c>
      <c r="H510" s="122">
        <v>4.6900000000000004</v>
      </c>
      <c r="I510" s="122">
        <v>4.6900000000000004</v>
      </c>
      <c r="J510" s="122">
        <v>4.6500000000000004</v>
      </c>
      <c r="K510" s="122">
        <v>4.72</v>
      </c>
      <c r="L510" s="500"/>
    </row>
    <row r="511" spans="1:12" ht="30" customHeight="1">
      <c r="A511" s="139" t="str">
        <f t="shared" si="15"/>
        <v>504위</v>
      </c>
      <c r="B511" s="135" t="s">
        <v>2759</v>
      </c>
      <c r="C511" s="134" t="s">
        <v>2433</v>
      </c>
      <c r="D511" s="131" t="s">
        <v>2445</v>
      </c>
      <c r="E511" s="132" t="s">
        <v>955</v>
      </c>
      <c r="F511" s="131" t="s">
        <v>250</v>
      </c>
      <c r="G511" s="619">
        <f t="shared" si="14"/>
        <v>4.6875</v>
      </c>
      <c r="H511" s="122">
        <v>4.62</v>
      </c>
      <c r="I511" s="122">
        <v>4.6900000000000004</v>
      </c>
      <c r="J511" s="122">
        <v>4.6900000000000004</v>
      </c>
      <c r="K511" s="122">
        <v>4.75</v>
      </c>
      <c r="L511" s="500"/>
    </row>
    <row r="512" spans="1:12" ht="30" customHeight="1">
      <c r="A512" s="139" t="str">
        <f t="shared" si="15"/>
        <v>504위</v>
      </c>
      <c r="B512" s="135" t="s">
        <v>2756</v>
      </c>
      <c r="C512" s="119" t="s">
        <v>2507</v>
      </c>
      <c r="D512" s="120" t="s">
        <v>734</v>
      </c>
      <c r="E512" s="121" t="s">
        <v>735</v>
      </c>
      <c r="F512" s="120" t="s">
        <v>736</v>
      </c>
      <c r="G512" s="619">
        <f t="shared" si="14"/>
        <v>4.6875</v>
      </c>
      <c r="H512" s="122">
        <v>4.71</v>
      </c>
      <c r="I512" s="122">
        <v>4.72</v>
      </c>
      <c r="J512" s="122">
        <v>4.66</v>
      </c>
      <c r="K512" s="122">
        <v>4.66</v>
      </c>
      <c r="L512" s="500"/>
    </row>
    <row r="513" spans="1:12" ht="30" customHeight="1">
      <c r="A513" s="139" t="str">
        <f t="shared" si="15"/>
        <v>504위</v>
      </c>
      <c r="B513" s="135" t="s">
        <v>2756</v>
      </c>
      <c r="C513" s="119" t="s">
        <v>2509</v>
      </c>
      <c r="D513" s="120" t="s">
        <v>897</v>
      </c>
      <c r="E513" s="121" t="s">
        <v>906</v>
      </c>
      <c r="F513" s="120" t="s">
        <v>386</v>
      </c>
      <c r="G513" s="622">
        <f t="shared" si="14"/>
        <v>4.6875</v>
      </c>
      <c r="H513" s="122">
        <v>4.71</v>
      </c>
      <c r="I513" s="122">
        <v>4.76</v>
      </c>
      <c r="J513" s="122">
        <v>4.57</v>
      </c>
      <c r="K513" s="124">
        <v>4.71</v>
      </c>
      <c r="L513" s="500"/>
    </row>
    <row r="514" spans="1:12" ht="30" customHeight="1">
      <c r="A514" s="139" t="str">
        <f t="shared" si="15"/>
        <v>504위</v>
      </c>
      <c r="B514" s="139" t="s">
        <v>4995</v>
      </c>
      <c r="C514" s="139" t="s">
        <v>4910</v>
      </c>
      <c r="D514" s="142" t="s">
        <v>4996</v>
      </c>
      <c r="E514" s="121" t="s">
        <v>4914</v>
      </c>
      <c r="F514" s="140" t="s">
        <v>4915</v>
      </c>
      <c r="G514" s="618">
        <f t="shared" si="14"/>
        <v>4.6875</v>
      </c>
      <c r="H514" s="244">
        <v>4.6875</v>
      </c>
      <c r="I514" s="244">
        <v>4.6875</v>
      </c>
      <c r="J514" s="244">
        <v>4.6875</v>
      </c>
      <c r="K514" s="244">
        <v>4.6875</v>
      </c>
      <c r="L514" s="139"/>
    </row>
    <row r="515" spans="1:12" ht="30" customHeight="1">
      <c r="A515" s="139" t="str">
        <f t="shared" si="15"/>
        <v>512위</v>
      </c>
      <c r="B515" s="135" t="s">
        <v>2790</v>
      </c>
      <c r="C515" s="135" t="s">
        <v>5590</v>
      </c>
      <c r="D515" s="136" t="s">
        <v>155</v>
      </c>
      <c r="E515" s="132" t="s">
        <v>337</v>
      </c>
      <c r="F515" s="133" t="s">
        <v>338</v>
      </c>
      <c r="G515" s="619">
        <f t="shared" si="14"/>
        <v>4.6850000000000005</v>
      </c>
      <c r="H515" s="122">
        <v>4.6900000000000004</v>
      </c>
      <c r="I515" s="122">
        <v>4.6900000000000004</v>
      </c>
      <c r="J515" s="122">
        <v>4.6900000000000004</v>
      </c>
      <c r="K515" s="122">
        <v>4.67</v>
      </c>
      <c r="L515" s="500"/>
    </row>
    <row r="516" spans="1:12" ht="30" customHeight="1">
      <c r="A516" s="139" t="str">
        <f t="shared" si="15"/>
        <v>512위</v>
      </c>
      <c r="B516" s="135" t="s">
        <v>2759</v>
      </c>
      <c r="C516" s="134" t="s">
        <v>2116</v>
      </c>
      <c r="D516" s="131" t="s">
        <v>2276</v>
      </c>
      <c r="E516" s="132" t="s">
        <v>715</v>
      </c>
      <c r="F516" s="131" t="s">
        <v>246</v>
      </c>
      <c r="G516" s="619">
        <f t="shared" ref="G516:G579" si="16">AVERAGE(H516:K516)</f>
        <v>4.6850000000000005</v>
      </c>
      <c r="H516" s="122">
        <v>4.7300000000000004</v>
      </c>
      <c r="I516" s="122">
        <v>4.7300000000000004</v>
      </c>
      <c r="J516" s="122">
        <v>4.6399999999999997</v>
      </c>
      <c r="K516" s="122">
        <v>4.6399999999999997</v>
      </c>
      <c r="L516" s="500"/>
    </row>
    <row r="517" spans="1:12" ht="30" customHeight="1">
      <c r="A517" s="139" t="str">
        <f t="shared" si="15"/>
        <v>512위</v>
      </c>
      <c r="B517" s="135" t="s">
        <v>2754</v>
      </c>
      <c r="C517" s="119" t="s">
        <v>2505</v>
      </c>
      <c r="D517" s="120" t="s">
        <v>189</v>
      </c>
      <c r="E517" s="121" t="s">
        <v>190</v>
      </c>
      <c r="F517" s="120" t="s">
        <v>198</v>
      </c>
      <c r="G517" s="619">
        <f t="shared" si="16"/>
        <v>4.6850000000000005</v>
      </c>
      <c r="H517" s="122">
        <v>4.74</v>
      </c>
      <c r="I517" s="122">
        <v>4.74</v>
      </c>
      <c r="J517" s="122">
        <v>4.58</v>
      </c>
      <c r="K517" s="122">
        <v>4.68</v>
      </c>
      <c r="L517" s="500"/>
    </row>
    <row r="518" spans="1:12" ht="30" customHeight="1">
      <c r="A518" s="139" t="str">
        <f t="shared" ref="A518:A581" si="17">IF(_xlfn.RANK.EQ(G518,$G$4:$G$1977,0)=_xlfn.RANK.EQ(G517,$G$4:$G$1977,0), _xlfn.RANK.EQ(G517,$G$4:$G$1977)&amp;"위", _xlfn.RANK.EQ(G518,$G$4:$G$1977,0)&amp;"위")</f>
        <v>512위</v>
      </c>
      <c r="B518" s="135" t="s">
        <v>3037</v>
      </c>
      <c r="C518" s="135" t="s">
        <v>5592</v>
      </c>
      <c r="D518" s="120" t="s">
        <v>155</v>
      </c>
      <c r="E518" s="121" t="s">
        <v>671</v>
      </c>
      <c r="F518" s="140" t="s">
        <v>672</v>
      </c>
      <c r="G518" s="619">
        <f t="shared" si="16"/>
        <v>4.6850000000000005</v>
      </c>
      <c r="H518" s="122">
        <v>4.7300000000000004</v>
      </c>
      <c r="I518" s="122">
        <v>4.6399999999999997</v>
      </c>
      <c r="J518" s="122">
        <v>4.7300000000000004</v>
      </c>
      <c r="K518" s="122">
        <v>4.6399999999999997</v>
      </c>
      <c r="L518" s="500"/>
    </row>
    <row r="519" spans="1:12" ht="30" customHeight="1">
      <c r="A519" s="139" t="str">
        <f t="shared" si="17"/>
        <v>512위</v>
      </c>
      <c r="B519" s="135" t="s">
        <v>2758</v>
      </c>
      <c r="C519" s="125" t="s">
        <v>2623</v>
      </c>
      <c r="D519" s="130" t="s">
        <v>2634</v>
      </c>
      <c r="E519" s="125" t="s">
        <v>1740</v>
      </c>
      <c r="F519" s="127" t="s">
        <v>1741</v>
      </c>
      <c r="G519" s="621">
        <f t="shared" si="16"/>
        <v>4.6850000000000005</v>
      </c>
      <c r="H519" s="128">
        <v>4.58</v>
      </c>
      <c r="I519" s="128">
        <v>4.74</v>
      </c>
      <c r="J519" s="128">
        <v>4.74</v>
      </c>
      <c r="K519" s="128">
        <v>4.68</v>
      </c>
      <c r="L519" s="500"/>
    </row>
    <row r="520" spans="1:12" ht="30" customHeight="1">
      <c r="A520" s="139" t="str">
        <f t="shared" si="17"/>
        <v>512위</v>
      </c>
      <c r="B520" s="135" t="s">
        <v>2871</v>
      </c>
      <c r="C520" s="135" t="s">
        <v>5589</v>
      </c>
      <c r="D520" s="120" t="s">
        <v>2869</v>
      </c>
      <c r="E520" s="132" t="s">
        <v>2837</v>
      </c>
      <c r="F520" s="133" t="s">
        <v>2838</v>
      </c>
      <c r="G520" s="619">
        <f t="shared" si="16"/>
        <v>4.6850000000000005</v>
      </c>
      <c r="H520" s="122">
        <v>4.74</v>
      </c>
      <c r="I520" s="122">
        <v>4.47</v>
      </c>
      <c r="J520" s="122">
        <v>4.74</v>
      </c>
      <c r="K520" s="122">
        <v>4.79</v>
      </c>
      <c r="L520" s="500"/>
    </row>
    <row r="521" spans="1:12" ht="30" customHeight="1">
      <c r="A521" s="139" t="str">
        <f t="shared" si="17"/>
        <v>512위</v>
      </c>
      <c r="B521" s="135" t="s">
        <v>2759</v>
      </c>
      <c r="C521" s="134" t="s">
        <v>2433</v>
      </c>
      <c r="D521" s="131" t="s">
        <v>2458</v>
      </c>
      <c r="E521" s="132" t="s">
        <v>2459</v>
      </c>
      <c r="F521" s="131" t="s">
        <v>2462</v>
      </c>
      <c r="G521" s="619">
        <f t="shared" si="16"/>
        <v>4.6850000000000005</v>
      </c>
      <c r="H521" s="122">
        <v>4.7300000000000004</v>
      </c>
      <c r="I521" s="122">
        <v>4.6399999999999997</v>
      </c>
      <c r="J521" s="122">
        <v>4.82</v>
      </c>
      <c r="K521" s="122">
        <v>4.55</v>
      </c>
      <c r="L521" s="500"/>
    </row>
    <row r="522" spans="1:12" ht="30" customHeight="1">
      <c r="A522" s="139" t="str">
        <f t="shared" si="17"/>
        <v>512위</v>
      </c>
      <c r="B522" s="135" t="s">
        <v>2871</v>
      </c>
      <c r="C522" s="135" t="s">
        <v>5589</v>
      </c>
      <c r="D522" s="120" t="s">
        <v>2870</v>
      </c>
      <c r="E522" s="132" t="s">
        <v>979</v>
      </c>
      <c r="F522" s="133" t="s">
        <v>980</v>
      </c>
      <c r="G522" s="619">
        <f t="shared" si="16"/>
        <v>4.6850000000000005</v>
      </c>
      <c r="H522" s="122">
        <v>4.7</v>
      </c>
      <c r="I522" s="122">
        <v>4.74</v>
      </c>
      <c r="J522" s="122">
        <v>4.6500000000000004</v>
      </c>
      <c r="K522" s="122">
        <v>4.6500000000000004</v>
      </c>
      <c r="L522" s="500"/>
    </row>
    <row r="523" spans="1:12" ht="30" customHeight="1">
      <c r="A523" s="139" t="str">
        <f t="shared" si="17"/>
        <v>512위</v>
      </c>
      <c r="B523" s="135" t="s">
        <v>2759</v>
      </c>
      <c r="C523" s="134" t="s">
        <v>2127</v>
      </c>
      <c r="D523" s="131" t="s">
        <v>2351</v>
      </c>
      <c r="E523" s="132" t="s">
        <v>2354</v>
      </c>
      <c r="F523" s="131" t="s">
        <v>2355</v>
      </c>
      <c r="G523" s="619">
        <f t="shared" si="16"/>
        <v>4.6850000000000005</v>
      </c>
      <c r="H523" s="122">
        <v>4.6399999999999997</v>
      </c>
      <c r="I523" s="122">
        <v>4.7300000000000004</v>
      </c>
      <c r="J523" s="122">
        <v>4.6399999999999997</v>
      </c>
      <c r="K523" s="122">
        <v>4.7300000000000004</v>
      </c>
      <c r="L523" s="500"/>
    </row>
    <row r="524" spans="1:12" ht="30" customHeight="1">
      <c r="A524" s="139" t="str">
        <f t="shared" si="17"/>
        <v>521위</v>
      </c>
      <c r="B524" s="135" t="s">
        <v>2756</v>
      </c>
      <c r="C524" s="119" t="s">
        <v>2507</v>
      </c>
      <c r="D524" s="120" t="s">
        <v>703</v>
      </c>
      <c r="E524" s="121" t="s">
        <v>704</v>
      </c>
      <c r="F524" s="120" t="s">
        <v>705</v>
      </c>
      <c r="G524" s="619">
        <f t="shared" si="16"/>
        <v>4.6825000000000001</v>
      </c>
      <c r="H524" s="122">
        <v>4.67</v>
      </c>
      <c r="I524" s="122">
        <v>4.6100000000000003</v>
      </c>
      <c r="J524" s="122">
        <v>4.67</v>
      </c>
      <c r="K524" s="122">
        <v>4.78</v>
      </c>
      <c r="L524" s="500"/>
    </row>
    <row r="525" spans="1:12" ht="30" customHeight="1">
      <c r="A525" s="139" t="str">
        <f t="shared" si="17"/>
        <v>521위</v>
      </c>
      <c r="B525" s="135" t="s">
        <v>2754</v>
      </c>
      <c r="C525" s="119" t="s">
        <v>2505</v>
      </c>
      <c r="D525" s="120" t="s">
        <v>189</v>
      </c>
      <c r="E525" s="121" t="s">
        <v>190</v>
      </c>
      <c r="F525" s="120" t="s">
        <v>195</v>
      </c>
      <c r="G525" s="619">
        <f t="shared" si="16"/>
        <v>4.6825000000000001</v>
      </c>
      <c r="H525" s="122">
        <v>4.68</v>
      </c>
      <c r="I525" s="122">
        <v>4.74</v>
      </c>
      <c r="J525" s="122">
        <v>4.63</v>
      </c>
      <c r="K525" s="122">
        <v>4.68</v>
      </c>
      <c r="L525" s="500"/>
    </row>
    <row r="526" spans="1:12" ht="30" customHeight="1">
      <c r="A526" s="139" t="str">
        <f t="shared" si="17"/>
        <v>523위</v>
      </c>
      <c r="B526" s="135" t="s">
        <v>2755</v>
      </c>
      <c r="C526" s="119" t="s">
        <v>2506</v>
      </c>
      <c r="D526" s="120" t="s">
        <v>577</v>
      </c>
      <c r="E526" s="121" t="s">
        <v>584</v>
      </c>
      <c r="F526" s="120" t="s">
        <v>587</v>
      </c>
      <c r="G526" s="619">
        <f t="shared" si="16"/>
        <v>4.681</v>
      </c>
      <c r="H526" s="122">
        <v>4.6539999999999999</v>
      </c>
      <c r="I526" s="122">
        <v>4.71</v>
      </c>
      <c r="J526" s="122">
        <v>4.6500000000000004</v>
      </c>
      <c r="K526" s="122">
        <v>4.71</v>
      </c>
      <c r="L526" s="500"/>
    </row>
    <row r="527" spans="1:12" ht="30" customHeight="1">
      <c r="A527" s="139" t="str">
        <f t="shared" si="17"/>
        <v>524위</v>
      </c>
      <c r="B527" s="135" t="s">
        <v>2756</v>
      </c>
      <c r="C527" s="119" t="s">
        <v>2509</v>
      </c>
      <c r="D527" s="120" t="s">
        <v>925</v>
      </c>
      <c r="E527" s="121" t="s">
        <v>128</v>
      </c>
      <c r="F527" s="120" t="s">
        <v>148</v>
      </c>
      <c r="G527" s="619">
        <f t="shared" si="16"/>
        <v>4.68</v>
      </c>
      <c r="H527" s="122">
        <v>4.68</v>
      </c>
      <c r="I527" s="122">
        <v>4.68</v>
      </c>
      <c r="J527" s="122">
        <v>4.6500000000000004</v>
      </c>
      <c r="K527" s="122">
        <v>4.71</v>
      </c>
      <c r="L527" s="500"/>
    </row>
    <row r="528" spans="1:12" ht="30" customHeight="1">
      <c r="A528" s="139" t="str">
        <f t="shared" si="17"/>
        <v>524위</v>
      </c>
      <c r="B528" s="135" t="s">
        <v>3037</v>
      </c>
      <c r="C528" s="135" t="s">
        <v>5599</v>
      </c>
      <c r="D528" s="120" t="s">
        <v>3032</v>
      </c>
      <c r="E528" s="121" t="s">
        <v>463</v>
      </c>
      <c r="F528" s="120" t="s">
        <v>379</v>
      </c>
      <c r="G528" s="619">
        <f t="shared" si="16"/>
        <v>4.68</v>
      </c>
      <c r="H528" s="122">
        <v>4.6500000000000004</v>
      </c>
      <c r="I528" s="122">
        <v>4.71</v>
      </c>
      <c r="J528" s="122">
        <v>4.71</v>
      </c>
      <c r="K528" s="122">
        <v>4.6500000000000004</v>
      </c>
      <c r="L528" s="500"/>
    </row>
    <row r="529" spans="1:12" ht="30" customHeight="1">
      <c r="A529" s="139" t="str">
        <f t="shared" si="17"/>
        <v>524위</v>
      </c>
      <c r="B529" s="139" t="s">
        <v>4139</v>
      </c>
      <c r="C529" s="139" t="s">
        <v>4140</v>
      </c>
      <c r="D529" s="120" t="s">
        <v>4133</v>
      </c>
      <c r="E529" s="121" t="s">
        <v>4108</v>
      </c>
      <c r="F529" s="120" t="s">
        <v>4109</v>
      </c>
      <c r="G529" s="618">
        <f t="shared" si="16"/>
        <v>4.68</v>
      </c>
      <c r="H529" s="141">
        <v>4.68</v>
      </c>
      <c r="I529" s="141">
        <v>4.68</v>
      </c>
      <c r="J529" s="141">
        <v>4.68</v>
      </c>
      <c r="K529" s="141">
        <v>4.68</v>
      </c>
      <c r="L529" s="500"/>
    </row>
    <row r="530" spans="1:12" ht="30" customHeight="1">
      <c r="A530" s="139" t="str">
        <f t="shared" si="17"/>
        <v>524위</v>
      </c>
      <c r="B530" s="135" t="s">
        <v>3037</v>
      </c>
      <c r="C530" s="135" t="s">
        <v>5593</v>
      </c>
      <c r="D530" s="120" t="s">
        <v>3034</v>
      </c>
      <c r="E530" s="121" t="s">
        <v>669</v>
      </c>
      <c r="F530" s="140" t="s">
        <v>670</v>
      </c>
      <c r="G530" s="619">
        <f t="shared" si="16"/>
        <v>4.68</v>
      </c>
      <c r="H530" s="122">
        <v>4.6900000000000004</v>
      </c>
      <c r="I530" s="122">
        <v>4.72</v>
      </c>
      <c r="J530" s="122">
        <v>4.72</v>
      </c>
      <c r="K530" s="122">
        <v>4.59</v>
      </c>
      <c r="L530" s="500"/>
    </row>
    <row r="531" spans="1:12" ht="30" customHeight="1">
      <c r="A531" s="139" t="str">
        <f t="shared" si="17"/>
        <v>524위</v>
      </c>
      <c r="B531" s="135" t="s">
        <v>2759</v>
      </c>
      <c r="C531" s="134" t="s">
        <v>2127</v>
      </c>
      <c r="D531" s="131" t="s">
        <v>2340</v>
      </c>
      <c r="E531" s="132" t="s">
        <v>430</v>
      </c>
      <c r="F531" s="131" t="s">
        <v>431</v>
      </c>
      <c r="G531" s="619">
        <f t="shared" si="16"/>
        <v>4.68</v>
      </c>
      <c r="H531" s="122">
        <v>4.68</v>
      </c>
      <c r="I531" s="122">
        <v>4.68</v>
      </c>
      <c r="J531" s="122">
        <v>4.6399999999999997</v>
      </c>
      <c r="K531" s="122">
        <v>4.72</v>
      </c>
      <c r="L531" s="500"/>
    </row>
    <row r="532" spans="1:12" ht="30" customHeight="1">
      <c r="A532" s="139" t="str">
        <f t="shared" si="17"/>
        <v>524위</v>
      </c>
      <c r="B532" s="135" t="s">
        <v>2759</v>
      </c>
      <c r="C532" s="134" t="s">
        <v>2127</v>
      </c>
      <c r="D532" s="131" t="s">
        <v>2362</v>
      </c>
      <c r="E532" s="132" t="s">
        <v>944</v>
      </c>
      <c r="F532" s="131" t="s">
        <v>364</v>
      </c>
      <c r="G532" s="619">
        <f t="shared" si="16"/>
        <v>4.68</v>
      </c>
      <c r="H532" s="122">
        <v>4.68</v>
      </c>
      <c r="I532" s="122">
        <v>4.68</v>
      </c>
      <c r="J532" s="122">
        <v>4.68</v>
      </c>
      <c r="K532" s="122">
        <v>4.68</v>
      </c>
      <c r="L532" s="500"/>
    </row>
    <row r="533" spans="1:12" ht="30" customHeight="1">
      <c r="A533" s="139" t="str">
        <f t="shared" si="17"/>
        <v>524위</v>
      </c>
      <c r="B533" s="139" t="s">
        <v>4136</v>
      </c>
      <c r="C533" s="139" t="s">
        <v>4135</v>
      </c>
      <c r="D533" s="120" t="s">
        <v>4130</v>
      </c>
      <c r="E533" s="121" t="s">
        <v>4081</v>
      </c>
      <c r="F533" s="120" t="s">
        <v>4080</v>
      </c>
      <c r="G533" s="618">
        <f t="shared" si="16"/>
        <v>4.68</v>
      </c>
      <c r="H533" s="141">
        <v>4.68</v>
      </c>
      <c r="I533" s="141">
        <v>4.68</v>
      </c>
      <c r="J533" s="141">
        <v>4.68</v>
      </c>
      <c r="K533" s="141">
        <v>4.68</v>
      </c>
      <c r="L533" s="500"/>
    </row>
    <row r="534" spans="1:12" ht="30" customHeight="1">
      <c r="A534" s="139" t="str">
        <f t="shared" si="17"/>
        <v>531위</v>
      </c>
      <c r="B534" s="135" t="s">
        <v>3135</v>
      </c>
      <c r="C534" s="135" t="s">
        <v>3136</v>
      </c>
      <c r="D534" s="120" t="s">
        <v>3159</v>
      </c>
      <c r="E534" s="132" t="s">
        <v>3148</v>
      </c>
      <c r="F534" s="131" t="s">
        <v>3164</v>
      </c>
      <c r="G534" s="619">
        <f t="shared" si="16"/>
        <v>4.6775000000000002</v>
      </c>
      <c r="H534" s="122">
        <v>4.6500000000000004</v>
      </c>
      <c r="I534" s="122">
        <v>4.72</v>
      </c>
      <c r="J534" s="122">
        <v>4.6500000000000004</v>
      </c>
      <c r="K534" s="122">
        <v>4.6900000000000004</v>
      </c>
      <c r="L534" s="500"/>
    </row>
    <row r="535" spans="1:12" ht="30" customHeight="1">
      <c r="A535" s="139" t="str">
        <f t="shared" si="17"/>
        <v>531위</v>
      </c>
      <c r="B535" s="135" t="s">
        <v>2759</v>
      </c>
      <c r="C535" s="123" t="s">
        <v>2074</v>
      </c>
      <c r="D535" s="131" t="s">
        <v>155</v>
      </c>
      <c r="E535" s="132" t="s">
        <v>457</v>
      </c>
      <c r="F535" s="133" t="s">
        <v>458</v>
      </c>
      <c r="G535" s="619">
        <f t="shared" si="16"/>
        <v>4.6775000000000002</v>
      </c>
      <c r="H535" s="122">
        <v>4.68</v>
      </c>
      <c r="I535" s="122">
        <v>4.59</v>
      </c>
      <c r="J535" s="122">
        <v>4.76</v>
      </c>
      <c r="K535" s="122">
        <v>4.68</v>
      </c>
      <c r="L535" s="500"/>
    </row>
    <row r="536" spans="1:12" ht="30" customHeight="1">
      <c r="A536" s="139" t="str">
        <f t="shared" si="17"/>
        <v>531위</v>
      </c>
      <c r="B536" s="135" t="s">
        <v>2755</v>
      </c>
      <c r="C536" s="123" t="s">
        <v>235</v>
      </c>
      <c r="D536" s="120" t="s">
        <v>432</v>
      </c>
      <c r="E536" s="121" t="s">
        <v>467</v>
      </c>
      <c r="F536" s="120" t="s">
        <v>468</v>
      </c>
      <c r="G536" s="619">
        <f t="shared" si="16"/>
        <v>4.6775000000000002</v>
      </c>
      <c r="H536" s="122">
        <v>4.6399999999999997</v>
      </c>
      <c r="I536" s="122">
        <v>4.6900000000000004</v>
      </c>
      <c r="J536" s="122">
        <v>4.7</v>
      </c>
      <c r="K536" s="122">
        <v>4.68</v>
      </c>
      <c r="L536" s="500"/>
    </row>
    <row r="537" spans="1:12" ht="30" customHeight="1">
      <c r="A537" s="139" t="str">
        <f t="shared" si="17"/>
        <v>531위</v>
      </c>
      <c r="B537" s="135" t="s">
        <v>2759</v>
      </c>
      <c r="C537" s="134" t="s">
        <v>2127</v>
      </c>
      <c r="D537" s="131" t="s">
        <v>2384</v>
      </c>
      <c r="E537" s="132" t="s">
        <v>483</v>
      </c>
      <c r="F537" s="131" t="s">
        <v>2394</v>
      </c>
      <c r="G537" s="619">
        <f t="shared" si="16"/>
        <v>4.6775000000000002</v>
      </c>
      <c r="H537" s="122">
        <v>4.6500000000000004</v>
      </c>
      <c r="I537" s="122">
        <v>4.76</v>
      </c>
      <c r="J537" s="122">
        <v>4.6500000000000004</v>
      </c>
      <c r="K537" s="122">
        <v>4.6500000000000004</v>
      </c>
      <c r="L537" s="500"/>
    </row>
    <row r="538" spans="1:12" ht="30" customHeight="1">
      <c r="A538" s="139" t="str">
        <f t="shared" si="17"/>
        <v>531위</v>
      </c>
      <c r="B538" s="135" t="s">
        <v>4237</v>
      </c>
      <c r="C538" s="134" t="s">
        <v>3272</v>
      </c>
      <c r="D538" s="131" t="s">
        <v>155</v>
      </c>
      <c r="E538" s="132" t="s">
        <v>979</v>
      </c>
      <c r="F538" s="133" t="s">
        <v>980</v>
      </c>
      <c r="G538" s="619">
        <f t="shared" si="16"/>
        <v>4.6775000000000002</v>
      </c>
      <c r="H538" s="122">
        <v>4.74</v>
      </c>
      <c r="I538" s="122">
        <v>4.58</v>
      </c>
      <c r="J538" s="122">
        <v>4.71</v>
      </c>
      <c r="K538" s="122">
        <v>4.68</v>
      </c>
      <c r="L538" s="500"/>
    </row>
    <row r="539" spans="1:12" ht="30" customHeight="1">
      <c r="A539" s="139" t="str">
        <f t="shared" si="17"/>
        <v>536위</v>
      </c>
      <c r="B539" s="139" t="s">
        <v>4995</v>
      </c>
      <c r="C539" s="139" t="s">
        <v>4910</v>
      </c>
      <c r="D539" s="142" t="s">
        <v>4996</v>
      </c>
      <c r="E539" s="121" t="s">
        <v>4926</v>
      </c>
      <c r="F539" s="140" t="s">
        <v>4927</v>
      </c>
      <c r="G539" s="618">
        <f t="shared" si="16"/>
        <v>4.6766666666666667</v>
      </c>
      <c r="H539" s="244">
        <v>4.68</v>
      </c>
      <c r="I539" s="244">
        <v>4.68</v>
      </c>
      <c r="J539" s="244">
        <v>4.68</v>
      </c>
      <c r="K539" s="244">
        <v>4.666666666666667</v>
      </c>
      <c r="L539" s="139"/>
    </row>
    <row r="540" spans="1:12" ht="30" customHeight="1">
      <c r="A540" s="139" t="str">
        <f t="shared" si="17"/>
        <v>537위</v>
      </c>
      <c r="B540" s="135" t="s">
        <v>2758</v>
      </c>
      <c r="C540" s="125" t="s">
        <v>2601</v>
      </c>
      <c r="D540" s="130" t="s">
        <v>2635</v>
      </c>
      <c r="E540" s="125" t="s">
        <v>2534</v>
      </c>
      <c r="F540" s="127" t="s">
        <v>802</v>
      </c>
      <c r="G540" s="621">
        <f t="shared" si="16"/>
        <v>4.6750000000000007</v>
      </c>
      <c r="H540" s="128">
        <v>4.7</v>
      </c>
      <c r="I540" s="128">
        <v>4.7</v>
      </c>
      <c r="J540" s="128">
        <v>4.7</v>
      </c>
      <c r="K540" s="128">
        <v>4.5999999999999996</v>
      </c>
      <c r="L540" s="500"/>
    </row>
    <row r="541" spans="1:12" ht="30" customHeight="1">
      <c r="A541" s="139" t="str">
        <f t="shared" si="17"/>
        <v>537위</v>
      </c>
      <c r="B541" s="135" t="s">
        <v>3135</v>
      </c>
      <c r="C541" s="135" t="s">
        <v>3136</v>
      </c>
      <c r="D541" s="120" t="s">
        <v>3184</v>
      </c>
      <c r="E541" s="132" t="s">
        <v>3187</v>
      </c>
      <c r="F541" s="133" t="s">
        <v>3188</v>
      </c>
      <c r="G541" s="619">
        <f t="shared" si="16"/>
        <v>4.6750000000000007</v>
      </c>
      <c r="H541" s="122">
        <v>4.75</v>
      </c>
      <c r="I541" s="122">
        <v>4.6500000000000004</v>
      </c>
      <c r="J541" s="122">
        <v>4.6500000000000004</v>
      </c>
      <c r="K541" s="122">
        <v>4.6500000000000004</v>
      </c>
      <c r="L541" s="500"/>
    </row>
    <row r="542" spans="1:12" ht="30" customHeight="1">
      <c r="A542" s="139" t="str">
        <f t="shared" si="17"/>
        <v>537위</v>
      </c>
      <c r="B542" s="135" t="s">
        <v>3135</v>
      </c>
      <c r="C542" s="135" t="s">
        <v>3136</v>
      </c>
      <c r="D542" s="120" t="s">
        <v>3184</v>
      </c>
      <c r="E542" s="132" t="s">
        <v>3185</v>
      </c>
      <c r="F542" s="133" t="s">
        <v>3186</v>
      </c>
      <c r="G542" s="619">
        <f t="shared" si="16"/>
        <v>4.6750000000000007</v>
      </c>
      <c r="H542" s="122">
        <v>4.7</v>
      </c>
      <c r="I542" s="122">
        <v>4.6500000000000004</v>
      </c>
      <c r="J542" s="122">
        <v>4.7</v>
      </c>
      <c r="K542" s="122">
        <v>4.6500000000000004</v>
      </c>
      <c r="L542" s="500"/>
    </row>
    <row r="543" spans="1:12" ht="30" customHeight="1">
      <c r="A543" s="139" t="str">
        <f t="shared" si="17"/>
        <v>537위</v>
      </c>
      <c r="B543" s="135" t="s">
        <v>3037</v>
      </c>
      <c r="C543" s="135" t="s">
        <v>5593</v>
      </c>
      <c r="D543" s="120" t="s">
        <v>2912</v>
      </c>
      <c r="E543" s="121" t="s">
        <v>606</v>
      </c>
      <c r="F543" s="120" t="s">
        <v>612</v>
      </c>
      <c r="G543" s="619">
        <f t="shared" si="16"/>
        <v>4.6750000000000007</v>
      </c>
      <c r="H543" s="122">
        <v>4.7</v>
      </c>
      <c r="I543" s="122">
        <v>4.7</v>
      </c>
      <c r="J543" s="122">
        <v>4.6500000000000004</v>
      </c>
      <c r="K543" s="122">
        <v>4.6500000000000004</v>
      </c>
      <c r="L543" s="500"/>
    </row>
    <row r="544" spans="1:12" ht="30" customHeight="1">
      <c r="A544" s="139" t="str">
        <f t="shared" si="17"/>
        <v>537위</v>
      </c>
      <c r="B544" s="135" t="s">
        <v>2790</v>
      </c>
      <c r="C544" s="135" t="s">
        <v>5590</v>
      </c>
      <c r="D544" s="136" t="s">
        <v>155</v>
      </c>
      <c r="E544" s="132" t="s">
        <v>511</v>
      </c>
      <c r="F544" s="133" t="s">
        <v>2785</v>
      </c>
      <c r="G544" s="619">
        <f t="shared" si="16"/>
        <v>4.6750000000000007</v>
      </c>
      <c r="H544" s="122">
        <v>4.67</v>
      </c>
      <c r="I544" s="122">
        <v>4.66</v>
      </c>
      <c r="J544" s="122">
        <v>4.7</v>
      </c>
      <c r="K544" s="122">
        <v>4.67</v>
      </c>
      <c r="L544" s="500"/>
    </row>
    <row r="545" spans="1:12" ht="30" customHeight="1">
      <c r="A545" s="139" t="str">
        <f t="shared" si="17"/>
        <v>542위</v>
      </c>
      <c r="B545" s="135" t="s">
        <v>2755</v>
      </c>
      <c r="C545" s="123" t="s">
        <v>89</v>
      </c>
      <c r="D545" s="120" t="s">
        <v>530</v>
      </c>
      <c r="E545" s="121" t="s">
        <v>337</v>
      </c>
      <c r="F545" s="120" t="s">
        <v>338</v>
      </c>
      <c r="G545" s="619">
        <f t="shared" si="16"/>
        <v>4.6749999999999998</v>
      </c>
      <c r="H545" s="122">
        <v>4.6399999999999997</v>
      </c>
      <c r="I545" s="122">
        <v>4.6399999999999997</v>
      </c>
      <c r="J545" s="122">
        <v>4.71</v>
      </c>
      <c r="K545" s="122">
        <v>4.71</v>
      </c>
      <c r="L545" s="500"/>
    </row>
    <row r="546" spans="1:12" ht="30" customHeight="1">
      <c r="A546" s="139" t="str">
        <f t="shared" si="17"/>
        <v>542위</v>
      </c>
      <c r="B546" s="135" t="s">
        <v>2754</v>
      </c>
      <c r="C546" s="119" t="s">
        <v>2505</v>
      </c>
      <c r="D546" s="120" t="s">
        <v>189</v>
      </c>
      <c r="E546" s="121" t="s">
        <v>190</v>
      </c>
      <c r="F546" s="120" t="s">
        <v>191</v>
      </c>
      <c r="G546" s="619">
        <f t="shared" si="16"/>
        <v>4.6749999999999998</v>
      </c>
      <c r="H546" s="122">
        <v>4.67</v>
      </c>
      <c r="I546" s="122">
        <v>4.72</v>
      </c>
      <c r="J546" s="122">
        <v>4.63</v>
      </c>
      <c r="K546" s="122">
        <v>4.68</v>
      </c>
      <c r="L546" s="500"/>
    </row>
    <row r="547" spans="1:12" ht="30" customHeight="1">
      <c r="A547" s="139" t="str">
        <f t="shared" si="17"/>
        <v>542위</v>
      </c>
      <c r="B547" s="135" t="s">
        <v>4237</v>
      </c>
      <c r="C547" s="134" t="s">
        <v>3272</v>
      </c>
      <c r="D547" s="131" t="s">
        <v>3301</v>
      </c>
      <c r="E547" s="132" t="s">
        <v>3305</v>
      </c>
      <c r="F547" s="133" t="s">
        <v>3304</v>
      </c>
      <c r="G547" s="619">
        <f t="shared" si="16"/>
        <v>4.6749999999999998</v>
      </c>
      <c r="H547" s="122">
        <v>4.67</v>
      </c>
      <c r="I547" s="122">
        <v>4.67</v>
      </c>
      <c r="J547" s="122">
        <v>4.67</v>
      </c>
      <c r="K547" s="122">
        <v>4.6900000000000004</v>
      </c>
      <c r="L547" s="500"/>
    </row>
    <row r="548" spans="1:12" ht="30" customHeight="1">
      <c r="A548" s="139" t="str">
        <f t="shared" si="17"/>
        <v>542위</v>
      </c>
      <c r="B548" s="135" t="s">
        <v>2759</v>
      </c>
      <c r="C548" s="134" t="s">
        <v>2127</v>
      </c>
      <c r="D548" s="131" t="s">
        <v>432</v>
      </c>
      <c r="E548" s="132" t="s">
        <v>803</v>
      </c>
      <c r="F548" s="133" t="s">
        <v>672</v>
      </c>
      <c r="G548" s="619">
        <f t="shared" si="16"/>
        <v>4.6749999999999998</v>
      </c>
      <c r="H548" s="122">
        <v>4.71</v>
      </c>
      <c r="I548" s="122">
        <v>4.6399999999999997</v>
      </c>
      <c r="J548" s="122">
        <v>4.71</v>
      </c>
      <c r="K548" s="122">
        <v>4.6399999999999997</v>
      </c>
      <c r="L548" s="500"/>
    </row>
    <row r="549" spans="1:12" ht="30" customHeight="1">
      <c r="A549" s="139" t="str">
        <f t="shared" si="17"/>
        <v>542위</v>
      </c>
      <c r="B549" s="135" t="s">
        <v>2871</v>
      </c>
      <c r="C549" s="135" t="s">
        <v>5589</v>
      </c>
      <c r="D549" s="120" t="s">
        <v>2868</v>
      </c>
      <c r="E549" s="132" t="s">
        <v>2824</v>
      </c>
      <c r="F549" s="133" t="s">
        <v>2825</v>
      </c>
      <c r="G549" s="619">
        <f t="shared" si="16"/>
        <v>4.6749999999999998</v>
      </c>
      <c r="H549" s="122">
        <v>4.71</v>
      </c>
      <c r="I549" s="122">
        <v>4.71</v>
      </c>
      <c r="J549" s="122">
        <v>4.57</v>
      </c>
      <c r="K549" s="122">
        <v>4.71</v>
      </c>
      <c r="L549" s="500"/>
    </row>
    <row r="550" spans="1:12" ht="30" customHeight="1">
      <c r="A550" s="139" t="str">
        <f t="shared" si="17"/>
        <v>542위</v>
      </c>
      <c r="B550" s="135" t="s">
        <v>4375</v>
      </c>
      <c r="C550" s="135" t="s">
        <v>4260</v>
      </c>
      <c r="D550" s="120" t="s">
        <v>4368</v>
      </c>
      <c r="E550" s="121" t="s">
        <v>675</v>
      </c>
      <c r="F550" s="140" t="s">
        <v>676</v>
      </c>
      <c r="G550" s="618">
        <f t="shared" si="16"/>
        <v>4.6749999999999998</v>
      </c>
      <c r="H550" s="141">
        <v>4.7</v>
      </c>
      <c r="I550" s="141">
        <v>4.5999999999999996</v>
      </c>
      <c r="J550" s="141">
        <v>4.7</v>
      </c>
      <c r="K550" s="141">
        <v>4.7</v>
      </c>
      <c r="L550" s="500"/>
    </row>
    <row r="551" spans="1:12" ht="30" customHeight="1">
      <c r="A551" s="139" t="str">
        <f t="shared" si="17"/>
        <v>548위</v>
      </c>
      <c r="B551" s="135" t="s">
        <v>2756</v>
      </c>
      <c r="C551" s="119" t="s">
        <v>2508</v>
      </c>
      <c r="D551" s="120" t="s">
        <v>155</v>
      </c>
      <c r="E551" s="121" t="s">
        <v>803</v>
      </c>
      <c r="F551" s="120" t="s">
        <v>672</v>
      </c>
      <c r="G551" s="619">
        <f t="shared" si="16"/>
        <v>4.6725000000000003</v>
      </c>
      <c r="H551" s="122">
        <v>4.6900000000000004</v>
      </c>
      <c r="I551" s="122">
        <v>4.6900000000000004</v>
      </c>
      <c r="J551" s="122">
        <v>4.62</v>
      </c>
      <c r="K551" s="122">
        <v>4.6900000000000004</v>
      </c>
      <c r="L551" s="500"/>
    </row>
    <row r="552" spans="1:12" ht="30" customHeight="1">
      <c r="A552" s="139" t="str">
        <f t="shared" si="17"/>
        <v>548위</v>
      </c>
      <c r="B552" s="135" t="s">
        <v>2756</v>
      </c>
      <c r="C552" s="119" t="s">
        <v>2507</v>
      </c>
      <c r="D552" s="120" t="s">
        <v>155</v>
      </c>
      <c r="E552" s="121" t="s">
        <v>151</v>
      </c>
      <c r="F552" s="120" t="s">
        <v>819</v>
      </c>
      <c r="G552" s="619">
        <f t="shared" si="16"/>
        <v>4.6725000000000003</v>
      </c>
      <c r="H552" s="122">
        <v>4.66</v>
      </c>
      <c r="I552" s="122">
        <v>4.6500000000000004</v>
      </c>
      <c r="J552" s="122">
        <v>4.6900000000000004</v>
      </c>
      <c r="K552" s="122">
        <v>4.6900000000000004</v>
      </c>
      <c r="L552" s="500"/>
    </row>
    <row r="553" spans="1:12" ht="30" customHeight="1">
      <c r="A553" s="139" t="str">
        <f t="shared" si="17"/>
        <v>550위</v>
      </c>
      <c r="B553" s="135" t="s">
        <v>2755</v>
      </c>
      <c r="C553" s="123" t="s">
        <v>216</v>
      </c>
      <c r="D553" s="120" t="s">
        <v>284</v>
      </c>
      <c r="E553" s="121" t="s">
        <v>285</v>
      </c>
      <c r="F553" s="120" t="s">
        <v>288</v>
      </c>
      <c r="G553" s="619">
        <f t="shared" si="16"/>
        <v>4.67</v>
      </c>
      <c r="H553" s="122">
        <v>4.67</v>
      </c>
      <c r="I553" s="122">
        <v>4.67</v>
      </c>
      <c r="J553" s="122">
        <v>4.67</v>
      </c>
      <c r="K553" s="122">
        <v>4.67</v>
      </c>
      <c r="L553" s="500"/>
    </row>
    <row r="554" spans="1:12" ht="30" customHeight="1">
      <c r="A554" s="139" t="str">
        <f t="shared" si="17"/>
        <v>550위</v>
      </c>
      <c r="B554" s="135" t="s">
        <v>2759</v>
      </c>
      <c r="C554" s="134" t="s">
        <v>2127</v>
      </c>
      <c r="D554" s="131" t="s">
        <v>432</v>
      </c>
      <c r="E554" s="132" t="s">
        <v>669</v>
      </c>
      <c r="F554" s="133" t="s">
        <v>802</v>
      </c>
      <c r="G554" s="619">
        <f t="shared" si="16"/>
        <v>4.67</v>
      </c>
      <c r="H554" s="122">
        <v>4.68</v>
      </c>
      <c r="I554" s="122">
        <v>4.71</v>
      </c>
      <c r="J554" s="122">
        <v>4.68</v>
      </c>
      <c r="K554" s="122">
        <v>4.6100000000000003</v>
      </c>
      <c r="L554" s="500"/>
    </row>
    <row r="555" spans="1:12" ht="30" customHeight="1">
      <c r="A555" s="139" t="str">
        <f t="shared" si="17"/>
        <v>550위</v>
      </c>
      <c r="B555" s="139" t="s">
        <v>4237</v>
      </c>
      <c r="C555" s="139" t="s">
        <v>4236</v>
      </c>
      <c r="D555" s="120" t="s">
        <v>4229</v>
      </c>
      <c r="E555" s="121" t="s">
        <v>335</v>
      </c>
      <c r="F555" s="140" t="s">
        <v>336</v>
      </c>
      <c r="G555" s="618">
        <f t="shared" si="16"/>
        <v>4.67</v>
      </c>
      <c r="H555" s="141">
        <v>4.67</v>
      </c>
      <c r="I555" s="141">
        <v>4.67</v>
      </c>
      <c r="J555" s="141">
        <v>4.67</v>
      </c>
      <c r="K555" s="141">
        <v>4.67</v>
      </c>
      <c r="L555" s="500"/>
    </row>
    <row r="556" spans="1:12" ht="30" customHeight="1">
      <c r="A556" s="139" t="str">
        <f t="shared" si="17"/>
        <v>550위</v>
      </c>
      <c r="B556" s="135" t="s">
        <v>2758</v>
      </c>
      <c r="C556" s="125" t="s">
        <v>2636</v>
      </c>
      <c r="D556" s="130" t="s">
        <v>2635</v>
      </c>
      <c r="E556" s="125" t="s">
        <v>803</v>
      </c>
      <c r="F556" s="127" t="s">
        <v>672</v>
      </c>
      <c r="G556" s="621">
        <f t="shared" si="16"/>
        <v>4.67</v>
      </c>
      <c r="H556" s="128">
        <v>4.67</v>
      </c>
      <c r="I556" s="128">
        <v>4.67</v>
      </c>
      <c r="J556" s="128">
        <v>4.67</v>
      </c>
      <c r="K556" s="128">
        <v>4.67</v>
      </c>
      <c r="L556" s="500"/>
    </row>
    <row r="557" spans="1:12" ht="30" customHeight="1">
      <c r="A557" s="139" t="str">
        <f t="shared" si="17"/>
        <v>550위</v>
      </c>
      <c r="B557" s="135" t="s">
        <v>4237</v>
      </c>
      <c r="C557" s="134" t="s">
        <v>3272</v>
      </c>
      <c r="D557" s="131" t="s">
        <v>3306</v>
      </c>
      <c r="E557" s="132" t="s">
        <v>3311</v>
      </c>
      <c r="F557" s="133" t="s">
        <v>3312</v>
      </c>
      <c r="G557" s="619">
        <f t="shared" si="16"/>
        <v>4.67</v>
      </c>
      <c r="H557" s="122">
        <v>4.67</v>
      </c>
      <c r="I557" s="122">
        <v>4.78</v>
      </c>
      <c r="J557" s="122">
        <v>4.5599999999999996</v>
      </c>
      <c r="K557" s="122">
        <v>4.67</v>
      </c>
      <c r="L557" s="500"/>
    </row>
    <row r="558" spans="1:12" ht="30" customHeight="1">
      <c r="A558" s="139" t="str">
        <f t="shared" si="17"/>
        <v>550위</v>
      </c>
      <c r="B558" s="135" t="s">
        <v>2757</v>
      </c>
      <c r="C558" s="119" t="s">
        <v>2512</v>
      </c>
      <c r="D558" s="120" t="s">
        <v>155</v>
      </c>
      <c r="E558" s="121" t="s">
        <v>329</v>
      </c>
      <c r="F558" s="120" t="s">
        <v>330</v>
      </c>
      <c r="G558" s="619">
        <f t="shared" si="16"/>
        <v>4.67</v>
      </c>
      <c r="H558" s="122">
        <v>4.67</v>
      </c>
      <c r="I558" s="122">
        <v>4.67</v>
      </c>
      <c r="J558" s="122">
        <v>4.67</v>
      </c>
      <c r="K558" s="122">
        <v>4.67</v>
      </c>
      <c r="L558" s="500"/>
    </row>
    <row r="559" spans="1:12" ht="30" customHeight="1">
      <c r="A559" s="139" t="str">
        <f t="shared" si="17"/>
        <v>550위</v>
      </c>
      <c r="B559" s="135" t="s">
        <v>4237</v>
      </c>
      <c r="C559" s="134" t="s">
        <v>3960</v>
      </c>
      <c r="D559" s="131" t="s">
        <v>155</v>
      </c>
      <c r="E559" s="132" t="s">
        <v>329</v>
      </c>
      <c r="F559" s="133" t="s">
        <v>330</v>
      </c>
      <c r="G559" s="619">
        <f t="shared" si="16"/>
        <v>4.67</v>
      </c>
      <c r="H559" s="122">
        <v>4.67</v>
      </c>
      <c r="I559" s="122">
        <v>4.67</v>
      </c>
      <c r="J559" s="122">
        <v>4.67</v>
      </c>
      <c r="K559" s="122">
        <v>4.67</v>
      </c>
      <c r="L559" s="500"/>
    </row>
    <row r="560" spans="1:12" ht="30" customHeight="1">
      <c r="A560" s="139" t="str">
        <f t="shared" si="17"/>
        <v>550위</v>
      </c>
      <c r="B560" s="139" t="s">
        <v>4375</v>
      </c>
      <c r="C560" s="139" t="s">
        <v>4904</v>
      </c>
      <c r="D560" s="142" t="s">
        <v>4899</v>
      </c>
      <c r="E560" s="121" t="s">
        <v>329</v>
      </c>
      <c r="F560" s="140" t="s">
        <v>330</v>
      </c>
      <c r="G560" s="618">
        <f t="shared" si="16"/>
        <v>4.67</v>
      </c>
      <c r="H560" s="141">
        <v>4.67</v>
      </c>
      <c r="I560" s="141">
        <v>4.67</v>
      </c>
      <c r="J560" s="141">
        <v>4.67</v>
      </c>
      <c r="K560" s="141">
        <v>4.67</v>
      </c>
      <c r="L560" s="139"/>
    </row>
    <row r="561" spans="1:12" ht="30" customHeight="1">
      <c r="A561" s="139" t="str">
        <f t="shared" si="17"/>
        <v>550위</v>
      </c>
      <c r="B561" s="135" t="s">
        <v>3135</v>
      </c>
      <c r="C561" s="135" t="s">
        <v>3136</v>
      </c>
      <c r="D561" s="120" t="s">
        <v>3184</v>
      </c>
      <c r="E561" s="132" t="s">
        <v>3193</v>
      </c>
      <c r="F561" s="131" t="s">
        <v>3194</v>
      </c>
      <c r="G561" s="619">
        <f t="shared" si="16"/>
        <v>4.67</v>
      </c>
      <c r="H561" s="122">
        <v>4.67</v>
      </c>
      <c r="I561" s="122">
        <v>4.67</v>
      </c>
      <c r="J561" s="122">
        <v>4.67</v>
      </c>
      <c r="K561" s="122">
        <v>4.67</v>
      </c>
      <c r="L561" s="500"/>
    </row>
    <row r="562" spans="1:12" ht="30" customHeight="1">
      <c r="A562" s="139" t="str">
        <f t="shared" si="17"/>
        <v>559위</v>
      </c>
      <c r="B562" s="139" t="s">
        <v>4995</v>
      </c>
      <c r="C562" s="139" t="s">
        <v>5562</v>
      </c>
      <c r="D562" s="142" t="s">
        <v>4998</v>
      </c>
      <c r="E562" s="121" t="s">
        <v>4962</v>
      </c>
      <c r="F562" s="120" t="s">
        <v>4963</v>
      </c>
      <c r="G562" s="618">
        <f t="shared" si="16"/>
        <v>4.6693548387096779</v>
      </c>
      <c r="H562" s="244">
        <v>4.67741935483871</v>
      </c>
      <c r="I562" s="244">
        <v>4.645161290322581</v>
      </c>
      <c r="J562" s="244">
        <v>4.67741935483871</v>
      </c>
      <c r="K562" s="244">
        <v>4.67741935483871</v>
      </c>
      <c r="L562" s="139"/>
    </row>
    <row r="563" spans="1:12" ht="30" customHeight="1">
      <c r="A563" s="139" t="str">
        <f t="shared" si="17"/>
        <v>560위</v>
      </c>
      <c r="B563" s="135" t="s">
        <v>3037</v>
      </c>
      <c r="C563" s="135" t="s">
        <v>5596</v>
      </c>
      <c r="D563" s="120" t="s">
        <v>3036</v>
      </c>
      <c r="E563" s="121" t="s">
        <v>156</v>
      </c>
      <c r="F563" s="120" t="s">
        <v>2292</v>
      </c>
      <c r="G563" s="619">
        <f t="shared" si="16"/>
        <v>4.6675000000000004</v>
      </c>
      <c r="H563" s="122">
        <v>4.5999999999999996</v>
      </c>
      <c r="I563" s="122">
        <v>4.67</v>
      </c>
      <c r="J563" s="122">
        <v>4.67</v>
      </c>
      <c r="K563" s="122">
        <v>4.7300000000000004</v>
      </c>
      <c r="L563" s="500"/>
    </row>
    <row r="564" spans="1:12" ht="30" customHeight="1">
      <c r="A564" s="139" t="str">
        <f t="shared" si="17"/>
        <v>560위</v>
      </c>
      <c r="B564" s="135" t="s">
        <v>4237</v>
      </c>
      <c r="C564" s="134" t="s">
        <v>3960</v>
      </c>
      <c r="D564" s="131" t="s">
        <v>4010</v>
      </c>
      <c r="E564" s="132" t="s">
        <v>4024</v>
      </c>
      <c r="F564" s="133" t="s">
        <v>4025</v>
      </c>
      <c r="G564" s="619">
        <f t="shared" si="16"/>
        <v>4.6675000000000004</v>
      </c>
      <c r="H564" s="122">
        <v>4.6500000000000004</v>
      </c>
      <c r="I564" s="122">
        <v>4.66</v>
      </c>
      <c r="J564" s="122">
        <v>4.67</v>
      </c>
      <c r="K564" s="122">
        <v>4.6900000000000004</v>
      </c>
      <c r="L564" s="500"/>
    </row>
    <row r="565" spans="1:12" ht="30" customHeight="1">
      <c r="A565" s="139" t="str">
        <f t="shared" si="17"/>
        <v>560위</v>
      </c>
      <c r="B565" s="135" t="s">
        <v>2758</v>
      </c>
      <c r="C565" s="125" t="s">
        <v>2636</v>
      </c>
      <c r="D565" s="130" t="s">
        <v>2637</v>
      </c>
      <c r="E565" s="125" t="s">
        <v>357</v>
      </c>
      <c r="F565" s="127" t="s">
        <v>358</v>
      </c>
      <c r="G565" s="621">
        <f t="shared" si="16"/>
        <v>4.6675000000000004</v>
      </c>
      <c r="H565" s="128">
        <v>4.62</v>
      </c>
      <c r="I565" s="128">
        <v>4.71</v>
      </c>
      <c r="J565" s="128">
        <v>4.67</v>
      </c>
      <c r="K565" s="128">
        <v>4.67</v>
      </c>
      <c r="L565" s="500"/>
    </row>
    <row r="566" spans="1:12" ht="30" customHeight="1">
      <c r="A566" s="139" t="str">
        <f t="shared" si="17"/>
        <v>563위</v>
      </c>
      <c r="B566" s="135" t="s">
        <v>4237</v>
      </c>
      <c r="C566" s="134" t="s">
        <v>3960</v>
      </c>
      <c r="D566" s="131" t="s">
        <v>4000</v>
      </c>
      <c r="E566" s="132" t="s">
        <v>4001</v>
      </c>
      <c r="F566" s="131" t="s">
        <v>4002</v>
      </c>
      <c r="G566" s="619">
        <f t="shared" si="16"/>
        <v>4.6674999999999995</v>
      </c>
      <c r="H566" s="122">
        <v>4.67</v>
      </c>
      <c r="I566" s="122">
        <v>4.5999999999999996</v>
      </c>
      <c r="J566" s="122">
        <v>4.5999999999999996</v>
      </c>
      <c r="K566" s="122">
        <v>4.8</v>
      </c>
      <c r="L566" s="500"/>
    </row>
    <row r="567" spans="1:12" ht="30" customHeight="1">
      <c r="A567" s="139" t="str">
        <f t="shared" si="17"/>
        <v>563위</v>
      </c>
      <c r="B567" s="139" t="s">
        <v>4139</v>
      </c>
      <c r="C567" s="139" t="s">
        <v>4135</v>
      </c>
      <c r="D567" s="120" t="s">
        <v>4130</v>
      </c>
      <c r="E567" s="121" t="s">
        <v>4076</v>
      </c>
      <c r="F567" s="120" t="s">
        <v>4079</v>
      </c>
      <c r="G567" s="618">
        <f t="shared" si="16"/>
        <v>4.6674999999999995</v>
      </c>
      <c r="H567" s="141">
        <v>4.63</v>
      </c>
      <c r="I567" s="141">
        <v>4.68</v>
      </c>
      <c r="J567" s="141">
        <v>4.68</v>
      </c>
      <c r="K567" s="141">
        <v>4.68</v>
      </c>
      <c r="L567" s="500"/>
    </row>
    <row r="568" spans="1:12" ht="30" customHeight="1">
      <c r="A568" s="139" t="str">
        <f t="shared" si="17"/>
        <v>565위</v>
      </c>
      <c r="B568" s="135" t="s">
        <v>2757</v>
      </c>
      <c r="C568" s="119" t="s">
        <v>2512</v>
      </c>
      <c r="D568" s="120" t="s">
        <v>155</v>
      </c>
      <c r="E568" s="121" t="s">
        <v>241</v>
      </c>
      <c r="F568" s="120" t="s">
        <v>1350</v>
      </c>
      <c r="G568" s="619">
        <f t="shared" si="16"/>
        <v>4.6650000000000009</v>
      </c>
      <c r="H568" s="122">
        <v>4.6500000000000004</v>
      </c>
      <c r="I568" s="122">
        <v>4.6500000000000004</v>
      </c>
      <c r="J568" s="122">
        <v>4.71</v>
      </c>
      <c r="K568" s="122">
        <v>4.6500000000000004</v>
      </c>
      <c r="L568" s="500"/>
    </row>
    <row r="569" spans="1:12" ht="30" customHeight="1">
      <c r="A569" s="139" t="str">
        <f t="shared" si="17"/>
        <v>565위</v>
      </c>
      <c r="B569" s="135" t="s">
        <v>2758</v>
      </c>
      <c r="C569" s="125" t="s">
        <v>2610</v>
      </c>
      <c r="D569" s="130" t="s">
        <v>2609</v>
      </c>
      <c r="E569" s="125" t="s">
        <v>803</v>
      </c>
      <c r="F569" s="127" t="s">
        <v>2726</v>
      </c>
      <c r="G569" s="621">
        <f t="shared" si="16"/>
        <v>4.6650000000000009</v>
      </c>
      <c r="H569" s="128">
        <v>4.6500000000000004</v>
      </c>
      <c r="I569" s="128">
        <v>4.6500000000000004</v>
      </c>
      <c r="J569" s="128">
        <v>4.71</v>
      </c>
      <c r="K569" s="128">
        <v>4.6500000000000004</v>
      </c>
      <c r="L569" s="500"/>
    </row>
    <row r="570" spans="1:12" ht="30" customHeight="1">
      <c r="A570" s="139" t="str">
        <f t="shared" si="17"/>
        <v>567위</v>
      </c>
      <c r="B570" s="135" t="s">
        <v>4237</v>
      </c>
      <c r="C570" s="134" t="s">
        <v>3272</v>
      </c>
      <c r="D570" s="131" t="s">
        <v>3301</v>
      </c>
      <c r="E570" s="132" t="s">
        <v>1384</v>
      </c>
      <c r="F570" s="131" t="s">
        <v>3303</v>
      </c>
      <c r="G570" s="619">
        <f t="shared" si="16"/>
        <v>4.665</v>
      </c>
      <c r="H570" s="122">
        <v>4.53</v>
      </c>
      <c r="I570" s="122">
        <v>4.67</v>
      </c>
      <c r="J570" s="122">
        <v>4.7300000000000004</v>
      </c>
      <c r="K570" s="122">
        <v>4.7300000000000004</v>
      </c>
      <c r="L570" s="500"/>
    </row>
    <row r="571" spans="1:12" ht="30" customHeight="1">
      <c r="A571" s="139" t="str">
        <f t="shared" si="17"/>
        <v>568위</v>
      </c>
      <c r="B571" s="135" t="s">
        <v>2755</v>
      </c>
      <c r="C571" s="123" t="s">
        <v>235</v>
      </c>
      <c r="D571" s="120" t="s">
        <v>419</v>
      </c>
      <c r="E571" s="121" t="s">
        <v>422</v>
      </c>
      <c r="F571" s="120" t="s">
        <v>423</v>
      </c>
      <c r="G571" s="619">
        <f t="shared" si="16"/>
        <v>4.6649999999999991</v>
      </c>
      <c r="H571" s="122">
        <v>4.7300000000000004</v>
      </c>
      <c r="I571" s="122">
        <v>4.63</v>
      </c>
      <c r="J571" s="122">
        <v>4.63</v>
      </c>
      <c r="K571" s="122">
        <v>4.67</v>
      </c>
      <c r="L571" s="500"/>
    </row>
    <row r="572" spans="1:12" ht="30" customHeight="1">
      <c r="A572" s="139" t="str">
        <f t="shared" si="17"/>
        <v>569위</v>
      </c>
      <c r="B572" s="139" t="s">
        <v>4995</v>
      </c>
      <c r="C572" s="139" t="s">
        <v>5559</v>
      </c>
      <c r="D572" s="142" t="s">
        <v>5553</v>
      </c>
      <c r="E572" s="121" t="s">
        <v>3148</v>
      </c>
      <c r="F572" s="120" t="s">
        <v>5165</v>
      </c>
      <c r="G572" s="618">
        <f t="shared" si="16"/>
        <v>4.6636367479812293</v>
      </c>
      <c r="H572" s="244">
        <v>4.6651376146788994</v>
      </c>
      <c r="I572" s="244">
        <v>4.6605504587155959</v>
      </c>
      <c r="J572" s="244">
        <v>4.6376146788990829</v>
      </c>
      <c r="K572" s="244">
        <v>4.6912442396313363</v>
      </c>
      <c r="L572" s="139"/>
    </row>
    <row r="573" spans="1:12" ht="30" customHeight="1">
      <c r="A573" s="139" t="str">
        <f t="shared" si="17"/>
        <v>570위</v>
      </c>
      <c r="B573" s="139" t="s">
        <v>4995</v>
      </c>
      <c r="C573" s="139" t="s">
        <v>4910</v>
      </c>
      <c r="D573" s="142" t="s">
        <v>5000</v>
      </c>
      <c r="E573" s="121" t="s">
        <v>4990</v>
      </c>
      <c r="F573" s="120" t="s">
        <v>4991</v>
      </c>
      <c r="G573" s="618">
        <f t="shared" si="16"/>
        <v>4.6627492877492873</v>
      </c>
      <c r="H573" s="244">
        <v>4.7407407407407405</v>
      </c>
      <c r="I573" s="244">
        <v>4.5925925925925926</v>
      </c>
      <c r="J573" s="244">
        <v>4.7407407407407405</v>
      </c>
      <c r="K573" s="244">
        <v>4.5769230769230766</v>
      </c>
      <c r="L573" s="139"/>
    </row>
    <row r="574" spans="1:12" ht="30" customHeight="1">
      <c r="A574" s="139" t="str">
        <f t="shared" si="17"/>
        <v>571위</v>
      </c>
      <c r="B574" s="135" t="s">
        <v>2755</v>
      </c>
      <c r="C574" s="123" t="s">
        <v>235</v>
      </c>
      <c r="D574" s="120" t="s">
        <v>352</v>
      </c>
      <c r="E574" s="121" t="s">
        <v>339</v>
      </c>
      <c r="F574" s="120" t="s">
        <v>362</v>
      </c>
      <c r="G574" s="619">
        <f t="shared" si="16"/>
        <v>4.6625000000000005</v>
      </c>
      <c r="H574" s="122">
        <v>4.62</v>
      </c>
      <c r="I574" s="122">
        <v>4.6500000000000004</v>
      </c>
      <c r="J574" s="122">
        <v>4.6900000000000004</v>
      </c>
      <c r="K574" s="122">
        <v>4.6900000000000004</v>
      </c>
      <c r="L574" s="500"/>
    </row>
    <row r="575" spans="1:12" ht="30" customHeight="1">
      <c r="A575" s="139" t="str">
        <f t="shared" si="17"/>
        <v>571위</v>
      </c>
      <c r="B575" s="135" t="s">
        <v>2759</v>
      </c>
      <c r="C575" s="134" t="s">
        <v>2433</v>
      </c>
      <c r="D575" s="131" t="s">
        <v>2458</v>
      </c>
      <c r="E575" s="132" t="s">
        <v>2459</v>
      </c>
      <c r="F575" s="131" t="s">
        <v>2465</v>
      </c>
      <c r="G575" s="619">
        <f t="shared" si="16"/>
        <v>4.6625000000000005</v>
      </c>
      <c r="H575" s="122">
        <v>4.7300000000000004</v>
      </c>
      <c r="I575" s="122">
        <v>4.6399999999999997</v>
      </c>
      <c r="J575" s="122">
        <v>4.55</v>
      </c>
      <c r="K575" s="122">
        <v>4.7300000000000004</v>
      </c>
      <c r="L575" s="500"/>
    </row>
    <row r="576" spans="1:12" ht="30" customHeight="1">
      <c r="A576" s="139" t="str">
        <f t="shared" si="17"/>
        <v>571위</v>
      </c>
      <c r="B576" s="135" t="s">
        <v>2759</v>
      </c>
      <c r="C576" s="134" t="s">
        <v>2433</v>
      </c>
      <c r="D576" s="131" t="s">
        <v>2458</v>
      </c>
      <c r="E576" s="132" t="s">
        <v>2459</v>
      </c>
      <c r="F576" s="131" t="s">
        <v>2463</v>
      </c>
      <c r="G576" s="619">
        <f t="shared" si="16"/>
        <v>4.6625000000000005</v>
      </c>
      <c r="H576" s="122">
        <v>4.7300000000000004</v>
      </c>
      <c r="I576" s="122">
        <v>4.6399999999999997</v>
      </c>
      <c r="J576" s="122">
        <v>4.6399999999999997</v>
      </c>
      <c r="K576" s="122">
        <v>4.6399999999999997</v>
      </c>
      <c r="L576" s="500"/>
    </row>
    <row r="577" spans="1:12" ht="30" customHeight="1">
      <c r="A577" s="139" t="str">
        <f t="shared" si="17"/>
        <v>574위</v>
      </c>
      <c r="B577" s="135" t="s">
        <v>2790</v>
      </c>
      <c r="C577" s="135" t="s">
        <v>5590</v>
      </c>
      <c r="D577" s="136" t="s">
        <v>155</v>
      </c>
      <c r="E577" s="132" t="s">
        <v>333</v>
      </c>
      <c r="F577" s="133" t="s">
        <v>334</v>
      </c>
      <c r="G577" s="619">
        <f t="shared" si="16"/>
        <v>4.6624999999999996</v>
      </c>
      <c r="H577" s="122">
        <v>4.67</v>
      </c>
      <c r="I577" s="122">
        <v>4.67</v>
      </c>
      <c r="J577" s="122">
        <v>4.6399999999999997</v>
      </c>
      <c r="K577" s="122">
        <v>4.67</v>
      </c>
      <c r="L577" s="500"/>
    </row>
    <row r="578" spans="1:12" ht="30" customHeight="1">
      <c r="A578" s="139" t="str">
        <f t="shared" si="17"/>
        <v>574위</v>
      </c>
      <c r="B578" s="135" t="s">
        <v>4237</v>
      </c>
      <c r="C578" s="134" t="s">
        <v>3272</v>
      </c>
      <c r="D578" s="131" t="s">
        <v>3320</v>
      </c>
      <c r="E578" s="132" t="s">
        <v>3321</v>
      </c>
      <c r="F578" s="131" t="s">
        <v>3322</v>
      </c>
      <c r="G578" s="619">
        <f t="shared" si="16"/>
        <v>4.6624999999999996</v>
      </c>
      <c r="H578" s="122">
        <v>4.6399999999999997</v>
      </c>
      <c r="I578" s="122">
        <v>4.6399999999999997</v>
      </c>
      <c r="J578" s="122">
        <v>4.6399999999999997</v>
      </c>
      <c r="K578" s="122">
        <v>4.7300000000000004</v>
      </c>
      <c r="L578" s="500"/>
    </row>
    <row r="579" spans="1:12" ht="30" customHeight="1">
      <c r="A579" s="139" t="str">
        <f t="shared" si="17"/>
        <v>574위</v>
      </c>
      <c r="B579" s="135" t="s">
        <v>3135</v>
      </c>
      <c r="C579" s="135" t="s">
        <v>3136</v>
      </c>
      <c r="D579" s="120" t="s">
        <v>3184</v>
      </c>
      <c r="E579" s="132" t="s">
        <v>3189</v>
      </c>
      <c r="F579" s="133" t="s">
        <v>3190</v>
      </c>
      <c r="G579" s="619">
        <f t="shared" si="16"/>
        <v>4.6624999999999996</v>
      </c>
      <c r="H579" s="122">
        <v>4.6500000000000004</v>
      </c>
      <c r="I579" s="122">
        <v>4.6500000000000004</v>
      </c>
      <c r="J579" s="122">
        <v>4.7</v>
      </c>
      <c r="K579" s="122">
        <v>4.6500000000000004</v>
      </c>
      <c r="L579" s="500"/>
    </row>
    <row r="580" spans="1:12" ht="30" customHeight="1">
      <c r="A580" s="139" t="str">
        <f t="shared" si="17"/>
        <v>574위</v>
      </c>
      <c r="B580" s="135" t="s">
        <v>2790</v>
      </c>
      <c r="C580" s="135" t="s">
        <v>5590</v>
      </c>
      <c r="D580" s="136" t="s">
        <v>155</v>
      </c>
      <c r="E580" s="132" t="s">
        <v>2786</v>
      </c>
      <c r="F580" s="133" t="s">
        <v>2787</v>
      </c>
      <c r="G580" s="619">
        <f t="shared" ref="G580:G643" si="18">AVERAGE(H580:K580)</f>
        <v>4.6624999999999996</v>
      </c>
      <c r="H580" s="122">
        <v>4.63</v>
      </c>
      <c r="I580" s="122">
        <v>4.68</v>
      </c>
      <c r="J580" s="122">
        <v>4.66</v>
      </c>
      <c r="K580" s="122">
        <v>4.68</v>
      </c>
      <c r="L580" s="500"/>
    </row>
    <row r="581" spans="1:12" ht="30" customHeight="1">
      <c r="A581" s="139" t="str">
        <f t="shared" si="17"/>
        <v>574위</v>
      </c>
      <c r="B581" s="135" t="s">
        <v>4237</v>
      </c>
      <c r="C581" s="134" t="s">
        <v>3960</v>
      </c>
      <c r="D581" s="131" t="s">
        <v>4010</v>
      </c>
      <c r="E581" s="132" t="s">
        <v>4013</v>
      </c>
      <c r="F581" s="131" t="s">
        <v>4017</v>
      </c>
      <c r="G581" s="619">
        <f t="shared" si="18"/>
        <v>4.6624999999999996</v>
      </c>
      <c r="H581" s="122">
        <v>4.67</v>
      </c>
      <c r="I581" s="122">
        <v>4.6399999999999997</v>
      </c>
      <c r="J581" s="122">
        <v>4.67</v>
      </c>
      <c r="K581" s="122">
        <v>4.67</v>
      </c>
      <c r="L581" s="500"/>
    </row>
    <row r="582" spans="1:12" ht="30" customHeight="1">
      <c r="A582" s="139" t="str">
        <f t="shared" ref="A582:A645" si="19">IF(_xlfn.RANK.EQ(G582,$G$4:$G$1977,0)=_xlfn.RANK.EQ(G581,$G$4:$G$1977,0), _xlfn.RANK.EQ(G581,$G$4:$G$1977)&amp;"위", _xlfn.RANK.EQ(G582,$G$4:$G$1977,0)&amp;"위")</f>
        <v>574위</v>
      </c>
      <c r="B582" s="135" t="s">
        <v>2758</v>
      </c>
      <c r="C582" s="125" t="s">
        <v>2601</v>
      </c>
      <c r="D582" s="130" t="s">
        <v>2638</v>
      </c>
      <c r="E582" s="125" t="s">
        <v>2535</v>
      </c>
      <c r="F582" s="127" t="s">
        <v>2727</v>
      </c>
      <c r="G582" s="621">
        <f t="shared" si="18"/>
        <v>4.6624999999999996</v>
      </c>
      <c r="H582" s="128">
        <v>4.6399999999999997</v>
      </c>
      <c r="I582" s="128">
        <v>4.6399999999999997</v>
      </c>
      <c r="J582" s="128">
        <v>4.6399999999999997</v>
      </c>
      <c r="K582" s="128">
        <v>4.7300000000000004</v>
      </c>
      <c r="L582" s="500"/>
    </row>
    <row r="583" spans="1:12" ht="30" customHeight="1">
      <c r="A583" s="139" t="str">
        <f t="shared" si="19"/>
        <v>574위</v>
      </c>
      <c r="B583" s="135" t="s">
        <v>2760</v>
      </c>
      <c r="C583" s="119" t="s">
        <v>2518</v>
      </c>
      <c r="D583" s="120" t="s">
        <v>2499</v>
      </c>
      <c r="E583" s="121" t="s">
        <v>498</v>
      </c>
      <c r="F583" s="120" t="s">
        <v>1079</v>
      </c>
      <c r="G583" s="619">
        <f t="shared" si="18"/>
        <v>4.6624999999999996</v>
      </c>
      <c r="H583" s="122">
        <v>4.6399999999999997</v>
      </c>
      <c r="I583" s="122">
        <v>4.6399999999999997</v>
      </c>
      <c r="J583" s="122">
        <v>4.6399999999999997</v>
      </c>
      <c r="K583" s="122">
        <v>4.7300000000000004</v>
      </c>
      <c r="L583" s="500"/>
    </row>
    <row r="584" spans="1:12" ht="30" customHeight="1">
      <c r="A584" s="139" t="str">
        <f t="shared" si="19"/>
        <v>581위</v>
      </c>
      <c r="B584" s="135" t="s">
        <v>4237</v>
      </c>
      <c r="C584" s="134" t="s">
        <v>3960</v>
      </c>
      <c r="D584" s="131" t="s">
        <v>4010</v>
      </c>
      <c r="E584" s="132" t="s">
        <v>3978</v>
      </c>
      <c r="F584" s="131" t="s">
        <v>3979</v>
      </c>
      <c r="G584" s="619">
        <f t="shared" si="18"/>
        <v>4.66</v>
      </c>
      <c r="H584" s="122">
        <v>4.68</v>
      </c>
      <c r="I584" s="122">
        <v>4.68</v>
      </c>
      <c r="J584" s="122">
        <v>4.63</v>
      </c>
      <c r="K584" s="122">
        <v>4.6500000000000004</v>
      </c>
      <c r="L584" s="500"/>
    </row>
    <row r="585" spans="1:12" ht="30" customHeight="1">
      <c r="A585" s="139" t="str">
        <f t="shared" si="19"/>
        <v>581위</v>
      </c>
      <c r="B585" s="135" t="s">
        <v>2759</v>
      </c>
      <c r="C585" s="134" t="s">
        <v>2116</v>
      </c>
      <c r="D585" s="131" t="s">
        <v>432</v>
      </c>
      <c r="E585" s="132" t="s">
        <v>803</v>
      </c>
      <c r="F585" s="133" t="s">
        <v>672</v>
      </c>
      <c r="G585" s="619">
        <f t="shared" si="18"/>
        <v>4.66</v>
      </c>
      <c r="H585" s="122">
        <v>4.68</v>
      </c>
      <c r="I585" s="122">
        <v>4.62</v>
      </c>
      <c r="J585" s="122">
        <v>4.67</v>
      </c>
      <c r="K585" s="122">
        <v>4.67</v>
      </c>
      <c r="L585" s="500"/>
    </row>
    <row r="586" spans="1:12" ht="30" customHeight="1">
      <c r="A586" s="139" t="str">
        <f t="shared" si="19"/>
        <v>581위</v>
      </c>
      <c r="B586" s="135" t="s">
        <v>2758</v>
      </c>
      <c r="C586" s="125" t="s">
        <v>2614</v>
      </c>
      <c r="D586" s="130" t="s">
        <v>2615</v>
      </c>
      <c r="E586" s="125" t="s">
        <v>367</v>
      </c>
      <c r="F586" s="127" t="s">
        <v>2728</v>
      </c>
      <c r="G586" s="621">
        <f t="shared" si="18"/>
        <v>4.66</v>
      </c>
      <c r="H586" s="128">
        <v>4.68</v>
      </c>
      <c r="I586" s="128">
        <v>4.7300000000000004</v>
      </c>
      <c r="J586" s="128">
        <v>4.68</v>
      </c>
      <c r="K586" s="128">
        <v>4.55</v>
      </c>
      <c r="L586" s="500"/>
    </row>
    <row r="587" spans="1:12" ht="30" customHeight="1">
      <c r="A587" s="139" t="str">
        <f t="shared" si="19"/>
        <v>581위</v>
      </c>
      <c r="B587" s="135" t="s">
        <v>4237</v>
      </c>
      <c r="C587" s="134" t="s">
        <v>3960</v>
      </c>
      <c r="D587" s="131" t="s">
        <v>155</v>
      </c>
      <c r="E587" s="132" t="s">
        <v>979</v>
      </c>
      <c r="F587" s="133" t="s">
        <v>980</v>
      </c>
      <c r="G587" s="619">
        <f t="shared" si="18"/>
        <v>4.66</v>
      </c>
      <c r="H587" s="122">
        <v>4.66</v>
      </c>
      <c r="I587" s="122">
        <v>4.6399999999999997</v>
      </c>
      <c r="J587" s="122">
        <v>4.67</v>
      </c>
      <c r="K587" s="122">
        <v>4.67</v>
      </c>
      <c r="L587" s="500"/>
    </row>
    <row r="588" spans="1:12" ht="30" customHeight="1">
      <c r="A588" s="139" t="str">
        <f t="shared" si="19"/>
        <v>585위</v>
      </c>
      <c r="B588" s="135" t="s">
        <v>2754</v>
      </c>
      <c r="C588" s="119" t="s">
        <v>2502</v>
      </c>
      <c r="D588" s="120" t="s">
        <v>155</v>
      </c>
      <c r="E588" s="121" t="s">
        <v>169</v>
      </c>
      <c r="F588" s="120" t="s">
        <v>170</v>
      </c>
      <c r="G588" s="619">
        <f t="shared" si="18"/>
        <v>4.6574999999999998</v>
      </c>
      <c r="H588" s="122">
        <v>4.62</v>
      </c>
      <c r="I588" s="122">
        <v>4.7</v>
      </c>
      <c r="J588" s="122">
        <v>4.5999999999999996</v>
      </c>
      <c r="K588" s="122">
        <v>4.71</v>
      </c>
      <c r="L588" s="500"/>
    </row>
    <row r="589" spans="1:12" ht="30" customHeight="1">
      <c r="A589" s="139" t="str">
        <f t="shared" si="19"/>
        <v>585위</v>
      </c>
      <c r="B589" s="135" t="s">
        <v>2756</v>
      </c>
      <c r="C589" s="119" t="s">
        <v>2510</v>
      </c>
      <c r="D589" s="120" t="s">
        <v>155</v>
      </c>
      <c r="E589" s="121" t="s">
        <v>335</v>
      </c>
      <c r="F589" s="120" t="s">
        <v>336</v>
      </c>
      <c r="G589" s="619">
        <f t="shared" si="18"/>
        <v>4.6574999999999998</v>
      </c>
      <c r="H589" s="122">
        <v>4.71</v>
      </c>
      <c r="I589" s="122">
        <v>4.71</v>
      </c>
      <c r="J589" s="122">
        <v>4.71</v>
      </c>
      <c r="K589" s="122">
        <v>4.5</v>
      </c>
      <c r="L589" s="500"/>
    </row>
    <row r="590" spans="1:12" ht="30" customHeight="1">
      <c r="A590" s="139" t="str">
        <f t="shared" si="19"/>
        <v>585위</v>
      </c>
      <c r="B590" s="135" t="s">
        <v>5600</v>
      </c>
      <c r="C590" s="134" t="s">
        <v>3960</v>
      </c>
      <c r="D590" s="131" t="s">
        <v>155</v>
      </c>
      <c r="E590" s="132" t="s">
        <v>671</v>
      </c>
      <c r="F590" s="133" t="s">
        <v>672</v>
      </c>
      <c r="G590" s="619">
        <f t="shared" si="18"/>
        <v>4.6574999999999998</v>
      </c>
      <c r="H590" s="122">
        <v>4.71</v>
      </c>
      <c r="I590" s="122">
        <v>4.6399999999999997</v>
      </c>
      <c r="J590" s="122">
        <v>4.71</v>
      </c>
      <c r="K590" s="122">
        <v>4.57</v>
      </c>
      <c r="L590" s="500"/>
    </row>
    <row r="591" spans="1:12" ht="30" customHeight="1">
      <c r="A591" s="139" t="str">
        <f t="shared" si="19"/>
        <v>585위</v>
      </c>
      <c r="B591" s="135" t="s">
        <v>2755</v>
      </c>
      <c r="C591" s="123" t="s">
        <v>216</v>
      </c>
      <c r="D591" s="120" t="s">
        <v>253</v>
      </c>
      <c r="E591" s="121" t="s">
        <v>205</v>
      </c>
      <c r="F591" s="120" t="s">
        <v>260</v>
      </c>
      <c r="G591" s="619">
        <f t="shared" si="18"/>
        <v>4.6574999999999998</v>
      </c>
      <c r="H591" s="122">
        <v>4.6399999999999997</v>
      </c>
      <c r="I591" s="122">
        <v>4.6399999999999997</v>
      </c>
      <c r="J591" s="122">
        <v>4.6399999999999997</v>
      </c>
      <c r="K591" s="122">
        <v>4.71</v>
      </c>
      <c r="L591" s="500"/>
    </row>
    <row r="592" spans="1:12" ht="30" customHeight="1">
      <c r="A592" s="139" t="str">
        <f t="shared" si="19"/>
        <v>585위</v>
      </c>
      <c r="B592" s="135" t="s">
        <v>3037</v>
      </c>
      <c r="C592" s="135" t="s">
        <v>5592</v>
      </c>
      <c r="D592" s="120" t="s">
        <v>2978</v>
      </c>
      <c r="E592" s="121" t="s">
        <v>408</v>
      </c>
      <c r="F592" s="120" t="s">
        <v>413</v>
      </c>
      <c r="G592" s="619">
        <f t="shared" si="18"/>
        <v>4.6574999999999998</v>
      </c>
      <c r="H592" s="122">
        <v>4.68</v>
      </c>
      <c r="I592" s="122">
        <v>4.68</v>
      </c>
      <c r="J592" s="122">
        <v>4.59</v>
      </c>
      <c r="K592" s="122">
        <v>4.68</v>
      </c>
      <c r="L592" s="500"/>
    </row>
    <row r="593" spans="1:12" ht="30" customHeight="1">
      <c r="A593" s="139" t="str">
        <f t="shared" si="19"/>
        <v>585위</v>
      </c>
      <c r="B593" s="135" t="s">
        <v>2757</v>
      </c>
      <c r="C593" s="119" t="s">
        <v>2514</v>
      </c>
      <c r="D593" s="120" t="s">
        <v>1483</v>
      </c>
      <c r="E593" s="121" t="s">
        <v>591</v>
      </c>
      <c r="F593" s="120" t="s">
        <v>592</v>
      </c>
      <c r="G593" s="619">
        <f t="shared" si="18"/>
        <v>4.6574999999999998</v>
      </c>
      <c r="H593" s="122">
        <v>4.68</v>
      </c>
      <c r="I593" s="122">
        <v>4.68</v>
      </c>
      <c r="J593" s="122">
        <v>4.5999999999999996</v>
      </c>
      <c r="K593" s="122">
        <v>4.67</v>
      </c>
      <c r="L593" s="500"/>
    </row>
    <row r="594" spans="1:12" ht="30" customHeight="1">
      <c r="A594" s="139" t="str">
        <f t="shared" si="19"/>
        <v>585위</v>
      </c>
      <c r="B594" s="135" t="s">
        <v>2759</v>
      </c>
      <c r="C594" s="123" t="s">
        <v>2074</v>
      </c>
      <c r="D594" s="131" t="s">
        <v>432</v>
      </c>
      <c r="E594" s="132" t="s">
        <v>331</v>
      </c>
      <c r="F594" s="133" t="s">
        <v>332</v>
      </c>
      <c r="G594" s="619">
        <f t="shared" si="18"/>
        <v>4.6574999999999998</v>
      </c>
      <c r="H594" s="122">
        <v>4.68</v>
      </c>
      <c r="I594" s="122">
        <v>4.58</v>
      </c>
      <c r="J594" s="122">
        <v>4.74</v>
      </c>
      <c r="K594" s="122">
        <v>4.63</v>
      </c>
      <c r="L594" s="500"/>
    </row>
    <row r="595" spans="1:12" ht="30" customHeight="1">
      <c r="A595" s="139" t="str">
        <f t="shared" si="19"/>
        <v>592위</v>
      </c>
      <c r="B595" s="135" t="s">
        <v>2758</v>
      </c>
      <c r="C595" s="125" t="s">
        <v>2639</v>
      </c>
      <c r="D595" s="130" t="s">
        <v>155</v>
      </c>
      <c r="E595" s="125" t="s">
        <v>2536</v>
      </c>
      <c r="F595" s="127" t="s">
        <v>336</v>
      </c>
      <c r="G595" s="621">
        <f t="shared" si="18"/>
        <v>4.6550000000000002</v>
      </c>
      <c r="H595" s="128">
        <v>4.6900000000000004</v>
      </c>
      <c r="I595" s="128">
        <v>4.62</v>
      </c>
      <c r="J595" s="128">
        <v>4.6900000000000004</v>
      </c>
      <c r="K595" s="128">
        <v>4.62</v>
      </c>
      <c r="L595" s="500"/>
    </row>
    <row r="596" spans="1:12" ht="30" customHeight="1">
      <c r="A596" s="139" t="str">
        <f t="shared" si="19"/>
        <v>592위</v>
      </c>
      <c r="B596" s="135" t="s">
        <v>2756</v>
      </c>
      <c r="C596" s="119" t="s">
        <v>2507</v>
      </c>
      <c r="D596" s="120" t="s">
        <v>723</v>
      </c>
      <c r="E596" s="121" t="s">
        <v>731</v>
      </c>
      <c r="F596" s="120" t="s">
        <v>733</v>
      </c>
      <c r="G596" s="619">
        <f t="shared" si="18"/>
        <v>4.6550000000000002</v>
      </c>
      <c r="H596" s="122">
        <v>4.6900000000000004</v>
      </c>
      <c r="I596" s="122">
        <v>4.62</v>
      </c>
      <c r="J596" s="122">
        <v>4.6900000000000004</v>
      </c>
      <c r="K596" s="122">
        <v>4.62</v>
      </c>
      <c r="L596" s="500"/>
    </row>
    <row r="597" spans="1:12" ht="30" customHeight="1">
      <c r="A597" s="139" t="str">
        <f t="shared" si="19"/>
        <v>592위</v>
      </c>
      <c r="B597" s="135" t="s">
        <v>2760</v>
      </c>
      <c r="C597" s="119" t="s">
        <v>2772</v>
      </c>
      <c r="D597" s="136" t="s">
        <v>2774</v>
      </c>
      <c r="E597" s="132" t="s">
        <v>803</v>
      </c>
      <c r="F597" s="133" t="s">
        <v>672</v>
      </c>
      <c r="G597" s="619">
        <f t="shared" si="18"/>
        <v>4.6550000000000002</v>
      </c>
      <c r="H597" s="122">
        <v>4.6900000000000004</v>
      </c>
      <c r="I597" s="122">
        <v>4.5599999999999996</v>
      </c>
      <c r="J597" s="122">
        <v>4.62</v>
      </c>
      <c r="K597" s="122">
        <v>4.75</v>
      </c>
      <c r="L597" s="500"/>
    </row>
    <row r="598" spans="1:12" ht="30" customHeight="1">
      <c r="A598" s="139" t="str">
        <f t="shared" si="19"/>
        <v>592위</v>
      </c>
      <c r="B598" s="135" t="s">
        <v>2757</v>
      </c>
      <c r="C598" s="119" t="s">
        <v>2511</v>
      </c>
      <c r="D598" s="120" t="s">
        <v>1178</v>
      </c>
      <c r="E598" s="121" t="s">
        <v>651</v>
      </c>
      <c r="F598" s="120" t="s">
        <v>1188</v>
      </c>
      <c r="G598" s="619">
        <f t="shared" si="18"/>
        <v>4.6550000000000002</v>
      </c>
      <c r="H598" s="122">
        <v>4.62</v>
      </c>
      <c r="I598" s="122">
        <v>4.62</v>
      </c>
      <c r="J598" s="122">
        <v>4.6900000000000004</v>
      </c>
      <c r="K598" s="122">
        <v>4.6900000000000004</v>
      </c>
      <c r="L598" s="500"/>
    </row>
    <row r="599" spans="1:12" ht="30" customHeight="1">
      <c r="A599" s="139" t="str">
        <f t="shared" si="19"/>
        <v>592위</v>
      </c>
      <c r="B599" s="135" t="s">
        <v>2759</v>
      </c>
      <c r="C599" s="123" t="s">
        <v>2074</v>
      </c>
      <c r="D599" s="131" t="s">
        <v>2155</v>
      </c>
      <c r="E599" s="132" t="s">
        <v>1410</v>
      </c>
      <c r="F599" s="133" t="s">
        <v>2157</v>
      </c>
      <c r="G599" s="619">
        <f t="shared" si="18"/>
        <v>4.6550000000000002</v>
      </c>
      <c r="H599" s="122">
        <v>4.58</v>
      </c>
      <c r="I599" s="122">
        <v>4.62</v>
      </c>
      <c r="J599" s="122">
        <v>4.6900000000000004</v>
      </c>
      <c r="K599" s="122">
        <v>4.7300000000000004</v>
      </c>
      <c r="L599" s="500"/>
    </row>
    <row r="600" spans="1:12" ht="30" customHeight="1">
      <c r="A600" s="139" t="str">
        <f t="shared" si="19"/>
        <v>592위</v>
      </c>
      <c r="B600" s="135" t="s">
        <v>2757</v>
      </c>
      <c r="C600" s="119" t="s">
        <v>2514</v>
      </c>
      <c r="D600" s="120" t="s">
        <v>1393</v>
      </c>
      <c r="E600" s="121" t="s">
        <v>134</v>
      </c>
      <c r="F600" s="120" t="s">
        <v>146</v>
      </c>
      <c r="G600" s="619">
        <f t="shared" si="18"/>
        <v>4.6550000000000002</v>
      </c>
      <c r="H600" s="122">
        <v>4.71</v>
      </c>
      <c r="I600" s="122">
        <v>4.6500000000000004</v>
      </c>
      <c r="J600" s="122">
        <v>4.62</v>
      </c>
      <c r="K600" s="122">
        <v>4.6399999999999997</v>
      </c>
      <c r="L600" s="500"/>
    </row>
    <row r="601" spans="1:12" ht="30" customHeight="1">
      <c r="A601" s="139" t="str">
        <f t="shared" si="19"/>
        <v>598위</v>
      </c>
      <c r="B601" s="135" t="s">
        <v>2757</v>
      </c>
      <c r="C601" s="119" t="s">
        <v>2511</v>
      </c>
      <c r="D601" s="120" t="s">
        <v>155</v>
      </c>
      <c r="E601" s="121" t="s">
        <v>803</v>
      </c>
      <c r="F601" s="120" t="s">
        <v>672</v>
      </c>
      <c r="G601" s="619">
        <f t="shared" si="18"/>
        <v>4.6549999999999994</v>
      </c>
      <c r="H601" s="122">
        <v>4.68</v>
      </c>
      <c r="I601" s="122">
        <v>4.63</v>
      </c>
      <c r="J601" s="122">
        <v>4.68</v>
      </c>
      <c r="K601" s="122">
        <v>4.63</v>
      </c>
      <c r="L601" s="500"/>
    </row>
    <row r="602" spans="1:12" ht="30" customHeight="1">
      <c r="A602" s="139" t="str">
        <f t="shared" si="19"/>
        <v>599위</v>
      </c>
      <c r="B602" s="135" t="s">
        <v>2755</v>
      </c>
      <c r="C602" s="123" t="s">
        <v>89</v>
      </c>
      <c r="D602" s="120" t="s">
        <v>521</v>
      </c>
      <c r="E602" s="121" t="s">
        <v>529</v>
      </c>
      <c r="F602" s="120" t="s">
        <v>309</v>
      </c>
      <c r="G602" s="619">
        <f t="shared" si="18"/>
        <v>4.6524999999999999</v>
      </c>
      <c r="H602" s="122">
        <v>4.6399999999999997</v>
      </c>
      <c r="I602" s="122">
        <v>4.6399999999999997</v>
      </c>
      <c r="J602" s="122">
        <v>4.66</v>
      </c>
      <c r="K602" s="122">
        <v>4.67</v>
      </c>
      <c r="L602" s="500"/>
    </row>
    <row r="603" spans="1:12" ht="30" customHeight="1">
      <c r="A603" s="139" t="str">
        <f t="shared" si="19"/>
        <v>599위</v>
      </c>
      <c r="B603" s="135" t="s">
        <v>3037</v>
      </c>
      <c r="C603" s="135" t="s">
        <v>5592</v>
      </c>
      <c r="D603" s="120" t="s">
        <v>155</v>
      </c>
      <c r="E603" s="121" t="s">
        <v>457</v>
      </c>
      <c r="F603" s="140" t="s">
        <v>458</v>
      </c>
      <c r="G603" s="619">
        <f t="shared" si="18"/>
        <v>4.6524999999999999</v>
      </c>
      <c r="H603" s="122">
        <v>4.6500000000000004</v>
      </c>
      <c r="I603" s="122">
        <v>4.62</v>
      </c>
      <c r="J603" s="122">
        <v>4.6900000000000004</v>
      </c>
      <c r="K603" s="122">
        <v>4.6500000000000004</v>
      </c>
      <c r="L603" s="500"/>
    </row>
    <row r="604" spans="1:12" ht="30" customHeight="1">
      <c r="A604" s="139" t="str">
        <f t="shared" si="19"/>
        <v>599위</v>
      </c>
      <c r="B604" s="139" t="s">
        <v>4139</v>
      </c>
      <c r="C604" s="139" t="s">
        <v>4135</v>
      </c>
      <c r="D604" s="120" t="s">
        <v>4134</v>
      </c>
      <c r="E604" s="121" t="s">
        <v>335</v>
      </c>
      <c r="F604" s="140" t="s">
        <v>336</v>
      </c>
      <c r="G604" s="618">
        <f t="shared" si="18"/>
        <v>4.6524999999999999</v>
      </c>
      <c r="H604" s="141">
        <v>4.67</v>
      </c>
      <c r="I604" s="141">
        <v>4.5999999999999996</v>
      </c>
      <c r="J604" s="141">
        <v>4.67</v>
      </c>
      <c r="K604" s="141">
        <v>4.67</v>
      </c>
      <c r="L604" s="500"/>
    </row>
    <row r="605" spans="1:12" ht="30" customHeight="1">
      <c r="A605" s="139" t="str">
        <f t="shared" si="19"/>
        <v>599위</v>
      </c>
      <c r="B605" s="135" t="s">
        <v>2758</v>
      </c>
      <c r="C605" s="125" t="s">
        <v>2639</v>
      </c>
      <c r="D605" s="130" t="s">
        <v>2635</v>
      </c>
      <c r="E605" s="125" t="s">
        <v>2537</v>
      </c>
      <c r="F605" s="127" t="s">
        <v>2729</v>
      </c>
      <c r="G605" s="621">
        <f t="shared" si="18"/>
        <v>4.6524999999999999</v>
      </c>
      <c r="H605" s="128">
        <v>4.5999999999999996</v>
      </c>
      <c r="I605" s="128">
        <v>4.67</v>
      </c>
      <c r="J605" s="128">
        <v>4.67</v>
      </c>
      <c r="K605" s="128">
        <v>4.67</v>
      </c>
      <c r="L605" s="500"/>
    </row>
    <row r="606" spans="1:12" ht="30" customHeight="1">
      <c r="A606" s="139" t="str">
        <f t="shared" si="19"/>
        <v>599위</v>
      </c>
      <c r="B606" s="135" t="s">
        <v>3037</v>
      </c>
      <c r="C606" s="135" t="s">
        <v>5592</v>
      </c>
      <c r="D606" s="120" t="s">
        <v>2978</v>
      </c>
      <c r="E606" s="121" t="s">
        <v>408</v>
      </c>
      <c r="F606" s="120" t="s">
        <v>415</v>
      </c>
      <c r="G606" s="619">
        <f t="shared" si="18"/>
        <v>4.6524999999999999</v>
      </c>
      <c r="H606" s="122">
        <v>4.67</v>
      </c>
      <c r="I606" s="122">
        <v>4.67</v>
      </c>
      <c r="J606" s="122">
        <v>4.62</v>
      </c>
      <c r="K606" s="122">
        <v>4.6500000000000004</v>
      </c>
      <c r="L606" s="500"/>
    </row>
    <row r="607" spans="1:12" ht="30" customHeight="1">
      <c r="A607" s="139" t="str">
        <f t="shared" si="19"/>
        <v>599위</v>
      </c>
      <c r="B607" s="135" t="s">
        <v>2755</v>
      </c>
      <c r="C607" s="123" t="s">
        <v>235</v>
      </c>
      <c r="D607" s="120" t="s">
        <v>352</v>
      </c>
      <c r="E607" s="121" t="s">
        <v>302</v>
      </c>
      <c r="F607" s="120" t="s">
        <v>370</v>
      </c>
      <c r="G607" s="619">
        <f t="shared" si="18"/>
        <v>4.6524999999999999</v>
      </c>
      <c r="H607" s="122">
        <v>4.6399999999999997</v>
      </c>
      <c r="I607" s="122">
        <v>4.63</v>
      </c>
      <c r="J607" s="122">
        <v>4.67</v>
      </c>
      <c r="K607" s="122">
        <v>4.67</v>
      </c>
      <c r="L607" s="500"/>
    </row>
    <row r="608" spans="1:12" ht="30" customHeight="1">
      <c r="A608" s="139" t="str">
        <f t="shared" si="19"/>
        <v>605위</v>
      </c>
      <c r="B608" s="135" t="s">
        <v>2755</v>
      </c>
      <c r="C608" s="119" t="s">
        <v>2506</v>
      </c>
      <c r="D608" s="120" t="s">
        <v>601</v>
      </c>
      <c r="E608" s="121" t="s">
        <v>606</v>
      </c>
      <c r="F608" s="120" t="s">
        <v>609</v>
      </c>
      <c r="G608" s="619">
        <f t="shared" si="18"/>
        <v>4.6509999999999998</v>
      </c>
      <c r="H608" s="122">
        <v>4.6500000000000004</v>
      </c>
      <c r="I608" s="122">
        <v>4.6500000000000004</v>
      </c>
      <c r="J608" s="122">
        <v>4.6539999999999999</v>
      </c>
      <c r="K608" s="122">
        <v>4.6500000000000004</v>
      </c>
      <c r="L608" s="500"/>
    </row>
    <row r="609" spans="1:12" ht="30" customHeight="1">
      <c r="A609" s="139" t="str">
        <f t="shared" si="19"/>
        <v>606위</v>
      </c>
      <c r="B609" s="135" t="s">
        <v>2755</v>
      </c>
      <c r="C609" s="119" t="s">
        <v>2506</v>
      </c>
      <c r="D609" s="120" t="s">
        <v>155</v>
      </c>
      <c r="E609" s="121" t="s">
        <v>337</v>
      </c>
      <c r="F609" s="120" t="s">
        <v>650</v>
      </c>
      <c r="G609" s="619">
        <f t="shared" si="18"/>
        <v>4.6500000000000004</v>
      </c>
      <c r="H609" s="122">
        <v>4.67</v>
      </c>
      <c r="I609" s="122">
        <v>4.47</v>
      </c>
      <c r="J609" s="122">
        <v>4.7300000000000004</v>
      </c>
      <c r="K609" s="122">
        <v>4.7300000000000004</v>
      </c>
      <c r="L609" s="500"/>
    </row>
    <row r="610" spans="1:12" ht="30" customHeight="1">
      <c r="A610" s="139" t="str">
        <f t="shared" si="19"/>
        <v>606위</v>
      </c>
      <c r="B610" s="135" t="s">
        <v>3135</v>
      </c>
      <c r="C610" s="135" t="s">
        <v>3136</v>
      </c>
      <c r="D610" s="120" t="s">
        <v>3159</v>
      </c>
      <c r="E610" s="132" t="s">
        <v>3148</v>
      </c>
      <c r="F610" s="131" t="s">
        <v>3163</v>
      </c>
      <c r="G610" s="619">
        <f t="shared" si="18"/>
        <v>4.6500000000000004</v>
      </c>
      <c r="H610" s="122">
        <v>4.6500000000000004</v>
      </c>
      <c r="I610" s="122">
        <v>4.7300000000000004</v>
      </c>
      <c r="J610" s="122">
        <v>4.58</v>
      </c>
      <c r="K610" s="122">
        <v>4.6399999999999997</v>
      </c>
      <c r="L610" s="500"/>
    </row>
    <row r="611" spans="1:12" ht="30" customHeight="1">
      <c r="A611" s="139" t="str">
        <f t="shared" si="19"/>
        <v>606위</v>
      </c>
      <c r="B611" s="135" t="s">
        <v>2758</v>
      </c>
      <c r="C611" s="125" t="s">
        <v>2640</v>
      </c>
      <c r="D611" s="130" t="s">
        <v>2635</v>
      </c>
      <c r="E611" s="125" t="s">
        <v>2538</v>
      </c>
      <c r="F611" s="127" t="s">
        <v>458</v>
      </c>
      <c r="G611" s="621">
        <f t="shared" si="18"/>
        <v>4.6500000000000004</v>
      </c>
      <c r="H611" s="128">
        <v>4.6500000000000004</v>
      </c>
      <c r="I611" s="128">
        <v>4.6500000000000004</v>
      </c>
      <c r="J611" s="128">
        <v>4.68</v>
      </c>
      <c r="K611" s="128">
        <v>4.62</v>
      </c>
      <c r="L611" s="500"/>
    </row>
    <row r="612" spans="1:12" ht="30" customHeight="1">
      <c r="A612" s="139" t="str">
        <f t="shared" si="19"/>
        <v>606위</v>
      </c>
      <c r="B612" s="135" t="s">
        <v>4237</v>
      </c>
      <c r="C612" s="134" t="s">
        <v>3272</v>
      </c>
      <c r="D612" s="131" t="s">
        <v>3301</v>
      </c>
      <c r="E612" s="132" t="s">
        <v>3305</v>
      </c>
      <c r="F612" s="133" t="s">
        <v>1387</v>
      </c>
      <c r="G612" s="619">
        <f t="shared" si="18"/>
        <v>4.6500000000000004</v>
      </c>
      <c r="H612" s="122">
        <v>4.47</v>
      </c>
      <c r="I612" s="122">
        <v>4.7300000000000004</v>
      </c>
      <c r="J612" s="122">
        <v>4.67</v>
      </c>
      <c r="K612" s="122">
        <v>4.7300000000000004</v>
      </c>
      <c r="L612" s="500"/>
    </row>
    <row r="613" spans="1:12" ht="30" customHeight="1">
      <c r="A613" s="139" t="str">
        <f t="shared" si="19"/>
        <v>606위</v>
      </c>
      <c r="B613" s="135" t="s">
        <v>2757</v>
      </c>
      <c r="C613" s="119" t="s">
        <v>2512</v>
      </c>
      <c r="D613" s="120" t="s">
        <v>155</v>
      </c>
      <c r="E613" s="121" t="s">
        <v>803</v>
      </c>
      <c r="F613" s="120" t="s">
        <v>672</v>
      </c>
      <c r="G613" s="619">
        <f t="shared" si="18"/>
        <v>4.6500000000000004</v>
      </c>
      <c r="H613" s="122">
        <v>4.75</v>
      </c>
      <c r="I613" s="122">
        <v>4.6500000000000004</v>
      </c>
      <c r="J613" s="122">
        <v>4.7</v>
      </c>
      <c r="K613" s="122">
        <v>4.5</v>
      </c>
      <c r="L613" s="500"/>
    </row>
    <row r="614" spans="1:12" ht="30" customHeight="1">
      <c r="A614" s="139" t="str">
        <f t="shared" si="19"/>
        <v>606위</v>
      </c>
      <c r="B614" s="135" t="s">
        <v>2758</v>
      </c>
      <c r="C614" s="125" t="s">
        <v>2641</v>
      </c>
      <c r="D614" s="130" t="s">
        <v>2585</v>
      </c>
      <c r="E614" s="125" t="s">
        <v>803</v>
      </c>
      <c r="F614" s="127" t="s">
        <v>672</v>
      </c>
      <c r="G614" s="621">
        <f t="shared" si="18"/>
        <v>4.6500000000000004</v>
      </c>
      <c r="H614" s="128">
        <v>4.6500000000000004</v>
      </c>
      <c r="I614" s="128">
        <v>4.6500000000000004</v>
      </c>
      <c r="J614" s="128">
        <v>4.6500000000000004</v>
      </c>
      <c r="K614" s="128">
        <v>4.6500000000000004</v>
      </c>
      <c r="L614" s="500"/>
    </row>
    <row r="615" spans="1:12" ht="30" customHeight="1">
      <c r="A615" s="139" t="str">
        <f t="shared" si="19"/>
        <v>606위</v>
      </c>
      <c r="B615" s="139" t="s">
        <v>4238</v>
      </c>
      <c r="C615" s="139" t="s">
        <v>4236</v>
      </c>
      <c r="D615" s="120" t="s">
        <v>4231</v>
      </c>
      <c r="E615" s="121" t="s">
        <v>4205</v>
      </c>
      <c r="F615" s="120" t="s">
        <v>4206</v>
      </c>
      <c r="G615" s="618">
        <f t="shared" si="18"/>
        <v>4.6500000000000004</v>
      </c>
      <c r="H615" s="141">
        <v>4.7</v>
      </c>
      <c r="I615" s="141">
        <v>4.7</v>
      </c>
      <c r="J615" s="141">
        <v>4.5999999999999996</v>
      </c>
      <c r="K615" s="141">
        <v>4.5999999999999996</v>
      </c>
      <c r="L615" s="500"/>
    </row>
    <row r="616" spans="1:12" ht="30" customHeight="1">
      <c r="A616" s="139" t="str">
        <f t="shared" si="19"/>
        <v>606위</v>
      </c>
      <c r="B616" s="135" t="s">
        <v>2757</v>
      </c>
      <c r="C616" s="119" t="s">
        <v>2514</v>
      </c>
      <c r="D616" s="120" t="s">
        <v>1494</v>
      </c>
      <c r="E616" s="121" t="s">
        <v>1495</v>
      </c>
      <c r="F616" s="120" t="s">
        <v>1496</v>
      </c>
      <c r="G616" s="619">
        <f t="shared" si="18"/>
        <v>4.6500000000000004</v>
      </c>
      <c r="H616" s="122">
        <v>4.6500000000000004</v>
      </c>
      <c r="I616" s="122">
        <v>4.6500000000000004</v>
      </c>
      <c r="J616" s="122">
        <v>4.62</v>
      </c>
      <c r="K616" s="122">
        <v>4.68</v>
      </c>
      <c r="L616" s="500"/>
    </row>
    <row r="617" spans="1:12" ht="30" customHeight="1">
      <c r="A617" s="139" t="str">
        <f t="shared" si="19"/>
        <v>606위</v>
      </c>
      <c r="B617" s="135" t="s">
        <v>2755</v>
      </c>
      <c r="C617" s="119" t="s">
        <v>2506</v>
      </c>
      <c r="D617" s="120" t="s">
        <v>601</v>
      </c>
      <c r="E617" s="121" t="s">
        <v>606</v>
      </c>
      <c r="F617" s="120" t="s">
        <v>607</v>
      </c>
      <c r="G617" s="619">
        <f t="shared" si="18"/>
        <v>4.6500000000000004</v>
      </c>
      <c r="H617" s="122">
        <v>4.6500000000000004</v>
      </c>
      <c r="I617" s="122">
        <v>4.6500000000000004</v>
      </c>
      <c r="J617" s="122">
        <v>4.6500000000000004</v>
      </c>
      <c r="K617" s="122">
        <v>4.6500000000000004</v>
      </c>
      <c r="L617" s="500"/>
    </row>
    <row r="618" spans="1:12" ht="30" customHeight="1">
      <c r="A618" s="139" t="str">
        <f t="shared" si="19"/>
        <v>606위</v>
      </c>
      <c r="B618" s="135" t="s">
        <v>2755</v>
      </c>
      <c r="C618" s="119" t="s">
        <v>2506</v>
      </c>
      <c r="D618" s="120" t="s">
        <v>601</v>
      </c>
      <c r="E618" s="121" t="s">
        <v>606</v>
      </c>
      <c r="F618" s="120" t="s">
        <v>612</v>
      </c>
      <c r="G618" s="619">
        <f t="shared" si="18"/>
        <v>4.6500000000000004</v>
      </c>
      <c r="H618" s="122">
        <v>4.6500000000000004</v>
      </c>
      <c r="I618" s="122">
        <v>4.6500000000000004</v>
      </c>
      <c r="J618" s="122">
        <v>4.6500000000000004</v>
      </c>
      <c r="K618" s="122">
        <v>4.6500000000000004</v>
      </c>
      <c r="L618" s="500"/>
    </row>
    <row r="619" spans="1:12" ht="30" customHeight="1">
      <c r="A619" s="139" t="str">
        <f t="shared" si="19"/>
        <v>606위</v>
      </c>
      <c r="B619" s="135" t="s">
        <v>2755</v>
      </c>
      <c r="C619" s="119" t="s">
        <v>2506</v>
      </c>
      <c r="D619" s="120" t="s">
        <v>601</v>
      </c>
      <c r="E619" s="121" t="s">
        <v>606</v>
      </c>
      <c r="F619" s="120" t="s">
        <v>611</v>
      </c>
      <c r="G619" s="619">
        <f t="shared" si="18"/>
        <v>4.6500000000000004</v>
      </c>
      <c r="H619" s="122">
        <v>4.6500000000000004</v>
      </c>
      <c r="I619" s="122">
        <v>4.6500000000000004</v>
      </c>
      <c r="J619" s="122">
        <v>4.6500000000000004</v>
      </c>
      <c r="K619" s="122">
        <v>4.6500000000000004</v>
      </c>
      <c r="L619" s="500"/>
    </row>
    <row r="620" spans="1:12" ht="30" customHeight="1">
      <c r="A620" s="139" t="str">
        <f t="shared" si="19"/>
        <v>606위</v>
      </c>
      <c r="B620" s="135" t="s">
        <v>3037</v>
      </c>
      <c r="C620" s="135" t="s">
        <v>5593</v>
      </c>
      <c r="D620" s="120" t="s">
        <v>2912</v>
      </c>
      <c r="E620" s="121" t="s">
        <v>606</v>
      </c>
      <c r="F620" s="120" t="s">
        <v>611</v>
      </c>
      <c r="G620" s="619">
        <f t="shared" si="18"/>
        <v>4.6500000000000004</v>
      </c>
      <c r="H620" s="122">
        <v>4.6500000000000004</v>
      </c>
      <c r="I620" s="122">
        <v>4.7</v>
      </c>
      <c r="J620" s="122">
        <v>4.5999999999999996</v>
      </c>
      <c r="K620" s="122">
        <v>4.6500000000000004</v>
      </c>
      <c r="L620" s="500"/>
    </row>
    <row r="621" spans="1:12" ht="30" customHeight="1">
      <c r="A621" s="139" t="str">
        <f t="shared" si="19"/>
        <v>618위</v>
      </c>
      <c r="B621" s="135" t="s">
        <v>2758</v>
      </c>
      <c r="C621" s="125" t="s">
        <v>2601</v>
      </c>
      <c r="D621" s="130" t="s">
        <v>2642</v>
      </c>
      <c r="E621" s="125" t="s">
        <v>2539</v>
      </c>
      <c r="F621" s="127" t="s">
        <v>148</v>
      </c>
      <c r="G621" s="621">
        <f t="shared" si="18"/>
        <v>4.6499999999999995</v>
      </c>
      <c r="H621" s="128">
        <v>4.67</v>
      </c>
      <c r="I621" s="128">
        <v>4.67</v>
      </c>
      <c r="J621" s="128">
        <v>4.63</v>
      </c>
      <c r="K621" s="128">
        <v>4.63</v>
      </c>
      <c r="L621" s="500"/>
    </row>
    <row r="622" spans="1:12" ht="30" customHeight="1">
      <c r="A622" s="139" t="str">
        <f t="shared" si="19"/>
        <v>618위</v>
      </c>
      <c r="B622" s="135" t="s">
        <v>2757</v>
      </c>
      <c r="C622" s="119" t="s">
        <v>2512</v>
      </c>
      <c r="D622" s="120" t="s">
        <v>155</v>
      </c>
      <c r="E622" s="121" t="s">
        <v>459</v>
      </c>
      <c r="F622" s="120" t="s">
        <v>460</v>
      </c>
      <c r="G622" s="619">
        <f t="shared" si="18"/>
        <v>4.6499999999999995</v>
      </c>
      <c r="H622" s="122">
        <v>4.63</v>
      </c>
      <c r="I622" s="122">
        <v>4.63</v>
      </c>
      <c r="J622" s="122">
        <v>4.71</v>
      </c>
      <c r="K622" s="122">
        <v>4.63</v>
      </c>
      <c r="L622" s="500"/>
    </row>
    <row r="623" spans="1:12" ht="30" customHeight="1">
      <c r="A623" s="139" t="str">
        <f t="shared" si="19"/>
        <v>620위</v>
      </c>
      <c r="B623" s="135" t="s">
        <v>2759</v>
      </c>
      <c r="C623" s="134" t="s">
        <v>2116</v>
      </c>
      <c r="D623" s="131" t="s">
        <v>432</v>
      </c>
      <c r="E623" s="132" t="s">
        <v>457</v>
      </c>
      <c r="F623" s="133" t="s">
        <v>458</v>
      </c>
      <c r="G623" s="619">
        <f t="shared" si="18"/>
        <v>4.6475</v>
      </c>
      <c r="H623" s="122">
        <v>4.71</v>
      </c>
      <c r="I623" s="122">
        <v>4.57</v>
      </c>
      <c r="J623" s="122">
        <v>4.5999999999999996</v>
      </c>
      <c r="K623" s="122">
        <v>4.71</v>
      </c>
      <c r="L623" s="500"/>
    </row>
    <row r="624" spans="1:12" ht="30" customHeight="1">
      <c r="A624" s="139" t="str">
        <f t="shared" si="19"/>
        <v>620위</v>
      </c>
      <c r="B624" s="135" t="s">
        <v>2755</v>
      </c>
      <c r="C624" s="123" t="s">
        <v>235</v>
      </c>
      <c r="D624" s="120" t="s">
        <v>352</v>
      </c>
      <c r="E624" s="121" t="s">
        <v>367</v>
      </c>
      <c r="F624" s="120" t="s">
        <v>368</v>
      </c>
      <c r="G624" s="619">
        <f t="shared" si="18"/>
        <v>4.6475</v>
      </c>
      <c r="H624" s="122">
        <v>4.63</v>
      </c>
      <c r="I624" s="122">
        <v>4.63</v>
      </c>
      <c r="J624" s="122">
        <v>4.63</v>
      </c>
      <c r="K624" s="122">
        <v>4.7</v>
      </c>
      <c r="L624" s="500"/>
    </row>
    <row r="625" spans="1:12" ht="30" customHeight="1">
      <c r="A625" s="139" t="str">
        <f t="shared" si="19"/>
        <v>620위</v>
      </c>
      <c r="B625" s="135" t="s">
        <v>3037</v>
      </c>
      <c r="C625" s="135" t="s">
        <v>5594</v>
      </c>
      <c r="D625" s="120" t="s">
        <v>3002</v>
      </c>
      <c r="E625" s="121" t="s">
        <v>3005</v>
      </c>
      <c r="F625" s="120" t="s">
        <v>3006</v>
      </c>
      <c r="G625" s="619">
        <f t="shared" si="18"/>
        <v>4.6475</v>
      </c>
      <c r="H625" s="122">
        <v>4.6500000000000004</v>
      </c>
      <c r="I625" s="122">
        <v>4.67</v>
      </c>
      <c r="J625" s="122">
        <v>4.67</v>
      </c>
      <c r="K625" s="122">
        <v>4.5999999999999996</v>
      </c>
      <c r="L625" s="500"/>
    </row>
    <row r="626" spans="1:12" ht="30" customHeight="1">
      <c r="A626" s="139" t="str">
        <f t="shared" si="19"/>
        <v>623위</v>
      </c>
      <c r="B626" s="139" t="s">
        <v>4136</v>
      </c>
      <c r="C626" s="139" t="s">
        <v>4135</v>
      </c>
      <c r="D626" s="120" t="s">
        <v>4133</v>
      </c>
      <c r="E626" s="121" t="s">
        <v>4110</v>
      </c>
      <c r="F626" s="120" t="s">
        <v>4111</v>
      </c>
      <c r="G626" s="618">
        <f t="shared" si="18"/>
        <v>4.6474999999999991</v>
      </c>
      <c r="H626" s="141">
        <v>4.6399999999999997</v>
      </c>
      <c r="I626" s="141">
        <v>4.6500000000000004</v>
      </c>
      <c r="J626" s="141">
        <v>4.63</v>
      </c>
      <c r="K626" s="141">
        <v>4.67</v>
      </c>
      <c r="L626" s="500"/>
    </row>
    <row r="627" spans="1:12" ht="30" customHeight="1">
      <c r="A627" s="139" t="str">
        <f t="shared" si="19"/>
        <v>624위</v>
      </c>
      <c r="B627" s="135" t="s">
        <v>2755</v>
      </c>
      <c r="C627" s="123" t="s">
        <v>89</v>
      </c>
      <c r="D627" s="120" t="s">
        <v>521</v>
      </c>
      <c r="E627" s="121" t="s">
        <v>128</v>
      </c>
      <c r="F627" s="120" t="s">
        <v>528</v>
      </c>
      <c r="G627" s="619">
        <f t="shared" si="18"/>
        <v>4.6449999999999996</v>
      </c>
      <c r="H627" s="122">
        <v>4.6399999999999997</v>
      </c>
      <c r="I627" s="122">
        <v>4.68</v>
      </c>
      <c r="J627" s="122">
        <v>4.6100000000000003</v>
      </c>
      <c r="K627" s="122">
        <v>4.6500000000000004</v>
      </c>
      <c r="L627" s="500"/>
    </row>
    <row r="628" spans="1:12" ht="30" customHeight="1">
      <c r="A628" s="139" t="str">
        <f t="shared" si="19"/>
        <v>624위</v>
      </c>
      <c r="B628" s="139" t="s">
        <v>4237</v>
      </c>
      <c r="C628" s="139" t="s">
        <v>4160</v>
      </c>
      <c r="D628" s="120" t="s">
        <v>4229</v>
      </c>
      <c r="E628" s="121" t="s">
        <v>669</v>
      </c>
      <c r="F628" s="140" t="s">
        <v>670</v>
      </c>
      <c r="G628" s="618">
        <f t="shared" si="18"/>
        <v>4.6449999999999996</v>
      </c>
      <c r="H628" s="141">
        <v>4.67</v>
      </c>
      <c r="I628" s="141">
        <v>4.62</v>
      </c>
      <c r="J628" s="141">
        <v>4.67</v>
      </c>
      <c r="K628" s="141">
        <v>4.62</v>
      </c>
      <c r="L628" s="500"/>
    </row>
    <row r="629" spans="1:12" ht="30" customHeight="1">
      <c r="A629" s="139" t="str">
        <f t="shared" si="19"/>
        <v>624위</v>
      </c>
      <c r="B629" s="135" t="s">
        <v>2757</v>
      </c>
      <c r="C629" s="119" t="s">
        <v>2514</v>
      </c>
      <c r="D629" s="120" t="s">
        <v>1483</v>
      </c>
      <c r="E629" s="121" t="s">
        <v>597</v>
      </c>
      <c r="F629" s="120" t="s">
        <v>1487</v>
      </c>
      <c r="G629" s="619">
        <f t="shared" si="18"/>
        <v>4.6449999999999996</v>
      </c>
      <c r="H629" s="122">
        <v>4.6500000000000004</v>
      </c>
      <c r="I629" s="122">
        <v>4.6500000000000004</v>
      </c>
      <c r="J629" s="122">
        <v>4.63</v>
      </c>
      <c r="K629" s="122">
        <v>4.6500000000000004</v>
      </c>
      <c r="L629" s="500"/>
    </row>
    <row r="630" spans="1:12" ht="30" customHeight="1">
      <c r="A630" s="139" t="str">
        <f t="shared" si="19"/>
        <v>624위</v>
      </c>
      <c r="B630" s="135" t="s">
        <v>2759</v>
      </c>
      <c r="C630" s="134" t="s">
        <v>2116</v>
      </c>
      <c r="D630" s="131" t="s">
        <v>432</v>
      </c>
      <c r="E630" s="132" t="s">
        <v>979</v>
      </c>
      <c r="F630" s="133" t="s">
        <v>980</v>
      </c>
      <c r="G630" s="619">
        <f t="shared" si="18"/>
        <v>4.6449999999999996</v>
      </c>
      <c r="H630" s="122">
        <v>4.67</v>
      </c>
      <c r="I630" s="122">
        <v>4.6399999999999997</v>
      </c>
      <c r="J630" s="122">
        <v>4.6100000000000003</v>
      </c>
      <c r="K630" s="122">
        <v>4.66</v>
      </c>
      <c r="L630" s="500"/>
    </row>
    <row r="631" spans="1:12" ht="30" customHeight="1">
      <c r="A631" s="139" t="str">
        <f t="shared" si="19"/>
        <v>628위</v>
      </c>
      <c r="B631" s="139" t="s">
        <v>4995</v>
      </c>
      <c r="C631" s="139" t="s">
        <v>5049</v>
      </c>
      <c r="D631" s="142" t="s">
        <v>5558</v>
      </c>
      <c r="E631" s="121" t="s">
        <v>3179</v>
      </c>
      <c r="F631" s="140" t="s">
        <v>4873</v>
      </c>
      <c r="G631" s="618">
        <f t="shared" si="18"/>
        <v>4.6447368421052637</v>
      </c>
      <c r="H631" s="244">
        <v>4.6315789473684212</v>
      </c>
      <c r="I631" s="244">
        <v>4.6315789473684212</v>
      </c>
      <c r="J631" s="244">
        <v>4.6315789473684212</v>
      </c>
      <c r="K631" s="244">
        <v>4.6842105263157894</v>
      </c>
      <c r="L631" s="139"/>
    </row>
    <row r="632" spans="1:12" ht="30" customHeight="1">
      <c r="A632" s="139" t="str">
        <f t="shared" si="19"/>
        <v>629위</v>
      </c>
      <c r="B632" s="135" t="s">
        <v>2871</v>
      </c>
      <c r="C632" s="135" t="s">
        <v>5589</v>
      </c>
      <c r="D632" s="120" t="s">
        <v>2870</v>
      </c>
      <c r="E632" s="132" t="s">
        <v>457</v>
      </c>
      <c r="F632" s="133" t="s">
        <v>2782</v>
      </c>
      <c r="G632" s="619">
        <f t="shared" si="18"/>
        <v>4.6425000000000001</v>
      </c>
      <c r="H632" s="122">
        <v>4.68</v>
      </c>
      <c r="I632" s="122">
        <v>4.6399999999999997</v>
      </c>
      <c r="J632" s="122">
        <v>4.58</v>
      </c>
      <c r="K632" s="122">
        <v>4.67</v>
      </c>
      <c r="L632" s="500"/>
    </row>
    <row r="633" spans="1:12" ht="30" customHeight="1">
      <c r="A633" s="139" t="str">
        <f t="shared" si="19"/>
        <v>629위</v>
      </c>
      <c r="B633" s="135" t="s">
        <v>3037</v>
      </c>
      <c r="C633" s="135" t="s">
        <v>5599</v>
      </c>
      <c r="D633" s="120" t="s">
        <v>3034</v>
      </c>
      <c r="E633" s="121" t="s">
        <v>509</v>
      </c>
      <c r="F633" s="140" t="s">
        <v>2942</v>
      </c>
      <c r="G633" s="619">
        <f t="shared" si="18"/>
        <v>4.6425000000000001</v>
      </c>
      <c r="H633" s="122">
        <v>4.6399999999999997</v>
      </c>
      <c r="I633" s="122">
        <v>4.5999999999999996</v>
      </c>
      <c r="J633" s="122">
        <v>4.67</v>
      </c>
      <c r="K633" s="122">
        <v>4.66</v>
      </c>
      <c r="L633" s="500"/>
    </row>
    <row r="634" spans="1:12" ht="30" customHeight="1">
      <c r="A634" s="139" t="str">
        <f t="shared" si="19"/>
        <v>629위</v>
      </c>
      <c r="B634" s="135" t="s">
        <v>4237</v>
      </c>
      <c r="C634" s="134" t="s">
        <v>3960</v>
      </c>
      <c r="D634" s="131" t="s">
        <v>3971</v>
      </c>
      <c r="E634" s="132" t="s">
        <v>3990</v>
      </c>
      <c r="F634" s="133" t="s">
        <v>3991</v>
      </c>
      <c r="G634" s="619">
        <f t="shared" si="18"/>
        <v>4.6425000000000001</v>
      </c>
      <c r="H634" s="122">
        <v>4.66</v>
      </c>
      <c r="I634" s="122">
        <v>4.72</v>
      </c>
      <c r="J634" s="122">
        <v>4.66</v>
      </c>
      <c r="K634" s="122">
        <v>4.53</v>
      </c>
      <c r="L634" s="500"/>
    </row>
    <row r="635" spans="1:12" ht="30" customHeight="1">
      <c r="A635" s="139" t="str">
        <f t="shared" si="19"/>
        <v>629위</v>
      </c>
      <c r="B635" s="139" t="s">
        <v>4237</v>
      </c>
      <c r="C635" s="139" t="s">
        <v>4236</v>
      </c>
      <c r="D635" s="120" t="s">
        <v>4233</v>
      </c>
      <c r="E635" s="121" t="s">
        <v>4211</v>
      </c>
      <c r="F635" s="120" t="s">
        <v>4212</v>
      </c>
      <c r="G635" s="618">
        <f t="shared" si="18"/>
        <v>4.6425000000000001</v>
      </c>
      <c r="H635" s="141">
        <v>4.6500000000000004</v>
      </c>
      <c r="I635" s="141">
        <v>4.62</v>
      </c>
      <c r="J635" s="141">
        <v>4.6500000000000004</v>
      </c>
      <c r="K635" s="141">
        <v>4.6500000000000004</v>
      </c>
      <c r="L635" s="500"/>
    </row>
    <row r="636" spans="1:12" ht="30" customHeight="1">
      <c r="A636" s="139" t="str">
        <f t="shared" si="19"/>
        <v>629위</v>
      </c>
      <c r="B636" s="135" t="s">
        <v>3037</v>
      </c>
      <c r="C636" s="135" t="s">
        <v>5593</v>
      </c>
      <c r="D636" s="120" t="s">
        <v>3034</v>
      </c>
      <c r="E636" s="121" t="s">
        <v>2934</v>
      </c>
      <c r="F636" s="140" t="s">
        <v>2935</v>
      </c>
      <c r="G636" s="619">
        <f t="shared" si="18"/>
        <v>4.6425000000000001</v>
      </c>
      <c r="H636" s="122">
        <v>4.6399999999999997</v>
      </c>
      <c r="I636" s="122">
        <v>4.63</v>
      </c>
      <c r="J636" s="122">
        <v>4.66</v>
      </c>
      <c r="K636" s="122">
        <v>4.6399999999999997</v>
      </c>
      <c r="L636" s="500"/>
    </row>
    <row r="637" spans="1:12" ht="30" customHeight="1">
      <c r="A637" s="139" t="str">
        <f t="shared" si="19"/>
        <v>629위</v>
      </c>
      <c r="B637" s="135" t="s">
        <v>2871</v>
      </c>
      <c r="C637" s="135" t="s">
        <v>5589</v>
      </c>
      <c r="D637" s="120" t="s">
        <v>2870</v>
      </c>
      <c r="E637" s="132" t="s">
        <v>331</v>
      </c>
      <c r="F637" s="133" t="s">
        <v>332</v>
      </c>
      <c r="G637" s="619">
        <f t="shared" si="18"/>
        <v>4.6425000000000001</v>
      </c>
      <c r="H637" s="122">
        <v>4.63</v>
      </c>
      <c r="I637" s="122">
        <v>4.63</v>
      </c>
      <c r="J637" s="122">
        <v>4.68</v>
      </c>
      <c r="K637" s="122">
        <v>4.63</v>
      </c>
      <c r="L637" s="500"/>
    </row>
    <row r="638" spans="1:12" ht="30" customHeight="1">
      <c r="A638" s="139" t="str">
        <f t="shared" si="19"/>
        <v>635위</v>
      </c>
      <c r="B638" s="139" t="s">
        <v>4995</v>
      </c>
      <c r="C638" s="139" t="s">
        <v>5559</v>
      </c>
      <c r="D638" s="142" t="s">
        <v>5552</v>
      </c>
      <c r="E638" s="121" t="s">
        <v>803</v>
      </c>
      <c r="F638" s="140" t="s">
        <v>5146</v>
      </c>
      <c r="G638" s="618">
        <f t="shared" si="18"/>
        <v>4.640769230769231</v>
      </c>
      <c r="H638" s="244">
        <v>4.6538461538461542</v>
      </c>
      <c r="I638" s="244">
        <v>4.615384615384615</v>
      </c>
      <c r="J638" s="244">
        <v>4.6538461538461542</v>
      </c>
      <c r="K638" s="244">
        <v>4.6399999999999997</v>
      </c>
      <c r="L638" s="139"/>
    </row>
    <row r="639" spans="1:12" ht="30" customHeight="1">
      <c r="A639" s="139" t="str">
        <f t="shared" si="19"/>
        <v>636위</v>
      </c>
      <c r="B639" s="135" t="s">
        <v>2759</v>
      </c>
      <c r="C639" s="134" t="s">
        <v>2433</v>
      </c>
      <c r="D639" s="131" t="s">
        <v>2458</v>
      </c>
      <c r="E639" s="132" t="s">
        <v>2459</v>
      </c>
      <c r="F639" s="131" t="s">
        <v>2464</v>
      </c>
      <c r="G639" s="619">
        <f t="shared" si="18"/>
        <v>4.6400000000000006</v>
      </c>
      <c r="H639" s="122">
        <v>4.7300000000000004</v>
      </c>
      <c r="I639" s="122">
        <v>4.6399999999999997</v>
      </c>
      <c r="J639" s="122">
        <v>4.55</v>
      </c>
      <c r="K639" s="122">
        <v>4.6399999999999997</v>
      </c>
      <c r="L639" s="500"/>
    </row>
    <row r="640" spans="1:12" ht="30" customHeight="1">
      <c r="A640" s="139" t="str">
        <f t="shared" si="19"/>
        <v>636위</v>
      </c>
      <c r="B640" s="135" t="s">
        <v>2759</v>
      </c>
      <c r="C640" s="134" t="s">
        <v>2433</v>
      </c>
      <c r="D640" s="131" t="s">
        <v>2458</v>
      </c>
      <c r="E640" s="132" t="s">
        <v>2459</v>
      </c>
      <c r="F640" s="131" t="s">
        <v>2466</v>
      </c>
      <c r="G640" s="619">
        <f t="shared" si="18"/>
        <v>4.6400000000000006</v>
      </c>
      <c r="H640" s="122">
        <v>4.6399999999999997</v>
      </c>
      <c r="I640" s="122">
        <v>4.7300000000000004</v>
      </c>
      <c r="J640" s="122">
        <v>4.6399999999999997</v>
      </c>
      <c r="K640" s="122">
        <v>4.55</v>
      </c>
      <c r="L640" s="500"/>
    </row>
    <row r="641" spans="1:12" ht="30" customHeight="1">
      <c r="A641" s="139" t="str">
        <f t="shared" si="19"/>
        <v>636위</v>
      </c>
      <c r="B641" s="135" t="s">
        <v>2757</v>
      </c>
      <c r="C641" s="119" t="s">
        <v>2514</v>
      </c>
      <c r="D641" s="120" t="s">
        <v>1393</v>
      </c>
      <c r="E641" s="121" t="s">
        <v>134</v>
      </c>
      <c r="F641" s="120" t="s">
        <v>1513</v>
      </c>
      <c r="G641" s="619">
        <f t="shared" si="18"/>
        <v>4.6400000000000006</v>
      </c>
      <c r="H641" s="122">
        <v>4.6399999999999997</v>
      </c>
      <c r="I641" s="122">
        <v>4.63</v>
      </c>
      <c r="J641" s="122">
        <v>4.62</v>
      </c>
      <c r="K641" s="122">
        <v>4.67</v>
      </c>
      <c r="L641" s="500"/>
    </row>
    <row r="642" spans="1:12" ht="30" customHeight="1">
      <c r="A642" s="139" t="str">
        <f t="shared" si="19"/>
        <v>636위</v>
      </c>
      <c r="B642" s="135" t="s">
        <v>2758</v>
      </c>
      <c r="C642" s="125" t="s">
        <v>2643</v>
      </c>
      <c r="D642" s="130" t="s">
        <v>2586</v>
      </c>
      <c r="E642" s="125" t="s">
        <v>134</v>
      </c>
      <c r="F642" s="127" t="s">
        <v>146</v>
      </c>
      <c r="G642" s="621">
        <f t="shared" si="18"/>
        <v>4.6400000000000006</v>
      </c>
      <c r="H642" s="128">
        <v>4.6399999999999997</v>
      </c>
      <c r="I642" s="128">
        <v>4.62</v>
      </c>
      <c r="J642" s="128">
        <v>4.6500000000000004</v>
      </c>
      <c r="K642" s="128">
        <v>4.6500000000000004</v>
      </c>
      <c r="L642" s="500"/>
    </row>
    <row r="643" spans="1:12" ht="30" customHeight="1">
      <c r="A643" s="139" t="str">
        <f t="shared" si="19"/>
        <v>636위</v>
      </c>
      <c r="B643" s="135" t="s">
        <v>4237</v>
      </c>
      <c r="C643" s="134" t="s">
        <v>3272</v>
      </c>
      <c r="D643" s="131" t="s">
        <v>155</v>
      </c>
      <c r="E643" s="132" t="s">
        <v>675</v>
      </c>
      <c r="F643" s="133" t="s">
        <v>676</v>
      </c>
      <c r="G643" s="619">
        <f t="shared" si="18"/>
        <v>4.6400000000000006</v>
      </c>
      <c r="H643" s="122">
        <v>4.6399999999999997</v>
      </c>
      <c r="I643" s="122">
        <v>4.57</v>
      </c>
      <c r="J643" s="122">
        <v>4.6399999999999997</v>
      </c>
      <c r="K643" s="122">
        <v>4.71</v>
      </c>
      <c r="L643" s="500"/>
    </row>
    <row r="644" spans="1:12" ht="30" customHeight="1">
      <c r="A644" s="139" t="str">
        <f t="shared" si="19"/>
        <v>641위</v>
      </c>
      <c r="B644" s="135" t="s">
        <v>4375</v>
      </c>
      <c r="C644" s="135" t="s">
        <v>4488</v>
      </c>
      <c r="D644" s="142" t="s">
        <v>4494</v>
      </c>
      <c r="E644" s="121" t="s">
        <v>4472</v>
      </c>
      <c r="F644" s="120" t="s">
        <v>4473</v>
      </c>
      <c r="G644" s="619">
        <f t="shared" ref="G644:G707" si="20">AVERAGE(H644:K644)</f>
        <v>4.6399999999999997</v>
      </c>
      <c r="H644" s="122">
        <v>4.6100000000000003</v>
      </c>
      <c r="I644" s="122">
        <v>4.6399999999999997</v>
      </c>
      <c r="J644" s="122">
        <v>4.63</v>
      </c>
      <c r="K644" s="122">
        <v>4.68</v>
      </c>
      <c r="L644" s="135"/>
    </row>
    <row r="645" spans="1:12" ht="30" customHeight="1">
      <c r="A645" s="139" t="str">
        <f t="shared" si="19"/>
        <v>641위</v>
      </c>
      <c r="B645" s="135" t="s">
        <v>2755</v>
      </c>
      <c r="C645" s="123" t="s">
        <v>216</v>
      </c>
      <c r="D645" s="120" t="s">
        <v>253</v>
      </c>
      <c r="E645" s="121" t="s">
        <v>254</v>
      </c>
      <c r="F645" s="120" t="s">
        <v>257</v>
      </c>
      <c r="G645" s="619">
        <f t="shared" si="20"/>
        <v>4.6399999999999997</v>
      </c>
      <c r="H645" s="122">
        <v>4.6399999999999997</v>
      </c>
      <c r="I645" s="122">
        <v>4.6399999999999997</v>
      </c>
      <c r="J645" s="122">
        <v>4.6399999999999997</v>
      </c>
      <c r="K645" s="122">
        <v>4.6399999999999997</v>
      </c>
      <c r="L645" s="500"/>
    </row>
    <row r="646" spans="1:12" ht="30" customHeight="1">
      <c r="A646" s="139" t="str">
        <f t="shared" ref="A646:A709" si="21">IF(_xlfn.RANK.EQ(G646,$G$4:$G$1977,0)=_xlfn.RANK.EQ(G645,$G$4:$G$1977,0), _xlfn.RANK.EQ(G645,$G$4:$G$1977)&amp;"위", _xlfn.RANK.EQ(G646,$G$4:$G$1977,0)&amp;"위")</f>
        <v>641위</v>
      </c>
      <c r="B646" s="135" t="s">
        <v>2759</v>
      </c>
      <c r="C646" s="134" t="s">
        <v>2127</v>
      </c>
      <c r="D646" s="131" t="s">
        <v>432</v>
      </c>
      <c r="E646" s="132" t="s">
        <v>327</v>
      </c>
      <c r="F646" s="133" t="s">
        <v>328</v>
      </c>
      <c r="G646" s="619">
        <f t="shared" si="20"/>
        <v>4.6399999999999997</v>
      </c>
      <c r="H646" s="122">
        <v>4.6399999999999997</v>
      </c>
      <c r="I646" s="122">
        <v>4.6399999999999997</v>
      </c>
      <c r="J646" s="122">
        <v>4.6399999999999997</v>
      </c>
      <c r="K646" s="122">
        <v>4.6399999999999997</v>
      </c>
      <c r="L646" s="500"/>
    </row>
    <row r="647" spans="1:12" ht="30" customHeight="1">
      <c r="A647" s="139" t="str">
        <f t="shared" si="21"/>
        <v>641위</v>
      </c>
      <c r="B647" s="135" t="s">
        <v>2757</v>
      </c>
      <c r="C647" s="119" t="s">
        <v>2512</v>
      </c>
      <c r="D647" s="120" t="s">
        <v>155</v>
      </c>
      <c r="E647" s="121" t="s">
        <v>335</v>
      </c>
      <c r="F647" s="120" t="s">
        <v>336</v>
      </c>
      <c r="G647" s="619">
        <f t="shared" si="20"/>
        <v>4.6399999999999997</v>
      </c>
      <c r="H647" s="122">
        <v>4.6399999999999997</v>
      </c>
      <c r="I647" s="122">
        <v>4.6399999999999997</v>
      </c>
      <c r="J647" s="122">
        <v>4.6399999999999997</v>
      </c>
      <c r="K647" s="122">
        <v>4.6399999999999997</v>
      </c>
      <c r="L647" s="500"/>
    </row>
    <row r="648" spans="1:12" ht="30" customHeight="1">
      <c r="A648" s="139" t="str">
        <f t="shared" si="21"/>
        <v>641위</v>
      </c>
      <c r="B648" s="135" t="s">
        <v>2871</v>
      </c>
      <c r="C648" s="135" t="s">
        <v>5589</v>
      </c>
      <c r="D648" s="120" t="s">
        <v>2870</v>
      </c>
      <c r="E648" s="132" t="s">
        <v>335</v>
      </c>
      <c r="F648" s="133" t="s">
        <v>336</v>
      </c>
      <c r="G648" s="619">
        <f t="shared" si="20"/>
        <v>4.6399999999999997</v>
      </c>
      <c r="H648" s="122">
        <v>4.6399999999999997</v>
      </c>
      <c r="I648" s="122">
        <v>4.6399999999999997</v>
      </c>
      <c r="J648" s="122">
        <v>4.6399999999999997</v>
      </c>
      <c r="K648" s="122">
        <v>4.6399999999999997</v>
      </c>
      <c r="L648" s="500"/>
    </row>
    <row r="649" spans="1:12" ht="30" customHeight="1">
      <c r="A649" s="139" t="str">
        <f t="shared" si="21"/>
        <v>641위</v>
      </c>
      <c r="B649" s="135" t="s">
        <v>4375</v>
      </c>
      <c r="C649" s="135" t="s">
        <v>4260</v>
      </c>
      <c r="D649" s="120" t="s">
        <v>4368</v>
      </c>
      <c r="E649" s="121" t="s">
        <v>335</v>
      </c>
      <c r="F649" s="140" t="s">
        <v>336</v>
      </c>
      <c r="G649" s="618">
        <f t="shared" si="20"/>
        <v>4.6399999999999997</v>
      </c>
      <c r="H649" s="141">
        <v>4.6399999999999997</v>
      </c>
      <c r="I649" s="141">
        <v>4.6399999999999997</v>
      </c>
      <c r="J649" s="141">
        <v>4.6399999999999997</v>
      </c>
      <c r="K649" s="141">
        <v>4.6399999999999997</v>
      </c>
      <c r="L649" s="500"/>
    </row>
    <row r="650" spans="1:12" ht="30" customHeight="1">
      <c r="A650" s="139" t="str">
        <f t="shared" si="21"/>
        <v>641위</v>
      </c>
      <c r="B650" s="135" t="s">
        <v>2755</v>
      </c>
      <c r="C650" s="123" t="s">
        <v>216</v>
      </c>
      <c r="D650" s="120" t="s">
        <v>253</v>
      </c>
      <c r="E650" s="121" t="s">
        <v>205</v>
      </c>
      <c r="F650" s="120" t="s">
        <v>259</v>
      </c>
      <c r="G650" s="619">
        <f t="shared" si="20"/>
        <v>4.6399999999999997</v>
      </c>
      <c r="H650" s="122">
        <v>4.6399999999999997</v>
      </c>
      <c r="I650" s="122">
        <v>4.6399999999999997</v>
      </c>
      <c r="J650" s="122">
        <v>4.6399999999999997</v>
      </c>
      <c r="K650" s="122">
        <v>4.6399999999999997</v>
      </c>
      <c r="L650" s="500"/>
    </row>
    <row r="651" spans="1:12" ht="30" customHeight="1">
      <c r="A651" s="139" t="str">
        <f t="shared" si="21"/>
        <v>641위</v>
      </c>
      <c r="B651" s="135" t="s">
        <v>3037</v>
      </c>
      <c r="C651" s="135" t="s">
        <v>5593</v>
      </c>
      <c r="D651" s="120" t="s">
        <v>3034</v>
      </c>
      <c r="E651" s="121" t="s">
        <v>329</v>
      </c>
      <c r="F651" s="140" t="s">
        <v>330</v>
      </c>
      <c r="G651" s="619">
        <f t="shared" si="20"/>
        <v>4.6399999999999997</v>
      </c>
      <c r="H651" s="122">
        <v>4.6399999999999997</v>
      </c>
      <c r="I651" s="122">
        <v>4.6399999999999997</v>
      </c>
      <c r="J651" s="122">
        <v>4.6399999999999997</v>
      </c>
      <c r="K651" s="122">
        <v>4.6399999999999997</v>
      </c>
      <c r="L651" s="500"/>
    </row>
    <row r="652" spans="1:12" ht="30" customHeight="1">
      <c r="A652" s="139" t="str">
        <f t="shared" si="21"/>
        <v>641위</v>
      </c>
      <c r="B652" s="135" t="s">
        <v>4375</v>
      </c>
      <c r="C652" s="135" t="s">
        <v>4260</v>
      </c>
      <c r="D652" s="120" t="s">
        <v>4368</v>
      </c>
      <c r="E652" s="121" t="s">
        <v>329</v>
      </c>
      <c r="F652" s="140" t="s">
        <v>330</v>
      </c>
      <c r="G652" s="618">
        <f t="shared" si="20"/>
        <v>4.6399999999999997</v>
      </c>
      <c r="H652" s="141">
        <v>4.6399999999999997</v>
      </c>
      <c r="I652" s="141">
        <v>4.6399999999999997</v>
      </c>
      <c r="J652" s="141">
        <v>4.6399999999999997</v>
      </c>
      <c r="K652" s="141">
        <v>4.6399999999999997</v>
      </c>
      <c r="L652" s="500"/>
    </row>
    <row r="653" spans="1:12" ht="30" customHeight="1">
      <c r="A653" s="139" t="str">
        <f t="shared" si="21"/>
        <v>641위</v>
      </c>
      <c r="B653" s="135" t="s">
        <v>2760</v>
      </c>
      <c r="C653" s="119" t="s">
        <v>2518</v>
      </c>
      <c r="D653" s="120" t="s">
        <v>2499</v>
      </c>
      <c r="E653" s="121" t="s">
        <v>498</v>
      </c>
      <c r="F653" s="120" t="s">
        <v>1081</v>
      </c>
      <c r="G653" s="619">
        <f t="shared" si="20"/>
        <v>4.6399999999999997</v>
      </c>
      <c r="H653" s="122">
        <v>4.6399999999999997</v>
      </c>
      <c r="I653" s="122">
        <v>4.6399999999999997</v>
      </c>
      <c r="J653" s="122">
        <v>4.6399999999999997</v>
      </c>
      <c r="K653" s="122">
        <v>4.6399999999999997</v>
      </c>
      <c r="L653" s="500"/>
    </row>
    <row r="654" spans="1:12" ht="30" customHeight="1">
      <c r="A654" s="139" t="str">
        <f t="shared" si="21"/>
        <v>641위</v>
      </c>
      <c r="B654" s="135" t="s">
        <v>2760</v>
      </c>
      <c r="C654" s="119" t="s">
        <v>2518</v>
      </c>
      <c r="D654" s="120" t="s">
        <v>2499</v>
      </c>
      <c r="E654" s="121" t="s">
        <v>498</v>
      </c>
      <c r="F654" s="120" t="s">
        <v>504</v>
      </c>
      <c r="G654" s="619">
        <f t="shared" si="20"/>
        <v>4.6399999999999997</v>
      </c>
      <c r="H654" s="122">
        <v>4.6399999999999997</v>
      </c>
      <c r="I654" s="122">
        <v>4.6399999999999997</v>
      </c>
      <c r="J654" s="122">
        <v>4.6399999999999997</v>
      </c>
      <c r="K654" s="122">
        <v>4.6399999999999997</v>
      </c>
      <c r="L654" s="500"/>
    </row>
    <row r="655" spans="1:12" ht="30" customHeight="1">
      <c r="A655" s="139" t="str">
        <f t="shared" si="21"/>
        <v>641위</v>
      </c>
      <c r="B655" s="135" t="s">
        <v>2760</v>
      </c>
      <c r="C655" s="119" t="s">
        <v>2518</v>
      </c>
      <c r="D655" s="120" t="s">
        <v>2499</v>
      </c>
      <c r="E655" s="121" t="s">
        <v>498</v>
      </c>
      <c r="F655" s="120" t="s">
        <v>1082</v>
      </c>
      <c r="G655" s="619">
        <f t="shared" si="20"/>
        <v>4.6399999999999997</v>
      </c>
      <c r="H655" s="122">
        <v>4.6399999999999997</v>
      </c>
      <c r="I655" s="122">
        <v>4.6399999999999997</v>
      </c>
      <c r="J655" s="122">
        <v>4.6399999999999997</v>
      </c>
      <c r="K655" s="122">
        <v>4.6399999999999997</v>
      </c>
      <c r="L655" s="500"/>
    </row>
    <row r="656" spans="1:12" ht="30" customHeight="1">
      <c r="A656" s="139" t="str">
        <f t="shared" si="21"/>
        <v>641위</v>
      </c>
      <c r="B656" s="135" t="s">
        <v>2760</v>
      </c>
      <c r="C656" s="119" t="s">
        <v>2518</v>
      </c>
      <c r="D656" s="120" t="s">
        <v>2499</v>
      </c>
      <c r="E656" s="121" t="s">
        <v>498</v>
      </c>
      <c r="F656" s="120" t="s">
        <v>1080</v>
      </c>
      <c r="G656" s="619">
        <f t="shared" si="20"/>
        <v>4.6399999999999997</v>
      </c>
      <c r="H656" s="122">
        <v>4.6399999999999997</v>
      </c>
      <c r="I656" s="122">
        <v>4.6399999999999997</v>
      </c>
      <c r="J656" s="122">
        <v>4.6399999999999997</v>
      </c>
      <c r="K656" s="122">
        <v>4.6399999999999997</v>
      </c>
      <c r="L656" s="500"/>
    </row>
    <row r="657" spans="1:12" ht="30" customHeight="1">
      <c r="A657" s="139" t="str">
        <f t="shared" si="21"/>
        <v>641위</v>
      </c>
      <c r="B657" s="135" t="s">
        <v>2759</v>
      </c>
      <c r="C657" s="123" t="s">
        <v>2074</v>
      </c>
      <c r="D657" s="131" t="s">
        <v>432</v>
      </c>
      <c r="E657" s="132" t="s">
        <v>675</v>
      </c>
      <c r="F657" s="133" t="s">
        <v>808</v>
      </c>
      <c r="G657" s="619">
        <f t="shared" si="20"/>
        <v>4.6399999999999997</v>
      </c>
      <c r="H657" s="122">
        <v>4.6399999999999997</v>
      </c>
      <c r="I657" s="122">
        <v>4.6399999999999997</v>
      </c>
      <c r="J657" s="122">
        <v>4.71</v>
      </c>
      <c r="K657" s="122">
        <v>4.57</v>
      </c>
      <c r="L657" s="500"/>
    </row>
    <row r="658" spans="1:12" ht="30" customHeight="1">
      <c r="A658" s="139" t="str">
        <f t="shared" si="21"/>
        <v>641위</v>
      </c>
      <c r="B658" s="135" t="s">
        <v>3037</v>
      </c>
      <c r="C658" s="135" t="s">
        <v>5593</v>
      </c>
      <c r="D658" s="120" t="s">
        <v>3034</v>
      </c>
      <c r="E658" s="121" t="s">
        <v>675</v>
      </c>
      <c r="F658" s="140" t="s">
        <v>676</v>
      </c>
      <c r="G658" s="619">
        <f t="shared" si="20"/>
        <v>4.6399999999999997</v>
      </c>
      <c r="H658" s="122">
        <v>4.6399999999999997</v>
      </c>
      <c r="I658" s="122">
        <v>4.6399999999999997</v>
      </c>
      <c r="J658" s="122">
        <v>4.6399999999999997</v>
      </c>
      <c r="K658" s="122">
        <v>4.6399999999999997</v>
      </c>
      <c r="L658" s="500"/>
    </row>
    <row r="659" spans="1:12" ht="30" customHeight="1">
      <c r="A659" s="139" t="str">
        <f t="shared" si="21"/>
        <v>656위</v>
      </c>
      <c r="B659" s="135" t="s">
        <v>2757</v>
      </c>
      <c r="C659" s="119" t="s">
        <v>2515</v>
      </c>
      <c r="D659" s="120" t="s">
        <v>2517</v>
      </c>
      <c r="E659" s="121" t="s">
        <v>1584</v>
      </c>
      <c r="F659" s="120" t="s">
        <v>1585</v>
      </c>
      <c r="G659" s="619">
        <f t="shared" si="20"/>
        <v>4.6375000000000002</v>
      </c>
      <c r="H659" s="122">
        <v>4.62</v>
      </c>
      <c r="I659" s="122">
        <v>4.6900000000000004</v>
      </c>
      <c r="J659" s="122">
        <v>4.62</v>
      </c>
      <c r="K659" s="122">
        <v>4.62</v>
      </c>
      <c r="L659" s="500"/>
    </row>
    <row r="660" spans="1:12" ht="30" customHeight="1">
      <c r="A660" s="139" t="str">
        <f t="shared" si="21"/>
        <v>656위</v>
      </c>
      <c r="B660" s="135" t="s">
        <v>3037</v>
      </c>
      <c r="C660" s="135" t="s">
        <v>5594</v>
      </c>
      <c r="D660" s="120" t="s">
        <v>3002</v>
      </c>
      <c r="E660" s="121" t="s">
        <v>3011</v>
      </c>
      <c r="F660" s="120" t="s">
        <v>3012</v>
      </c>
      <c r="G660" s="619">
        <f t="shared" si="20"/>
        <v>4.6375000000000002</v>
      </c>
      <c r="H660" s="122">
        <v>4.67</v>
      </c>
      <c r="I660" s="122">
        <v>4.67</v>
      </c>
      <c r="J660" s="122">
        <v>4.51</v>
      </c>
      <c r="K660" s="122">
        <v>4.7</v>
      </c>
      <c r="L660" s="500"/>
    </row>
    <row r="661" spans="1:12" ht="30" customHeight="1">
      <c r="A661" s="139" t="str">
        <f t="shared" si="21"/>
        <v>656위</v>
      </c>
      <c r="B661" s="135" t="s">
        <v>2757</v>
      </c>
      <c r="C661" s="119" t="s">
        <v>2511</v>
      </c>
      <c r="D661" s="120" t="s">
        <v>1178</v>
      </c>
      <c r="E661" s="121" t="s">
        <v>850</v>
      </c>
      <c r="F661" s="120" t="s">
        <v>1184</v>
      </c>
      <c r="G661" s="619">
        <f t="shared" si="20"/>
        <v>4.6375000000000002</v>
      </c>
      <c r="H661" s="122">
        <v>4.6900000000000004</v>
      </c>
      <c r="I661" s="122">
        <v>4.62</v>
      </c>
      <c r="J661" s="122">
        <v>4.62</v>
      </c>
      <c r="K661" s="122">
        <v>4.62</v>
      </c>
      <c r="L661" s="500"/>
    </row>
    <row r="662" spans="1:12" ht="30" customHeight="1">
      <c r="A662" s="139" t="str">
        <f t="shared" si="21"/>
        <v>656위</v>
      </c>
      <c r="B662" s="135" t="s">
        <v>2759</v>
      </c>
      <c r="C662" s="134" t="s">
        <v>2127</v>
      </c>
      <c r="D662" s="131" t="s">
        <v>2362</v>
      </c>
      <c r="E662" s="132" t="s">
        <v>1974</v>
      </c>
      <c r="F662" s="131" t="s">
        <v>1292</v>
      </c>
      <c r="G662" s="619">
        <f t="shared" si="20"/>
        <v>4.6375000000000002</v>
      </c>
      <c r="H662" s="122">
        <v>4.6100000000000003</v>
      </c>
      <c r="I662" s="122">
        <v>4.6500000000000004</v>
      </c>
      <c r="J662" s="122">
        <v>4.68</v>
      </c>
      <c r="K662" s="122">
        <v>4.6100000000000003</v>
      </c>
      <c r="L662" s="500"/>
    </row>
    <row r="663" spans="1:12" ht="30" customHeight="1">
      <c r="A663" s="139" t="str">
        <f t="shared" si="21"/>
        <v>656위</v>
      </c>
      <c r="B663" s="135" t="s">
        <v>2757</v>
      </c>
      <c r="C663" s="119" t="s">
        <v>2515</v>
      </c>
      <c r="D663" s="120" t="s">
        <v>2517</v>
      </c>
      <c r="E663" s="121" t="s">
        <v>239</v>
      </c>
      <c r="F663" s="120" t="s">
        <v>1583</v>
      </c>
      <c r="G663" s="619">
        <f t="shared" si="20"/>
        <v>4.6375000000000002</v>
      </c>
      <c r="H663" s="122">
        <v>4.62</v>
      </c>
      <c r="I663" s="122">
        <v>4.62</v>
      </c>
      <c r="J663" s="122">
        <v>4.62</v>
      </c>
      <c r="K663" s="122">
        <v>4.6900000000000004</v>
      </c>
      <c r="L663" s="500"/>
    </row>
    <row r="664" spans="1:12" ht="30" customHeight="1">
      <c r="A664" s="139" t="str">
        <f t="shared" si="21"/>
        <v>656위</v>
      </c>
      <c r="B664" s="135" t="s">
        <v>4237</v>
      </c>
      <c r="C664" s="134" t="s">
        <v>3960</v>
      </c>
      <c r="D664" s="131" t="s">
        <v>3971</v>
      </c>
      <c r="E664" s="132" t="s">
        <v>3986</v>
      </c>
      <c r="F664" s="131" t="s">
        <v>3987</v>
      </c>
      <c r="G664" s="619">
        <f t="shared" si="20"/>
        <v>4.6375000000000002</v>
      </c>
      <c r="H664" s="122">
        <v>4.6100000000000003</v>
      </c>
      <c r="I664" s="122">
        <v>4.6500000000000004</v>
      </c>
      <c r="J664" s="122">
        <v>4.59</v>
      </c>
      <c r="K664" s="122">
        <v>4.7</v>
      </c>
      <c r="L664" s="500"/>
    </row>
    <row r="665" spans="1:12" ht="30" customHeight="1">
      <c r="A665" s="139" t="str">
        <f t="shared" si="21"/>
        <v>656위</v>
      </c>
      <c r="B665" s="135" t="s">
        <v>2759</v>
      </c>
      <c r="C665" s="134" t="s">
        <v>2127</v>
      </c>
      <c r="D665" s="131" t="s">
        <v>2351</v>
      </c>
      <c r="E665" s="132" t="s">
        <v>2356</v>
      </c>
      <c r="F665" s="131" t="s">
        <v>2357</v>
      </c>
      <c r="G665" s="619">
        <f t="shared" si="20"/>
        <v>4.6375000000000002</v>
      </c>
      <c r="H665" s="122">
        <v>4.7300000000000004</v>
      </c>
      <c r="I665" s="122">
        <v>4.7300000000000004</v>
      </c>
      <c r="J665" s="122">
        <v>4.3600000000000003</v>
      </c>
      <c r="K665" s="122">
        <v>4.7300000000000004</v>
      </c>
      <c r="L665" s="500"/>
    </row>
    <row r="666" spans="1:12" ht="30" customHeight="1">
      <c r="A666" s="139" t="str">
        <f t="shared" si="21"/>
        <v>663위</v>
      </c>
      <c r="B666" s="135" t="s">
        <v>2871</v>
      </c>
      <c r="C666" s="135" t="s">
        <v>5589</v>
      </c>
      <c r="D666" s="120" t="s">
        <v>2870</v>
      </c>
      <c r="E666" s="132" t="s">
        <v>669</v>
      </c>
      <c r="F666" s="133" t="s">
        <v>670</v>
      </c>
      <c r="G666" s="619">
        <f t="shared" si="20"/>
        <v>4.6349999999999998</v>
      </c>
      <c r="H666" s="122">
        <v>4.68</v>
      </c>
      <c r="I666" s="122">
        <v>4.68</v>
      </c>
      <c r="J666" s="122">
        <v>4.5599999999999996</v>
      </c>
      <c r="K666" s="122">
        <v>4.62</v>
      </c>
      <c r="L666" s="500"/>
    </row>
    <row r="667" spans="1:12" ht="30" customHeight="1">
      <c r="A667" s="139" t="str">
        <f t="shared" si="21"/>
        <v>663위</v>
      </c>
      <c r="B667" s="135" t="s">
        <v>2758</v>
      </c>
      <c r="C667" s="125" t="s">
        <v>2644</v>
      </c>
      <c r="D667" s="130" t="s">
        <v>2645</v>
      </c>
      <c r="E667" s="125" t="s">
        <v>955</v>
      </c>
      <c r="F667" s="127" t="s">
        <v>2730</v>
      </c>
      <c r="G667" s="621">
        <f t="shared" si="20"/>
        <v>4.6349999999999998</v>
      </c>
      <c r="H667" s="128">
        <v>4.67</v>
      </c>
      <c r="I667" s="128">
        <v>4.5999999999999996</v>
      </c>
      <c r="J667" s="128">
        <v>4.5999999999999996</v>
      </c>
      <c r="K667" s="128">
        <v>4.67</v>
      </c>
      <c r="L667" s="500"/>
    </row>
    <row r="668" spans="1:12" ht="30" customHeight="1">
      <c r="A668" s="139" t="str">
        <f t="shared" si="21"/>
        <v>663위</v>
      </c>
      <c r="B668" s="135" t="s">
        <v>3037</v>
      </c>
      <c r="C668" s="135" t="s">
        <v>5592</v>
      </c>
      <c r="D668" s="120" t="s">
        <v>3036</v>
      </c>
      <c r="E668" s="121" t="s">
        <v>711</v>
      </c>
      <c r="F668" s="120" t="s">
        <v>712</v>
      </c>
      <c r="G668" s="619">
        <f t="shared" si="20"/>
        <v>4.6349999999999998</v>
      </c>
      <c r="H668" s="122">
        <v>4.67</v>
      </c>
      <c r="I668" s="122">
        <v>4.67</v>
      </c>
      <c r="J668" s="122">
        <v>4.5999999999999996</v>
      </c>
      <c r="K668" s="122">
        <v>4.5999999999999996</v>
      </c>
      <c r="L668" s="500"/>
    </row>
    <row r="669" spans="1:12" ht="30" customHeight="1">
      <c r="A669" s="139" t="str">
        <f t="shared" si="21"/>
        <v>663위</v>
      </c>
      <c r="B669" s="135" t="s">
        <v>2755</v>
      </c>
      <c r="C669" s="123" t="s">
        <v>216</v>
      </c>
      <c r="D669" s="120" t="s">
        <v>253</v>
      </c>
      <c r="E669" s="121" t="s">
        <v>205</v>
      </c>
      <c r="F669" s="120" t="s">
        <v>264</v>
      </c>
      <c r="G669" s="619">
        <f t="shared" si="20"/>
        <v>4.6349999999999998</v>
      </c>
      <c r="H669" s="122">
        <v>4.5999999999999996</v>
      </c>
      <c r="I669" s="122">
        <v>4.67</v>
      </c>
      <c r="J669" s="122">
        <v>4.67</v>
      </c>
      <c r="K669" s="122">
        <v>4.5999999999999996</v>
      </c>
      <c r="L669" s="500"/>
    </row>
    <row r="670" spans="1:12" ht="30" customHeight="1">
      <c r="A670" s="139" t="str">
        <f t="shared" si="21"/>
        <v>663위</v>
      </c>
      <c r="B670" s="135" t="s">
        <v>2758</v>
      </c>
      <c r="C670" s="125" t="s">
        <v>2646</v>
      </c>
      <c r="D670" s="130" t="s">
        <v>2647</v>
      </c>
      <c r="E670" s="125" t="s">
        <v>573</v>
      </c>
      <c r="F670" s="127" t="s">
        <v>2731</v>
      </c>
      <c r="G670" s="621">
        <f t="shared" si="20"/>
        <v>4.6349999999999998</v>
      </c>
      <c r="H670" s="128">
        <v>4.53</v>
      </c>
      <c r="I670" s="128">
        <v>4.67</v>
      </c>
      <c r="J670" s="128">
        <v>4.67</v>
      </c>
      <c r="K670" s="128">
        <v>4.67</v>
      </c>
      <c r="L670" s="500"/>
    </row>
    <row r="671" spans="1:12" ht="30" customHeight="1">
      <c r="A671" s="139" t="str">
        <f t="shared" si="21"/>
        <v>663위</v>
      </c>
      <c r="B671" s="135" t="s">
        <v>4237</v>
      </c>
      <c r="C671" s="134" t="s">
        <v>3960</v>
      </c>
      <c r="D671" s="131" t="s">
        <v>4010</v>
      </c>
      <c r="E671" s="132" t="s">
        <v>4013</v>
      </c>
      <c r="F671" s="131" t="s">
        <v>4014</v>
      </c>
      <c r="G671" s="619">
        <f t="shared" si="20"/>
        <v>4.6349999999999998</v>
      </c>
      <c r="H671" s="122">
        <v>4.62</v>
      </c>
      <c r="I671" s="122">
        <v>4.62</v>
      </c>
      <c r="J671" s="122">
        <v>4.6399999999999997</v>
      </c>
      <c r="K671" s="122">
        <v>4.66</v>
      </c>
      <c r="L671" s="500"/>
    </row>
    <row r="672" spans="1:12" ht="30" customHeight="1">
      <c r="A672" s="139" t="str">
        <f t="shared" si="21"/>
        <v>669위</v>
      </c>
      <c r="B672" s="135" t="s">
        <v>4375</v>
      </c>
      <c r="C672" s="135" t="s">
        <v>4260</v>
      </c>
      <c r="D672" s="120" t="s">
        <v>4368</v>
      </c>
      <c r="E672" s="121" t="s">
        <v>981</v>
      </c>
      <c r="F672" s="140" t="s">
        <v>982</v>
      </c>
      <c r="G672" s="618">
        <f t="shared" si="20"/>
        <v>4.6325000000000003</v>
      </c>
      <c r="H672" s="141">
        <v>4.68</v>
      </c>
      <c r="I672" s="141">
        <v>4.55</v>
      </c>
      <c r="J672" s="141">
        <v>4.67</v>
      </c>
      <c r="K672" s="141">
        <v>4.63</v>
      </c>
      <c r="L672" s="500"/>
    </row>
    <row r="673" spans="1:12" ht="30" customHeight="1">
      <c r="A673" s="139" t="str">
        <f t="shared" si="21"/>
        <v>669위</v>
      </c>
      <c r="B673" s="135" t="s">
        <v>2756</v>
      </c>
      <c r="C673" s="119" t="s">
        <v>2510</v>
      </c>
      <c r="D673" s="120" t="s">
        <v>155</v>
      </c>
      <c r="E673" s="121" t="s">
        <v>543</v>
      </c>
      <c r="F673" s="120" t="s">
        <v>458</v>
      </c>
      <c r="G673" s="619">
        <f t="shared" si="20"/>
        <v>4.6325000000000003</v>
      </c>
      <c r="H673" s="122">
        <v>4.59</v>
      </c>
      <c r="I673" s="122">
        <v>4.6500000000000004</v>
      </c>
      <c r="J673" s="122">
        <v>4.62</v>
      </c>
      <c r="K673" s="122">
        <v>4.67</v>
      </c>
      <c r="L673" s="500"/>
    </row>
    <row r="674" spans="1:12" ht="30" customHeight="1">
      <c r="A674" s="139" t="str">
        <f t="shared" si="21"/>
        <v>669위</v>
      </c>
      <c r="B674" s="139" t="s">
        <v>4237</v>
      </c>
      <c r="C674" s="139" t="s">
        <v>4236</v>
      </c>
      <c r="D674" s="120" t="s">
        <v>4233</v>
      </c>
      <c r="E674" s="121" t="s">
        <v>4210</v>
      </c>
      <c r="F674" s="120" t="s">
        <v>1295</v>
      </c>
      <c r="G674" s="618">
        <f t="shared" si="20"/>
        <v>4.6325000000000003</v>
      </c>
      <c r="H674" s="141">
        <v>4.6500000000000004</v>
      </c>
      <c r="I674" s="141">
        <v>4.6399999999999997</v>
      </c>
      <c r="J674" s="141">
        <v>4.62</v>
      </c>
      <c r="K674" s="141">
        <v>4.62</v>
      </c>
      <c r="L674" s="500"/>
    </row>
    <row r="675" spans="1:12" ht="30" customHeight="1">
      <c r="A675" s="139" t="str">
        <f t="shared" si="21"/>
        <v>669위</v>
      </c>
      <c r="B675" s="135" t="s">
        <v>2755</v>
      </c>
      <c r="C675" s="123" t="s">
        <v>216</v>
      </c>
      <c r="D675" s="120" t="s">
        <v>236</v>
      </c>
      <c r="E675" s="121" t="s">
        <v>239</v>
      </c>
      <c r="F675" s="120" t="s">
        <v>240</v>
      </c>
      <c r="G675" s="619">
        <f t="shared" si="20"/>
        <v>4.6325000000000003</v>
      </c>
      <c r="H675" s="122">
        <v>4.67</v>
      </c>
      <c r="I675" s="122">
        <v>4.53</v>
      </c>
      <c r="J675" s="122">
        <v>4.5999999999999996</v>
      </c>
      <c r="K675" s="122">
        <v>4.7300000000000004</v>
      </c>
      <c r="L675" s="500"/>
    </row>
    <row r="676" spans="1:12" ht="30" customHeight="1">
      <c r="A676" s="139" t="str">
        <f t="shared" si="21"/>
        <v>673위</v>
      </c>
      <c r="B676" s="135" t="s">
        <v>2755</v>
      </c>
      <c r="C676" s="123" t="s">
        <v>235</v>
      </c>
      <c r="D676" s="120" t="s">
        <v>352</v>
      </c>
      <c r="E676" s="121" t="s">
        <v>300</v>
      </c>
      <c r="F676" s="120" t="s">
        <v>360</v>
      </c>
      <c r="G676" s="619">
        <f t="shared" si="20"/>
        <v>4.6324999999999994</v>
      </c>
      <c r="H676" s="122">
        <v>4.57</v>
      </c>
      <c r="I676" s="122">
        <v>4.63</v>
      </c>
      <c r="J676" s="122">
        <v>4.63</v>
      </c>
      <c r="K676" s="122">
        <v>4.7</v>
      </c>
      <c r="L676" s="500"/>
    </row>
    <row r="677" spans="1:12" ht="30" customHeight="1">
      <c r="A677" s="139" t="str">
        <f t="shared" si="21"/>
        <v>674위</v>
      </c>
      <c r="B677" s="139" t="s">
        <v>4995</v>
      </c>
      <c r="C677" s="139" t="s">
        <v>5560</v>
      </c>
      <c r="D677" s="142" t="s">
        <v>4997</v>
      </c>
      <c r="E677" s="121" t="s">
        <v>4952</v>
      </c>
      <c r="F677" s="120" t="s">
        <v>4953</v>
      </c>
      <c r="G677" s="618">
        <f t="shared" si="20"/>
        <v>4.6324884792626726</v>
      </c>
      <c r="H677" s="244">
        <v>4.6313364055299537</v>
      </c>
      <c r="I677" s="244">
        <v>4.6267281105990783</v>
      </c>
      <c r="J677" s="244">
        <v>4.612903225806452</v>
      </c>
      <c r="K677" s="244">
        <v>4.6589861751152073</v>
      </c>
      <c r="L677" s="139"/>
    </row>
    <row r="678" spans="1:12" ht="30" customHeight="1">
      <c r="A678" s="139" t="str">
        <f t="shared" si="21"/>
        <v>675위</v>
      </c>
      <c r="B678" s="135" t="s">
        <v>2757</v>
      </c>
      <c r="C678" s="119" t="s">
        <v>2514</v>
      </c>
      <c r="D678" s="120" t="s">
        <v>1483</v>
      </c>
      <c r="E678" s="121" t="s">
        <v>1490</v>
      </c>
      <c r="F678" s="120" t="s">
        <v>1491</v>
      </c>
      <c r="G678" s="619">
        <f t="shared" si="20"/>
        <v>4.6300000000000008</v>
      </c>
      <c r="H678" s="122">
        <v>4.6500000000000004</v>
      </c>
      <c r="I678" s="122">
        <v>4.6100000000000003</v>
      </c>
      <c r="J678" s="122">
        <v>4.6100000000000003</v>
      </c>
      <c r="K678" s="122">
        <v>4.6500000000000004</v>
      </c>
      <c r="L678" s="500"/>
    </row>
    <row r="679" spans="1:12" ht="30" customHeight="1">
      <c r="A679" s="139" t="str">
        <f t="shared" si="21"/>
        <v>675위</v>
      </c>
      <c r="B679" s="135" t="s">
        <v>2757</v>
      </c>
      <c r="C679" s="119" t="s">
        <v>2514</v>
      </c>
      <c r="D679" s="120" t="s">
        <v>1483</v>
      </c>
      <c r="E679" s="121" t="s">
        <v>593</v>
      </c>
      <c r="F679" s="120" t="s">
        <v>594</v>
      </c>
      <c r="G679" s="619">
        <f t="shared" si="20"/>
        <v>4.6300000000000008</v>
      </c>
      <c r="H679" s="122">
        <v>4.6500000000000004</v>
      </c>
      <c r="I679" s="122">
        <v>4.6100000000000003</v>
      </c>
      <c r="J679" s="122">
        <v>4.6100000000000003</v>
      </c>
      <c r="K679" s="122">
        <v>4.6500000000000004</v>
      </c>
      <c r="L679" s="500"/>
    </row>
    <row r="680" spans="1:12" ht="30" customHeight="1">
      <c r="A680" s="139" t="str">
        <f t="shared" si="21"/>
        <v>675위</v>
      </c>
      <c r="B680" s="135" t="s">
        <v>4237</v>
      </c>
      <c r="C680" s="134" t="s">
        <v>3960</v>
      </c>
      <c r="D680" s="131" t="s">
        <v>4010</v>
      </c>
      <c r="E680" s="132" t="s">
        <v>4011</v>
      </c>
      <c r="F680" s="131" t="s">
        <v>4012</v>
      </c>
      <c r="G680" s="619">
        <f t="shared" si="20"/>
        <v>4.6300000000000008</v>
      </c>
      <c r="H680" s="122">
        <v>4.63</v>
      </c>
      <c r="I680" s="122">
        <v>4.5999999999999996</v>
      </c>
      <c r="J680" s="122">
        <v>4.62</v>
      </c>
      <c r="K680" s="122">
        <v>4.67</v>
      </c>
      <c r="L680" s="500"/>
    </row>
    <row r="681" spans="1:12" ht="30" customHeight="1">
      <c r="A681" s="139" t="str">
        <f t="shared" si="21"/>
        <v>675위</v>
      </c>
      <c r="B681" s="139" t="s">
        <v>4375</v>
      </c>
      <c r="C681" s="139" t="s">
        <v>4904</v>
      </c>
      <c r="D681" s="142" t="s">
        <v>4900</v>
      </c>
      <c r="E681" s="121" t="s">
        <v>4840</v>
      </c>
      <c r="F681" s="120" t="s">
        <v>146</v>
      </c>
      <c r="G681" s="618">
        <f t="shared" si="20"/>
        <v>4.6300000000000008</v>
      </c>
      <c r="H681" s="141">
        <v>4.63</v>
      </c>
      <c r="I681" s="141">
        <v>4.62</v>
      </c>
      <c r="J681" s="141">
        <v>4.62</v>
      </c>
      <c r="K681" s="141">
        <v>4.6500000000000004</v>
      </c>
      <c r="L681" s="139"/>
    </row>
    <row r="682" spans="1:12" ht="30" customHeight="1">
      <c r="A682" s="139" t="str">
        <f t="shared" si="21"/>
        <v>679위</v>
      </c>
      <c r="B682" s="135" t="s">
        <v>2759</v>
      </c>
      <c r="C682" s="123" t="s">
        <v>2074</v>
      </c>
      <c r="D682" s="131" t="s">
        <v>432</v>
      </c>
      <c r="E682" s="132" t="s">
        <v>459</v>
      </c>
      <c r="F682" s="133" t="s">
        <v>460</v>
      </c>
      <c r="G682" s="619">
        <f t="shared" si="20"/>
        <v>4.63</v>
      </c>
      <c r="H682" s="122">
        <v>4.63</v>
      </c>
      <c r="I682" s="122">
        <v>4.6100000000000003</v>
      </c>
      <c r="J682" s="122">
        <v>4.6900000000000004</v>
      </c>
      <c r="K682" s="122">
        <v>4.59</v>
      </c>
      <c r="L682" s="500"/>
    </row>
    <row r="683" spans="1:12" ht="30" customHeight="1">
      <c r="A683" s="139" t="str">
        <f t="shared" si="21"/>
        <v>679위</v>
      </c>
      <c r="B683" s="135" t="s">
        <v>2759</v>
      </c>
      <c r="C683" s="134" t="s">
        <v>2116</v>
      </c>
      <c r="D683" s="131" t="s">
        <v>2267</v>
      </c>
      <c r="E683" s="132" t="s">
        <v>2270</v>
      </c>
      <c r="F683" s="133" t="s">
        <v>2271</v>
      </c>
      <c r="G683" s="619">
        <f t="shared" si="20"/>
        <v>4.63</v>
      </c>
      <c r="H683" s="122">
        <v>4.63</v>
      </c>
      <c r="I683" s="122">
        <v>4.63</v>
      </c>
      <c r="J683" s="122">
        <v>4.63</v>
      </c>
      <c r="K683" s="122">
        <v>4.63</v>
      </c>
      <c r="L683" s="500"/>
    </row>
    <row r="684" spans="1:12" ht="30" customHeight="1">
      <c r="A684" s="139" t="str">
        <f t="shared" si="21"/>
        <v>679위</v>
      </c>
      <c r="B684" s="135" t="s">
        <v>2757</v>
      </c>
      <c r="C684" s="119" t="s">
        <v>2514</v>
      </c>
      <c r="D684" s="120" t="s">
        <v>1471</v>
      </c>
      <c r="E684" s="121" t="s">
        <v>239</v>
      </c>
      <c r="F684" s="120" t="s">
        <v>240</v>
      </c>
      <c r="G684" s="619">
        <f t="shared" si="20"/>
        <v>4.63</v>
      </c>
      <c r="H684" s="122">
        <v>4.5999999999999996</v>
      </c>
      <c r="I684" s="122">
        <v>4.6399999999999997</v>
      </c>
      <c r="J684" s="122">
        <v>4.6399999999999997</v>
      </c>
      <c r="K684" s="122">
        <v>4.6399999999999997</v>
      </c>
      <c r="L684" s="500"/>
    </row>
    <row r="685" spans="1:12" ht="30" customHeight="1">
      <c r="A685" s="139" t="str">
        <f t="shared" si="21"/>
        <v>679위</v>
      </c>
      <c r="B685" s="135" t="s">
        <v>4237</v>
      </c>
      <c r="C685" s="134" t="s">
        <v>3960</v>
      </c>
      <c r="D685" s="131" t="s">
        <v>4010</v>
      </c>
      <c r="E685" s="132" t="s">
        <v>4015</v>
      </c>
      <c r="F685" s="131" t="s">
        <v>4016</v>
      </c>
      <c r="G685" s="619">
        <f t="shared" si="20"/>
        <v>4.63</v>
      </c>
      <c r="H685" s="122">
        <v>4.6399999999999997</v>
      </c>
      <c r="I685" s="122">
        <v>4.63</v>
      </c>
      <c r="J685" s="122">
        <v>4.63</v>
      </c>
      <c r="K685" s="122">
        <v>4.62</v>
      </c>
      <c r="L685" s="500"/>
    </row>
    <row r="686" spans="1:12" ht="30" customHeight="1">
      <c r="A686" s="139" t="str">
        <f t="shared" si="21"/>
        <v>679위</v>
      </c>
      <c r="B686" s="135" t="s">
        <v>2756</v>
      </c>
      <c r="C686" s="119" t="s">
        <v>2509</v>
      </c>
      <c r="D686" s="120" t="s">
        <v>966</v>
      </c>
      <c r="E686" s="121" t="s">
        <v>151</v>
      </c>
      <c r="F686" s="120" t="s">
        <v>152</v>
      </c>
      <c r="G686" s="619">
        <f t="shared" si="20"/>
        <v>4.63</v>
      </c>
      <c r="H686" s="122">
        <v>4.62</v>
      </c>
      <c r="I686" s="122">
        <v>4.67</v>
      </c>
      <c r="J686" s="122">
        <v>4.62</v>
      </c>
      <c r="K686" s="122">
        <v>4.6100000000000003</v>
      </c>
      <c r="L686" s="500"/>
    </row>
    <row r="687" spans="1:12" ht="30" customHeight="1">
      <c r="A687" s="139" t="str">
        <f t="shared" si="21"/>
        <v>684위</v>
      </c>
      <c r="B687" s="135" t="s">
        <v>2759</v>
      </c>
      <c r="C687" s="134" t="s">
        <v>2127</v>
      </c>
      <c r="D687" s="131" t="s">
        <v>2340</v>
      </c>
      <c r="E687" s="132" t="s">
        <v>426</v>
      </c>
      <c r="F687" s="131" t="s">
        <v>2345</v>
      </c>
      <c r="G687" s="619">
        <f t="shared" si="20"/>
        <v>4.629999999999999</v>
      </c>
      <c r="H687" s="122">
        <v>4.6399999999999997</v>
      </c>
      <c r="I687" s="122">
        <v>4.6399999999999997</v>
      </c>
      <c r="J687" s="122">
        <v>4.6399999999999997</v>
      </c>
      <c r="K687" s="122">
        <v>4.5999999999999996</v>
      </c>
      <c r="L687" s="500"/>
    </row>
    <row r="688" spans="1:12" ht="30" customHeight="1">
      <c r="A688" s="139" t="str">
        <f t="shared" si="21"/>
        <v>685위</v>
      </c>
      <c r="B688" s="135" t="s">
        <v>2756</v>
      </c>
      <c r="C688" s="119" t="s">
        <v>2509</v>
      </c>
      <c r="D688" s="120" t="s">
        <v>155</v>
      </c>
      <c r="E688" s="121" t="s">
        <v>979</v>
      </c>
      <c r="F688" s="120" t="s">
        <v>980</v>
      </c>
      <c r="G688" s="619">
        <f t="shared" si="20"/>
        <v>4.6275000000000004</v>
      </c>
      <c r="H688" s="122">
        <v>4.63</v>
      </c>
      <c r="I688" s="122">
        <v>4.58</v>
      </c>
      <c r="J688" s="122">
        <v>4.6500000000000004</v>
      </c>
      <c r="K688" s="122">
        <v>4.6500000000000004</v>
      </c>
      <c r="L688" s="500"/>
    </row>
    <row r="689" spans="1:12" ht="30" customHeight="1">
      <c r="A689" s="139" t="str">
        <f t="shared" si="21"/>
        <v>685위</v>
      </c>
      <c r="B689" s="135" t="s">
        <v>2756</v>
      </c>
      <c r="C689" s="119" t="s">
        <v>2507</v>
      </c>
      <c r="D689" s="120" t="s">
        <v>734</v>
      </c>
      <c r="E689" s="121" t="s">
        <v>737</v>
      </c>
      <c r="F689" s="120" t="s">
        <v>738</v>
      </c>
      <c r="G689" s="619">
        <f t="shared" si="20"/>
        <v>4.6275000000000004</v>
      </c>
      <c r="H689" s="122">
        <v>4.6900000000000004</v>
      </c>
      <c r="I689" s="122">
        <v>4.59</v>
      </c>
      <c r="J689" s="122">
        <v>4.62</v>
      </c>
      <c r="K689" s="122">
        <v>4.6100000000000003</v>
      </c>
      <c r="L689" s="500"/>
    </row>
    <row r="690" spans="1:12" ht="30" customHeight="1">
      <c r="A690" s="139" t="str">
        <f t="shared" si="21"/>
        <v>687위</v>
      </c>
      <c r="B690" s="135" t="s">
        <v>2758</v>
      </c>
      <c r="C690" s="125" t="s">
        <v>2601</v>
      </c>
      <c r="D690" s="130" t="s">
        <v>2648</v>
      </c>
      <c r="E690" s="125" t="s">
        <v>2540</v>
      </c>
      <c r="F690" s="127" t="s">
        <v>2732</v>
      </c>
      <c r="G690" s="621">
        <f t="shared" si="20"/>
        <v>4.6274999999999995</v>
      </c>
      <c r="H690" s="128">
        <v>4.67</v>
      </c>
      <c r="I690" s="128">
        <v>4.67</v>
      </c>
      <c r="J690" s="128">
        <v>4.5</v>
      </c>
      <c r="K690" s="128">
        <v>4.67</v>
      </c>
      <c r="L690" s="500"/>
    </row>
    <row r="691" spans="1:12" ht="30" customHeight="1">
      <c r="A691" s="139" t="str">
        <f t="shared" si="21"/>
        <v>687위</v>
      </c>
      <c r="B691" s="135" t="s">
        <v>2758</v>
      </c>
      <c r="C691" s="125" t="s">
        <v>2606</v>
      </c>
      <c r="D691" s="130" t="s">
        <v>2649</v>
      </c>
      <c r="E691" s="125" t="s">
        <v>803</v>
      </c>
      <c r="F691" s="127" t="s">
        <v>672</v>
      </c>
      <c r="G691" s="621">
        <f t="shared" si="20"/>
        <v>4.6274999999999995</v>
      </c>
      <c r="H691" s="128">
        <v>4.68</v>
      </c>
      <c r="I691" s="128">
        <v>4.68</v>
      </c>
      <c r="J691" s="128">
        <v>4.68</v>
      </c>
      <c r="K691" s="128">
        <v>4.47</v>
      </c>
      <c r="L691" s="500"/>
    </row>
    <row r="692" spans="1:12" ht="30" customHeight="1">
      <c r="A692" s="139" t="str">
        <f t="shared" si="21"/>
        <v>687위</v>
      </c>
      <c r="B692" s="135" t="s">
        <v>2757</v>
      </c>
      <c r="C692" s="119" t="s">
        <v>2514</v>
      </c>
      <c r="D692" s="120" t="s">
        <v>1393</v>
      </c>
      <c r="E692" s="121" t="s">
        <v>134</v>
      </c>
      <c r="F692" s="120" t="s">
        <v>1514</v>
      </c>
      <c r="G692" s="619">
        <f t="shared" si="20"/>
        <v>4.6274999999999995</v>
      </c>
      <c r="H692" s="122">
        <v>4.63</v>
      </c>
      <c r="I692" s="122">
        <v>4.63</v>
      </c>
      <c r="J692" s="122">
        <v>4.62</v>
      </c>
      <c r="K692" s="122">
        <v>4.63</v>
      </c>
      <c r="L692" s="500"/>
    </row>
    <row r="693" spans="1:12" ht="30" customHeight="1">
      <c r="A693" s="139" t="str">
        <f t="shared" si="21"/>
        <v>687위</v>
      </c>
      <c r="B693" s="135" t="s">
        <v>2759</v>
      </c>
      <c r="C693" s="123" t="s">
        <v>2074</v>
      </c>
      <c r="D693" s="131" t="s">
        <v>2180</v>
      </c>
      <c r="E693" s="132" t="s">
        <v>498</v>
      </c>
      <c r="F693" s="131" t="s">
        <v>1080</v>
      </c>
      <c r="G693" s="619">
        <f t="shared" si="20"/>
        <v>4.6274999999999995</v>
      </c>
      <c r="H693" s="122">
        <v>4.67</v>
      </c>
      <c r="I693" s="122">
        <v>4.67</v>
      </c>
      <c r="J693" s="122">
        <v>4.67</v>
      </c>
      <c r="K693" s="122">
        <v>4.5</v>
      </c>
      <c r="L693" s="500"/>
    </row>
    <row r="694" spans="1:12" ht="30" customHeight="1">
      <c r="A694" s="139" t="str">
        <f t="shared" si="21"/>
        <v>691위</v>
      </c>
      <c r="B694" s="135" t="s">
        <v>2755</v>
      </c>
      <c r="C694" s="123" t="s">
        <v>89</v>
      </c>
      <c r="D694" s="120" t="s">
        <v>530</v>
      </c>
      <c r="E694" s="121" t="s">
        <v>543</v>
      </c>
      <c r="F694" s="120" t="s">
        <v>544</v>
      </c>
      <c r="G694" s="619">
        <f t="shared" si="20"/>
        <v>4.625</v>
      </c>
      <c r="H694" s="122">
        <v>4.6399999999999997</v>
      </c>
      <c r="I694" s="122">
        <v>4.6100000000000003</v>
      </c>
      <c r="J694" s="122">
        <v>4.6100000000000003</v>
      </c>
      <c r="K694" s="122">
        <v>4.6399999999999997</v>
      </c>
      <c r="L694" s="500"/>
    </row>
    <row r="695" spans="1:12" ht="30" customHeight="1">
      <c r="A695" s="139" t="str">
        <f t="shared" si="21"/>
        <v>691위</v>
      </c>
      <c r="B695" s="135" t="s">
        <v>2758</v>
      </c>
      <c r="C695" s="125" t="s">
        <v>2616</v>
      </c>
      <c r="D695" s="130" t="s">
        <v>2585</v>
      </c>
      <c r="E695" s="125" t="s">
        <v>543</v>
      </c>
      <c r="F695" s="127" t="s">
        <v>2733</v>
      </c>
      <c r="G695" s="621">
        <f t="shared" si="20"/>
        <v>4.625</v>
      </c>
      <c r="H695" s="128">
        <v>4.6100000000000003</v>
      </c>
      <c r="I695" s="128">
        <v>4.6500000000000004</v>
      </c>
      <c r="J695" s="128">
        <v>4.6100000000000003</v>
      </c>
      <c r="K695" s="128">
        <v>4.63</v>
      </c>
      <c r="L695" s="500"/>
    </row>
    <row r="696" spans="1:12" ht="30" customHeight="1">
      <c r="A696" s="139" t="str">
        <f t="shared" si="21"/>
        <v>691위</v>
      </c>
      <c r="B696" s="135" t="s">
        <v>4375</v>
      </c>
      <c r="C696" s="135" t="s">
        <v>4488</v>
      </c>
      <c r="D696" s="142" t="s">
        <v>4493</v>
      </c>
      <c r="E696" s="121" t="s">
        <v>335</v>
      </c>
      <c r="F696" s="140" t="s">
        <v>336</v>
      </c>
      <c r="G696" s="619">
        <f t="shared" si="20"/>
        <v>4.625</v>
      </c>
      <c r="H696" s="122">
        <v>4.58</v>
      </c>
      <c r="I696" s="122">
        <v>4.67</v>
      </c>
      <c r="J696" s="122">
        <v>4.58</v>
      </c>
      <c r="K696" s="122">
        <v>4.67</v>
      </c>
      <c r="L696" s="135"/>
    </row>
    <row r="697" spans="1:12" ht="30" customHeight="1">
      <c r="A697" s="139" t="str">
        <f t="shared" si="21"/>
        <v>691위</v>
      </c>
      <c r="B697" s="135" t="s">
        <v>2757</v>
      </c>
      <c r="C697" s="119" t="s">
        <v>2513</v>
      </c>
      <c r="D697" s="120" t="s">
        <v>155</v>
      </c>
      <c r="E697" s="121" t="s">
        <v>803</v>
      </c>
      <c r="F697" s="120" t="s">
        <v>672</v>
      </c>
      <c r="G697" s="619">
        <f t="shared" si="20"/>
        <v>4.625</v>
      </c>
      <c r="H697" s="122">
        <v>4.7</v>
      </c>
      <c r="I697" s="122">
        <v>4.6500000000000004</v>
      </c>
      <c r="J697" s="122">
        <v>4.7</v>
      </c>
      <c r="K697" s="122">
        <v>4.45</v>
      </c>
      <c r="L697" s="500"/>
    </row>
    <row r="698" spans="1:12" ht="30" customHeight="1">
      <c r="A698" s="139" t="str">
        <f t="shared" si="21"/>
        <v>691위</v>
      </c>
      <c r="B698" s="135" t="s">
        <v>2757</v>
      </c>
      <c r="C698" s="119" t="s">
        <v>2514</v>
      </c>
      <c r="D698" s="120" t="s">
        <v>155</v>
      </c>
      <c r="E698" s="121" t="s">
        <v>803</v>
      </c>
      <c r="F698" s="120" t="s">
        <v>672</v>
      </c>
      <c r="G698" s="619">
        <f t="shared" si="20"/>
        <v>4.625</v>
      </c>
      <c r="H698" s="122">
        <v>4.6500000000000004</v>
      </c>
      <c r="I698" s="122">
        <v>4.55</v>
      </c>
      <c r="J698" s="122">
        <v>4.6500000000000004</v>
      </c>
      <c r="K698" s="122">
        <v>4.6500000000000004</v>
      </c>
      <c r="L698" s="500"/>
    </row>
    <row r="699" spans="1:12" ht="30" customHeight="1">
      <c r="A699" s="139" t="str">
        <f t="shared" si="21"/>
        <v>691위</v>
      </c>
      <c r="B699" s="135" t="s">
        <v>2757</v>
      </c>
      <c r="C699" s="119" t="s">
        <v>2515</v>
      </c>
      <c r="D699" s="120" t="s">
        <v>155</v>
      </c>
      <c r="E699" s="121" t="s">
        <v>671</v>
      </c>
      <c r="F699" s="120" t="s">
        <v>672</v>
      </c>
      <c r="G699" s="619">
        <f t="shared" si="20"/>
        <v>4.625</v>
      </c>
      <c r="H699" s="122">
        <v>4.6500000000000004</v>
      </c>
      <c r="I699" s="122">
        <v>4.5999999999999996</v>
      </c>
      <c r="J699" s="122">
        <v>4.6500000000000004</v>
      </c>
      <c r="K699" s="122">
        <v>4.5999999999999996</v>
      </c>
      <c r="L699" s="500"/>
    </row>
    <row r="700" spans="1:12" ht="30" customHeight="1">
      <c r="A700" s="139" t="str">
        <f t="shared" si="21"/>
        <v>691위</v>
      </c>
      <c r="B700" s="139" t="s">
        <v>4237</v>
      </c>
      <c r="C700" s="139" t="s">
        <v>4236</v>
      </c>
      <c r="D700" s="120" t="s">
        <v>4231</v>
      </c>
      <c r="E700" s="121" t="s">
        <v>4203</v>
      </c>
      <c r="F700" s="120" t="s">
        <v>4204</v>
      </c>
      <c r="G700" s="618">
        <f t="shared" si="20"/>
        <v>4.625</v>
      </c>
      <c r="H700" s="141">
        <v>4.7</v>
      </c>
      <c r="I700" s="141">
        <v>4.7</v>
      </c>
      <c r="J700" s="141">
        <v>4.5</v>
      </c>
      <c r="K700" s="141">
        <v>4.5999999999999996</v>
      </c>
      <c r="L700" s="500"/>
    </row>
    <row r="701" spans="1:12" ht="30" customHeight="1">
      <c r="A701" s="139" t="str">
        <f t="shared" si="21"/>
        <v>691위</v>
      </c>
      <c r="B701" s="135" t="s">
        <v>2759</v>
      </c>
      <c r="C701" s="123" t="s">
        <v>2074</v>
      </c>
      <c r="D701" s="131" t="s">
        <v>2155</v>
      </c>
      <c r="E701" s="132" t="s">
        <v>515</v>
      </c>
      <c r="F701" s="133" t="s">
        <v>2159</v>
      </c>
      <c r="G701" s="619">
        <f t="shared" si="20"/>
        <v>4.625</v>
      </c>
      <c r="H701" s="122">
        <v>4.58</v>
      </c>
      <c r="I701" s="122">
        <v>4.62</v>
      </c>
      <c r="J701" s="122">
        <v>4.6500000000000004</v>
      </c>
      <c r="K701" s="122">
        <v>4.6500000000000004</v>
      </c>
      <c r="L701" s="500"/>
    </row>
    <row r="702" spans="1:12" ht="30" customHeight="1">
      <c r="A702" s="139" t="str">
        <f t="shared" si="21"/>
        <v>691위</v>
      </c>
      <c r="B702" s="135" t="s">
        <v>3037</v>
      </c>
      <c r="C702" s="135" t="s">
        <v>5594</v>
      </c>
      <c r="D702" s="120" t="s">
        <v>3002</v>
      </c>
      <c r="E702" s="121" t="s">
        <v>3009</v>
      </c>
      <c r="F702" s="120" t="s">
        <v>3010</v>
      </c>
      <c r="G702" s="619">
        <f t="shared" si="20"/>
        <v>4.625</v>
      </c>
      <c r="H702" s="122">
        <v>4.63</v>
      </c>
      <c r="I702" s="122">
        <v>4.5999999999999996</v>
      </c>
      <c r="J702" s="122">
        <v>4.5999999999999996</v>
      </c>
      <c r="K702" s="122">
        <v>4.67</v>
      </c>
      <c r="L702" s="500"/>
    </row>
    <row r="703" spans="1:12" ht="30" customHeight="1">
      <c r="A703" s="139" t="str">
        <f t="shared" si="21"/>
        <v>691위</v>
      </c>
      <c r="B703" s="135" t="s">
        <v>3135</v>
      </c>
      <c r="C703" s="135" t="s">
        <v>3136</v>
      </c>
      <c r="D703" s="120" t="s">
        <v>3184</v>
      </c>
      <c r="E703" s="132" t="s">
        <v>3191</v>
      </c>
      <c r="F703" s="133" t="s">
        <v>3192</v>
      </c>
      <c r="G703" s="619">
        <f t="shared" si="20"/>
        <v>4.625</v>
      </c>
      <c r="H703" s="122">
        <v>4.6500000000000004</v>
      </c>
      <c r="I703" s="122">
        <v>4.6500000000000004</v>
      </c>
      <c r="J703" s="122">
        <v>4.6500000000000004</v>
      </c>
      <c r="K703" s="122">
        <v>4.55</v>
      </c>
      <c r="L703" s="500"/>
    </row>
    <row r="704" spans="1:12" ht="30" customHeight="1">
      <c r="A704" s="139" t="str">
        <f t="shared" si="21"/>
        <v>691위</v>
      </c>
      <c r="B704" s="135" t="s">
        <v>2759</v>
      </c>
      <c r="C704" s="134" t="s">
        <v>2127</v>
      </c>
      <c r="D704" s="131" t="s">
        <v>2401</v>
      </c>
      <c r="E704" s="132" t="s">
        <v>938</v>
      </c>
      <c r="F704" s="131" t="s">
        <v>2403</v>
      </c>
      <c r="G704" s="619">
        <f t="shared" si="20"/>
        <v>4.625</v>
      </c>
      <c r="H704" s="122">
        <v>4.58</v>
      </c>
      <c r="I704" s="122">
        <v>4.58</v>
      </c>
      <c r="J704" s="122">
        <v>4.67</v>
      </c>
      <c r="K704" s="122">
        <v>4.67</v>
      </c>
      <c r="L704" s="500"/>
    </row>
    <row r="705" spans="1:12" ht="30" customHeight="1">
      <c r="A705" s="139" t="str">
        <f t="shared" si="21"/>
        <v>691위</v>
      </c>
      <c r="B705" s="135" t="s">
        <v>2758</v>
      </c>
      <c r="C705" s="125" t="s">
        <v>2643</v>
      </c>
      <c r="D705" s="130" t="s">
        <v>2586</v>
      </c>
      <c r="E705" s="125" t="s">
        <v>134</v>
      </c>
      <c r="F705" s="127" t="s">
        <v>1513</v>
      </c>
      <c r="G705" s="621">
        <f t="shared" si="20"/>
        <v>4.625</v>
      </c>
      <c r="H705" s="128">
        <v>4.62</v>
      </c>
      <c r="I705" s="128">
        <v>4.6100000000000003</v>
      </c>
      <c r="J705" s="128">
        <v>4.62</v>
      </c>
      <c r="K705" s="128">
        <v>4.6500000000000004</v>
      </c>
      <c r="L705" s="500"/>
    </row>
    <row r="706" spans="1:12" ht="30" customHeight="1">
      <c r="A706" s="139" t="str">
        <f t="shared" si="21"/>
        <v>691위</v>
      </c>
      <c r="B706" s="139" t="s">
        <v>4375</v>
      </c>
      <c r="C706" s="139" t="s">
        <v>4784</v>
      </c>
      <c r="D706" s="142" t="s">
        <v>4782</v>
      </c>
      <c r="E706" s="121" t="s">
        <v>4760</v>
      </c>
      <c r="F706" s="120" t="s">
        <v>4762</v>
      </c>
      <c r="G706" s="618">
        <f t="shared" si="20"/>
        <v>4.625</v>
      </c>
      <c r="H706" s="141">
        <v>4.7</v>
      </c>
      <c r="I706" s="141">
        <v>4.5199999999999996</v>
      </c>
      <c r="J706" s="141">
        <v>4.58</v>
      </c>
      <c r="K706" s="141">
        <v>4.7</v>
      </c>
      <c r="L706" s="139"/>
    </row>
    <row r="707" spans="1:12" ht="30" customHeight="1">
      <c r="A707" s="139" t="str">
        <f t="shared" si="21"/>
        <v>691위</v>
      </c>
      <c r="B707" s="135" t="s">
        <v>2871</v>
      </c>
      <c r="C707" s="135" t="s">
        <v>5589</v>
      </c>
      <c r="D707" s="120" t="s">
        <v>2870</v>
      </c>
      <c r="E707" s="132" t="s">
        <v>675</v>
      </c>
      <c r="F707" s="133" t="s">
        <v>676</v>
      </c>
      <c r="G707" s="619">
        <f t="shared" si="20"/>
        <v>4.625</v>
      </c>
      <c r="H707" s="122">
        <v>4.5</v>
      </c>
      <c r="I707" s="122">
        <v>4.5999999999999996</v>
      </c>
      <c r="J707" s="122">
        <v>4.7</v>
      </c>
      <c r="K707" s="122">
        <v>4.7</v>
      </c>
      <c r="L707" s="500"/>
    </row>
    <row r="708" spans="1:12" ht="30" customHeight="1">
      <c r="A708" s="139" t="str">
        <f t="shared" si="21"/>
        <v>705위</v>
      </c>
      <c r="B708" s="139" t="s">
        <v>4995</v>
      </c>
      <c r="C708" s="139" t="s">
        <v>5565</v>
      </c>
      <c r="D708" s="142" t="s">
        <v>4997</v>
      </c>
      <c r="E708" s="121" t="s">
        <v>4951</v>
      </c>
      <c r="F708" s="120" t="s">
        <v>309</v>
      </c>
      <c r="G708" s="618">
        <f t="shared" ref="G708:G771" si="22">AVERAGE(H708:K708)</f>
        <v>4.6235332394606585</v>
      </c>
      <c r="H708" s="244">
        <v>4.6111111111111107</v>
      </c>
      <c r="I708" s="244">
        <v>4.6157407407407405</v>
      </c>
      <c r="J708" s="244">
        <v>4.6175115207373274</v>
      </c>
      <c r="K708" s="244">
        <v>4.6497695852534564</v>
      </c>
      <c r="L708" s="139"/>
    </row>
    <row r="709" spans="1:12" ht="30" customHeight="1">
      <c r="A709" s="139" t="str">
        <f t="shared" si="21"/>
        <v>706위</v>
      </c>
      <c r="B709" s="135" t="s">
        <v>2757</v>
      </c>
      <c r="C709" s="119" t="s">
        <v>2512</v>
      </c>
      <c r="D709" s="120" t="s">
        <v>155</v>
      </c>
      <c r="E709" s="121" t="s">
        <v>981</v>
      </c>
      <c r="F709" s="120" t="s">
        <v>982</v>
      </c>
      <c r="G709" s="619">
        <f t="shared" si="22"/>
        <v>4.6225000000000005</v>
      </c>
      <c r="H709" s="122">
        <v>4.67</v>
      </c>
      <c r="I709" s="122">
        <v>4.67</v>
      </c>
      <c r="J709" s="122">
        <v>4.6500000000000004</v>
      </c>
      <c r="K709" s="122">
        <v>4.5</v>
      </c>
      <c r="L709" s="500"/>
    </row>
    <row r="710" spans="1:12" ht="30" customHeight="1">
      <c r="A710" s="139" t="str">
        <f t="shared" ref="A710:A773" si="23">IF(_xlfn.RANK.EQ(G710,$G$4:$G$1977,0)=_xlfn.RANK.EQ(G709,$G$4:$G$1977,0), _xlfn.RANK.EQ(G709,$G$4:$G$1977)&amp;"위", _xlfn.RANK.EQ(G710,$G$4:$G$1977,0)&amp;"위")</f>
        <v>706위</v>
      </c>
      <c r="B710" s="135" t="s">
        <v>2759</v>
      </c>
      <c r="C710" s="134" t="s">
        <v>2127</v>
      </c>
      <c r="D710" s="131" t="s">
        <v>155</v>
      </c>
      <c r="E710" s="132" t="s">
        <v>981</v>
      </c>
      <c r="F710" s="133" t="s">
        <v>982</v>
      </c>
      <c r="G710" s="619">
        <f t="shared" si="22"/>
        <v>4.6225000000000005</v>
      </c>
      <c r="H710" s="122">
        <v>4.66</v>
      </c>
      <c r="I710" s="122">
        <v>4.5999999999999996</v>
      </c>
      <c r="J710" s="122">
        <v>4.63</v>
      </c>
      <c r="K710" s="122">
        <v>4.5999999999999996</v>
      </c>
      <c r="L710" s="500"/>
    </row>
    <row r="711" spans="1:12" ht="30" customHeight="1">
      <c r="A711" s="139" t="str">
        <f t="shared" si="23"/>
        <v>706위</v>
      </c>
      <c r="B711" s="135" t="s">
        <v>2757</v>
      </c>
      <c r="C711" s="119" t="s">
        <v>2512</v>
      </c>
      <c r="D711" s="120" t="s">
        <v>1304</v>
      </c>
      <c r="E711" s="121" t="s">
        <v>1311</v>
      </c>
      <c r="F711" s="120" t="s">
        <v>1312</v>
      </c>
      <c r="G711" s="619">
        <f t="shared" si="22"/>
        <v>4.6225000000000005</v>
      </c>
      <c r="H711" s="122">
        <v>4.67</v>
      </c>
      <c r="I711" s="122">
        <v>4.62</v>
      </c>
      <c r="J711" s="122">
        <v>4.62</v>
      </c>
      <c r="K711" s="122">
        <v>4.58</v>
      </c>
      <c r="L711" s="500"/>
    </row>
    <row r="712" spans="1:12" ht="30" customHeight="1">
      <c r="A712" s="139" t="str">
        <f t="shared" si="23"/>
        <v>706위</v>
      </c>
      <c r="B712" s="135" t="s">
        <v>2755</v>
      </c>
      <c r="C712" s="123" t="s">
        <v>89</v>
      </c>
      <c r="D712" s="120" t="s">
        <v>530</v>
      </c>
      <c r="E712" s="121" t="s">
        <v>545</v>
      </c>
      <c r="F712" s="120" t="s">
        <v>460</v>
      </c>
      <c r="G712" s="619">
        <f t="shared" si="22"/>
        <v>4.6225000000000005</v>
      </c>
      <c r="H712" s="122">
        <v>4.63</v>
      </c>
      <c r="I712" s="122">
        <v>4.67</v>
      </c>
      <c r="J712" s="122">
        <v>4.5999999999999996</v>
      </c>
      <c r="K712" s="122">
        <v>4.59</v>
      </c>
      <c r="L712" s="500"/>
    </row>
    <row r="713" spans="1:12" ht="30" customHeight="1">
      <c r="A713" s="139" t="str">
        <f t="shared" si="23"/>
        <v>706위</v>
      </c>
      <c r="B713" s="139" t="s">
        <v>4375</v>
      </c>
      <c r="C713" s="139" t="s">
        <v>4904</v>
      </c>
      <c r="D713" s="142" t="s">
        <v>4900</v>
      </c>
      <c r="E713" s="121" t="s">
        <v>4845</v>
      </c>
      <c r="F713" s="120" t="s">
        <v>4846</v>
      </c>
      <c r="G713" s="618">
        <f t="shared" si="22"/>
        <v>4.6225000000000005</v>
      </c>
      <c r="H713" s="141">
        <v>4.62</v>
      </c>
      <c r="I713" s="141">
        <v>4.6100000000000003</v>
      </c>
      <c r="J713" s="141">
        <v>4.57</v>
      </c>
      <c r="K713" s="141">
        <v>4.6900000000000004</v>
      </c>
      <c r="L713" s="139"/>
    </row>
    <row r="714" spans="1:12" ht="30" customHeight="1">
      <c r="A714" s="139" t="str">
        <f t="shared" si="23"/>
        <v>711위</v>
      </c>
      <c r="B714" s="135" t="s">
        <v>2757</v>
      </c>
      <c r="C714" s="119" t="s">
        <v>2514</v>
      </c>
      <c r="D714" s="120" t="s">
        <v>155</v>
      </c>
      <c r="E714" s="121" t="s">
        <v>337</v>
      </c>
      <c r="F714" s="120" t="s">
        <v>338</v>
      </c>
      <c r="G714" s="619">
        <f t="shared" si="22"/>
        <v>4.6224999999999996</v>
      </c>
      <c r="H714" s="122">
        <v>4.71</v>
      </c>
      <c r="I714" s="122">
        <v>4.6399999999999997</v>
      </c>
      <c r="J714" s="122">
        <v>4.6399999999999997</v>
      </c>
      <c r="K714" s="122">
        <v>4.5</v>
      </c>
      <c r="L714" s="500"/>
    </row>
    <row r="715" spans="1:12" ht="30" customHeight="1">
      <c r="A715" s="139" t="str">
        <f t="shared" si="23"/>
        <v>711위</v>
      </c>
      <c r="B715" s="135" t="s">
        <v>2758</v>
      </c>
      <c r="C715" s="125" t="s">
        <v>2597</v>
      </c>
      <c r="D715" s="130" t="s">
        <v>2635</v>
      </c>
      <c r="E715" s="125" t="s">
        <v>459</v>
      </c>
      <c r="F715" s="127" t="s">
        <v>2734</v>
      </c>
      <c r="G715" s="621">
        <f t="shared" si="22"/>
        <v>4.6224999999999996</v>
      </c>
      <c r="H715" s="128">
        <v>4.5999999999999996</v>
      </c>
      <c r="I715" s="128">
        <v>4.63</v>
      </c>
      <c r="J715" s="128">
        <v>4.63</v>
      </c>
      <c r="K715" s="128">
        <v>4.63</v>
      </c>
      <c r="L715" s="500"/>
    </row>
    <row r="716" spans="1:12" ht="30" customHeight="1">
      <c r="A716" s="139" t="str">
        <f t="shared" si="23"/>
        <v>711위</v>
      </c>
      <c r="B716" s="135" t="s">
        <v>2790</v>
      </c>
      <c r="C716" s="135" t="s">
        <v>5590</v>
      </c>
      <c r="D716" s="136" t="s">
        <v>155</v>
      </c>
      <c r="E716" s="132" t="s">
        <v>2783</v>
      </c>
      <c r="F716" s="133" t="s">
        <v>2784</v>
      </c>
      <c r="G716" s="619">
        <f t="shared" si="22"/>
        <v>4.6224999999999996</v>
      </c>
      <c r="H716" s="122">
        <v>4.6100000000000003</v>
      </c>
      <c r="I716" s="122">
        <v>4.6399999999999997</v>
      </c>
      <c r="J716" s="122">
        <v>4.63</v>
      </c>
      <c r="K716" s="122">
        <v>4.6100000000000003</v>
      </c>
      <c r="L716" s="500"/>
    </row>
    <row r="717" spans="1:12" ht="30" customHeight="1">
      <c r="A717" s="139" t="str">
        <f t="shared" si="23"/>
        <v>711위</v>
      </c>
      <c r="B717" s="135" t="s">
        <v>2756</v>
      </c>
      <c r="C717" s="119" t="s">
        <v>2507</v>
      </c>
      <c r="D717" s="120" t="s">
        <v>155</v>
      </c>
      <c r="E717" s="121" t="s">
        <v>151</v>
      </c>
      <c r="F717" s="120" t="s">
        <v>152</v>
      </c>
      <c r="G717" s="619">
        <f t="shared" si="22"/>
        <v>4.6224999999999996</v>
      </c>
      <c r="H717" s="122">
        <v>4.59</v>
      </c>
      <c r="I717" s="122">
        <v>4.66</v>
      </c>
      <c r="J717" s="122">
        <v>4.6100000000000003</v>
      </c>
      <c r="K717" s="122">
        <v>4.63</v>
      </c>
      <c r="L717" s="500"/>
    </row>
    <row r="718" spans="1:12" ht="30" customHeight="1">
      <c r="A718" s="139" t="str">
        <f t="shared" si="23"/>
        <v>715위</v>
      </c>
      <c r="B718" s="135" t="s">
        <v>2755</v>
      </c>
      <c r="C718" s="123" t="s">
        <v>216</v>
      </c>
      <c r="D718" s="120" t="s">
        <v>155</v>
      </c>
      <c r="E718" s="121" t="s">
        <v>335</v>
      </c>
      <c r="F718" s="120" t="s">
        <v>336</v>
      </c>
      <c r="G718" s="619">
        <f t="shared" si="22"/>
        <v>4.620000000000001</v>
      </c>
      <c r="H718" s="122">
        <v>4.6100000000000003</v>
      </c>
      <c r="I718" s="122">
        <v>4.6100000000000003</v>
      </c>
      <c r="J718" s="122">
        <v>4.6100000000000003</v>
      </c>
      <c r="K718" s="122">
        <v>4.6500000000000004</v>
      </c>
      <c r="L718" s="500"/>
    </row>
    <row r="719" spans="1:12" ht="30" customHeight="1">
      <c r="A719" s="139" t="str">
        <f t="shared" si="23"/>
        <v>716위</v>
      </c>
      <c r="B719" s="135" t="s">
        <v>2756</v>
      </c>
      <c r="C719" s="119" t="s">
        <v>2508</v>
      </c>
      <c r="D719" s="120" t="s">
        <v>155</v>
      </c>
      <c r="E719" s="121" t="s">
        <v>337</v>
      </c>
      <c r="F719" s="120" t="s">
        <v>338</v>
      </c>
      <c r="G719" s="619">
        <f t="shared" si="22"/>
        <v>4.62</v>
      </c>
      <c r="H719" s="122">
        <v>4.62</v>
      </c>
      <c r="I719" s="122">
        <v>4.62</v>
      </c>
      <c r="J719" s="122">
        <v>4.62</v>
      </c>
      <c r="K719" s="122">
        <v>4.62</v>
      </c>
      <c r="L719" s="500"/>
    </row>
    <row r="720" spans="1:12" ht="30" customHeight="1">
      <c r="A720" s="139" t="str">
        <f t="shared" si="23"/>
        <v>716위</v>
      </c>
      <c r="B720" s="135" t="s">
        <v>2757</v>
      </c>
      <c r="C720" s="119" t="s">
        <v>2511</v>
      </c>
      <c r="D720" s="120" t="s">
        <v>155</v>
      </c>
      <c r="E720" s="121" t="s">
        <v>337</v>
      </c>
      <c r="F720" s="120" t="s">
        <v>338</v>
      </c>
      <c r="G720" s="619">
        <f t="shared" si="22"/>
        <v>4.62</v>
      </c>
      <c r="H720" s="122">
        <v>4.47</v>
      </c>
      <c r="I720" s="122">
        <v>4.67</v>
      </c>
      <c r="J720" s="122">
        <v>4.67</v>
      </c>
      <c r="K720" s="122">
        <v>4.67</v>
      </c>
      <c r="L720" s="500"/>
    </row>
    <row r="721" spans="1:12" ht="30" customHeight="1">
      <c r="A721" s="139" t="str">
        <f t="shared" si="23"/>
        <v>716위</v>
      </c>
      <c r="B721" s="135" t="s">
        <v>2759</v>
      </c>
      <c r="C721" s="134" t="s">
        <v>2127</v>
      </c>
      <c r="D721" s="131" t="s">
        <v>2384</v>
      </c>
      <c r="E721" s="132" t="s">
        <v>153</v>
      </c>
      <c r="F721" s="131" t="s">
        <v>154</v>
      </c>
      <c r="G721" s="619">
        <f t="shared" si="22"/>
        <v>4.62</v>
      </c>
      <c r="H721" s="122">
        <v>4.6500000000000004</v>
      </c>
      <c r="I721" s="122">
        <v>4.6500000000000004</v>
      </c>
      <c r="J721" s="122">
        <v>4.59</v>
      </c>
      <c r="K721" s="122">
        <v>4.59</v>
      </c>
      <c r="L721" s="500"/>
    </row>
    <row r="722" spans="1:12" ht="30" customHeight="1">
      <c r="A722" s="139" t="str">
        <f t="shared" si="23"/>
        <v>716위</v>
      </c>
      <c r="B722" s="135" t="s">
        <v>2757</v>
      </c>
      <c r="C722" s="119" t="s">
        <v>2511</v>
      </c>
      <c r="D722" s="120" t="s">
        <v>155</v>
      </c>
      <c r="E722" s="121" t="s">
        <v>805</v>
      </c>
      <c r="F722" s="120" t="s">
        <v>806</v>
      </c>
      <c r="G722" s="619">
        <f t="shared" si="22"/>
        <v>4.62</v>
      </c>
      <c r="H722" s="122">
        <v>4.62</v>
      </c>
      <c r="I722" s="122">
        <v>4.62</v>
      </c>
      <c r="J722" s="122">
        <v>4.62</v>
      </c>
      <c r="K722" s="122">
        <v>4.62</v>
      </c>
      <c r="L722" s="500"/>
    </row>
    <row r="723" spans="1:12" ht="30" customHeight="1">
      <c r="A723" s="139" t="str">
        <f t="shared" si="23"/>
        <v>716위</v>
      </c>
      <c r="B723" s="135" t="s">
        <v>2755</v>
      </c>
      <c r="C723" s="123" t="s">
        <v>235</v>
      </c>
      <c r="D723" s="120" t="s">
        <v>432</v>
      </c>
      <c r="E723" s="121" t="s">
        <v>465</v>
      </c>
      <c r="F723" s="120" t="s">
        <v>466</v>
      </c>
      <c r="G723" s="619">
        <f t="shared" si="22"/>
        <v>4.62</v>
      </c>
      <c r="H723" s="122">
        <v>4.6100000000000003</v>
      </c>
      <c r="I723" s="122">
        <v>4.62</v>
      </c>
      <c r="J723" s="122">
        <v>4.6399999999999997</v>
      </c>
      <c r="K723" s="122">
        <v>4.6100000000000003</v>
      </c>
      <c r="L723" s="500"/>
    </row>
    <row r="724" spans="1:12" ht="30" customHeight="1">
      <c r="A724" s="139" t="str">
        <f t="shared" si="23"/>
        <v>716위</v>
      </c>
      <c r="B724" s="135" t="s">
        <v>3037</v>
      </c>
      <c r="C724" s="135" t="s">
        <v>5592</v>
      </c>
      <c r="D724" s="120" t="s">
        <v>155</v>
      </c>
      <c r="E724" s="121" t="s">
        <v>335</v>
      </c>
      <c r="F724" s="140" t="s">
        <v>336</v>
      </c>
      <c r="G724" s="619">
        <f t="shared" si="22"/>
        <v>4.62</v>
      </c>
      <c r="H724" s="122">
        <v>4.62</v>
      </c>
      <c r="I724" s="122">
        <v>4.62</v>
      </c>
      <c r="J724" s="122">
        <v>4.62</v>
      </c>
      <c r="K724" s="122">
        <v>4.62</v>
      </c>
      <c r="L724" s="500"/>
    </row>
    <row r="725" spans="1:12" ht="30" customHeight="1">
      <c r="A725" s="139" t="str">
        <f t="shared" si="23"/>
        <v>716위</v>
      </c>
      <c r="B725" s="135" t="s">
        <v>2756</v>
      </c>
      <c r="C725" s="119" t="s">
        <v>2507</v>
      </c>
      <c r="D725" s="120" t="s">
        <v>723</v>
      </c>
      <c r="E725" s="121" t="s">
        <v>731</v>
      </c>
      <c r="F725" s="120" t="s">
        <v>250</v>
      </c>
      <c r="G725" s="619">
        <f t="shared" si="22"/>
        <v>4.62</v>
      </c>
      <c r="H725" s="122">
        <v>4.62</v>
      </c>
      <c r="I725" s="122">
        <v>4.62</v>
      </c>
      <c r="J725" s="122">
        <v>4.62</v>
      </c>
      <c r="K725" s="122">
        <v>4.62</v>
      </c>
      <c r="L725" s="500"/>
    </row>
    <row r="726" spans="1:12" ht="30" customHeight="1">
      <c r="A726" s="139" t="str">
        <f t="shared" si="23"/>
        <v>716위</v>
      </c>
      <c r="B726" s="135" t="s">
        <v>2759</v>
      </c>
      <c r="C726" s="134" t="s">
        <v>2116</v>
      </c>
      <c r="D726" s="131" t="s">
        <v>2250</v>
      </c>
      <c r="E726" s="132" t="s">
        <v>2265</v>
      </c>
      <c r="F726" s="131" t="s">
        <v>2266</v>
      </c>
      <c r="G726" s="619">
        <f t="shared" si="22"/>
        <v>4.62</v>
      </c>
      <c r="H726" s="122">
        <v>4.71</v>
      </c>
      <c r="I726" s="122">
        <v>4.6500000000000004</v>
      </c>
      <c r="J726" s="122">
        <v>4.53</v>
      </c>
      <c r="K726" s="122">
        <v>4.59</v>
      </c>
      <c r="L726" s="500"/>
    </row>
    <row r="727" spans="1:12" ht="30" customHeight="1">
      <c r="A727" s="139" t="str">
        <f t="shared" si="23"/>
        <v>716위</v>
      </c>
      <c r="B727" s="135" t="s">
        <v>4375</v>
      </c>
      <c r="C727" s="135" t="s">
        <v>4260</v>
      </c>
      <c r="D727" s="120" t="s">
        <v>4368</v>
      </c>
      <c r="E727" s="121" t="s">
        <v>4277</v>
      </c>
      <c r="F727" s="140" t="s">
        <v>4278</v>
      </c>
      <c r="G727" s="618">
        <f t="shared" si="22"/>
        <v>4.62</v>
      </c>
      <c r="H727" s="141">
        <v>4.6399999999999997</v>
      </c>
      <c r="I727" s="141">
        <v>4.5999999999999996</v>
      </c>
      <c r="J727" s="141">
        <v>4.62</v>
      </c>
      <c r="K727" s="141">
        <v>4.62</v>
      </c>
      <c r="L727" s="500"/>
    </row>
    <row r="728" spans="1:12" ht="30" customHeight="1">
      <c r="A728" s="139" t="str">
        <f t="shared" si="23"/>
        <v>716위</v>
      </c>
      <c r="B728" s="139" t="s">
        <v>4237</v>
      </c>
      <c r="C728" s="139" t="s">
        <v>4236</v>
      </c>
      <c r="D728" s="120" t="s">
        <v>4229</v>
      </c>
      <c r="E728" s="121" t="s">
        <v>329</v>
      </c>
      <c r="F728" s="140" t="s">
        <v>330</v>
      </c>
      <c r="G728" s="618">
        <f t="shared" si="22"/>
        <v>4.62</v>
      </c>
      <c r="H728" s="141">
        <v>4.62</v>
      </c>
      <c r="I728" s="141">
        <v>4.62</v>
      </c>
      <c r="J728" s="141">
        <v>4.62</v>
      </c>
      <c r="K728" s="141">
        <v>4.62</v>
      </c>
      <c r="L728" s="500"/>
    </row>
    <row r="729" spans="1:12" ht="30" customHeight="1">
      <c r="A729" s="139" t="str">
        <f t="shared" si="23"/>
        <v>716위</v>
      </c>
      <c r="B729" s="135" t="s">
        <v>3037</v>
      </c>
      <c r="C729" s="135" t="s">
        <v>5592</v>
      </c>
      <c r="D729" s="120" t="s">
        <v>2978</v>
      </c>
      <c r="E729" s="121" t="s">
        <v>408</v>
      </c>
      <c r="F729" s="120" t="s">
        <v>411</v>
      </c>
      <c r="G729" s="619">
        <f t="shared" si="22"/>
        <v>4.62</v>
      </c>
      <c r="H729" s="122">
        <v>4.68</v>
      </c>
      <c r="I729" s="122">
        <v>4.6399999999999997</v>
      </c>
      <c r="J729" s="122">
        <v>4.57</v>
      </c>
      <c r="K729" s="122">
        <v>4.59</v>
      </c>
      <c r="L729" s="500"/>
    </row>
    <row r="730" spans="1:12" ht="30" customHeight="1">
      <c r="A730" s="139" t="str">
        <f t="shared" si="23"/>
        <v>716위</v>
      </c>
      <c r="B730" s="135" t="s">
        <v>2759</v>
      </c>
      <c r="C730" s="134" t="s">
        <v>2116</v>
      </c>
      <c r="D730" s="131" t="s">
        <v>2250</v>
      </c>
      <c r="E730" s="132" t="s">
        <v>391</v>
      </c>
      <c r="F730" s="131" t="s">
        <v>1973</v>
      </c>
      <c r="G730" s="619">
        <f t="shared" si="22"/>
        <v>4.62</v>
      </c>
      <c r="H730" s="122">
        <v>4.6500000000000004</v>
      </c>
      <c r="I730" s="122">
        <v>4.59</v>
      </c>
      <c r="J730" s="122">
        <v>4.6500000000000004</v>
      </c>
      <c r="K730" s="122">
        <v>4.59</v>
      </c>
      <c r="L730" s="500"/>
    </row>
    <row r="731" spans="1:12" ht="30" customHeight="1">
      <c r="A731" s="139" t="str">
        <f t="shared" si="23"/>
        <v>716위</v>
      </c>
      <c r="B731" s="135" t="s">
        <v>2757</v>
      </c>
      <c r="C731" s="119" t="s">
        <v>2512</v>
      </c>
      <c r="D731" s="120" t="s">
        <v>155</v>
      </c>
      <c r="E731" s="121" t="s">
        <v>807</v>
      </c>
      <c r="F731" s="120" t="s">
        <v>808</v>
      </c>
      <c r="G731" s="619">
        <f t="shared" si="22"/>
        <v>4.62</v>
      </c>
      <c r="H731" s="122">
        <v>4.62</v>
      </c>
      <c r="I731" s="122">
        <v>4.62</v>
      </c>
      <c r="J731" s="122">
        <v>4.62</v>
      </c>
      <c r="K731" s="122">
        <v>4.62</v>
      </c>
      <c r="L731" s="500"/>
    </row>
    <row r="732" spans="1:12" ht="30" customHeight="1">
      <c r="A732" s="139" t="str">
        <f t="shared" si="23"/>
        <v>716위</v>
      </c>
      <c r="B732" s="135" t="s">
        <v>2757</v>
      </c>
      <c r="C732" s="119" t="s">
        <v>2514</v>
      </c>
      <c r="D732" s="120" t="s">
        <v>155</v>
      </c>
      <c r="E732" s="121" t="s">
        <v>807</v>
      </c>
      <c r="F732" s="120" t="s">
        <v>808</v>
      </c>
      <c r="G732" s="619">
        <f t="shared" si="22"/>
        <v>4.62</v>
      </c>
      <c r="H732" s="122">
        <v>4.62</v>
      </c>
      <c r="I732" s="122">
        <v>4.62</v>
      </c>
      <c r="J732" s="122">
        <v>4.62</v>
      </c>
      <c r="K732" s="122">
        <v>4.62</v>
      </c>
      <c r="L732" s="500"/>
    </row>
    <row r="733" spans="1:12" ht="30" customHeight="1">
      <c r="A733" s="139" t="str">
        <f t="shared" si="23"/>
        <v>730위</v>
      </c>
      <c r="B733" s="135" t="s">
        <v>2757</v>
      </c>
      <c r="C733" s="119" t="s">
        <v>2514</v>
      </c>
      <c r="D733" s="120" t="s">
        <v>1471</v>
      </c>
      <c r="E733" s="121" t="s">
        <v>955</v>
      </c>
      <c r="F733" s="120" t="s">
        <v>250</v>
      </c>
      <c r="G733" s="619">
        <f t="shared" si="22"/>
        <v>4.6199999999999992</v>
      </c>
      <c r="H733" s="122">
        <v>4.6399999999999997</v>
      </c>
      <c r="I733" s="122">
        <v>4.5999999999999996</v>
      </c>
      <c r="J733" s="122">
        <v>4.5599999999999996</v>
      </c>
      <c r="K733" s="122">
        <v>4.68</v>
      </c>
      <c r="L733" s="500"/>
    </row>
    <row r="734" spans="1:12" ht="30" customHeight="1">
      <c r="A734" s="139" t="str">
        <f t="shared" si="23"/>
        <v>731위</v>
      </c>
      <c r="B734" s="139" t="s">
        <v>4995</v>
      </c>
      <c r="C734" s="139" t="s">
        <v>5559</v>
      </c>
      <c r="D734" s="142" t="s">
        <v>5553</v>
      </c>
      <c r="E734" s="121" t="s">
        <v>300</v>
      </c>
      <c r="F734" s="120" t="s">
        <v>301</v>
      </c>
      <c r="G734" s="618">
        <f t="shared" si="22"/>
        <v>4.6180310891579017</v>
      </c>
      <c r="H734" s="244">
        <v>4.6100917431192663</v>
      </c>
      <c r="I734" s="244">
        <v>4.6082949308755756</v>
      </c>
      <c r="J734" s="244">
        <v>4.5963302752293576</v>
      </c>
      <c r="K734" s="244">
        <v>4.6574074074074074</v>
      </c>
      <c r="L734" s="139"/>
    </row>
    <row r="735" spans="1:12" ht="30" customHeight="1">
      <c r="A735" s="139" t="str">
        <f t="shared" si="23"/>
        <v>732위</v>
      </c>
      <c r="B735" s="135" t="s">
        <v>2758</v>
      </c>
      <c r="C735" s="125" t="s">
        <v>2650</v>
      </c>
      <c r="D735" s="130" t="s">
        <v>2649</v>
      </c>
      <c r="E735" s="125" t="s">
        <v>2541</v>
      </c>
      <c r="F735" s="127" t="s">
        <v>2735</v>
      </c>
      <c r="G735" s="621">
        <f t="shared" si="22"/>
        <v>4.6174999999999997</v>
      </c>
      <c r="H735" s="128">
        <v>4.5999999999999996</v>
      </c>
      <c r="I735" s="128">
        <v>4.5999999999999996</v>
      </c>
      <c r="J735" s="128">
        <v>4.67</v>
      </c>
      <c r="K735" s="128">
        <v>4.5999999999999996</v>
      </c>
      <c r="L735" s="500"/>
    </row>
    <row r="736" spans="1:12" ht="30" customHeight="1">
      <c r="A736" s="139" t="str">
        <f t="shared" si="23"/>
        <v>732위</v>
      </c>
      <c r="B736" s="135" t="s">
        <v>2759</v>
      </c>
      <c r="C736" s="134" t="s">
        <v>2116</v>
      </c>
      <c r="D736" s="131" t="s">
        <v>2019</v>
      </c>
      <c r="E736" s="132" t="s">
        <v>169</v>
      </c>
      <c r="F736" s="131" t="s">
        <v>309</v>
      </c>
      <c r="G736" s="619">
        <f t="shared" si="22"/>
        <v>4.6174999999999997</v>
      </c>
      <c r="H736" s="122">
        <v>4.62</v>
      </c>
      <c r="I736" s="122">
        <v>4.5999999999999996</v>
      </c>
      <c r="J736" s="122">
        <v>4.5999999999999996</v>
      </c>
      <c r="K736" s="122">
        <v>4.6500000000000004</v>
      </c>
      <c r="L736" s="500"/>
    </row>
    <row r="737" spans="1:12" ht="30" customHeight="1">
      <c r="A737" s="139" t="str">
        <f t="shared" si="23"/>
        <v>732위</v>
      </c>
      <c r="B737" s="135" t="s">
        <v>2760</v>
      </c>
      <c r="C737" s="119" t="s">
        <v>2772</v>
      </c>
      <c r="D737" s="136" t="s">
        <v>2773</v>
      </c>
      <c r="E737" s="132" t="s">
        <v>669</v>
      </c>
      <c r="F737" s="133" t="s">
        <v>802</v>
      </c>
      <c r="G737" s="619">
        <f t="shared" si="22"/>
        <v>4.6174999999999997</v>
      </c>
      <c r="H737" s="122">
        <v>4.63</v>
      </c>
      <c r="I737" s="122">
        <v>4.66</v>
      </c>
      <c r="J737" s="122">
        <v>4.59</v>
      </c>
      <c r="K737" s="122">
        <v>4.59</v>
      </c>
      <c r="L737" s="500"/>
    </row>
    <row r="738" spans="1:12" ht="30" customHeight="1">
      <c r="A738" s="139" t="str">
        <f t="shared" si="23"/>
        <v>732위</v>
      </c>
      <c r="B738" s="135" t="s">
        <v>2759</v>
      </c>
      <c r="C738" s="134" t="s">
        <v>2127</v>
      </c>
      <c r="D738" s="131" t="s">
        <v>432</v>
      </c>
      <c r="E738" s="132" t="s">
        <v>335</v>
      </c>
      <c r="F738" s="133" t="s">
        <v>336</v>
      </c>
      <c r="G738" s="619">
        <f t="shared" si="22"/>
        <v>4.6174999999999997</v>
      </c>
      <c r="H738" s="122">
        <v>4.58</v>
      </c>
      <c r="I738" s="122">
        <v>4.58</v>
      </c>
      <c r="J738" s="122">
        <v>4.6399999999999997</v>
      </c>
      <c r="K738" s="122">
        <v>4.67</v>
      </c>
      <c r="L738" s="500"/>
    </row>
    <row r="739" spans="1:12" ht="30" customHeight="1">
      <c r="A739" s="139" t="str">
        <f t="shared" si="23"/>
        <v>732위</v>
      </c>
      <c r="B739" s="135" t="s">
        <v>2758</v>
      </c>
      <c r="C739" s="125" t="s">
        <v>1706</v>
      </c>
      <c r="D739" s="130" t="s">
        <v>2651</v>
      </c>
      <c r="E739" s="125" t="s">
        <v>245</v>
      </c>
      <c r="F739" s="127" t="s">
        <v>2736</v>
      </c>
      <c r="G739" s="621">
        <f t="shared" si="22"/>
        <v>4.6174999999999997</v>
      </c>
      <c r="H739" s="128">
        <v>4.5999999999999996</v>
      </c>
      <c r="I739" s="128">
        <v>4.5999999999999996</v>
      </c>
      <c r="J739" s="128">
        <v>4.5999999999999996</v>
      </c>
      <c r="K739" s="128">
        <v>4.67</v>
      </c>
      <c r="L739" s="500"/>
    </row>
    <row r="740" spans="1:12" ht="30" customHeight="1">
      <c r="A740" s="139" t="str">
        <f t="shared" si="23"/>
        <v>732위</v>
      </c>
      <c r="B740" s="135" t="s">
        <v>2755</v>
      </c>
      <c r="C740" s="123" t="s">
        <v>216</v>
      </c>
      <c r="D740" s="120" t="s">
        <v>253</v>
      </c>
      <c r="E740" s="121" t="s">
        <v>205</v>
      </c>
      <c r="F740" s="120" t="s">
        <v>262</v>
      </c>
      <c r="G740" s="619">
        <f t="shared" si="22"/>
        <v>4.6174999999999997</v>
      </c>
      <c r="H740" s="122">
        <v>4.5999999999999996</v>
      </c>
      <c r="I740" s="122">
        <v>4.67</v>
      </c>
      <c r="J740" s="122">
        <v>4.5999999999999996</v>
      </c>
      <c r="K740" s="122">
        <v>4.5999999999999996</v>
      </c>
      <c r="L740" s="500"/>
    </row>
    <row r="741" spans="1:12" ht="30" customHeight="1">
      <c r="A741" s="139" t="str">
        <f t="shared" si="23"/>
        <v>732위</v>
      </c>
      <c r="B741" s="135" t="s">
        <v>2759</v>
      </c>
      <c r="C741" s="134" t="s">
        <v>2433</v>
      </c>
      <c r="D741" s="131" t="s">
        <v>2458</v>
      </c>
      <c r="E741" s="132" t="s">
        <v>2459</v>
      </c>
      <c r="F741" s="131" t="s">
        <v>2467</v>
      </c>
      <c r="G741" s="619">
        <f t="shared" si="22"/>
        <v>4.6174999999999997</v>
      </c>
      <c r="H741" s="122">
        <v>4.55</v>
      </c>
      <c r="I741" s="122">
        <v>4.6399999999999997</v>
      </c>
      <c r="J741" s="122">
        <v>4.55</v>
      </c>
      <c r="K741" s="122">
        <v>4.7300000000000004</v>
      </c>
      <c r="L741" s="500"/>
    </row>
    <row r="742" spans="1:12" ht="30" customHeight="1">
      <c r="A742" s="139" t="str">
        <f t="shared" si="23"/>
        <v>732위</v>
      </c>
      <c r="B742" s="135" t="s">
        <v>2758</v>
      </c>
      <c r="C742" s="125" t="s">
        <v>2587</v>
      </c>
      <c r="D742" s="130" t="s">
        <v>155</v>
      </c>
      <c r="E742" s="125" t="s">
        <v>807</v>
      </c>
      <c r="F742" s="127" t="s">
        <v>2737</v>
      </c>
      <c r="G742" s="621">
        <f t="shared" si="22"/>
        <v>4.6174999999999997</v>
      </c>
      <c r="H742" s="128">
        <v>4.58</v>
      </c>
      <c r="I742" s="128">
        <v>4.6399999999999997</v>
      </c>
      <c r="J742" s="128">
        <v>4.58</v>
      </c>
      <c r="K742" s="128">
        <v>4.67</v>
      </c>
      <c r="L742" s="500"/>
    </row>
    <row r="743" spans="1:12" ht="30" customHeight="1">
      <c r="A743" s="139" t="str">
        <f t="shared" si="23"/>
        <v>740위</v>
      </c>
      <c r="B743" s="135" t="s">
        <v>2755</v>
      </c>
      <c r="C743" s="123" t="s">
        <v>235</v>
      </c>
      <c r="D743" s="120" t="s">
        <v>352</v>
      </c>
      <c r="E743" s="121" t="s">
        <v>363</v>
      </c>
      <c r="F743" s="120" t="s">
        <v>364</v>
      </c>
      <c r="G743" s="619">
        <f t="shared" si="22"/>
        <v>4.6150000000000002</v>
      </c>
      <c r="H743" s="122">
        <v>4.59</v>
      </c>
      <c r="I743" s="122">
        <v>4.59</v>
      </c>
      <c r="J743" s="122">
        <v>4.62</v>
      </c>
      <c r="K743" s="122">
        <v>4.66</v>
      </c>
      <c r="L743" s="500"/>
    </row>
    <row r="744" spans="1:12" ht="30" customHeight="1">
      <c r="A744" s="139" t="str">
        <f t="shared" si="23"/>
        <v>740위</v>
      </c>
      <c r="B744" s="135" t="s">
        <v>2756</v>
      </c>
      <c r="C744" s="119" t="s">
        <v>2510</v>
      </c>
      <c r="D744" s="120" t="s">
        <v>155</v>
      </c>
      <c r="E744" s="121" t="s">
        <v>803</v>
      </c>
      <c r="F744" s="120" t="s">
        <v>672</v>
      </c>
      <c r="G744" s="619">
        <f t="shared" si="22"/>
        <v>4.6150000000000002</v>
      </c>
      <c r="H744" s="122">
        <v>4.67</v>
      </c>
      <c r="I744" s="122">
        <v>4.62</v>
      </c>
      <c r="J744" s="122">
        <v>4.55</v>
      </c>
      <c r="K744" s="122">
        <v>4.62</v>
      </c>
      <c r="L744" s="500"/>
    </row>
    <row r="745" spans="1:12" ht="30" customHeight="1">
      <c r="A745" s="139" t="str">
        <f t="shared" si="23"/>
        <v>740위</v>
      </c>
      <c r="B745" s="139" t="s">
        <v>4237</v>
      </c>
      <c r="C745" s="139" t="s">
        <v>4160</v>
      </c>
      <c r="D745" s="120" t="s">
        <v>4229</v>
      </c>
      <c r="E745" s="121" t="s">
        <v>671</v>
      </c>
      <c r="F745" s="140" t="s">
        <v>672</v>
      </c>
      <c r="G745" s="618">
        <f t="shared" si="22"/>
        <v>4.6150000000000002</v>
      </c>
      <c r="H745" s="141">
        <v>4.5599999999999996</v>
      </c>
      <c r="I745" s="141">
        <v>4.67</v>
      </c>
      <c r="J745" s="141">
        <v>4.67</v>
      </c>
      <c r="K745" s="141">
        <v>4.5599999999999996</v>
      </c>
      <c r="L745" s="500"/>
    </row>
    <row r="746" spans="1:12" ht="30" customHeight="1">
      <c r="A746" s="139" t="str">
        <f t="shared" si="23"/>
        <v>740위</v>
      </c>
      <c r="B746" s="135" t="s">
        <v>2759</v>
      </c>
      <c r="C746" s="134" t="s">
        <v>2127</v>
      </c>
      <c r="D746" s="131" t="s">
        <v>2351</v>
      </c>
      <c r="E746" s="132" t="s">
        <v>2358</v>
      </c>
      <c r="F746" s="131" t="s">
        <v>2359</v>
      </c>
      <c r="G746" s="619">
        <f t="shared" si="22"/>
        <v>4.6150000000000002</v>
      </c>
      <c r="H746" s="122">
        <v>4.55</v>
      </c>
      <c r="I746" s="122">
        <v>4.7300000000000004</v>
      </c>
      <c r="J746" s="122">
        <v>4.45</v>
      </c>
      <c r="K746" s="122">
        <v>4.7300000000000004</v>
      </c>
      <c r="L746" s="500"/>
    </row>
    <row r="747" spans="1:12" ht="30" customHeight="1">
      <c r="A747" s="139" t="str">
        <f t="shared" si="23"/>
        <v>740위</v>
      </c>
      <c r="B747" s="135" t="s">
        <v>3037</v>
      </c>
      <c r="C747" s="135" t="s">
        <v>5595</v>
      </c>
      <c r="D747" s="120" t="s">
        <v>3034</v>
      </c>
      <c r="E747" s="121" t="s">
        <v>2863</v>
      </c>
      <c r="F747" s="120" t="s">
        <v>3026</v>
      </c>
      <c r="G747" s="619">
        <f t="shared" si="22"/>
        <v>4.6150000000000002</v>
      </c>
      <c r="H747" s="122">
        <v>4.62</v>
      </c>
      <c r="I747" s="122">
        <v>4.58</v>
      </c>
      <c r="J747" s="122">
        <v>4.6399999999999997</v>
      </c>
      <c r="K747" s="122">
        <v>4.62</v>
      </c>
      <c r="L747" s="500"/>
    </row>
    <row r="748" spans="1:12" ht="30" customHeight="1">
      <c r="A748" s="139" t="str">
        <f t="shared" si="23"/>
        <v>740위</v>
      </c>
      <c r="B748" s="135" t="s">
        <v>2755</v>
      </c>
      <c r="C748" s="123" t="s">
        <v>235</v>
      </c>
      <c r="D748" s="120" t="s">
        <v>419</v>
      </c>
      <c r="E748" s="121" t="s">
        <v>426</v>
      </c>
      <c r="F748" s="120" t="s">
        <v>427</v>
      </c>
      <c r="G748" s="619">
        <f t="shared" si="22"/>
        <v>4.6150000000000002</v>
      </c>
      <c r="H748" s="122">
        <v>4.5999999999999996</v>
      </c>
      <c r="I748" s="122">
        <v>4.63</v>
      </c>
      <c r="J748" s="122">
        <v>4.5999999999999996</v>
      </c>
      <c r="K748" s="122">
        <v>4.63</v>
      </c>
      <c r="L748" s="500"/>
    </row>
    <row r="749" spans="1:12" ht="30" customHeight="1">
      <c r="A749" s="139" t="str">
        <f t="shared" si="23"/>
        <v>740위</v>
      </c>
      <c r="B749" s="135" t="s">
        <v>2757</v>
      </c>
      <c r="C749" s="119" t="s">
        <v>2515</v>
      </c>
      <c r="D749" s="120" t="s">
        <v>1393</v>
      </c>
      <c r="E749" s="121" t="s">
        <v>310</v>
      </c>
      <c r="F749" s="120" t="s">
        <v>311</v>
      </c>
      <c r="G749" s="619">
        <f t="shared" si="22"/>
        <v>4.6150000000000002</v>
      </c>
      <c r="H749" s="122">
        <v>4.6500000000000004</v>
      </c>
      <c r="I749" s="122">
        <v>4.62</v>
      </c>
      <c r="J749" s="122">
        <v>4.58</v>
      </c>
      <c r="K749" s="122">
        <v>4.6100000000000003</v>
      </c>
      <c r="L749" s="500"/>
    </row>
    <row r="750" spans="1:12" ht="30" customHeight="1">
      <c r="A750" s="139" t="str">
        <f t="shared" si="23"/>
        <v>740위</v>
      </c>
      <c r="B750" s="135" t="s">
        <v>2756</v>
      </c>
      <c r="C750" s="119" t="s">
        <v>2509</v>
      </c>
      <c r="D750" s="120" t="s">
        <v>963</v>
      </c>
      <c r="E750" s="121" t="s">
        <v>964</v>
      </c>
      <c r="F750" s="120" t="s">
        <v>965</v>
      </c>
      <c r="G750" s="619">
        <f t="shared" si="22"/>
        <v>4.6150000000000002</v>
      </c>
      <c r="H750" s="122">
        <v>4.5599999999999996</v>
      </c>
      <c r="I750" s="122">
        <v>4.6399999999999997</v>
      </c>
      <c r="J750" s="122">
        <v>4.62</v>
      </c>
      <c r="K750" s="122">
        <v>4.6399999999999997</v>
      </c>
      <c r="L750" s="500"/>
    </row>
    <row r="751" spans="1:12" ht="30" customHeight="1">
      <c r="A751" s="139" t="str">
        <f t="shared" si="23"/>
        <v>748위</v>
      </c>
      <c r="B751" s="135" t="s">
        <v>4237</v>
      </c>
      <c r="C751" s="134" t="s">
        <v>3272</v>
      </c>
      <c r="D751" s="131" t="s">
        <v>3306</v>
      </c>
      <c r="E751" s="132" t="s">
        <v>3309</v>
      </c>
      <c r="F751" s="133" t="s">
        <v>3310</v>
      </c>
      <c r="G751" s="619">
        <f t="shared" si="22"/>
        <v>4.6149999999999993</v>
      </c>
      <c r="H751" s="122">
        <v>4.67</v>
      </c>
      <c r="I751" s="122">
        <v>4.67</v>
      </c>
      <c r="J751" s="122">
        <v>4.5599999999999996</v>
      </c>
      <c r="K751" s="122">
        <v>4.5599999999999996</v>
      </c>
      <c r="L751" s="500"/>
    </row>
    <row r="752" spans="1:12" ht="30" customHeight="1">
      <c r="A752" s="139" t="str">
        <f t="shared" si="23"/>
        <v>748위</v>
      </c>
      <c r="B752" s="135" t="s">
        <v>4237</v>
      </c>
      <c r="C752" s="134" t="s">
        <v>3239</v>
      </c>
      <c r="D752" s="131" t="s">
        <v>3209</v>
      </c>
      <c r="E752" s="132" t="s">
        <v>128</v>
      </c>
      <c r="F752" s="133" t="s">
        <v>3252</v>
      </c>
      <c r="G752" s="619">
        <f t="shared" si="22"/>
        <v>4.6149999999999993</v>
      </c>
      <c r="H752" s="122">
        <v>4.59</v>
      </c>
      <c r="I752" s="122">
        <v>4.6100000000000003</v>
      </c>
      <c r="J752" s="122">
        <v>4.63</v>
      </c>
      <c r="K752" s="122">
        <v>4.63</v>
      </c>
      <c r="L752" s="500"/>
    </row>
    <row r="753" spans="1:12" ht="30" customHeight="1">
      <c r="A753" s="139" t="str">
        <f t="shared" si="23"/>
        <v>750위</v>
      </c>
      <c r="B753" s="139" t="s">
        <v>4995</v>
      </c>
      <c r="C753" s="139" t="s">
        <v>4910</v>
      </c>
      <c r="D753" s="142" t="s">
        <v>4996</v>
      </c>
      <c r="E753" s="121" t="s">
        <v>4920</v>
      </c>
      <c r="F753" s="140" t="s">
        <v>4921</v>
      </c>
      <c r="G753" s="618">
        <f t="shared" si="22"/>
        <v>4.6132246376811592</v>
      </c>
      <c r="H753" s="244">
        <v>4.583333333333333</v>
      </c>
      <c r="I753" s="244">
        <v>4.6086956521739131</v>
      </c>
      <c r="J753" s="244">
        <v>4.6521739130434785</v>
      </c>
      <c r="K753" s="244">
        <v>4.6086956521739131</v>
      </c>
      <c r="L753" s="139"/>
    </row>
    <row r="754" spans="1:12" ht="30" customHeight="1">
      <c r="A754" s="139" t="str">
        <f t="shared" si="23"/>
        <v>751위</v>
      </c>
      <c r="B754" s="139" t="s">
        <v>4375</v>
      </c>
      <c r="C754" s="139" t="s">
        <v>4904</v>
      </c>
      <c r="D754" s="142" t="s">
        <v>4899</v>
      </c>
      <c r="E754" s="121" t="s">
        <v>669</v>
      </c>
      <c r="F754" s="140" t="s">
        <v>670</v>
      </c>
      <c r="G754" s="618">
        <f t="shared" si="22"/>
        <v>4.6125000000000007</v>
      </c>
      <c r="H754" s="141">
        <v>4.62</v>
      </c>
      <c r="I754" s="141">
        <v>4.54</v>
      </c>
      <c r="J754" s="141">
        <v>4.62</v>
      </c>
      <c r="K754" s="141">
        <v>4.67</v>
      </c>
      <c r="L754" s="139"/>
    </row>
    <row r="755" spans="1:12" ht="30" customHeight="1">
      <c r="A755" s="139" t="str">
        <f t="shared" si="23"/>
        <v>751위</v>
      </c>
      <c r="B755" s="135" t="s">
        <v>3037</v>
      </c>
      <c r="C755" s="135" t="s">
        <v>5592</v>
      </c>
      <c r="D755" s="120" t="s">
        <v>3036</v>
      </c>
      <c r="E755" s="121" t="s">
        <v>164</v>
      </c>
      <c r="F755" s="120" t="s">
        <v>710</v>
      </c>
      <c r="G755" s="619">
        <f t="shared" si="22"/>
        <v>4.6125000000000007</v>
      </c>
      <c r="H755" s="122">
        <v>4.67</v>
      </c>
      <c r="I755" s="122">
        <v>4.4000000000000004</v>
      </c>
      <c r="J755" s="122">
        <v>4.71</v>
      </c>
      <c r="K755" s="122">
        <v>4.67</v>
      </c>
      <c r="L755" s="500"/>
    </row>
    <row r="756" spans="1:12" ht="30" customHeight="1">
      <c r="A756" s="139" t="str">
        <f t="shared" si="23"/>
        <v>753위</v>
      </c>
      <c r="B756" s="135" t="s">
        <v>2760</v>
      </c>
      <c r="C756" s="119" t="s">
        <v>2772</v>
      </c>
      <c r="D756" s="136" t="s">
        <v>2774</v>
      </c>
      <c r="E756" s="132" t="s">
        <v>2766</v>
      </c>
      <c r="F756" s="133" t="s">
        <v>2767</v>
      </c>
      <c r="G756" s="619">
        <f t="shared" si="22"/>
        <v>4.6124999999999998</v>
      </c>
      <c r="H756" s="122">
        <v>4.63</v>
      </c>
      <c r="I756" s="122">
        <v>4.59</v>
      </c>
      <c r="J756" s="122">
        <v>4.5999999999999996</v>
      </c>
      <c r="K756" s="122">
        <v>4.63</v>
      </c>
      <c r="L756" s="500"/>
    </row>
    <row r="757" spans="1:12" ht="30" customHeight="1">
      <c r="A757" s="139" t="str">
        <f t="shared" si="23"/>
        <v>753위</v>
      </c>
      <c r="B757" s="135" t="s">
        <v>2756</v>
      </c>
      <c r="C757" s="119" t="s">
        <v>2509</v>
      </c>
      <c r="D757" s="120" t="s">
        <v>155</v>
      </c>
      <c r="E757" s="121" t="s">
        <v>543</v>
      </c>
      <c r="F757" s="120" t="s">
        <v>458</v>
      </c>
      <c r="G757" s="619">
        <f t="shared" si="22"/>
        <v>4.6124999999999998</v>
      </c>
      <c r="H757" s="122">
        <v>4.53</v>
      </c>
      <c r="I757" s="122">
        <v>4.67</v>
      </c>
      <c r="J757" s="122">
        <v>4.6100000000000003</v>
      </c>
      <c r="K757" s="122">
        <v>4.6399999999999997</v>
      </c>
      <c r="L757" s="500"/>
    </row>
    <row r="758" spans="1:12" ht="30" customHeight="1">
      <c r="A758" s="139" t="str">
        <f t="shared" si="23"/>
        <v>753위</v>
      </c>
      <c r="B758" s="135" t="s">
        <v>2756</v>
      </c>
      <c r="C758" s="119" t="s">
        <v>2507</v>
      </c>
      <c r="D758" s="120" t="s">
        <v>734</v>
      </c>
      <c r="E758" s="121" t="s">
        <v>739</v>
      </c>
      <c r="F758" s="120" t="s">
        <v>740</v>
      </c>
      <c r="G758" s="619">
        <f t="shared" si="22"/>
        <v>4.6124999999999998</v>
      </c>
      <c r="H758" s="122">
        <v>4.62</v>
      </c>
      <c r="I758" s="122">
        <v>4.62</v>
      </c>
      <c r="J758" s="122">
        <v>4.66</v>
      </c>
      <c r="K758" s="122">
        <v>4.55</v>
      </c>
      <c r="L758" s="500"/>
    </row>
    <row r="759" spans="1:12" ht="30" customHeight="1">
      <c r="A759" s="139" t="str">
        <f t="shared" si="23"/>
        <v>756위</v>
      </c>
      <c r="B759" s="135" t="s">
        <v>2756</v>
      </c>
      <c r="C759" s="119" t="s">
        <v>2509</v>
      </c>
      <c r="D759" s="120" t="s">
        <v>925</v>
      </c>
      <c r="E759" s="121" t="s">
        <v>300</v>
      </c>
      <c r="F759" s="120" t="s">
        <v>360</v>
      </c>
      <c r="G759" s="619">
        <f t="shared" si="22"/>
        <v>4.6100000000000003</v>
      </c>
      <c r="H759" s="122">
        <v>4.62</v>
      </c>
      <c r="I759" s="122">
        <v>4.66</v>
      </c>
      <c r="J759" s="122">
        <v>4.5</v>
      </c>
      <c r="K759" s="122">
        <v>4.66</v>
      </c>
      <c r="L759" s="500"/>
    </row>
    <row r="760" spans="1:12" ht="30" customHeight="1">
      <c r="A760" s="139" t="str">
        <f t="shared" si="23"/>
        <v>756위</v>
      </c>
      <c r="B760" s="135" t="s">
        <v>2755</v>
      </c>
      <c r="C760" s="123" t="s">
        <v>235</v>
      </c>
      <c r="D760" s="120" t="s">
        <v>419</v>
      </c>
      <c r="E760" s="121" t="s">
        <v>420</v>
      </c>
      <c r="F760" s="120" t="s">
        <v>421</v>
      </c>
      <c r="G760" s="619">
        <f t="shared" si="22"/>
        <v>4.6100000000000003</v>
      </c>
      <c r="H760" s="122">
        <v>4.57</v>
      </c>
      <c r="I760" s="122">
        <v>4.5999999999999996</v>
      </c>
      <c r="J760" s="122">
        <v>4.57</v>
      </c>
      <c r="K760" s="122">
        <v>4.7</v>
      </c>
      <c r="L760" s="500"/>
    </row>
    <row r="761" spans="1:12" ht="30" customHeight="1">
      <c r="A761" s="139" t="str">
        <f t="shared" si="23"/>
        <v>756위</v>
      </c>
      <c r="B761" s="135" t="s">
        <v>2758</v>
      </c>
      <c r="C761" s="125" t="s">
        <v>2595</v>
      </c>
      <c r="D761" s="130" t="s">
        <v>2652</v>
      </c>
      <c r="E761" s="125" t="s">
        <v>2536</v>
      </c>
      <c r="F761" s="127" t="s">
        <v>336</v>
      </c>
      <c r="G761" s="621">
        <f t="shared" si="22"/>
        <v>4.6100000000000003</v>
      </c>
      <c r="H761" s="128">
        <v>4.58</v>
      </c>
      <c r="I761" s="128">
        <v>4.62</v>
      </c>
      <c r="J761" s="128">
        <v>4.62</v>
      </c>
      <c r="K761" s="128">
        <v>4.62</v>
      </c>
      <c r="L761" s="500"/>
    </row>
    <row r="762" spans="1:12" ht="30" customHeight="1">
      <c r="A762" s="139" t="str">
        <f t="shared" si="23"/>
        <v>756위</v>
      </c>
      <c r="B762" s="135" t="s">
        <v>2758</v>
      </c>
      <c r="C762" s="125" t="s">
        <v>2587</v>
      </c>
      <c r="D762" s="130" t="s">
        <v>2609</v>
      </c>
      <c r="E762" s="125" t="s">
        <v>979</v>
      </c>
      <c r="F762" s="127" t="s">
        <v>980</v>
      </c>
      <c r="G762" s="621">
        <f t="shared" si="22"/>
        <v>4.6100000000000003</v>
      </c>
      <c r="H762" s="128">
        <v>4.63</v>
      </c>
      <c r="I762" s="128">
        <v>4.6100000000000003</v>
      </c>
      <c r="J762" s="128">
        <v>4.6100000000000003</v>
      </c>
      <c r="K762" s="128">
        <v>4.59</v>
      </c>
      <c r="L762" s="500"/>
    </row>
    <row r="763" spans="1:12" ht="30" customHeight="1">
      <c r="A763" s="139" t="str">
        <f t="shared" si="23"/>
        <v>756위</v>
      </c>
      <c r="B763" s="139" t="s">
        <v>4375</v>
      </c>
      <c r="C763" s="139" t="s">
        <v>4784</v>
      </c>
      <c r="D763" s="142" t="s">
        <v>4782</v>
      </c>
      <c r="E763" s="121" t="s">
        <v>4760</v>
      </c>
      <c r="F763" s="120" t="s">
        <v>4761</v>
      </c>
      <c r="G763" s="618">
        <f t="shared" si="22"/>
        <v>4.6100000000000003</v>
      </c>
      <c r="H763" s="141">
        <v>4.7</v>
      </c>
      <c r="I763" s="141">
        <v>4.4800000000000004</v>
      </c>
      <c r="J763" s="141">
        <v>4.6399999999999997</v>
      </c>
      <c r="K763" s="141">
        <v>4.62</v>
      </c>
      <c r="L763" s="139"/>
    </row>
    <row r="764" spans="1:12" ht="30" customHeight="1">
      <c r="A764" s="139" t="str">
        <f t="shared" si="23"/>
        <v>761위</v>
      </c>
      <c r="B764" s="135" t="s">
        <v>2757</v>
      </c>
      <c r="C764" s="119" t="s">
        <v>2513</v>
      </c>
      <c r="D764" s="120" t="s">
        <v>155</v>
      </c>
      <c r="E764" s="121" t="s">
        <v>337</v>
      </c>
      <c r="F764" s="120" t="s">
        <v>338</v>
      </c>
      <c r="G764" s="619">
        <f t="shared" si="22"/>
        <v>4.6099999999999994</v>
      </c>
      <c r="H764" s="122">
        <v>4.37</v>
      </c>
      <c r="I764" s="122">
        <v>4.67</v>
      </c>
      <c r="J764" s="122">
        <v>4.67</v>
      </c>
      <c r="K764" s="122">
        <v>4.7300000000000004</v>
      </c>
      <c r="L764" s="500"/>
    </row>
    <row r="765" spans="1:12" ht="30" customHeight="1">
      <c r="A765" s="139" t="str">
        <f t="shared" si="23"/>
        <v>761위</v>
      </c>
      <c r="B765" s="135" t="s">
        <v>2756</v>
      </c>
      <c r="C765" s="119" t="s">
        <v>2507</v>
      </c>
      <c r="D765" s="120" t="s">
        <v>702</v>
      </c>
      <c r="E765" s="121" t="s">
        <v>696</v>
      </c>
      <c r="F765" s="120" t="s">
        <v>697</v>
      </c>
      <c r="G765" s="619">
        <f t="shared" si="22"/>
        <v>4.6099999999999994</v>
      </c>
      <c r="H765" s="122">
        <v>4.5199999999999996</v>
      </c>
      <c r="I765" s="122">
        <v>4.7</v>
      </c>
      <c r="J765" s="122">
        <v>4.63</v>
      </c>
      <c r="K765" s="122">
        <v>4.59</v>
      </c>
      <c r="L765" s="500"/>
    </row>
    <row r="766" spans="1:12" ht="30" customHeight="1">
      <c r="A766" s="139" t="str">
        <f t="shared" si="23"/>
        <v>761위</v>
      </c>
      <c r="B766" s="135" t="s">
        <v>3037</v>
      </c>
      <c r="C766" s="135" t="s">
        <v>5592</v>
      </c>
      <c r="D766" s="120" t="s">
        <v>155</v>
      </c>
      <c r="E766" s="121" t="s">
        <v>669</v>
      </c>
      <c r="F766" s="140" t="s">
        <v>670</v>
      </c>
      <c r="G766" s="619">
        <f t="shared" si="22"/>
        <v>4.6099999999999994</v>
      </c>
      <c r="H766" s="122">
        <v>4.5199999999999996</v>
      </c>
      <c r="I766" s="122">
        <v>4.6500000000000004</v>
      </c>
      <c r="J766" s="122">
        <v>4.62</v>
      </c>
      <c r="K766" s="122">
        <v>4.6500000000000004</v>
      </c>
      <c r="L766" s="500"/>
    </row>
    <row r="767" spans="1:12" ht="30" customHeight="1">
      <c r="A767" s="139" t="str">
        <f t="shared" si="23"/>
        <v>761위</v>
      </c>
      <c r="B767" s="135" t="s">
        <v>3037</v>
      </c>
      <c r="C767" s="135" t="s">
        <v>5592</v>
      </c>
      <c r="D767" s="120" t="s">
        <v>155</v>
      </c>
      <c r="E767" s="121" t="s">
        <v>459</v>
      </c>
      <c r="F767" s="140" t="s">
        <v>460</v>
      </c>
      <c r="G767" s="619">
        <f t="shared" si="22"/>
        <v>4.6099999999999994</v>
      </c>
      <c r="H767" s="122">
        <v>4.6399999999999997</v>
      </c>
      <c r="I767" s="122">
        <v>4.6399999999999997</v>
      </c>
      <c r="J767" s="122">
        <v>4.59</v>
      </c>
      <c r="K767" s="122">
        <v>4.57</v>
      </c>
      <c r="L767" s="500"/>
    </row>
    <row r="768" spans="1:12" ht="30" customHeight="1">
      <c r="A768" s="139" t="str">
        <f t="shared" si="23"/>
        <v>765위</v>
      </c>
      <c r="B768" s="135" t="s">
        <v>2758</v>
      </c>
      <c r="C768" s="125" t="s">
        <v>2599</v>
      </c>
      <c r="D768" s="130" t="s">
        <v>2652</v>
      </c>
      <c r="E768" s="125" t="s">
        <v>543</v>
      </c>
      <c r="F768" s="127" t="s">
        <v>458</v>
      </c>
      <c r="G768" s="621">
        <f t="shared" si="22"/>
        <v>4.6074999999999999</v>
      </c>
      <c r="H768" s="128">
        <v>4.63</v>
      </c>
      <c r="I768" s="128">
        <v>4.53</v>
      </c>
      <c r="J768" s="128">
        <v>4.57</v>
      </c>
      <c r="K768" s="128">
        <v>4.7</v>
      </c>
      <c r="L768" s="500"/>
    </row>
    <row r="769" spans="1:12" ht="30" customHeight="1">
      <c r="A769" s="139" t="str">
        <f t="shared" si="23"/>
        <v>765위</v>
      </c>
      <c r="B769" s="139" t="s">
        <v>4139</v>
      </c>
      <c r="C769" s="139" t="s">
        <v>4135</v>
      </c>
      <c r="D769" s="120" t="s">
        <v>4134</v>
      </c>
      <c r="E769" s="121" t="s">
        <v>671</v>
      </c>
      <c r="F769" s="140" t="s">
        <v>672</v>
      </c>
      <c r="G769" s="618">
        <f t="shared" si="22"/>
        <v>4.6074999999999999</v>
      </c>
      <c r="H769" s="141">
        <v>4.5599999999999996</v>
      </c>
      <c r="I769" s="141">
        <v>4.5999999999999996</v>
      </c>
      <c r="J769" s="141">
        <v>4.5999999999999996</v>
      </c>
      <c r="K769" s="141">
        <v>4.67</v>
      </c>
      <c r="L769" s="500"/>
    </row>
    <row r="770" spans="1:12" ht="30" customHeight="1">
      <c r="A770" s="139" t="str">
        <f t="shared" si="23"/>
        <v>765위</v>
      </c>
      <c r="B770" s="135" t="s">
        <v>4237</v>
      </c>
      <c r="C770" s="134" t="s">
        <v>3960</v>
      </c>
      <c r="D770" s="131" t="s">
        <v>4010</v>
      </c>
      <c r="E770" s="132" t="s">
        <v>4020</v>
      </c>
      <c r="F770" s="131" t="s">
        <v>4021</v>
      </c>
      <c r="G770" s="619">
        <f t="shared" si="22"/>
        <v>4.6074999999999999</v>
      </c>
      <c r="H770" s="122">
        <v>4.6100000000000003</v>
      </c>
      <c r="I770" s="122">
        <v>4.62</v>
      </c>
      <c r="J770" s="122">
        <v>4.5599999999999996</v>
      </c>
      <c r="K770" s="122">
        <v>4.6399999999999997</v>
      </c>
      <c r="L770" s="500"/>
    </row>
    <row r="771" spans="1:12" ht="30" customHeight="1">
      <c r="A771" s="139" t="str">
        <f t="shared" si="23"/>
        <v>768위</v>
      </c>
      <c r="B771" s="139" t="s">
        <v>4995</v>
      </c>
      <c r="C771" s="139" t="s">
        <v>5049</v>
      </c>
      <c r="D771" s="142" t="s">
        <v>5558</v>
      </c>
      <c r="E771" s="121" t="s">
        <v>3179</v>
      </c>
      <c r="F771" s="140" t="s">
        <v>4871</v>
      </c>
      <c r="G771" s="618">
        <f t="shared" si="22"/>
        <v>4.6052631578947363</v>
      </c>
      <c r="H771" s="244">
        <v>4.5789473684210522</v>
      </c>
      <c r="I771" s="244">
        <v>4.6315789473684212</v>
      </c>
      <c r="J771" s="244">
        <v>4.5789473684210522</v>
      </c>
      <c r="K771" s="244">
        <v>4.6315789473684212</v>
      </c>
      <c r="L771" s="139"/>
    </row>
    <row r="772" spans="1:12" ht="30" customHeight="1">
      <c r="A772" s="139" t="str">
        <f t="shared" si="23"/>
        <v>769위</v>
      </c>
      <c r="B772" s="135" t="s">
        <v>2759</v>
      </c>
      <c r="C772" s="134" t="s">
        <v>2127</v>
      </c>
      <c r="D772" s="131" t="s">
        <v>2384</v>
      </c>
      <c r="E772" s="132" t="s">
        <v>395</v>
      </c>
      <c r="F772" s="131" t="s">
        <v>2386</v>
      </c>
      <c r="G772" s="619">
        <f t="shared" ref="G772:G835" si="24">AVERAGE(H772:K772)</f>
        <v>4.6050000000000004</v>
      </c>
      <c r="H772" s="122">
        <v>4.6500000000000004</v>
      </c>
      <c r="I772" s="122">
        <v>4.53</v>
      </c>
      <c r="J772" s="122">
        <v>4.59</v>
      </c>
      <c r="K772" s="122">
        <v>4.6500000000000004</v>
      </c>
      <c r="L772" s="500"/>
    </row>
    <row r="773" spans="1:12" ht="30" customHeight="1">
      <c r="A773" s="139" t="str">
        <f t="shared" si="23"/>
        <v>769위</v>
      </c>
      <c r="B773" s="139" t="s">
        <v>4375</v>
      </c>
      <c r="C773" s="139" t="s">
        <v>4904</v>
      </c>
      <c r="D773" s="142" t="s">
        <v>4900</v>
      </c>
      <c r="E773" s="121" t="s">
        <v>4849</v>
      </c>
      <c r="F773" s="120" t="s">
        <v>4850</v>
      </c>
      <c r="G773" s="618">
        <f t="shared" si="24"/>
        <v>4.6050000000000004</v>
      </c>
      <c r="H773" s="141">
        <v>4.5999999999999996</v>
      </c>
      <c r="I773" s="141">
        <v>4.6100000000000003</v>
      </c>
      <c r="J773" s="141">
        <v>4.58</v>
      </c>
      <c r="K773" s="141">
        <v>4.63</v>
      </c>
      <c r="L773" s="139"/>
    </row>
    <row r="774" spans="1:12" ht="30" customHeight="1">
      <c r="A774" s="139" t="str">
        <f t="shared" ref="A774:A837" si="25">IF(_xlfn.RANK.EQ(G774,$G$4:$G$1977,0)=_xlfn.RANK.EQ(G773,$G$4:$G$1977,0), _xlfn.RANK.EQ(G773,$G$4:$G$1977)&amp;"위", _xlfn.RANK.EQ(G774,$G$4:$G$1977,0)&amp;"위")</f>
        <v>769위</v>
      </c>
      <c r="B774" s="135" t="s">
        <v>2757</v>
      </c>
      <c r="C774" s="119" t="s">
        <v>2515</v>
      </c>
      <c r="D774" s="120" t="s">
        <v>155</v>
      </c>
      <c r="E774" s="121" t="s">
        <v>543</v>
      </c>
      <c r="F774" s="120" t="s">
        <v>458</v>
      </c>
      <c r="G774" s="619">
        <f t="shared" si="24"/>
        <v>4.6050000000000004</v>
      </c>
      <c r="H774" s="122">
        <v>4.63</v>
      </c>
      <c r="I774" s="122">
        <v>4.62</v>
      </c>
      <c r="J774" s="122">
        <v>4.57</v>
      </c>
      <c r="K774" s="122">
        <v>4.5999999999999996</v>
      </c>
      <c r="L774" s="500"/>
    </row>
    <row r="775" spans="1:12" ht="30" customHeight="1">
      <c r="A775" s="139" t="str">
        <f t="shared" si="25"/>
        <v>769위</v>
      </c>
      <c r="B775" s="135" t="s">
        <v>5600</v>
      </c>
      <c r="C775" s="134" t="s">
        <v>3272</v>
      </c>
      <c r="D775" s="131" t="s">
        <v>3290</v>
      </c>
      <c r="E775" s="132" t="s">
        <v>3291</v>
      </c>
      <c r="F775" s="131" t="s">
        <v>3292</v>
      </c>
      <c r="G775" s="619">
        <f t="shared" si="24"/>
        <v>4.6050000000000004</v>
      </c>
      <c r="H775" s="122">
        <v>4.71</v>
      </c>
      <c r="I775" s="122">
        <v>4.71</v>
      </c>
      <c r="J775" s="122">
        <v>4.43</v>
      </c>
      <c r="K775" s="122">
        <v>4.57</v>
      </c>
      <c r="L775" s="500"/>
    </row>
    <row r="776" spans="1:12" ht="30" customHeight="1">
      <c r="A776" s="139" t="str">
        <f t="shared" si="25"/>
        <v>769위</v>
      </c>
      <c r="B776" s="135" t="s">
        <v>2758</v>
      </c>
      <c r="C776" s="125" t="s">
        <v>2653</v>
      </c>
      <c r="D776" s="130" t="s">
        <v>2654</v>
      </c>
      <c r="E776" s="125" t="s">
        <v>267</v>
      </c>
      <c r="F776" s="127" t="s">
        <v>2738</v>
      </c>
      <c r="G776" s="621">
        <f t="shared" si="24"/>
        <v>4.6050000000000004</v>
      </c>
      <c r="H776" s="128">
        <v>4.68</v>
      </c>
      <c r="I776" s="128">
        <v>4.53</v>
      </c>
      <c r="J776" s="128">
        <v>4.58</v>
      </c>
      <c r="K776" s="128">
        <v>4.63</v>
      </c>
      <c r="L776" s="500"/>
    </row>
    <row r="777" spans="1:12" ht="30" customHeight="1">
      <c r="A777" s="139" t="str">
        <f t="shared" si="25"/>
        <v>769위</v>
      </c>
      <c r="B777" s="135" t="s">
        <v>2755</v>
      </c>
      <c r="C777" s="123" t="s">
        <v>235</v>
      </c>
      <c r="D777" s="120" t="s">
        <v>432</v>
      </c>
      <c r="E777" s="121" t="s">
        <v>447</v>
      </c>
      <c r="F777" s="120" t="s">
        <v>448</v>
      </c>
      <c r="G777" s="619">
        <f t="shared" si="24"/>
        <v>4.6050000000000004</v>
      </c>
      <c r="H777" s="122">
        <v>4.62</v>
      </c>
      <c r="I777" s="122">
        <v>4.62</v>
      </c>
      <c r="J777" s="122">
        <v>4.5599999999999996</v>
      </c>
      <c r="K777" s="122">
        <v>4.62</v>
      </c>
      <c r="L777" s="500"/>
    </row>
    <row r="778" spans="1:12" ht="30" customHeight="1">
      <c r="A778" s="139" t="str">
        <f t="shared" si="25"/>
        <v>769위</v>
      </c>
      <c r="B778" s="135" t="s">
        <v>2757</v>
      </c>
      <c r="C778" s="119" t="s">
        <v>2513</v>
      </c>
      <c r="D778" s="120" t="s">
        <v>155</v>
      </c>
      <c r="E778" s="121" t="s">
        <v>335</v>
      </c>
      <c r="F778" s="120" t="s">
        <v>336</v>
      </c>
      <c r="G778" s="619">
        <f t="shared" si="24"/>
        <v>4.6050000000000004</v>
      </c>
      <c r="H778" s="122">
        <v>4.6500000000000004</v>
      </c>
      <c r="I778" s="122">
        <v>4.6500000000000004</v>
      </c>
      <c r="J778" s="122">
        <v>4.47</v>
      </c>
      <c r="K778" s="122">
        <v>4.6500000000000004</v>
      </c>
      <c r="L778" s="500"/>
    </row>
    <row r="779" spans="1:12" ht="30" customHeight="1">
      <c r="A779" s="139" t="str">
        <f t="shared" si="25"/>
        <v>769위</v>
      </c>
      <c r="B779" s="135" t="s">
        <v>2790</v>
      </c>
      <c r="C779" s="135" t="s">
        <v>5590</v>
      </c>
      <c r="D779" s="136" t="s">
        <v>155</v>
      </c>
      <c r="E779" s="132" t="s">
        <v>671</v>
      </c>
      <c r="F779" s="133" t="s">
        <v>672</v>
      </c>
      <c r="G779" s="619">
        <f t="shared" si="24"/>
        <v>4.6050000000000004</v>
      </c>
      <c r="H779" s="122">
        <v>4.59</v>
      </c>
      <c r="I779" s="122">
        <v>4.59</v>
      </c>
      <c r="J779" s="122">
        <v>4.6500000000000004</v>
      </c>
      <c r="K779" s="122">
        <v>4.59</v>
      </c>
      <c r="L779" s="500"/>
    </row>
    <row r="780" spans="1:12" ht="30" customHeight="1">
      <c r="A780" s="139" t="str">
        <f t="shared" si="25"/>
        <v>769위</v>
      </c>
      <c r="B780" s="135" t="s">
        <v>4375</v>
      </c>
      <c r="C780" s="135" t="s">
        <v>5601</v>
      </c>
      <c r="D780" s="120" t="s">
        <v>4368</v>
      </c>
      <c r="E780" s="121" t="s">
        <v>671</v>
      </c>
      <c r="F780" s="140" t="s">
        <v>672</v>
      </c>
      <c r="G780" s="618">
        <f t="shared" si="24"/>
        <v>4.6050000000000004</v>
      </c>
      <c r="H780" s="141">
        <v>4.62</v>
      </c>
      <c r="I780" s="141">
        <v>4.5599999999999996</v>
      </c>
      <c r="J780" s="141">
        <v>4.62</v>
      </c>
      <c r="K780" s="141">
        <v>4.62</v>
      </c>
      <c r="L780" s="500"/>
    </row>
    <row r="781" spans="1:12" ht="30" customHeight="1">
      <c r="A781" s="139" t="str">
        <f t="shared" si="25"/>
        <v>769위</v>
      </c>
      <c r="B781" s="135" t="s">
        <v>2756</v>
      </c>
      <c r="C781" s="119" t="s">
        <v>2507</v>
      </c>
      <c r="D781" s="120" t="s">
        <v>723</v>
      </c>
      <c r="E781" s="121" t="s">
        <v>729</v>
      </c>
      <c r="F781" s="120" t="s">
        <v>716</v>
      </c>
      <c r="G781" s="619">
        <f t="shared" si="24"/>
        <v>4.6050000000000004</v>
      </c>
      <c r="H781" s="122">
        <v>4.62</v>
      </c>
      <c r="I781" s="122">
        <v>4.62</v>
      </c>
      <c r="J781" s="122">
        <v>4.5599999999999996</v>
      </c>
      <c r="K781" s="122">
        <v>4.62</v>
      </c>
      <c r="L781" s="500"/>
    </row>
    <row r="782" spans="1:12" ht="30" customHeight="1">
      <c r="A782" s="139" t="str">
        <f t="shared" si="25"/>
        <v>769위</v>
      </c>
      <c r="B782" s="135" t="s">
        <v>2757</v>
      </c>
      <c r="C782" s="119" t="s">
        <v>2514</v>
      </c>
      <c r="D782" s="120" t="s">
        <v>1393</v>
      </c>
      <c r="E782" s="121" t="s">
        <v>134</v>
      </c>
      <c r="F782" s="120" t="s">
        <v>139</v>
      </c>
      <c r="G782" s="619">
        <f t="shared" si="24"/>
        <v>4.6050000000000004</v>
      </c>
      <c r="H782" s="122">
        <v>4.59</v>
      </c>
      <c r="I782" s="122">
        <v>4.62</v>
      </c>
      <c r="J782" s="122">
        <v>4.62</v>
      </c>
      <c r="K782" s="122">
        <v>4.59</v>
      </c>
      <c r="L782" s="500"/>
    </row>
    <row r="783" spans="1:12" ht="30" customHeight="1">
      <c r="A783" s="139" t="str">
        <f t="shared" si="25"/>
        <v>769위</v>
      </c>
      <c r="B783" s="135" t="s">
        <v>2754</v>
      </c>
      <c r="C783" s="119" t="s">
        <v>2502</v>
      </c>
      <c r="D783" s="120" t="s">
        <v>155</v>
      </c>
      <c r="E783" s="121" t="s">
        <v>164</v>
      </c>
      <c r="F783" s="120" t="s">
        <v>165</v>
      </c>
      <c r="G783" s="619">
        <f t="shared" si="24"/>
        <v>4.6050000000000004</v>
      </c>
      <c r="H783" s="122">
        <v>4.58</v>
      </c>
      <c r="I783" s="122">
        <v>4.62</v>
      </c>
      <c r="J783" s="122">
        <v>4.57</v>
      </c>
      <c r="K783" s="122">
        <v>4.6500000000000004</v>
      </c>
      <c r="L783" s="500"/>
    </row>
    <row r="784" spans="1:12" ht="30" customHeight="1">
      <c r="A784" s="139" t="str">
        <f t="shared" si="25"/>
        <v>769위</v>
      </c>
      <c r="B784" s="135" t="s">
        <v>2757</v>
      </c>
      <c r="C784" s="119" t="s">
        <v>2512</v>
      </c>
      <c r="D784" s="120" t="s">
        <v>1293</v>
      </c>
      <c r="E784" s="121" t="s">
        <v>1298</v>
      </c>
      <c r="F784" s="120" t="s">
        <v>1297</v>
      </c>
      <c r="G784" s="619">
        <f t="shared" si="24"/>
        <v>4.6050000000000004</v>
      </c>
      <c r="H784" s="122">
        <v>4.62</v>
      </c>
      <c r="I784" s="122">
        <v>4.59</v>
      </c>
      <c r="J784" s="122">
        <v>4.5599999999999996</v>
      </c>
      <c r="K784" s="122">
        <v>4.6500000000000004</v>
      </c>
      <c r="L784" s="500"/>
    </row>
    <row r="785" spans="1:12" ht="30" customHeight="1">
      <c r="A785" s="139" t="str">
        <f t="shared" si="25"/>
        <v>769위</v>
      </c>
      <c r="B785" s="135" t="s">
        <v>2759</v>
      </c>
      <c r="C785" s="123" t="s">
        <v>2074</v>
      </c>
      <c r="D785" s="131" t="s">
        <v>2180</v>
      </c>
      <c r="E785" s="132" t="s">
        <v>498</v>
      </c>
      <c r="F785" s="131" t="s">
        <v>1081</v>
      </c>
      <c r="G785" s="619">
        <f t="shared" si="24"/>
        <v>4.6050000000000004</v>
      </c>
      <c r="H785" s="122">
        <v>4.67</v>
      </c>
      <c r="I785" s="122">
        <v>4.58</v>
      </c>
      <c r="J785" s="122">
        <v>4.67</v>
      </c>
      <c r="K785" s="122">
        <v>4.5</v>
      </c>
      <c r="L785" s="500"/>
    </row>
    <row r="786" spans="1:12" ht="30" customHeight="1">
      <c r="A786" s="139" t="str">
        <f t="shared" si="25"/>
        <v>783위</v>
      </c>
      <c r="B786" s="135" t="s">
        <v>2757</v>
      </c>
      <c r="C786" s="119" t="s">
        <v>2513</v>
      </c>
      <c r="D786" s="120" t="s">
        <v>155</v>
      </c>
      <c r="E786" s="121" t="s">
        <v>430</v>
      </c>
      <c r="F786" s="120" t="s">
        <v>1429</v>
      </c>
      <c r="G786" s="619">
        <f t="shared" si="24"/>
        <v>4.6049999999999995</v>
      </c>
      <c r="H786" s="122">
        <v>4.59</v>
      </c>
      <c r="I786" s="122">
        <v>4.63</v>
      </c>
      <c r="J786" s="122">
        <v>4.6100000000000003</v>
      </c>
      <c r="K786" s="122">
        <v>4.59</v>
      </c>
      <c r="L786" s="500"/>
    </row>
    <row r="787" spans="1:12" ht="30" customHeight="1">
      <c r="A787" s="139" t="str">
        <f t="shared" si="25"/>
        <v>783위</v>
      </c>
      <c r="B787" s="135" t="s">
        <v>2754</v>
      </c>
      <c r="C787" s="119" t="s">
        <v>2502</v>
      </c>
      <c r="D787" s="120" t="s">
        <v>155</v>
      </c>
      <c r="E787" s="121" t="s">
        <v>164</v>
      </c>
      <c r="F787" s="120" t="s">
        <v>166</v>
      </c>
      <c r="G787" s="619">
        <f t="shared" si="24"/>
        <v>4.6049999999999995</v>
      </c>
      <c r="H787" s="122">
        <v>4.58</v>
      </c>
      <c r="I787" s="122">
        <v>4.62</v>
      </c>
      <c r="J787" s="122">
        <v>4.5999999999999996</v>
      </c>
      <c r="K787" s="122">
        <v>4.62</v>
      </c>
      <c r="L787" s="500"/>
    </row>
    <row r="788" spans="1:12" ht="30" customHeight="1">
      <c r="A788" s="139" t="str">
        <f t="shared" si="25"/>
        <v>785위</v>
      </c>
      <c r="B788" s="135" t="s">
        <v>2759</v>
      </c>
      <c r="C788" s="134" t="s">
        <v>2116</v>
      </c>
      <c r="D788" s="131" t="s">
        <v>432</v>
      </c>
      <c r="E788" s="132" t="s">
        <v>2309</v>
      </c>
      <c r="F788" s="133" t="s">
        <v>2310</v>
      </c>
      <c r="G788" s="619">
        <f t="shared" si="24"/>
        <v>4.6025</v>
      </c>
      <c r="H788" s="122">
        <v>4.62</v>
      </c>
      <c r="I788" s="122">
        <v>4.59</v>
      </c>
      <c r="J788" s="122">
        <v>4.5999999999999996</v>
      </c>
      <c r="K788" s="122">
        <v>4.5999999999999996</v>
      </c>
      <c r="L788" s="500"/>
    </row>
    <row r="789" spans="1:12" ht="30" customHeight="1">
      <c r="A789" s="139" t="str">
        <f t="shared" si="25"/>
        <v>785위</v>
      </c>
      <c r="B789" s="139" t="s">
        <v>4137</v>
      </c>
      <c r="C789" s="139" t="s">
        <v>4135</v>
      </c>
      <c r="D789" s="120" t="s">
        <v>4131</v>
      </c>
      <c r="E789" s="121" t="s">
        <v>4093</v>
      </c>
      <c r="F789" s="120" t="s">
        <v>4094</v>
      </c>
      <c r="G789" s="618">
        <f t="shared" si="24"/>
        <v>4.6025</v>
      </c>
      <c r="H789" s="141">
        <v>4.58</v>
      </c>
      <c r="I789" s="141">
        <v>4.58</v>
      </c>
      <c r="J789" s="141">
        <v>4.58</v>
      </c>
      <c r="K789" s="141">
        <v>4.67</v>
      </c>
      <c r="L789" s="500"/>
    </row>
    <row r="790" spans="1:12" ht="30" customHeight="1">
      <c r="A790" s="139" t="str">
        <f t="shared" si="25"/>
        <v>785위</v>
      </c>
      <c r="B790" s="135" t="s">
        <v>2759</v>
      </c>
      <c r="C790" s="134" t="s">
        <v>2116</v>
      </c>
      <c r="D790" s="131" t="s">
        <v>155</v>
      </c>
      <c r="E790" s="132" t="s">
        <v>335</v>
      </c>
      <c r="F790" s="133" t="s">
        <v>448</v>
      </c>
      <c r="G790" s="619">
        <f t="shared" si="24"/>
        <v>4.6025</v>
      </c>
      <c r="H790" s="122">
        <v>4.67</v>
      </c>
      <c r="I790" s="122">
        <v>4.67</v>
      </c>
      <c r="J790" s="122">
        <v>4.4000000000000004</v>
      </c>
      <c r="K790" s="122">
        <v>4.67</v>
      </c>
      <c r="L790" s="500"/>
    </row>
    <row r="791" spans="1:12" ht="30" customHeight="1">
      <c r="A791" s="139" t="str">
        <f t="shared" si="25"/>
        <v>785위</v>
      </c>
      <c r="B791" s="135" t="s">
        <v>2759</v>
      </c>
      <c r="C791" s="123" t="s">
        <v>2074</v>
      </c>
      <c r="D791" s="131" t="s">
        <v>2146</v>
      </c>
      <c r="E791" s="132" t="s">
        <v>591</v>
      </c>
      <c r="F791" s="131" t="s">
        <v>592</v>
      </c>
      <c r="G791" s="619">
        <f t="shared" si="24"/>
        <v>4.6025</v>
      </c>
      <c r="H791" s="122">
        <v>4.58</v>
      </c>
      <c r="I791" s="122">
        <v>4.58</v>
      </c>
      <c r="J791" s="122">
        <v>4.58</v>
      </c>
      <c r="K791" s="122">
        <v>4.67</v>
      </c>
      <c r="L791" s="500"/>
    </row>
    <row r="792" spans="1:12" ht="30" customHeight="1">
      <c r="A792" s="139" t="str">
        <f t="shared" si="25"/>
        <v>785위</v>
      </c>
      <c r="B792" s="135" t="s">
        <v>2757</v>
      </c>
      <c r="C792" s="119" t="s">
        <v>2514</v>
      </c>
      <c r="D792" s="120" t="s">
        <v>1494</v>
      </c>
      <c r="E792" s="121" t="s">
        <v>1497</v>
      </c>
      <c r="F792" s="120" t="s">
        <v>1498</v>
      </c>
      <c r="G792" s="619">
        <f t="shared" si="24"/>
        <v>4.6025</v>
      </c>
      <c r="H792" s="122">
        <v>4.58</v>
      </c>
      <c r="I792" s="122">
        <v>4.62</v>
      </c>
      <c r="J792" s="122">
        <v>4.59</v>
      </c>
      <c r="K792" s="122">
        <v>4.62</v>
      </c>
      <c r="L792" s="500"/>
    </row>
    <row r="793" spans="1:12" ht="30" customHeight="1">
      <c r="A793" s="139" t="str">
        <f t="shared" si="25"/>
        <v>790위</v>
      </c>
      <c r="B793" s="135" t="s">
        <v>4237</v>
      </c>
      <c r="C793" s="134" t="s">
        <v>3960</v>
      </c>
      <c r="D793" s="131" t="s">
        <v>4010</v>
      </c>
      <c r="E793" s="132" t="s">
        <v>4022</v>
      </c>
      <c r="F793" s="131" t="s">
        <v>4023</v>
      </c>
      <c r="G793" s="619">
        <f t="shared" si="24"/>
        <v>4.6000000000000005</v>
      </c>
      <c r="H793" s="122">
        <v>4.6100000000000003</v>
      </c>
      <c r="I793" s="122">
        <v>4.62</v>
      </c>
      <c r="J793" s="122">
        <v>4.55</v>
      </c>
      <c r="K793" s="122">
        <v>4.62</v>
      </c>
      <c r="L793" s="500"/>
    </row>
    <row r="794" spans="1:12" ht="30" customHeight="1">
      <c r="A794" s="139" t="str">
        <f t="shared" si="25"/>
        <v>790위</v>
      </c>
      <c r="B794" s="135" t="s">
        <v>2759</v>
      </c>
      <c r="C794" s="123" t="s">
        <v>2074</v>
      </c>
      <c r="D794" s="131" t="s">
        <v>432</v>
      </c>
      <c r="E794" s="132" t="s">
        <v>2231</v>
      </c>
      <c r="F794" s="133" t="s">
        <v>2496</v>
      </c>
      <c r="G794" s="619">
        <f t="shared" si="24"/>
        <v>4.6000000000000005</v>
      </c>
      <c r="H794" s="122">
        <v>4.58</v>
      </c>
      <c r="I794" s="122">
        <v>4.59</v>
      </c>
      <c r="J794" s="122">
        <v>4.6100000000000003</v>
      </c>
      <c r="K794" s="122">
        <v>4.62</v>
      </c>
      <c r="L794" s="500"/>
    </row>
    <row r="795" spans="1:12" ht="30" customHeight="1">
      <c r="A795" s="139" t="str">
        <f t="shared" si="25"/>
        <v>792위</v>
      </c>
      <c r="B795" s="135" t="s">
        <v>2760</v>
      </c>
      <c r="C795" s="119" t="s">
        <v>2772</v>
      </c>
      <c r="D795" s="136" t="s">
        <v>2773</v>
      </c>
      <c r="E795" s="132" t="s">
        <v>445</v>
      </c>
      <c r="F795" s="133" t="s">
        <v>792</v>
      </c>
      <c r="G795" s="619">
        <f t="shared" si="24"/>
        <v>4.5999999999999996</v>
      </c>
      <c r="H795" s="122">
        <v>4.5999999999999996</v>
      </c>
      <c r="I795" s="122">
        <v>4.67</v>
      </c>
      <c r="J795" s="122">
        <v>4.5999999999999996</v>
      </c>
      <c r="K795" s="122">
        <v>4.53</v>
      </c>
      <c r="L795" s="500"/>
    </row>
    <row r="796" spans="1:12" ht="30" customHeight="1">
      <c r="A796" s="139" t="str">
        <f t="shared" si="25"/>
        <v>792위</v>
      </c>
      <c r="B796" s="135" t="s">
        <v>2754</v>
      </c>
      <c r="C796" s="119" t="s">
        <v>95</v>
      </c>
      <c r="D796" s="120" t="s">
        <v>103</v>
      </c>
      <c r="E796" s="121" t="s">
        <v>108</v>
      </c>
      <c r="F796" s="120" t="s">
        <v>109</v>
      </c>
      <c r="G796" s="619">
        <f t="shared" si="24"/>
        <v>4.5999999999999996</v>
      </c>
      <c r="H796" s="122">
        <v>4.5599999999999996</v>
      </c>
      <c r="I796" s="122">
        <v>4.78</v>
      </c>
      <c r="J796" s="122">
        <v>4.5</v>
      </c>
      <c r="K796" s="122">
        <v>4.5599999999999996</v>
      </c>
      <c r="L796" s="500"/>
    </row>
    <row r="797" spans="1:12" ht="30" customHeight="1">
      <c r="A797" s="139" t="str">
        <f t="shared" si="25"/>
        <v>792위</v>
      </c>
      <c r="B797" s="135" t="s">
        <v>2755</v>
      </c>
      <c r="C797" s="123" t="s">
        <v>235</v>
      </c>
      <c r="D797" s="120" t="s">
        <v>352</v>
      </c>
      <c r="E797" s="121" t="s">
        <v>128</v>
      </c>
      <c r="F797" s="120" t="s">
        <v>148</v>
      </c>
      <c r="G797" s="619">
        <f t="shared" si="24"/>
        <v>4.5999999999999996</v>
      </c>
      <c r="H797" s="122">
        <v>4.53</v>
      </c>
      <c r="I797" s="122">
        <v>4.62</v>
      </c>
      <c r="J797" s="122">
        <v>4.59</v>
      </c>
      <c r="K797" s="122">
        <v>4.66</v>
      </c>
      <c r="L797" s="500"/>
    </row>
    <row r="798" spans="1:12" ht="30" customHeight="1">
      <c r="A798" s="139" t="str">
        <f t="shared" si="25"/>
        <v>792위</v>
      </c>
      <c r="B798" s="135" t="s">
        <v>2755</v>
      </c>
      <c r="C798" s="123" t="s">
        <v>235</v>
      </c>
      <c r="D798" s="120" t="s">
        <v>419</v>
      </c>
      <c r="E798" s="121" t="s">
        <v>424</v>
      </c>
      <c r="F798" s="120" t="s">
        <v>425</v>
      </c>
      <c r="G798" s="619">
        <f t="shared" si="24"/>
        <v>4.5999999999999996</v>
      </c>
      <c r="H798" s="122">
        <v>4.57</v>
      </c>
      <c r="I798" s="122">
        <v>4.53</v>
      </c>
      <c r="J798" s="122">
        <v>4.63</v>
      </c>
      <c r="K798" s="122">
        <v>4.67</v>
      </c>
      <c r="L798" s="500"/>
    </row>
    <row r="799" spans="1:12" ht="30" customHeight="1">
      <c r="A799" s="139" t="str">
        <f t="shared" si="25"/>
        <v>792위</v>
      </c>
      <c r="B799" s="135" t="s">
        <v>3135</v>
      </c>
      <c r="C799" s="135" t="s">
        <v>3136</v>
      </c>
      <c r="D799" s="120" t="s">
        <v>3168</v>
      </c>
      <c r="E799" s="132" t="s">
        <v>3177</v>
      </c>
      <c r="F799" s="133" t="s">
        <v>3178</v>
      </c>
      <c r="G799" s="619">
        <f t="shared" si="24"/>
        <v>4.5999999999999996</v>
      </c>
      <c r="H799" s="122">
        <v>4.63</v>
      </c>
      <c r="I799" s="122">
        <v>4.63</v>
      </c>
      <c r="J799" s="122">
        <v>4.58</v>
      </c>
      <c r="K799" s="122">
        <v>4.5599999999999996</v>
      </c>
      <c r="L799" s="500"/>
    </row>
    <row r="800" spans="1:12" ht="30" customHeight="1">
      <c r="A800" s="139" t="str">
        <f t="shared" si="25"/>
        <v>792위</v>
      </c>
      <c r="B800" s="135" t="s">
        <v>3037</v>
      </c>
      <c r="C800" s="135" t="s">
        <v>5593</v>
      </c>
      <c r="D800" s="120" t="s">
        <v>2912</v>
      </c>
      <c r="E800" s="121" t="s">
        <v>1595</v>
      </c>
      <c r="F800" s="120" t="s">
        <v>2914</v>
      </c>
      <c r="G800" s="619">
        <f t="shared" si="24"/>
        <v>4.5999999999999996</v>
      </c>
      <c r="H800" s="122">
        <v>4.55</v>
      </c>
      <c r="I800" s="122">
        <v>4.55</v>
      </c>
      <c r="J800" s="122">
        <v>4.7</v>
      </c>
      <c r="K800" s="122">
        <v>4.5999999999999996</v>
      </c>
      <c r="L800" s="500"/>
    </row>
    <row r="801" spans="1:12" ht="30" customHeight="1">
      <c r="A801" s="139" t="str">
        <f t="shared" si="25"/>
        <v>792위</v>
      </c>
      <c r="B801" s="135" t="s">
        <v>2757</v>
      </c>
      <c r="C801" s="119" t="s">
        <v>2514</v>
      </c>
      <c r="D801" s="120" t="s">
        <v>1501</v>
      </c>
      <c r="E801" s="121" t="s">
        <v>1507</v>
      </c>
      <c r="F801" s="120" t="s">
        <v>1508</v>
      </c>
      <c r="G801" s="619">
        <f t="shared" si="24"/>
        <v>4.5999999999999996</v>
      </c>
      <c r="H801" s="122">
        <v>4.57</v>
      </c>
      <c r="I801" s="122">
        <v>4.57</v>
      </c>
      <c r="J801" s="122">
        <v>4.6100000000000003</v>
      </c>
      <c r="K801" s="122">
        <v>4.6500000000000004</v>
      </c>
      <c r="L801" s="500"/>
    </row>
    <row r="802" spans="1:12" ht="30" customHeight="1">
      <c r="A802" s="139" t="str">
        <f t="shared" si="25"/>
        <v>792위</v>
      </c>
      <c r="B802" s="139" t="s">
        <v>4237</v>
      </c>
      <c r="C802" s="139" t="s">
        <v>4236</v>
      </c>
      <c r="D802" s="120" t="s">
        <v>4231</v>
      </c>
      <c r="E802" s="121" t="s">
        <v>4201</v>
      </c>
      <c r="F802" s="120" t="s">
        <v>248</v>
      </c>
      <c r="G802" s="618">
        <f t="shared" si="24"/>
        <v>4.5999999999999996</v>
      </c>
      <c r="H802" s="141">
        <v>4.5999999999999996</v>
      </c>
      <c r="I802" s="141">
        <v>4.7</v>
      </c>
      <c r="J802" s="141">
        <v>4.5999999999999996</v>
      </c>
      <c r="K802" s="141">
        <v>4.5</v>
      </c>
      <c r="L802" s="500"/>
    </row>
    <row r="803" spans="1:12" ht="30" customHeight="1">
      <c r="A803" s="139" t="str">
        <f t="shared" si="25"/>
        <v>792위</v>
      </c>
      <c r="B803" s="139" t="s">
        <v>4237</v>
      </c>
      <c r="C803" s="139" t="s">
        <v>4160</v>
      </c>
      <c r="D803" s="120" t="s">
        <v>4231</v>
      </c>
      <c r="E803" s="121" t="s">
        <v>4197</v>
      </c>
      <c r="F803" s="120" t="s">
        <v>4202</v>
      </c>
      <c r="G803" s="618">
        <f t="shared" si="24"/>
        <v>4.5999999999999996</v>
      </c>
      <c r="H803" s="141">
        <v>4.7</v>
      </c>
      <c r="I803" s="141">
        <v>4.7</v>
      </c>
      <c r="J803" s="141">
        <v>4.5</v>
      </c>
      <c r="K803" s="141">
        <v>4.5</v>
      </c>
      <c r="L803" s="500"/>
    </row>
    <row r="804" spans="1:12" ht="30" customHeight="1">
      <c r="A804" s="139" t="str">
        <f t="shared" si="25"/>
        <v>792위</v>
      </c>
      <c r="B804" s="135" t="s">
        <v>2759</v>
      </c>
      <c r="C804" s="134" t="s">
        <v>2127</v>
      </c>
      <c r="D804" s="131" t="s">
        <v>432</v>
      </c>
      <c r="E804" s="132" t="s">
        <v>441</v>
      </c>
      <c r="F804" s="133" t="s">
        <v>330</v>
      </c>
      <c r="G804" s="619">
        <f t="shared" si="24"/>
        <v>4.5999999999999996</v>
      </c>
      <c r="H804" s="122">
        <v>4.5999999999999996</v>
      </c>
      <c r="I804" s="122">
        <v>4.5999999999999996</v>
      </c>
      <c r="J804" s="122">
        <v>4.5999999999999996</v>
      </c>
      <c r="K804" s="122">
        <v>4.5999999999999996</v>
      </c>
      <c r="L804" s="500"/>
    </row>
    <row r="805" spans="1:12" ht="30" customHeight="1">
      <c r="A805" s="139" t="str">
        <f t="shared" si="25"/>
        <v>792위</v>
      </c>
      <c r="B805" s="139" t="s">
        <v>4375</v>
      </c>
      <c r="C805" s="139" t="s">
        <v>4904</v>
      </c>
      <c r="D805" s="142" t="s">
        <v>4899</v>
      </c>
      <c r="E805" s="121" t="s">
        <v>677</v>
      </c>
      <c r="F805" s="140" t="s">
        <v>678</v>
      </c>
      <c r="G805" s="618">
        <f t="shared" si="24"/>
        <v>4.5999999999999996</v>
      </c>
      <c r="H805" s="141">
        <v>4.5999999999999996</v>
      </c>
      <c r="I805" s="141">
        <v>4.5999999999999996</v>
      </c>
      <c r="J805" s="141">
        <v>4.5999999999999996</v>
      </c>
      <c r="K805" s="141">
        <v>4.5999999999999996</v>
      </c>
      <c r="L805" s="139"/>
    </row>
    <row r="806" spans="1:12" ht="30" customHeight="1">
      <c r="A806" s="139" t="str">
        <f t="shared" si="25"/>
        <v>792위</v>
      </c>
      <c r="B806" s="139" t="s">
        <v>4375</v>
      </c>
      <c r="C806" s="139" t="s">
        <v>4904</v>
      </c>
      <c r="D806" s="142" t="s">
        <v>4900</v>
      </c>
      <c r="E806" s="121" t="s">
        <v>4840</v>
      </c>
      <c r="F806" s="120" t="s">
        <v>4841</v>
      </c>
      <c r="G806" s="618">
        <f t="shared" si="24"/>
        <v>4.5999999999999996</v>
      </c>
      <c r="H806" s="141">
        <v>4.5999999999999996</v>
      </c>
      <c r="I806" s="141">
        <v>4.57</v>
      </c>
      <c r="J806" s="141">
        <v>4.58</v>
      </c>
      <c r="K806" s="141">
        <v>4.6500000000000004</v>
      </c>
      <c r="L806" s="139"/>
    </row>
    <row r="807" spans="1:12" ht="30" customHeight="1">
      <c r="A807" s="139" t="str">
        <f t="shared" si="25"/>
        <v>792위</v>
      </c>
      <c r="B807" s="135" t="s">
        <v>2757</v>
      </c>
      <c r="C807" s="119" t="s">
        <v>2515</v>
      </c>
      <c r="D807" s="120" t="s">
        <v>1393</v>
      </c>
      <c r="E807" s="121" t="s">
        <v>312</v>
      </c>
      <c r="F807" s="120" t="s">
        <v>313</v>
      </c>
      <c r="G807" s="619">
        <f t="shared" si="24"/>
        <v>4.5999999999999996</v>
      </c>
      <c r="H807" s="122">
        <v>4.5999999999999996</v>
      </c>
      <c r="I807" s="122">
        <v>4.62</v>
      </c>
      <c r="J807" s="122">
        <v>4.58</v>
      </c>
      <c r="K807" s="122">
        <v>4.5999999999999996</v>
      </c>
      <c r="L807" s="500"/>
    </row>
    <row r="808" spans="1:12" ht="30" customHeight="1">
      <c r="A808" s="139" t="str">
        <f t="shared" si="25"/>
        <v>792위</v>
      </c>
      <c r="B808" s="135" t="s">
        <v>3037</v>
      </c>
      <c r="C808" s="135" t="s">
        <v>5593</v>
      </c>
      <c r="D808" s="120" t="s">
        <v>2912</v>
      </c>
      <c r="E808" s="121" t="s">
        <v>606</v>
      </c>
      <c r="F808" s="120" t="s">
        <v>609</v>
      </c>
      <c r="G808" s="619">
        <f t="shared" si="24"/>
        <v>4.5999999999999996</v>
      </c>
      <c r="H808" s="122">
        <v>4.5999999999999996</v>
      </c>
      <c r="I808" s="122">
        <v>4.5999999999999996</v>
      </c>
      <c r="J808" s="122">
        <v>4.5999999999999996</v>
      </c>
      <c r="K808" s="122">
        <v>4.5999999999999996</v>
      </c>
      <c r="L808" s="500"/>
    </row>
    <row r="809" spans="1:12" ht="30" customHeight="1">
      <c r="A809" s="139" t="str">
        <f t="shared" si="25"/>
        <v>792위</v>
      </c>
      <c r="B809" s="135" t="s">
        <v>2758</v>
      </c>
      <c r="C809" s="125" t="s">
        <v>2644</v>
      </c>
      <c r="D809" s="130" t="s">
        <v>2655</v>
      </c>
      <c r="E809" s="125" t="s">
        <v>2542</v>
      </c>
      <c r="F809" s="127" t="s">
        <v>1756</v>
      </c>
      <c r="G809" s="621">
        <f t="shared" si="24"/>
        <v>4.5999999999999996</v>
      </c>
      <c r="H809" s="128">
        <v>4.58</v>
      </c>
      <c r="I809" s="128">
        <v>4.55</v>
      </c>
      <c r="J809" s="128">
        <v>4.63</v>
      </c>
      <c r="K809" s="128">
        <v>4.6399999999999997</v>
      </c>
      <c r="L809" s="500"/>
    </row>
    <row r="810" spans="1:12" ht="30" customHeight="1">
      <c r="A810" s="139" t="str">
        <f t="shared" si="25"/>
        <v>807위</v>
      </c>
      <c r="B810" s="135" t="s">
        <v>3135</v>
      </c>
      <c r="C810" s="135" t="s">
        <v>3136</v>
      </c>
      <c r="D810" s="120" t="s">
        <v>3168</v>
      </c>
      <c r="E810" s="132" t="s">
        <v>3169</v>
      </c>
      <c r="F810" s="131" t="s">
        <v>3170</v>
      </c>
      <c r="G810" s="619">
        <f t="shared" si="24"/>
        <v>4.5975000000000001</v>
      </c>
      <c r="H810" s="122">
        <v>4.6100000000000003</v>
      </c>
      <c r="I810" s="122">
        <v>4.6100000000000003</v>
      </c>
      <c r="J810" s="122">
        <v>4.58</v>
      </c>
      <c r="K810" s="122">
        <v>4.59</v>
      </c>
      <c r="L810" s="500"/>
    </row>
    <row r="811" spans="1:12" ht="30" customHeight="1">
      <c r="A811" s="139" t="str">
        <f t="shared" si="25"/>
        <v>807위</v>
      </c>
      <c r="B811" s="139" t="s">
        <v>4238</v>
      </c>
      <c r="C811" s="139" t="s">
        <v>4160</v>
      </c>
      <c r="D811" s="120" t="s">
        <v>4230</v>
      </c>
      <c r="E811" s="121" t="s">
        <v>4173</v>
      </c>
      <c r="F811" s="120" t="s">
        <v>4174</v>
      </c>
      <c r="G811" s="618">
        <f t="shared" si="24"/>
        <v>4.5975000000000001</v>
      </c>
      <c r="H811" s="141">
        <v>4.58</v>
      </c>
      <c r="I811" s="141">
        <v>4.59</v>
      </c>
      <c r="J811" s="141">
        <v>4.6100000000000003</v>
      </c>
      <c r="K811" s="141">
        <v>4.6100000000000003</v>
      </c>
      <c r="L811" s="500"/>
    </row>
    <row r="812" spans="1:12" ht="30" customHeight="1">
      <c r="A812" s="139" t="str">
        <f t="shared" si="25"/>
        <v>807위</v>
      </c>
      <c r="B812" s="135" t="s">
        <v>2755</v>
      </c>
      <c r="C812" s="119" t="s">
        <v>2506</v>
      </c>
      <c r="D812" s="120" t="s">
        <v>601</v>
      </c>
      <c r="E812" s="121" t="s">
        <v>604</v>
      </c>
      <c r="F812" s="120" t="s">
        <v>605</v>
      </c>
      <c r="G812" s="619">
        <f t="shared" si="24"/>
        <v>4.5975000000000001</v>
      </c>
      <c r="H812" s="122">
        <v>4.62</v>
      </c>
      <c r="I812" s="122">
        <v>4.59</v>
      </c>
      <c r="J812" s="122">
        <v>4.59</v>
      </c>
      <c r="K812" s="122">
        <v>4.59</v>
      </c>
      <c r="L812" s="500"/>
    </row>
    <row r="813" spans="1:12" ht="30" customHeight="1">
      <c r="A813" s="139" t="str">
        <f t="shared" si="25"/>
        <v>807위</v>
      </c>
      <c r="B813" s="135" t="s">
        <v>2758</v>
      </c>
      <c r="C813" s="125" t="s">
        <v>2587</v>
      </c>
      <c r="D813" s="126" t="s">
        <v>2656</v>
      </c>
      <c r="E813" s="125" t="s">
        <v>1811</v>
      </c>
      <c r="F813" s="127" t="s">
        <v>1812</v>
      </c>
      <c r="G813" s="620">
        <f t="shared" si="24"/>
        <v>4.5975000000000001</v>
      </c>
      <c r="H813" s="128">
        <v>4.6100000000000003</v>
      </c>
      <c r="I813" s="128">
        <v>4.6100000000000003</v>
      </c>
      <c r="J813" s="128">
        <v>4.6100000000000003</v>
      </c>
      <c r="K813" s="129">
        <v>4.5599999999999996</v>
      </c>
      <c r="L813" s="500"/>
    </row>
    <row r="814" spans="1:12" ht="30" customHeight="1">
      <c r="A814" s="139" t="str">
        <f t="shared" si="25"/>
        <v>807위</v>
      </c>
      <c r="B814" s="139" t="s">
        <v>4375</v>
      </c>
      <c r="C814" s="139" t="s">
        <v>4784</v>
      </c>
      <c r="D814" s="142" t="s">
        <v>4782</v>
      </c>
      <c r="E814" s="121" t="s">
        <v>430</v>
      </c>
      <c r="F814" s="120" t="s">
        <v>4755</v>
      </c>
      <c r="G814" s="618">
        <f t="shared" si="24"/>
        <v>4.5975000000000001</v>
      </c>
      <c r="H814" s="141">
        <v>4.53</v>
      </c>
      <c r="I814" s="141">
        <v>4.59</v>
      </c>
      <c r="J814" s="141">
        <v>4.62</v>
      </c>
      <c r="K814" s="141">
        <v>4.6500000000000004</v>
      </c>
      <c r="L814" s="139"/>
    </row>
    <row r="815" spans="1:12" ht="30" customHeight="1">
      <c r="A815" s="139" t="str">
        <f t="shared" si="25"/>
        <v>807위</v>
      </c>
      <c r="B815" s="135" t="s">
        <v>2759</v>
      </c>
      <c r="C815" s="123" t="s">
        <v>2074</v>
      </c>
      <c r="D815" s="131" t="s">
        <v>432</v>
      </c>
      <c r="E815" s="132" t="s">
        <v>979</v>
      </c>
      <c r="F815" s="133" t="s">
        <v>980</v>
      </c>
      <c r="G815" s="619">
        <f t="shared" si="24"/>
        <v>4.5975000000000001</v>
      </c>
      <c r="H815" s="122">
        <v>4.59</v>
      </c>
      <c r="I815" s="122">
        <v>4.6399999999999997</v>
      </c>
      <c r="J815" s="122">
        <v>4.5599999999999996</v>
      </c>
      <c r="K815" s="122">
        <v>4.5999999999999996</v>
      </c>
      <c r="L815" s="500"/>
    </row>
    <row r="816" spans="1:12" ht="30" customHeight="1">
      <c r="A816" s="139" t="str">
        <f t="shared" si="25"/>
        <v>807위</v>
      </c>
      <c r="B816" s="135" t="s">
        <v>2759</v>
      </c>
      <c r="C816" s="134" t="s">
        <v>2127</v>
      </c>
      <c r="D816" s="131" t="s">
        <v>2420</v>
      </c>
      <c r="E816" s="132" t="s">
        <v>151</v>
      </c>
      <c r="F816" s="131" t="s">
        <v>152</v>
      </c>
      <c r="G816" s="619">
        <f t="shared" si="24"/>
        <v>4.5975000000000001</v>
      </c>
      <c r="H816" s="122">
        <v>4.6100000000000003</v>
      </c>
      <c r="I816" s="122">
        <v>4.58</v>
      </c>
      <c r="J816" s="122">
        <v>4.58</v>
      </c>
      <c r="K816" s="122">
        <v>4.62</v>
      </c>
      <c r="L816" s="500"/>
    </row>
    <row r="817" spans="1:12" ht="30" customHeight="1">
      <c r="A817" s="139" t="str">
        <f t="shared" si="25"/>
        <v>814위</v>
      </c>
      <c r="B817" s="135" t="s">
        <v>2759</v>
      </c>
      <c r="C817" s="134" t="s">
        <v>2116</v>
      </c>
      <c r="D817" s="131" t="s">
        <v>2267</v>
      </c>
      <c r="E817" s="132" t="s">
        <v>2274</v>
      </c>
      <c r="F817" s="133" t="s">
        <v>2275</v>
      </c>
      <c r="G817" s="619">
        <f t="shared" si="24"/>
        <v>4.5974999999999993</v>
      </c>
      <c r="H817" s="122">
        <v>4.63</v>
      </c>
      <c r="I817" s="122">
        <v>4.75</v>
      </c>
      <c r="J817" s="122">
        <v>4.38</v>
      </c>
      <c r="K817" s="122">
        <v>4.63</v>
      </c>
      <c r="L817" s="500"/>
    </row>
    <row r="818" spans="1:12" ht="30" customHeight="1">
      <c r="A818" s="139" t="str">
        <f t="shared" si="25"/>
        <v>815위</v>
      </c>
      <c r="B818" s="139" t="s">
        <v>4995</v>
      </c>
      <c r="C818" s="139" t="s">
        <v>5559</v>
      </c>
      <c r="D818" s="142" t="s">
        <v>5556</v>
      </c>
      <c r="E818" s="121" t="s">
        <v>5200</v>
      </c>
      <c r="F818" s="120" t="s">
        <v>5203</v>
      </c>
      <c r="G818" s="618">
        <f t="shared" si="24"/>
        <v>4.5958333333333332</v>
      </c>
      <c r="H818" s="244">
        <v>4.5599999999999996</v>
      </c>
      <c r="I818" s="244">
        <v>4.5599999999999996</v>
      </c>
      <c r="J818" s="244">
        <v>4.68</v>
      </c>
      <c r="K818" s="244">
        <v>4.583333333333333</v>
      </c>
      <c r="L818" s="139"/>
    </row>
    <row r="819" spans="1:12" ht="30" customHeight="1">
      <c r="A819" s="139" t="str">
        <f t="shared" si="25"/>
        <v>816위</v>
      </c>
      <c r="B819" s="135" t="s">
        <v>3037</v>
      </c>
      <c r="C819" s="135" t="s">
        <v>5592</v>
      </c>
      <c r="D819" s="120" t="s">
        <v>155</v>
      </c>
      <c r="E819" s="121" t="s">
        <v>677</v>
      </c>
      <c r="F819" s="140" t="s">
        <v>678</v>
      </c>
      <c r="G819" s="619">
        <f t="shared" si="24"/>
        <v>4.5950000000000006</v>
      </c>
      <c r="H819" s="122">
        <v>4.57</v>
      </c>
      <c r="I819" s="122">
        <v>4.57</v>
      </c>
      <c r="J819" s="122">
        <v>4.57</v>
      </c>
      <c r="K819" s="122">
        <v>4.67</v>
      </c>
      <c r="L819" s="500"/>
    </row>
    <row r="820" spans="1:12" ht="30" customHeight="1">
      <c r="A820" s="139" t="str">
        <f t="shared" si="25"/>
        <v>817위</v>
      </c>
      <c r="B820" s="135" t="s">
        <v>2756</v>
      </c>
      <c r="C820" s="119" t="s">
        <v>2509</v>
      </c>
      <c r="D820" s="120" t="s">
        <v>897</v>
      </c>
      <c r="E820" s="121" t="s">
        <v>378</v>
      </c>
      <c r="F820" s="120" t="s">
        <v>576</v>
      </c>
      <c r="G820" s="622">
        <f t="shared" si="24"/>
        <v>4.5949999999999998</v>
      </c>
      <c r="H820" s="122">
        <v>4.62</v>
      </c>
      <c r="I820" s="122">
        <v>4.71</v>
      </c>
      <c r="J820" s="122">
        <v>4.43</v>
      </c>
      <c r="K820" s="124">
        <v>4.62</v>
      </c>
      <c r="L820" s="500"/>
    </row>
    <row r="821" spans="1:12" ht="30" customHeight="1">
      <c r="A821" s="139" t="str">
        <f t="shared" si="25"/>
        <v>817위</v>
      </c>
      <c r="B821" s="139" t="s">
        <v>4375</v>
      </c>
      <c r="C821" s="139" t="s">
        <v>4904</v>
      </c>
      <c r="D821" s="142" t="s">
        <v>4899</v>
      </c>
      <c r="E821" s="121" t="s">
        <v>333</v>
      </c>
      <c r="F821" s="140" t="s">
        <v>334</v>
      </c>
      <c r="G821" s="618">
        <f t="shared" si="24"/>
        <v>4.5949999999999998</v>
      </c>
      <c r="H821" s="141">
        <v>4.55</v>
      </c>
      <c r="I821" s="141">
        <v>4.55</v>
      </c>
      <c r="J821" s="141">
        <v>4.6399999999999997</v>
      </c>
      <c r="K821" s="141">
        <v>4.6399999999999997</v>
      </c>
      <c r="L821" s="139"/>
    </row>
    <row r="822" spans="1:12" ht="30" customHeight="1">
      <c r="A822" s="139" t="str">
        <f t="shared" si="25"/>
        <v>817위</v>
      </c>
      <c r="B822" s="139" t="s">
        <v>4375</v>
      </c>
      <c r="C822" s="139" t="s">
        <v>4904</v>
      </c>
      <c r="D822" s="142" t="s">
        <v>4900</v>
      </c>
      <c r="E822" s="121" t="s">
        <v>4853</v>
      </c>
      <c r="F822" s="120" t="s">
        <v>307</v>
      </c>
      <c r="G822" s="618">
        <f t="shared" si="24"/>
        <v>4.5949999999999998</v>
      </c>
      <c r="H822" s="141">
        <v>4.5999999999999996</v>
      </c>
      <c r="I822" s="141">
        <v>4.5999999999999996</v>
      </c>
      <c r="J822" s="141">
        <v>4.5599999999999996</v>
      </c>
      <c r="K822" s="141">
        <v>4.62</v>
      </c>
      <c r="L822" s="139"/>
    </row>
    <row r="823" spans="1:12" ht="30" customHeight="1">
      <c r="A823" s="139" t="str">
        <f t="shared" si="25"/>
        <v>820위</v>
      </c>
      <c r="B823" s="135" t="s">
        <v>3135</v>
      </c>
      <c r="C823" s="135" t="s">
        <v>3136</v>
      </c>
      <c r="D823" s="120" t="s">
        <v>3137</v>
      </c>
      <c r="E823" s="132" t="s">
        <v>3148</v>
      </c>
      <c r="F823" s="131" t="s">
        <v>3149</v>
      </c>
      <c r="G823" s="619">
        <f t="shared" si="24"/>
        <v>4.5925000000000002</v>
      </c>
      <c r="H823" s="122">
        <v>4.58</v>
      </c>
      <c r="I823" s="122">
        <v>4.63</v>
      </c>
      <c r="J823" s="122">
        <v>4.58</v>
      </c>
      <c r="K823" s="122">
        <v>4.58</v>
      </c>
      <c r="L823" s="500"/>
    </row>
    <row r="824" spans="1:12" ht="30" customHeight="1">
      <c r="A824" s="139" t="str">
        <f t="shared" si="25"/>
        <v>820위</v>
      </c>
      <c r="B824" s="135" t="s">
        <v>2757</v>
      </c>
      <c r="C824" s="119" t="s">
        <v>2511</v>
      </c>
      <c r="D824" s="120" t="s">
        <v>1165</v>
      </c>
      <c r="E824" s="121" t="s">
        <v>1168</v>
      </c>
      <c r="F824" s="120" t="s">
        <v>1171</v>
      </c>
      <c r="G824" s="619">
        <f t="shared" si="24"/>
        <v>4.5925000000000002</v>
      </c>
      <c r="H824" s="122">
        <v>4.6100000000000003</v>
      </c>
      <c r="I824" s="122">
        <v>4.5599999999999996</v>
      </c>
      <c r="J824" s="122">
        <v>4.6100000000000003</v>
      </c>
      <c r="K824" s="122">
        <v>4.59</v>
      </c>
      <c r="L824" s="500"/>
    </row>
    <row r="825" spans="1:12" ht="30" customHeight="1">
      <c r="A825" s="139" t="str">
        <f t="shared" si="25"/>
        <v>822위</v>
      </c>
      <c r="B825" s="135" t="s">
        <v>2755</v>
      </c>
      <c r="C825" s="123" t="s">
        <v>216</v>
      </c>
      <c r="D825" s="120" t="s">
        <v>284</v>
      </c>
      <c r="E825" s="121" t="s">
        <v>285</v>
      </c>
      <c r="F825" s="120" t="s">
        <v>286</v>
      </c>
      <c r="G825" s="619">
        <f t="shared" si="24"/>
        <v>4.5924999999999994</v>
      </c>
      <c r="H825" s="122">
        <v>4.62</v>
      </c>
      <c r="I825" s="122">
        <v>4.62</v>
      </c>
      <c r="J825" s="122">
        <v>4.46</v>
      </c>
      <c r="K825" s="122">
        <v>4.67</v>
      </c>
      <c r="L825" s="500"/>
    </row>
    <row r="826" spans="1:12" ht="30" customHeight="1">
      <c r="A826" s="139" t="str">
        <f t="shared" si="25"/>
        <v>822위</v>
      </c>
      <c r="B826" s="135" t="s">
        <v>2790</v>
      </c>
      <c r="C826" s="135" t="s">
        <v>5590</v>
      </c>
      <c r="D826" s="136" t="s">
        <v>155</v>
      </c>
      <c r="E826" s="132" t="s">
        <v>459</v>
      </c>
      <c r="F826" s="133" t="s">
        <v>460</v>
      </c>
      <c r="G826" s="619">
        <f t="shared" si="24"/>
        <v>4.5924999999999994</v>
      </c>
      <c r="H826" s="122">
        <v>4.58</v>
      </c>
      <c r="I826" s="122">
        <v>4.62</v>
      </c>
      <c r="J826" s="122">
        <v>4.6100000000000003</v>
      </c>
      <c r="K826" s="122">
        <v>4.5599999999999996</v>
      </c>
      <c r="L826" s="500"/>
    </row>
    <row r="827" spans="1:12" ht="30" customHeight="1">
      <c r="A827" s="139" t="str">
        <f t="shared" si="25"/>
        <v>822위</v>
      </c>
      <c r="B827" s="135" t="s">
        <v>2759</v>
      </c>
      <c r="C827" s="134" t="s">
        <v>2127</v>
      </c>
      <c r="D827" s="131" t="s">
        <v>432</v>
      </c>
      <c r="E827" s="132" t="s">
        <v>331</v>
      </c>
      <c r="F827" s="133" t="s">
        <v>332</v>
      </c>
      <c r="G827" s="619">
        <f t="shared" si="24"/>
        <v>4.5924999999999994</v>
      </c>
      <c r="H827" s="122">
        <v>4.58</v>
      </c>
      <c r="I827" s="122">
        <v>4.58</v>
      </c>
      <c r="J827" s="122">
        <v>4.63</v>
      </c>
      <c r="K827" s="122">
        <v>4.58</v>
      </c>
      <c r="L827" s="500"/>
    </row>
    <row r="828" spans="1:12" ht="30" customHeight="1">
      <c r="A828" s="139" t="str">
        <f t="shared" si="25"/>
        <v>825위</v>
      </c>
      <c r="B828" s="139" t="s">
        <v>4995</v>
      </c>
      <c r="C828" s="139" t="s">
        <v>5566</v>
      </c>
      <c r="D828" s="142" t="s">
        <v>4997</v>
      </c>
      <c r="E828" s="121" t="s">
        <v>4954</v>
      </c>
      <c r="F828" s="120" t="s">
        <v>204</v>
      </c>
      <c r="G828" s="618">
        <f t="shared" si="24"/>
        <v>4.5914351851851851</v>
      </c>
      <c r="H828" s="244">
        <v>4.5925925925925926</v>
      </c>
      <c r="I828" s="244">
        <v>4.5879629629629628</v>
      </c>
      <c r="J828" s="244">
        <v>4.5925925925925926</v>
      </c>
      <c r="K828" s="244">
        <v>4.5925925925925926</v>
      </c>
      <c r="L828" s="139"/>
    </row>
    <row r="829" spans="1:12" ht="30" customHeight="1">
      <c r="A829" s="139" t="str">
        <f t="shared" si="25"/>
        <v>826위</v>
      </c>
      <c r="B829" s="135" t="s">
        <v>4237</v>
      </c>
      <c r="C829" s="134" t="s">
        <v>3960</v>
      </c>
      <c r="D829" s="131" t="s">
        <v>3971</v>
      </c>
      <c r="E829" s="132" t="s">
        <v>3976</v>
      </c>
      <c r="F829" s="131" t="s">
        <v>3977</v>
      </c>
      <c r="G829" s="619">
        <f t="shared" si="24"/>
        <v>4.5900000000000007</v>
      </c>
      <c r="H829" s="122">
        <v>4.53</v>
      </c>
      <c r="I829" s="122">
        <v>4.59</v>
      </c>
      <c r="J829" s="122">
        <v>4.62</v>
      </c>
      <c r="K829" s="122">
        <v>4.62</v>
      </c>
      <c r="L829" s="500"/>
    </row>
    <row r="830" spans="1:12" ht="30" customHeight="1">
      <c r="A830" s="139" t="str">
        <f t="shared" si="25"/>
        <v>827위</v>
      </c>
      <c r="B830" s="135" t="s">
        <v>2759</v>
      </c>
      <c r="C830" s="134" t="s">
        <v>2116</v>
      </c>
      <c r="D830" s="131" t="s">
        <v>2250</v>
      </c>
      <c r="E830" s="132" t="s">
        <v>323</v>
      </c>
      <c r="F830" s="131" t="s">
        <v>2264</v>
      </c>
      <c r="G830" s="619">
        <f t="shared" si="24"/>
        <v>4.59</v>
      </c>
      <c r="H830" s="122">
        <v>4.59</v>
      </c>
      <c r="I830" s="122">
        <v>4.59</v>
      </c>
      <c r="J830" s="122">
        <v>4.59</v>
      </c>
      <c r="K830" s="122">
        <v>4.59</v>
      </c>
      <c r="L830" s="500"/>
    </row>
    <row r="831" spans="1:12" ht="30" customHeight="1">
      <c r="A831" s="139" t="str">
        <f t="shared" si="25"/>
        <v>827위</v>
      </c>
      <c r="B831" s="135" t="s">
        <v>2757</v>
      </c>
      <c r="C831" s="119" t="s">
        <v>2512</v>
      </c>
      <c r="D831" s="120" t="s">
        <v>1304</v>
      </c>
      <c r="E831" s="121" t="s">
        <v>1305</v>
      </c>
      <c r="F831" s="120" t="s">
        <v>1306</v>
      </c>
      <c r="G831" s="619">
        <f t="shared" si="24"/>
        <v>4.59</v>
      </c>
      <c r="H831" s="122">
        <v>4.62</v>
      </c>
      <c r="I831" s="122">
        <v>4.54</v>
      </c>
      <c r="J831" s="122">
        <v>4.58</v>
      </c>
      <c r="K831" s="122">
        <v>4.62</v>
      </c>
      <c r="L831" s="500"/>
    </row>
    <row r="832" spans="1:12" ht="30" customHeight="1">
      <c r="A832" s="139" t="str">
        <f t="shared" si="25"/>
        <v>827위</v>
      </c>
      <c r="B832" s="135" t="s">
        <v>2757</v>
      </c>
      <c r="C832" s="119" t="s">
        <v>2514</v>
      </c>
      <c r="D832" s="120" t="s">
        <v>1393</v>
      </c>
      <c r="E832" s="121" t="s">
        <v>149</v>
      </c>
      <c r="F832" s="120" t="s">
        <v>150</v>
      </c>
      <c r="G832" s="619">
        <f t="shared" si="24"/>
        <v>4.59</v>
      </c>
      <c r="H832" s="122">
        <v>4.58</v>
      </c>
      <c r="I832" s="122">
        <v>4.5999999999999996</v>
      </c>
      <c r="J832" s="122">
        <v>4.5999999999999996</v>
      </c>
      <c r="K832" s="122">
        <v>4.58</v>
      </c>
      <c r="L832" s="500"/>
    </row>
    <row r="833" spans="1:12" ht="30" customHeight="1">
      <c r="A833" s="139" t="str">
        <f t="shared" si="25"/>
        <v>827위</v>
      </c>
      <c r="B833" s="135" t="s">
        <v>2755</v>
      </c>
      <c r="C833" s="123" t="s">
        <v>235</v>
      </c>
      <c r="D833" s="120" t="s">
        <v>432</v>
      </c>
      <c r="E833" s="121" t="s">
        <v>457</v>
      </c>
      <c r="F833" s="120" t="s">
        <v>458</v>
      </c>
      <c r="G833" s="619">
        <f t="shared" si="24"/>
        <v>4.59</v>
      </c>
      <c r="H833" s="122">
        <v>4.6100000000000003</v>
      </c>
      <c r="I833" s="122">
        <v>4.58</v>
      </c>
      <c r="J833" s="122">
        <v>4.57</v>
      </c>
      <c r="K833" s="122">
        <v>4.5999999999999996</v>
      </c>
      <c r="L833" s="500"/>
    </row>
    <row r="834" spans="1:12" ht="30" customHeight="1">
      <c r="A834" s="139" t="str">
        <f t="shared" si="25"/>
        <v>827위</v>
      </c>
      <c r="B834" s="135" t="s">
        <v>2755</v>
      </c>
      <c r="C834" s="119" t="s">
        <v>2506</v>
      </c>
      <c r="D834" s="120" t="s">
        <v>601</v>
      </c>
      <c r="E834" s="121" t="s">
        <v>124</v>
      </c>
      <c r="F834" s="120" t="s">
        <v>603</v>
      </c>
      <c r="G834" s="619">
        <f t="shared" si="24"/>
        <v>4.59</v>
      </c>
      <c r="H834" s="122">
        <v>4.59</v>
      </c>
      <c r="I834" s="122">
        <v>4.59</v>
      </c>
      <c r="J834" s="122">
        <v>4.59</v>
      </c>
      <c r="K834" s="122">
        <v>4.59</v>
      </c>
      <c r="L834" s="500"/>
    </row>
    <row r="835" spans="1:12" ht="30" customHeight="1">
      <c r="A835" s="139" t="str">
        <f t="shared" si="25"/>
        <v>827위</v>
      </c>
      <c r="B835" s="135" t="s">
        <v>2758</v>
      </c>
      <c r="C835" s="125" t="s">
        <v>2644</v>
      </c>
      <c r="D835" s="130" t="s">
        <v>155</v>
      </c>
      <c r="E835" s="125" t="s">
        <v>2536</v>
      </c>
      <c r="F835" s="127" t="s">
        <v>336</v>
      </c>
      <c r="G835" s="621">
        <f t="shared" si="24"/>
        <v>4.59</v>
      </c>
      <c r="H835" s="128">
        <v>4.59</v>
      </c>
      <c r="I835" s="128">
        <v>4.59</v>
      </c>
      <c r="J835" s="128">
        <v>4.59</v>
      </c>
      <c r="K835" s="128">
        <v>4.59</v>
      </c>
      <c r="L835" s="500"/>
    </row>
    <row r="836" spans="1:12" ht="30" customHeight="1">
      <c r="A836" s="139" t="str">
        <f t="shared" si="25"/>
        <v>827위</v>
      </c>
      <c r="B836" s="135" t="s">
        <v>2757</v>
      </c>
      <c r="C836" s="119" t="s">
        <v>2515</v>
      </c>
      <c r="D836" s="120" t="s">
        <v>2517</v>
      </c>
      <c r="E836" s="121" t="s">
        <v>1588</v>
      </c>
      <c r="F836" s="120" t="s">
        <v>1589</v>
      </c>
      <c r="G836" s="619">
        <f t="shared" ref="G836:G899" si="26">AVERAGE(H836:K836)</f>
        <v>4.59</v>
      </c>
      <c r="H836" s="122">
        <v>4.62</v>
      </c>
      <c r="I836" s="122">
        <v>4.62</v>
      </c>
      <c r="J836" s="122">
        <v>4.5599999999999996</v>
      </c>
      <c r="K836" s="122">
        <v>4.5599999999999996</v>
      </c>
      <c r="L836" s="500"/>
    </row>
    <row r="837" spans="1:12" ht="30" customHeight="1">
      <c r="A837" s="139" t="str">
        <f t="shared" si="25"/>
        <v>827위</v>
      </c>
      <c r="B837" s="135" t="s">
        <v>2759</v>
      </c>
      <c r="C837" s="134" t="s">
        <v>2433</v>
      </c>
      <c r="D837" s="131" t="s">
        <v>2445</v>
      </c>
      <c r="E837" s="132" t="s">
        <v>245</v>
      </c>
      <c r="F837" s="131" t="s">
        <v>246</v>
      </c>
      <c r="G837" s="619">
        <f t="shared" si="26"/>
        <v>4.59</v>
      </c>
      <c r="H837" s="122">
        <v>4.62</v>
      </c>
      <c r="I837" s="122">
        <v>4.62</v>
      </c>
      <c r="J837" s="122">
        <v>4.5599999999999996</v>
      </c>
      <c r="K837" s="122">
        <v>4.5599999999999996</v>
      </c>
      <c r="L837" s="500"/>
    </row>
    <row r="838" spans="1:12" ht="30" customHeight="1">
      <c r="A838" s="139" t="str">
        <f t="shared" ref="A838:A901" si="27">IF(_xlfn.RANK.EQ(G838,$G$4:$G$1977,0)=_xlfn.RANK.EQ(G837,$G$4:$G$1977,0), _xlfn.RANK.EQ(G837,$G$4:$G$1977)&amp;"위", _xlfn.RANK.EQ(G838,$G$4:$G$1977,0)&amp;"위")</f>
        <v>827위</v>
      </c>
      <c r="B838" s="135" t="s">
        <v>2759</v>
      </c>
      <c r="C838" s="123" t="s">
        <v>2074</v>
      </c>
      <c r="D838" s="131" t="s">
        <v>432</v>
      </c>
      <c r="E838" s="132" t="s">
        <v>441</v>
      </c>
      <c r="F838" s="133" t="s">
        <v>330</v>
      </c>
      <c r="G838" s="619">
        <f t="shared" si="26"/>
        <v>4.59</v>
      </c>
      <c r="H838" s="122">
        <v>4.5999999999999996</v>
      </c>
      <c r="I838" s="122">
        <v>4.5999999999999996</v>
      </c>
      <c r="J838" s="122">
        <v>4.5999999999999996</v>
      </c>
      <c r="K838" s="122">
        <v>4.5599999999999996</v>
      </c>
      <c r="L838" s="500"/>
    </row>
    <row r="839" spans="1:12" ht="30" customHeight="1">
      <c r="A839" s="139" t="str">
        <f t="shared" si="27"/>
        <v>827위</v>
      </c>
      <c r="B839" s="135" t="s">
        <v>2754</v>
      </c>
      <c r="C839" s="119" t="s">
        <v>2502</v>
      </c>
      <c r="D839" s="120" t="s">
        <v>133</v>
      </c>
      <c r="E839" s="121" t="s">
        <v>134</v>
      </c>
      <c r="F839" s="120" t="s">
        <v>135</v>
      </c>
      <c r="G839" s="619">
        <f t="shared" si="26"/>
        <v>4.59</v>
      </c>
      <c r="H839" s="122">
        <v>4.5999999999999996</v>
      </c>
      <c r="I839" s="122">
        <v>4.57</v>
      </c>
      <c r="J839" s="122">
        <v>4.57</v>
      </c>
      <c r="K839" s="122">
        <v>4.62</v>
      </c>
      <c r="L839" s="500"/>
    </row>
    <row r="840" spans="1:12" ht="30" customHeight="1">
      <c r="A840" s="139" t="str">
        <f t="shared" si="27"/>
        <v>827위</v>
      </c>
      <c r="B840" s="135" t="s">
        <v>2757</v>
      </c>
      <c r="C840" s="119" t="s">
        <v>2513</v>
      </c>
      <c r="D840" s="120" t="s">
        <v>155</v>
      </c>
      <c r="E840" s="121" t="s">
        <v>430</v>
      </c>
      <c r="F840" s="120" t="s">
        <v>1430</v>
      </c>
      <c r="G840" s="619">
        <f t="shared" si="26"/>
        <v>4.59</v>
      </c>
      <c r="H840" s="122">
        <v>4.5999999999999996</v>
      </c>
      <c r="I840" s="122">
        <v>4.6100000000000003</v>
      </c>
      <c r="J840" s="122">
        <v>4.5999999999999996</v>
      </c>
      <c r="K840" s="122">
        <v>4.55</v>
      </c>
      <c r="L840" s="500"/>
    </row>
    <row r="841" spans="1:12" ht="30" customHeight="1">
      <c r="A841" s="139" t="str">
        <f t="shared" si="27"/>
        <v>827위</v>
      </c>
      <c r="B841" s="139" t="s">
        <v>4136</v>
      </c>
      <c r="C841" s="139" t="s">
        <v>4135</v>
      </c>
      <c r="D841" s="120" t="s">
        <v>4134</v>
      </c>
      <c r="E841" s="121" t="s">
        <v>331</v>
      </c>
      <c r="F841" s="140" t="s">
        <v>332</v>
      </c>
      <c r="G841" s="618">
        <f t="shared" si="26"/>
        <v>4.59</v>
      </c>
      <c r="H841" s="141">
        <v>4.59</v>
      </c>
      <c r="I841" s="141">
        <v>4.59</v>
      </c>
      <c r="J841" s="141">
        <v>4.59</v>
      </c>
      <c r="K841" s="141">
        <v>4.59</v>
      </c>
      <c r="L841" s="500"/>
    </row>
    <row r="842" spans="1:12" ht="30" customHeight="1">
      <c r="A842" s="139" t="str">
        <f t="shared" si="27"/>
        <v>839위</v>
      </c>
      <c r="B842" s="139" t="s">
        <v>4995</v>
      </c>
      <c r="C842" s="139" t="s">
        <v>5559</v>
      </c>
      <c r="D842" s="142" t="s">
        <v>5552</v>
      </c>
      <c r="E842" s="121" t="s">
        <v>801</v>
      </c>
      <c r="F842" s="140" t="s">
        <v>5145</v>
      </c>
      <c r="G842" s="618">
        <f t="shared" si="26"/>
        <v>4.588709677419355</v>
      </c>
      <c r="H842" s="244">
        <v>4.645161290322581</v>
      </c>
      <c r="I842" s="244">
        <v>4.4516129032258061</v>
      </c>
      <c r="J842" s="244">
        <v>4.645161290322581</v>
      </c>
      <c r="K842" s="244">
        <v>4.612903225806452</v>
      </c>
      <c r="L842" s="139"/>
    </row>
    <row r="843" spans="1:12" ht="30" customHeight="1">
      <c r="A843" s="139" t="str">
        <f t="shared" si="27"/>
        <v>840위</v>
      </c>
      <c r="B843" s="135" t="s">
        <v>2759</v>
      </c>
      <c r="C843" s="134" t="s">
        <v>2116</v>
      </c>
      <c r="D843" s="131" t="s">
        <v>2019</v>
      </c>
      <c r="E843" s="132" t="s">
        <v>300</v>
      </c>
      <c r="F843" s="131" t="s">
        <v>301</v>
      </c>
      <c r="G843" s="619">
        <f t="shared" si="26"/>
        <v>4.5875000000000004</v>
      </c>
      <c r="H843" s="122">
        <v>4.5999999999999996</v>
      </c>
      <c r="I843" s="122">
        <v>4.59</v>
      </c>
      <c r="J843" s="122">
        <v>4.58</v>
      </c>
      <c r="K843" s="122">
        <v>4.58</v>
      </c>
      <c r="L843" s="500"/>
    </row>
    <row r="844" spans="1:12" ht="30" customHeight="1">
      <c r="A844" s="139" t="str">
        <f t="shared" si="27"/>
        <v>840위</v>
      </c>
      <c r="B844" s="135" t="s">
        <v>2759</v>
      </c>
      <c r="C844" s="134" t="s">
        <v>2116</v>
      </c>
      <c r="D844" s="131" t="s">
        <v>2019</v>
      </c>
      <c r="E844" s="132" t="s">
        <v>463</v>
      </c>
      <c r="F844" s="131" t="s">
        <v>768</v>
      </c>
      <c r="G844" s="619">
        <f t="shared" si="26"/>
        <v>4.5875000000000004</v>
      </c>
      <c r="H844" s="122">
        <v>4.58</v>
      </c>
      <c r="I844" s="122">
        <v>4.57</v>
      </c>
      <c r="J844" s="122">
        <v>4.5999999999999996</v>
      </c>
      <c r="K844" s="122">
        <v>4.5999999999999996</v>
      </c>
      <c r="L844" s="500"/>
    </row>
    <row r="845" spans="1:12" ht="30" customHeight="1">
      <c r="A845" s="139" t="str">
        <f t="shared" si="27"/>
        <v>840위</v>
      </c>
      <c r="B845" s="139" t="s">
        <v>4136</v>
      </c>
      <c r="C845" s="139" t="s">
        <v>4140</v>
      </c>
      <c r="D845" s="120" t="s">
        <v>4133</v>
      </c>
      <c r="E845" s="121" t="s">
        <v>4081</v>
      </c>
      <c r="F845" s="120" t="s">
        <v>4105</v>
      </c>
      <c r="G845" s="618">
        <f t="shared" si="26"/>
        <v>4.5875000000000004</v>
      </c>
      <c r="H845" s="141">
        <v>4.59</v>
      </c>
      <c r="I845" s="141">
        <v>4.57</v>
      </c>
      <c r="J845" s="141">
        <v>4.59</v>
      </c>
      <c r="K845" s="141">
        <v>4.5999999999999996</v>
      </c>
      <c r="L845" s="500"/>
    </row>
    <row r="846" spans="1:12" ht="30" customHeight="1">
      <c r="A846" s="139" t="str">
        <f t="shared" si="27"/>
        <v>843위</v>
      </c>
      <c r="B846" s="135" t="s">
        <v>2757</v>
      </c>
      <c r="C846" s="119" t="s">
        <v>2512</v>
      </c>
      <c r="D846" s="120" t="s">
        <v>155</v>
      </c>
      <c r="E846" s="121" t="s">
        <v>543</v>
      </c>
      <c r="F846" s="120" t="s">
        <v>458</v>
      </c>
      <c r="G846" s="619">
        <f t="shared" si="26"/>
        <v>4.5874999999999995</v>
      </c>
      <c r="H846" s="122">
        <v>4.58</v>
      </c>
      <c r="I846" s="122">
        <v>4.6399999999999997</v>
      </c>
      <c r="J846" s="122">
        <v>4.6100000000000003</v>
      </c>
      <c r="K846" s="122">
        <v>4.5199999999999996</v>
      </c>
      <c r="L846" s="500"/>
    </row>
    <row r="847" spans="1:12" ht="30" customHeight="1">
      <c r="A847" s="139" t="str">
        <f t="shared" si="27"/>
        <v>843위</v>
      </c>
      <c r="B847" s="135" t="s">
        <v>2758</v>
      </c>
      <c r="C847" s="125" t="s">
        <v>2614</v>
      </c>
      <c r="D847" s="130" t="s">
        <v>2637</v>
      </c>
      <c r="E847" s="125" t="s">
        <v>944</v>
      </c>
      <c r="F847" s="127" t="s">
        <v>2739</v>
      </c>
      <c r="G847" s="621">
        <f t="shared" si="26"/>
        <v>4.5874999999999995</v>
      </c>
      <c r="H847" s="128">
        <v>4.59</v>
      </c>
      <c r="I847" s="128">
        <v>4.63</v>
      </c>
      <c r="J847" s="128">
        <v>4.59</v>
      </c>
      <c r="K847" s="128">
        <v>4.54</v>
      </c>
      <c r="L847" s="500"/>
    </row>
    <row r="848" spans="1:12" ht="30" customHeight="1">
      <c r="A848" s="139" t="str">
        <f t="shared" si="27"/>
        <v>845위</v>
      </c>
      <c r="B848" s="139" t="s">
        <v>4238</v>
      </c>
      <c r="C848" s="139" t="s">
        <v>4236</v>
      </c>
      <c r="D848" s="120" t="s">
        <v>4229</v>
      </c>
      <c r="E848" s="121" t="s">
        <v>677</v>
      </c>
      <c r="F848" s="140" t="s">
        <v>678</v>
      </c>
      <c r="G848" s="618">
        <f t="shared" si="26"/>
        <v>4.585</v>
      </c>
      <c r="H848" s="141">
        <v>4.5</v>
      </c>
      <c r="I848" s="141">
        <v>4.5</v>
      </c>
      <c r="J848" s="141">
        <v>4.67</v>
      </c>
      <c r="K848" s="141">
        <v>4.67</v>
      </c>
      <c r="L848" s="500"/>
    </row>
    <row r="849" spans="1:12" ht="30" customHeight="1">
      <c r="A849" s="139" t="str">
        <f t="shared" si="27"/>
        <v>845위</v>
      </c>
      <c r="B849" s="135" t="s">
        <v>2758</v>
      </c>
      <c r="C849" s="125" t="s">
        <v>2639</v>
      </c>
      <c r="D849" s="130" t="s">
        <v>2657</v>
      </c>
      <c r="E849" s="125" t="s">
        <v>938</v>
      </c>
      <c r="F849" s="127" t="s">
        <v>2740</v>
      </c>
      <c r="G849" s="621">
        <f t="shared" si="26"/>
        <v>4.585</v>
      </c>
      <c r="H849" s="128">
        <v>4.63</v>
      </c>
      <c r="I849" s="128">
        <v>4.63</v>
      </c>
      <c r="J849" s="128">
        <v>4.5599999999999996</v>
      </c>
      <c r="K849" s="128">
        <v>4.5199999999999996</v>
      </c>
      <c r="L849" s="500"/>
    </row>
    <row r="850" spans="1:12" ht="30" customHeight="1">
      <c r="A850" s="139" t="str">
        <f t="shared" si="27"/>
        <v>845위</v>
      </c>
      <c r="B850" s="135" t="s">
        <v>2758</v>
      </c>
      <c r="C850" s="125" t="s">
        <v>2610</v>
      </c>
      <c r="D850" s="130" t="s">
        <v>2658</v>
      </c>
      <c r="E850" s="125" t="s">
        <v>312</v>
      </c>
      <c r="F850" s="127" t="s">
        <v>2741</v>
      </c>
      <c r="G850" s="621">
        <f t="shared" si="26"/>
        <v>4.585</v>
      </c>
      <c r="H850" s="128">
        <v>4.6399999999999997</v>
      </c>
      <c r="I850" s="128">
        <v>4.53</v>
      </c>
      <c r="J850" s="128">
        <v>4.5999999999999996</v>
      </c>
      <c r="K850" s="128">
        <v>4.57</v>
      </c>
      <c r="L850" s="500"/>
    </row>
    <row r="851" spans="1:12" ht="30" customHeight="1">
      <c r="A851" s="139" t="str">
        <f t="shared" si="27"/>
        <v>845위</v>
      </c>
      <c r="B851" s="135" t="s">
        <v>2754</v>
      </c>
      <c r="C851" s="119" t="s">
        <v>2502</v>
      </c>
      <c r="D851" s="120" t="s">
        <v>133</v>
      </c>
      <c r="E851" s="121" t="s">
        <v>151</v>
      </c>
      <c r="F851" s="120" t="s">
        <v>152</v>
      </c>
      <c r="G851" s="619">
        <f t="shared" si="26"/>
        <v>4.585</v>
      </c>
      <c r="H851" s="122">
        <v>4.5999999999999996</v>
      </c>
      <c r="I851" s="122">
        <v>4.55</v>
      </c>
      <c r="J851" s="122">
        <v>4.55</v>
      </c>
      <c r="K851" s="122">
        <v>4.6399999999999997</v>
      </c>
      <c r="L851" s="500"/>
    </row>
    <row r="852" spans="1:12" ht="30" customHeight="1">
      <c r="A852" s="139" t="str">
        <f t="shared" si="27"/>
        <v>849위</v>
      </c>
      <c r="B852" s="135" t="s">
        <v>3037</v>
      </c>
      <c r="C852" s="135" t="s">
        <v>5593</v>
      </c>
      <c r="D852" s="120" t="s">
        <v>3034</v>
      </c>
      <c r="E852" s="121" t="s">
        <v>2943</v>
      </c>
      <c r="F852" s="140" t="s">
        <v>2944</v>
      </c>
      <c r="G852" s="619">
        <f t="shared" si="26"/>
        <v>4.5849999999999991</v>
      </c>
      <c r="H852" s="122">
        <v>4.6100000000000003</v>
      </c>
      <c r="I852" s="122">
        <v>4.59</v>
      </c>
      <c r="J852" s="122">
        <v>4.54</v>
      </c>
      <c r="K852" s="122">
        <v>4.5999999999999996</v>
      </c>
      <c r="L852" s="500"/>
    </row>
    <row r="853" spans="1:12" ht="30" customHeight="1">
      <c r="A853" s="139" t="str">
        <f t="shared" si="27"/>
        <v>850위</v>
      </c>
      <c r="B853" s="135" t="s">
        <v>2757</v>
      </c>
      <c r="C853" s="119" t="s">
        <v>2515</v>
      </c>
      <c r="D853" s="120" t="s">
        <v>2517</v>
      </c>
      <c r="E853" s="121" t="s">
        <v>1586</v>
      </c>
      <c r="F853" s="120" t="s">
        <v>1587</v>
      </c>
      <c r="G853" s="619">
        <f t="shared" si="26"/>
        <v>4.5825000000000005</v>
      </c>
      <c r="H853" s="122">
        <v>4.5599999999999996</v>
      </c>
      <c r="I853" s="122">
        <v>4.62</v>
      </c>
      <c r="J853" s="122">
        <v>4.53</v>
      </c>
      <c r="K853" s="122">
        <v>4.62</v>
      </c>
      <c r="L853" s="500"/>
    </row>
    <row r="854" spans="1:12" ht="30" customHeight="1">
      <c r="A854" s="139" t="str">
        <f t="shared" si="27"/>
        <v>851위</v>
      </c>
      <c r="B854" s="135" t="s">
        <v>2758</v>
      </c>
      <c r="C854" s="125" t="s">
        <v>2659</v>
      </c>
      <c r="D854" s="130" t="s">
        <v>2586</v>
      </c>
      <c r="E854" s="125" t="s">
        <v>341</v>
      </c>
      <c r="F854" s="127" t="s">
        <v>2742</v>
      </c>
      <c r="G854" s="621">
        <f t="shared" si="26"/>
        <v>4.5824999999999996</v>
      </c>
      <c r="H854" s="128">
        <v>4.5999999999999996</v>
      </c>
      <c r="I854" s="128">
        <v>4.6500000000000004</v>
      </c>
      <c r="J854" s="128">
        <v>4.51</v>
      </c>
      <c r="K854" s="128">
        <v>4.57</v>
      </c>
      <c r="L854" s="500"/>
    </row>
    <row r="855" spans="1:12" ht="30" customHeight="1">
      <c r="A855" s="139" t="str">
        <f t="shared" si="27"/>
        <v>851위</v>
      </c>
      <c r="B855" s="135" t="s">
        <v>2757</v>
      </c>
      <c r="C855" s="119" t="s">
        <v>2515</v>
      </c>
      <c r="D855" s="120" t="s">
        <v>155</v>
      </c>
      <c r="E855" s="121" t="s">
        <v>335</v>
      </c>
      <c r="F855" s="120" t="s">
        <v>336</v>
      </c>
      <c r="G855" s="619">
        <f t="shared" si="26"/>
        <v>4.5824999999999996</v>
      </c>
      <c r="H855" s="122">
        <v>4.53</v>
      </c>
      <c r="I855" s="122">
        <v>4.5999999999999996</v>
      </c>
      <c r="J855" s="122">
        <v>4.5999999999999996</v>
      </c>
      <c r="K855" s="122">
        <v>4.5999999999999996</v>
      </c>
      <c r="L855" s="500"/>
    </row>
    <row r="856" spans="1:12" ht="30" customHeight="1">
      <c r="A856" s="139" t="str">
        <f t="shared" si="27"/>
        <v>851위</v>
      </c>
      <c r="B856" s="135" t="s">
        <v>2758</v>
      </c>
      <c r="C856" s="125" t="s">
        <v>2616</v>
      </c>
      <c r="D856" s="130" t="s">
        <v>2585</v>
      </c>
      <c r="E856" s="125" t="s">
        <v>2536</v>
      </c>
      <c r="F856" s="127" t="s">
        <v>336</v>
      </c>
      <c r="G856" s="621">
        <f t="shared" si="26"/>
        <v>4.5824999999999996</v>
      </c>
      <c r="H856" s="128">
        <v>4.53</v>
      </c>
      <c r="I856" s="128">
        <v>4.5999999999999996</v>
      </c>
      <c r="J856" s="128">
        <v>4.5999999999999996</v>
      </c>
      <c r="K856" s="128">
        <v>4.5999999999999996</v>
      </c>
      <c r="L856" s="500"/>
    </row>
    <row r="857" spans="1:12" ht="30" customHeight="1">
      <c r="A857" s="139" t="str">
        <f t="shared" si="27"/>
        <v>851위</v>
      </c>
      <c r="B857" s="135" t="s">
        <v>2758</v>
      </c>
      <c r="C857" s="125" t="s">
        <v>2653</v>
      </c>
      <c r="D857" s="130" t="s">
        <v>2660</v>
      </c>
      <c r="E857" s="125" t="s">
        <v>2543</v>
      </c>
      <c r="F857" s="127" t="s">
        <v>2743</v>
      </c>
      <c r="G857" s="621">
        <f t="shared" si="26"/>
        <v>4.5824999999999996</v>
      </c>
      <c r="H857" s="128">
        <v>4.53</v>
      </c>
      <c r="I857" s="128">
        <v>4.5999999999999996</v>
      </c>
      <c r="J857" s="128">
        <v>4.5999999999999996</v>
      </c>
      <c r="K857" s="128">
        <v>4.5999999999999996</v>
      </c>
      <c r="L857" s="500"/>
    </row>
    <row r="858" spans="1:12" ht="30" customHeight="1">
      <c r="A858" s="139" t="str">
        <f t="shared" si="27"/>
        <v>851위</v>
      </c>
      <c r="B858" s="135" t="s">
        <v>2756</v>
      </c>
      <c r="C858" s="119" t="s">
        <v>2510</v>
      </c>
      <c r="D858" s="120" t="s">
        <v>155</v>
      </c>
      <c r="E858" s="121" t="s">
        <v>329</v>
      </c>
      <c r="F858" s="120" t="s">
        <v>330</v>
      </c>
      <c r="G858" s="619">
        <f t="shared" si="26"/>
        <v>4.5824999999999996</v>
      </c>
      <c r="H858" s="122">
        <v>4.58</v>
      </c>
      <c r="I858" s="122">
        <v>4.5</v>
      </c>
      <c r="J858" s="122">
        <v>4.67</v>
      </c>
      <c r="K858" s="122">
        <v>4.58</v>
      </c>
      <c r="L858" s="500"/>
    </row>
    <row r="859" spans="1:12" ht="30" customHeight="1">
      <c r="A859" s="139" t="str">
        <f t="shared" si="27"/>
        <v>851위</v>
      </c>
      <c r="B859" s="135" t="s">
        <v>2790</v>
      </c>
      <c r="C859" s="135" t="s">
        <v>5590</v>
      </c>
      <c r="D859" s="136" t="s">
        <v>155</v>
      </c>
      <c r="E859" s="132" t="s">
        <v>329</v>
      </c>
      <c r="F859" s="133" t="s">
        <v>330</v>
      </c>
      <c r="G859" s="619">
        <f t="shared" si="26"/>
        <v>4.5824999999999996</v>
      </c>
      <c r="H859" s="122">
        <v>4.6399999999999997</v>
      </c>
      <c r="I859" s="122">
        <v>4.6399999999999997</v>
      </c>
      <c r="J859" s="122">
        <v>4.55</v>
      </c>
      <c r="K859" s="122">
        <v>4.5</v>
      </c>
      <c r="L859" s="500"/>
    </row>
    <row r="860" spans="1:12" ht="30" customHeight="1">
      <c r="A860" s="139" t="str">
        <f t="shared" si="27"/>
        <v>851위</v>
      </c>
      <c r="B860" s="135" t="s">
        <v>2757</v>
      </c>
      <c r="C860" s="119" t="s">
        <v>2511</v>
      </c>
      <c r="D860" s="120" t="s">
        <v>1154</v>
      </c>
      <c r="E860" s="121" t="s">
        <v>1155</v>
      </c>
      <c r="F860" s="120" t="s">
        <v>1158</v>
      </c>
      <c r="G860" s="619">
        <f t="shared" si="26"/>
        <v>4.5824999999999996</v>
      </c>
      <c r="H860" s="122">
        <v>4.53</v>
      </c>
      <c r="I860" s="122">
        <v>4.5999999999999996</v>
      </c>
      <c r="J860" s="122">
        <v>4.5999999999999996</v>
      </c>
      <c r="K860" s="122">
        <v>4.5999999999999996</v>
      </c>
      <c r="L860" s="500"/>
    </row>
    <row r="861" spans="1:12" ht="30" customHeight="1">
      <c r="A861" s="139" t="str">
        <f t="shared" si="27"/>
        <v>851위</v>
      </c>
      <c r="B861" s="135" t="s">
        <v>2758</v>
      </c>
      <c r="C861" s="125" t="s">
        <v>2627</v>
      </c>
      <c r="D861" s="130" t="s">
        <v>2586</v>
      </c>
      <c r="E861" s="125" t="s">
        <v>2544</v>
      </c>
      <c r="F861" s="127" t="s">
        <v>139</v>
      </c>
      <c r="G861" s="621">
        <f t="shared" si="26"/>
        <v>4.5824999999999996</v>
      </c>
      <c r="H861" s="128">
        <v>4.5999999999999996</v>
      </c>
      <c r="I861" s="128">
        <v>4.5599999999999996</v>
      </c>
      <c r="J861" s="128">
        <v>4.57</v>
      </c>
      <c r="K861" s="128">
        <v>4.5999999999999996</v>
      </c>
      <c r="L861" s="500"/>
    </row>
    <row r="862" spans="1:12" ht="30" customHeight="1">
      <c r="A862" s="139" t="str">
        <f t="shared" si="27"/>
        <v>851위</v>
      </c>
      <c r="B862" s="135" t="s">
        <v>2759</v>
      </c>
      <c r="C862" s="134" t="s">
        <v>2116</v>
      </c>
      <c r="D862" s="131" t="s">
        <v>155</v>
      </c>
      <c r="E862" s="132" t="s">
        <v>675</v>
      </c>
      <c r="F862" s="133" t="s">
        <v>676</v>
      </c>
      <c r="G862" s="619">
        <f t="shared" si="26"/>
        <v>4.5824999999999996</v>
      </c>
      <c r="H862" s="122">
        <v>4.58</v>
      </c>
      <c r="I862" s="122">
        <v>4.58</v>
      </c>
      <c r="J862" s="122">
        <v>4.5</v>
      </c>
      <c r="K862" s="122">
        <v>4.67</v>
      </c>
      <c r="L862" s="500"/>
    </row>
    <row r="863" spans="1:12" ht="30" customHeight="1">
      <c r="A863" s="139" t="str">
        <f t="shared" si="27"/>
        <v>860위</v>
      </c>
      <c r="B863" s="139" t="s">
        <v>4995</v>
      </c>
      <c r="C863" s="139" t="s">
        <v>5559</v>
      </c>
      <c r="D863" s="142" t="s">
        <v>5553</v>
      </c>
      <c r="E863" s="121" t="s">
        <v>4192</v>
      </c>
      <c r="F863" s="120" t="s">
        <v>4193</v>
      </c>
      <c r="G863" s="618">
        <f t="shared" si="26"/>
        <v>4.5823056467662857</v>
      </c>
      <c r="H863" s="244">
        <v>4.5733944954128436</v>
      </c>
      <c r="I863" s="244">
        <v>4.5871559633027523</v>
      </c>
      <c r="J863" s="244">
        <v>4.5668202764976957</v>
      </c>
      <c r="K863" s="244">
        <v>4.6018518518518521</v>
      </c>
      <c r="L863" s="139"/>
    </row>
    <row r="864" spans="1:12" ht="30" customHeight="1">
      <c r="A864" s="139" t="str">
        <f t="shared" si="27"/>
        <v>861위</v>
      </c>
      <c r="B864" s="139" t="s">
        <v>4237</v>
      </c>
      <c r="C864" s="139" t="s">
        <v>4236</v>
      </c>
      <c r="D864" s="120" t="s">
        <v>4230</v>
      </c>
      <c r="E864" s="121" t="s">
        <v>4189</v>
      </c>
      <c r="F864" s="120" t="s">
        <v>210</v>
      </c>
      <c r="G864" s="618">
        <f t="shared" si="26"/>
        <v>4.58</v>
      </c>
      <c r="H864" s="141">
        <v>4.58</v>
      </c>
      <c r="I864" s="141">
        <v>4.58</v>
      </c>
      <c r="J864" s="141">
        <v>4.5599999999999996</v>
      </c>
      <c r="K864" s="141">
        <v>4.5999999999999996</v>
      </c>
      <c r="L864" s="500"/>
    </row>
    <row r="865" spans="1:12" ht="30" customHeight="1">
      <c r="A865" s="139" t="str">
        <f t="shared" si="27"/>
        <v>861위</v>
      </c>
      <c r="B865" s="135" t="s">
        <v>4375</v>
      </c>
      <c r="C865" s="135" t="s">
        <v>5601</v>
      </c>
      <c r="D865" s="120" t="s">
        <v>4370</v>
      </c>
      <c r="E865" s="121" t="s">
        <v>4295</v>
      </c>
      <c r="F865" s="120" t="s">
        <v>4296</v>
      </c>
      <c r="G865" s="618">
        <f t="shared" si="26"/>
        <v>4.58</v>
      </c>
      <c r="H865" s="141">
        <v>4.58</v>
      </c>
      <c r="I865" s="141">
        <v>4.58</v>
      </c>
      <c r="J865" s="141">
        <v>4.58</v>
      </c>
      <c r="K865" s="141">
        <v>4.58</v>
      </c>
      <c r="L865" s="500"/>
    </row>
    <row r="866" spans="1:12" ht="30" customHeight="1">
      <c r="A866" s="139" t="str">
        <f t="shared" si="27"/>
        <v>861위</v>
      </c>
      <c r="B866" s="135" t="s">
        <v>3037</v>
      </c>
      <c r="C866" s="135" t="s">
        <v>5594</v>
      </c>
      <c r="D866" s="120" t="s">
        <v>3002</v>
      </c>
      <c r="E866" s="121" t="s">
        <v>3007</v>
      </c>
      <c r="F866" s="120" t="s">
        <v>3008</v>
      </c>
      <c r="G866" s="619">
        <f t="shared" si="26"/>
        <v>4.58</v>
      </c>
      <c r="H866" s="122">
        <v>4.5599999999999996</v>
      </c>
      <c r="I866" s="122">
        <v>4.5999999999999996</v>
      </c>
      <c r="J866" s="122">
        <v>4.5599999999999996</v>
      </c>
      <c r="K866" s="122">
        <v>4.5999999999999996</v>
      </c>
      <c r="L866" s="500"/>
    </row>
    <row r="867" spans="1:12" ht="30" customHeight="1">
      <c r="A867" s="139" t="str">
        <f t="shared" si="27"/>
        <v>861위</v>
      </c>
      <c r="B867" s="135" t="s">
        <v>2760</v>
      </c>
      <c r="C867" s="119" t="s">
        <v>2772</v>
      </c>
      <c r="D867" s="136" t="s">
        <v>2777</v>
      </c>
      <c r="E867" s="132" t="s">
        <v>2779</v>
      </c>
      <c r="F867" s="133" t="s">
        <v>2768</v>
      </c>
      <c r="G867" s="619">
        <f t="shared" si="26"/>
        <v>4.58</v>
      </c>
      <c r="H867" s="122">
        <v>4.58</v>
      </c>
      <c r="I867" s="122">
        <v>4.58</v>
      </c>
      <c r="J867" s="122">
        <v>4.6100000000000003</v>
      </c>
      <c r="K867" s="122">
        <v>4.55</v>
      </c>
      <c r="L867" s="500"/>
    </row>
    <row r="868" spans="1:12" ht="30" customHeight="1">
      <c r="A868" s="139" t="str">
        <f t="shared" si="27"/>
        <v>861위</v>
      </c>
      <c r="B868" s="135" t="s">
        <v>2757</v>
      </c>
      <c r="C868" s="119" t="s">
        <v>2512</v>
      </c>
      <c r="D868" s="120" t="s">
        <v>155</v>
      </c>
      <c r="E868" s="121" t="s">
        <v>1355</v>
      </c>
      <c r="F868" s="120" t="s">
        <v>1350</v>
      </c>
      <c r="G868" s="619">
        <f t="shared" si="26"/>
        <v>4.58</v>
      </c>
      <c r="H868" s="122">
        <v>4.58</v>
      </c>
      <c r="I868" s="122">
        <v>4.58</v>
      </c>
      <c r="J868" s="122">
        <v>4.58</v>
      </c>
      <c r="K868" s="122">
        <v>4.58</v>
      </c>
      <c r="L868" s="500"/>
    </row>
    <row r="869" spans="1:12" ht="30" customHeight="1">
      <c r="A869" s="139" t="str">
        <f t="shared" si="27"/>
        <v>861위</v>
      </c>
      <c r="B869" s="135" t="s">
        <v>2759</v>
      </c>
      <c r="C869" s="123" t="s">
        <v>2074</v>
      </c>
      <c r="D869" s="131" t="s">
        <v>2180</v>
      </c>
      <c r="E869" s="132" t="s">
        <v>498</v>
      </c>
      <c r="F869" s="131" t="s">
        <v>504</v>
      </c>
      <c r="G869" s="619">
        <f t="shared" si="26"/>
        <v>4.58</v>
      </c>
      <c r="H869" s="122">
        <v>4.58</v>
      </c>
      <c r="I869" s="122">
        <v>4.58</v>
      </c>
      <c r="J869" s="122">
        <v>4.58</v>
      </c>
      <c r="K869" s="122">
        <v>4.58</v>
      </c>
      <c r="L869" s="500"/>
    </row>
    <row r="870" spans="1:12" ht="30" customHeight="1">
      <c r="A870" s="139" t="str">
        <f t="shared" si="27"/>
        <v>861위</v>
      </c>
      <c r="B870" s="135" t="s">
        <v>2759</v>
      </c>
      <c r="C870" s="123" t="s">
        <v>2074</v>
      </c>
      <c r="D870" s="131" t="s">
        <v>155</v>
      </c>
      <c r="E870" s="132" t="s">
        <v>173</v>
      </c>
      <c r="F870" s="131" t="s">
        <v>174</v>
      </c>
      <c r="G870" s="619">
        <f t="shared" si="26"/>
        <v>4.58</v>
      </c>
      <c r="H870" s="122">
        <v>4.57</v>
      </c>
      <c r="I870" s="122">
        <v>4.58</v>
      </c>
      <c r="J870" s="122">
        <v>4.57</v>
      </c>
      <c r="K870" s="122">
        <v>4.5999999999999996</v>
      </c>
      <c r="L870" s="500"/>
    </row>
    <row r="871" spans="1:12" ht="30" customHeight="1">
      <c r="A871" s="139" t="str">
        <f t="shared" si="27"/>
        <v>861위</v>
      </c>
      <c r="B871" s="139" t="s">
        <v>5569</v>
      </c>
      <c r="C871" s="139" t="s">
        <v>5559</v>
      </c>
      <c r="D871" s="142" t="s">
        <v>5556</v>
      </c>
      <c r="E871" s="121" t="s">
        <v>5200</v>
      </c>
      <c r="F871" s="120" t="s">
        <v>5201</v>
      </c>
      <c r="G871" s="618">
        <f t="shared" si="26"/>
        <v>4.58</v>
      </c>
      <c r="H871" s="244">
        <v>4.5599999999999996</v>
      </c>
      <c r="I871" s="244">
        <v>4.5599999999999996</v>
      </c>
      <c r="J871" s="244">
        <v>4.5999999999999996</v>
      </c>
      <c r="K871" s="244">
        <v>4.5999999999999996</v>
      </c>
      <c r="L871" s="139"/>
    </row>
    <row r="872" spans="1:12" ht="30" customHeight="1">
      <c r="A872" s="139" t="str">
        <f t="shared" si="27"/>
        <v>869위</v>
      </c>
      <c r="B872" s="135" t="s">
        <v>2757</v>
      </c>
      <c r="C872" s="119" t="s">
        <v>2513</v>
      </c>
      <c r="D872" s="120" t="s">
        <v>1393</v>
      </c>
      <c r="E872" s="121" t="s">
        <v>203</v>
      </c>
      <c r="F872" s="120" t="s">
        <v>1395</v>
      </c>
      <c r="G872" s="619">
        <f t="shared" si="26"/>
        <v>4.5775000000000006</v>
      </c>
      <c r="H872" s="122">
        <v>4.57</v>
      </c>
      <c r="I872" s="122">
        <v>4.57</v>
      </c>
      <c r="J872" s="122">
        <v>4.57</v>
      </c>
      <c r="K872" s="122">
        <v>4.5999999999999996</v>
      </c>
      <c r="L872" s="500"/>
    </row>
    <row r="873" spans="1:12" ht="30" customHeight="1">
      <c r="A873" s="139" t="str">
        <f t="shared" si="27"/>
        <v>869위</v>
      </c>
      <c r="B873" s="135" t="s">
        <v>2755</v>
      </c>
      <c r="C873" s="123" t="s">
        <v>89</v>
      </c>
      <c r="D873" s="120" t="s">
        <v>482</v>
      </c>
      <c r="E873" s="121" t="s">
        <v>485</v>
      </c>
      <c r="F873" s="120" t="s">
        <v>486</v>
      </c>
      <c r="G873" s="619">
        <f t="shared" si="26"/>
        <v>4.5775000000000006</v>
      </c>
      <c r="H873" s="122">
        <v>4.58</v>
      </c>
      <c r="I873" s="122">
        <v>4.58</v>
      </c>
      <c r="J873" s="122">
        <v>4.58</v>
      </c>
      <c r="K873" s="122">
        <v>4.57</v>
      </c>
      <c r="L873" s="500"/>
    </row>
    <row r="874" spans="1:12" ht="30" customHeight="1">
      <c r="A874" s="139" t="str">
        <f t="shared" si="27"/>
        <v>871위</v>
      </c>
      <c r="B874" s="135" t="s">
        <v>2759</v>
      </c>
      <c r="C874" s="123" t="s">
        <v>2074</v>
      </c>
      <c r="D874" s="131" t="s">
        <v>432</v>
      </c>
      <c r="E874" s="132" t="s">
        <v>445</v>
      </c>
      <c r="F874" s="133" t="s">
        <v>334</v>
      </c>
      <c r="G874" s="619">
        <f t="shared" si="26"/>
        <v>4.5774999999999997</v>
      </c>
      <c r="H874" s="122">
        <v>4.5599999999999996</v>
      </c>
      <c r="I874" s="122">
        <v>4.5599999999999996</v>
      </c>
      <c r="J874" s="122">
        <v>4.5599999999999996</v>
      </c>
      <c r="K874" s="122">
        <v>4.63</v>
      </c>
      <c r="L874" s="500"/>
    </row>
    <row r="875" spans="1:12" ht="30" customHeight="1">
      <c r="A875" s="139" t="str">
        <f t="shared" si="27"/>
        <v>871위</v>
      </c>
      <c r="B875" s="139" t="s">
        <v>4238</v>
      </c>
      <c r="C875" s="139" t="s">
        <v>4160</v>
      </c>
      <c r="D875" s="120" t="s">
        <v>4230</v>
      </c>
      <c r="E875" s="121" t="s">
        <v>4177</v>
      </c>
      <c r="F875" s="120" t="s">
        <v>4178</v>
      </c>
      <c r="G875" s="618">
        <f t="shared" si="26"/>
        <v>4.5774999999999997</v>
      </c>
      <c r="H875" s="141">
        <v>4.58</v>
      </c>
      <c r="I875" s="141">
        <v>4.58</v>
      </c>
      <c r="J875" s="141">
        <v>4.5599999999999996</v>
      </c>
      <c r="K875" s="141">
        <v>4.59</v>
      </c>
      <c r="L875" s="500"/>
    </row>
    <row r="876" spans="1:12" ht="30" customHeight="1">
      <c r="A876" s="139" t="str">
        <f t="shared" si="27"/>
        <v>871위</v>
      </c>
      <c r="B876" s="135" t="s">
        <v>2760</v>
      </c>
      <c r="C876" s="119" t="s">
        <v>2772</v>
      </c>
      <c r="D876" s="136" t="s">
        <v>2777</v>
      </c>
      <c r="E876" s="132" t="s">
        <v>2766</v>
      </c>
      <c r="F876" s="133" t="s">
        <v>2498</v>
      </c>
      <c r="G876" s="619">
        <f t="shared" si="26"/>
        <v>4.5774999999999997</v>
      </c>
      <c r="H876" s="122">
        <v>4.5599999999999996</v>
      </c>
      <c r="I876" s="122">
        <v>4.5599999999999996</v>
      </c>
      <c r="J876" s="122">
        <v>4.58</v>
      </c>
      <c r="K876" s="122">
        <v>4.6100000000000003</v>
      </c>
      <c r="L876" s="500"/>
    </row>
    <row r="877" spans="1:12" ht="30" customHeight="1">
      <c r="A877" s="139" t="str">
        <f t="shared" si="27"/>
        <v>871위</v>
      </c>
      <c r="B877" s="135" t="s">
        <v>2758</v>
      </c>
      <c r="C877" s="125" t="s">
        <v>2661</v>
      </c>
      <c r="D877" s="130" t="s">
        <v>2585</v>
      </c>
      <c r="E877" s="125" t="s">
        <v>459</v>
      </c>
      <c r="F877" s="127" t="s">
        <v>460</v>
      </c>
      <c r="G877" s="621">
        <f t="shared" si="26"/>
        <v>4.5774999999999997</v>
      </c>
      <c r="H877" s="128">
        <v>4.57</v>
      </c>
      <c r="I877" s="128">
        <v>4.57</v>
      </c>
      <c r="J877" s="128">
        <v>4.63</v>
      </c>
      <c r="K877" s="128">
        <v>4.54</v>
      </c>
      <c r="L877" s="500"/>
    </row>
    <row r="878" spans="1:12" ht="30" customHeight="1">
      <c r="A878" s="139" t="str">
        <f t="shared" si="27"/>
        <v>871위</v>
      </c>
      <c r="B878" s="135" t="s">
        <v>2871</v>
      </c>
      <c r="C878" s="135" t="s">
        <v>5589</v>
      </c>
      <c r="D878" s="120" t="s">
        <v>2870</v>
      </c>
      <c r="E878" s="132" t="s">
        <v>2863</v>
      </c>
      <c r="F878" s="133" t="s">
        <v>2864</v>
      </c>
      <c r="G878" s="619">
        <f t="shared" si="26"/>
        <v>4.5774999999999997</v>
      </c>
      <c r="H878" s="122">
        <v>4.59</v>
      </c>
      <c r="I878" s="122">
        <v>4.5599999999999996</v>
      </c>
      <c r="J878" s="122">
        <v>4.58</v>
      </c>
      <c r="K878" s="122">
        <v>4.58</v>
      </c>
      <c r="L878" s="500"/>
    </row>
    <row r="879" spans="1:12" ht="30" customHeight="1">
      <c r="A879" s="139" t="str">
        <f t="shared" si="27"/>
        <v>876위</v>
      </c>
      <c r="B879" s="135" t="s">
        <v>2756</v>
      </c>
      <c r="C879" s="119" t="s">
        <v>2510</v>
      </c>
      <c r="D879" s="120" t="s">
        <v>1028</v>
      </c>
      <c r="E879" s="121" t="s">
        <v>1031</v>
      </c>
      <c r="F879" s="120" t="s">
        <v>1032</v>
      </c>
      <c r="G879" s="619">
        <f t="shared" si="26"/>
        <v>4.5750000000000011</v>
      </c>
      <c r="H879" s="122">
        <v>4.4400000000000004</v>
      </c>
      <c r="I879" s="122">
        <v>4.75</v>
      </c>
      <c r="J879" s="122">
        <v>4.4400000000000004</v>
      </c>
      <c r="K879" s="122">
        <v>4.67</v>
      </c>
      <c r="L879" s="500"/>
    </row>
    <row r="880" spans="1:12" ht="30" customHeight="1">
      <c r="A880" s="139" t="str">
        <f t="shared" si="27"/>
        <v>877위</v>
      </c>
      <c r="B880" s="135" t="s">
        <v>2758</v>
      </c>
      <c r="C880" s="125" t="s">
        <v>2644</v>
      </c>
      <c r="D880" s="130" t="s">
        <v>2652</v>
      </c>
      <c r="E880" s="125" t="s">
        <v>1784</v>
      </c>
      <c r="F880" s="127" t="s">
        <v>1785</v>
      </c>
      <c r="G880" s="621">
        <f t="shared" si="26"/>
        <v>4.5750000000000002</v>
      </c>
      <c r="H880" s="128">
        <v>4.54</v>
      </c>
      <c r="I880" s="128">
        <v>4.58</v>
      </c>
      <c r="J880" s="128">
        <v>4.58</v>
      </c>
      <c r="K880" s="128">
        <v>4.5999999999999996</v>
      </c>
      <c r="L880" s="500"/>
    </row>
    <row r="881" spans="1:12" ht="30" customHeight="1">
      <c r="A881" s="139" t="str">
        <f t="shared" si="27"/>
        <v>877위</v>
      </c>
      <c r="B881" s="135" t="s">
        <v>2759</v>
      </c>
      <c r="C881" s="134" t="s">
        <v>2116</v>
      </c>
      <c r="D881" s="131" t="s">
        <v>432</v>
      </c>
      <c r="E881" s="132" t="s">
        <v>132</v>
      </c>
      <c r="F881" s="133" t="s">
        <v>2319</v>
      </c>
      <c r="G881" s="619">
        <f t="shared" si="26"/>
        <v>4.5750000000000002</v>
      </c>
      <c r="H881" s="122">
        <v>4.6100000000000003</v>
      </c>
      <c r="I881" s="122">
        <v>4.49</v>
      </c>
      <c r="J881" s="122">
        <v>4.6100000000000003</v>
      </c>
      <c r="K881" s="122">
        <v>4.59</v>
      </c>
      <c r="L881" s="500"/>
    </row>
    <row r="882" spans="1:12" ht="30" customHeight="1">
      <c r="A882" s="139" t="str">
        <f t="shared" si="27"/>
        <v>877위</v>
      </c>
      <c r="B882" s="135" t="s">
        <v>2757</v>
      </c>
      <c r="C882" s="119" t="s">
        <v>2511</v>
      </c>
      <c r="D882" s="120" t="s">
        <v>1178</v>
      </c>
      <c r="E882" s="121" t="s">
        <v>1179</v>
      </c>
      <c r="F882" s="120" t="s">
        <v>1180</v>
      </c>
      <c r="G882" s="619">
        <f t="shared" si="26"/>
        <v>4.5750000000000002</v>
      </c>
      <c r="H882" s="122">
        <v>4.5599999999999996</v>
      </c>
      <c r="I882" s="122">
        <v>4.5599999999999996</v>
      </c>
      <c r="J882" s="122">
        <v>4.5599999999999996</v>
      </c>
      <c r="K882" s="122">
        <v>4.62</v>
      </c>
      <c r="L882" s="500"/>
    </row>
    <row r="883" spans="1:12" ht="30" customHeight="1">
      <c r="A883" s="139" t="str">
        <f t="shared" si="27"/>
        <v>877위</v>
      </c>
      <c r="B883" s="135" t="s">
        <v>2754</v>
      </c>
      <c r="C883" s="119" t="s">
        <v>2502</v>
      </c>
      <c r="D883" s="120" t="s">
        <v>133</v>
      </c>
      <c r="E883" s="121" t="s">
        <v>149</v>
      </c>
      <c r="F883" s="120" t="s">
        <v>150</v>
      </c>
      <c r="G883" s="619">
        <f t="shared" si="26"/>
        <v>4.5750000000000002</v>
      </c>
      <c r="H883" s="122">
        <v>4.57</v>
      </c>
      <c r="I883" s="122">
        <v>4.58</v>
      </c>
      <c r="J883" s="122">
        <v>4.5999999999999996</v>
      </c>
      <c r="K883" s="122">
        <v>4.55</v>
      </c>
      <c r="L883" s="500"/>
    </row>
    <row r="884" spans="1:12" ht="30" customHeight="1">
      <c r="A884" s="139" t="str">
        <f t="shared" si="27"/>
        <v>877위</v>
      </c>
      <c r="B884" s="135" t="s">
        <v>2754</v>
      </c>
      <c r="C884" s="119" t="s">
        <v>2502</v>
      </c>
      <c r="D884" s="120" t="s">
        <v>2504</v>
      </c>
      <c r="E884" s="121" t="s">
        <v>124</v>
      </c>
      <c r="F884" s="120" t="s">
        <v>125</v>
      </c>
      <c r="G884" s="619">
        <f t="shared" si="26"/>
        <v>4.5750000000000002</v>
      </c>
      <c r="H884" s="122">
        <v>4.59</v>
      </c>
      <c r="I884" s="122">
        <v>4.53</v>
      </c>
      <c r="J884" s="122">
        <v>4.47</v>
      </c>
      <c r="K884" s="122">
        <v>4.71</v>
      </c>
      <c r="L884" s="500"/>
    </row>
    <row r="885" spans="1:12" ht="30" customHeight="1">
      <c r="A885" s="139" t="str">
        <f t="shared" si="27"/>
        <v>877위</v>
      </c>
      <c r="B885" s="139" t="s">
        <v>4375</v>
      </c>
      <c r="C885" s="139" t="s">
        <v>4904</v>
      </c>
      <c r="D885" s="142" t="s">
        <v>4901</v>
      </c>
      <c r="E885" s="121" t="s">
        <v>4870</v>
      </c>
      <c r="F885" s="120" t="s">
        <v>4871</v>
      </c>
      <c r="G885" s="618">
        <f t="shared" si="26"/>
        <v>4.5750000000000002</v>
      </c>
      <c r="H885" s="141">
        <v>4.62</v>
      </c>
      <c r="I885" s="141">
        <v>4.5</v>
      </c>
      <c r="J885" s="141">
        <v>4.62</v>
      </c>
      <c r="K885" s="141">
        <v>4.5599999999999996</v>
      </c>
      <c r="L885" s="139"/>
    </row>
    <row r="886" spans="1:12" ht="30" customHeight="1">
      <c r="A886" s="139" t="str">
        <f t="shared" si="27"/>
        <v>877위</v>
      </c>
      <c r="B886" s="135" t="s">
        <v>2758</v>
      </c>
      <c r="C886" s="125" t="s">
        <v>2644</v>
      </c>
      <c r="D886" s="130" t="s">
        <v>2658</v>
      </c>
      <c r="E886" s="125" t="s">
        <v>573</v>
      </c>
      <c r="F886" s="127" t="s">
        <v>961</v>
      </c>
      <c r="G886" s="621">
        <f t="shared" si="26"/>
        <v>4.5750000000000002</v>
      </c>
      <c r="H886" s="128">
        <v>4.5999999999999996</v>
      </c>
      <c r="I886" s="128">
        <v>4.5999999999999996</v>
      </c>
      <c r="J886" s="128">
        <v>4.57</v>
      </c>
      <c r="K886" s="128">
        <v>4.53</v>
      </c>
      <c r="L886" s="500"/>
    </row>
    <row r="887" spans="1:12" ht="30" customHeight="1">
      <c r="A887" s="139" t="str">
        <f t="shared" si="27"/>
        <v>884위</v>
      </c>
      <c r="B887" s="135" t="s">
        <v>2759</v>
      </c>
      <c r="C887" s="134" t="s">
        <v>2116</v>
      </c>
      <c r="D887" s="131" t="s">
        <v>2019</v>
      </c>
      <c r="E887" s="132" t="s">
        <v>298</v>
      </c>
      <c r="F887" s="131" t="s">
        <v>299</v>
      </c>
      <c r="G887" s="619">
        <f t="shared" si="26"/>
        <v>4.5749999999999993</v>
      </c>
      <c r="H887" s="122">
        <v>4.58</v>
      </c>
      <c r="I887" s="122">
        <v>4.5599999999999996</v>
      </c>
      <c r="J887" s="122">
        <v>4.5599999999999996</v>
      </c>
      <c r="K887" s="122">
        <v>4.5999999999999996</v>
      </c>
      <c r="L887" s="500"/>
    </row>
    <row r="888" spans="1:12" ht="30" customHeight="1">
      <c r="A888" s="139" t="str">
        <f t="shared" si="27"/>
        <v>884위</v>
      </c>
      <c r="B888" s="135" t="s">
        <v>2758</v>
      </c>
      <c r="C888" s="125" t="s">
        <v>2601</v>
      </c>
      <c r="D888" s="130" t="s">
        <v>155</v>
      </c>
      <c r="E888" s="125" t="s">
        <v>2545</v>
      </c>
      <c r="F888" s="127" t="s">
        <v>2744</v>
      </c>
      <c r="G888" s="621">
        <f t="shared" si="26"/>
        <v>4.5749999999999993</v>
      </c>
      <c r="H888" s="128">
        <v>4.55</v>
      </c>
      <c r="I888" s="128">
        <v>4.58</v>
      </c>
      <c r="J888" s="128">
        <v>4.58</v>
      </c>
      <c r="K888" s="128">
        <v>4.59</v>
      </c>
      <c r="L888" s="500"/>
    </row>
    <row r="889" spans="1:12" ht="30" customHeight="1">
      <c r="A889" s="139" t="str">
        <f t="shared" si="27"/>
        <v>884위</v>
      </c>
      <c r="B889" s="135" t="s">
        <v>2757</v>
      </c>
      <c r="C889" s="119" t="s">
        <v>2515</v>
      </c>
      <c r="D889" s="120" t="s">
        <v>1393</v>
      </c>
      <c r="E889" s="121" t="s">
        <v>209</v>
      </c>
      <c r="F889" s="120" t="s">
        <v>210</v>
      </c>
      <c r="G889" s="619">
        <f t="shared" si="26"/>
        <v>4.5749999999999993</v>
      </c>
      <c r="H889" s="122">
        <v>4.55</v>
      </c>
      <c r="I889" s="122">
        <v>4.5999999999999996</v>
      </c>
      <c r="J889" s="122">
        <v>4.58</v>
      </c>
      <c r="K889" s="122">
        <v>4.57</v>
      </c>
      <c r="L889" s="500"/>
    </row>
    <row r="890" spans="1:12" ht="30" customHeight="1">
      <c r="A890" s="139" t="str">
        <f t="shared" si="27"/>
        <v>887위</v>
      </c>
      <c r="B890" s="139" t="s">
        <v>5568</v>
      </c>
      <c r="C890" s="139" t="s">
        <v>5559</v>
      </c>
      <c r="D890" s="142" t="s">
        <v>5553</v>
      </c>
      <c r="E890" s="121" t="s">
        <v>310</v>
      </c>
      <c r="F890" s="120" t="s">
        <v>311</v>
      </c>
      <c r="G890" s="618">
        <f t="shared" si="26"/>
        <v>4.573596245327896</v>
      </c>
      <c r="H890" s="244">
        <v>4.5642201834862384</v>
      </c>
      <c r="I890" s="244">
        <v>4.5733944954128436</v>
      </c>
      <c r="J890" s="244">
        <v>4.568807339449541</v>
      </c>
      <c r="K890" s="244">
        <v>4.5879629629629628</v>
      </c>
      <c r="L890" s="139"/>
    </row>
    <row r="891" spans="1:12" ht="30" customHeight="1">
      <c r="A891" s="139" t="str">
        <f t="shared" si="27"/>
        <v>888위</v>
      </c>
      <c r="B891" s="135" t="s">
        <v>3037</v>
      </c>
      <c r="C891" s="135" t="s">
        <v>5592</v>
      </c>
      <c r="D891" s="120" t="s">
        <v>2978</v>
      </c>
      <c r="E891" s="121" t="s">
        <v>408</v>
      </c>
      <c r="F891" s="120" t="s">
        <v>416</v>
      </c>
      <c r="G891" s="619">
        <f t="shared" si="26"/>
        <v>4.5725000000000007</v>
      </c>
      <c r="H891" s="122">
        <v>4.4800000000000004</v>
      </c>
      <c r="I891" s="122">
        <v>4.62</v>
      </c>
      <c r="J891" s="122">
        <v>4.57</v>
      </c>
      <c r="K891" s="122">
        <v>4.62</v>
      </c>
      <c r="L891" s="500"/>
    </row>
    <row r="892" spans="1:12" ht="30" customHeight="1">
      <c r="A892" s="139" t="str">
        <f t="shared" si="27"/>
        <v>889위</v>
      </c>
      <c r="B892" s="135" t="s">
        <v>2756</v>
      </c>
      <c r="C892" s="119" t="s">
        <v>2508</v>
      </c>
      <c r="D892" s="120" t="s">
        <v>155</v>
      </c>
      <c r="E892" s="121" t="s">
        <v>335</v>
      </c>
      <c r="F892" s="120" t="s">
        <v>336</v>
      </c>
      <c r="G892" s="619">
        <f t="shared" si="26"/>
        <v>4.5724999999999998</v>
      </c>
      <c r="H892" s="122">
        <v>4.55</v>
      </c>
      <c r="I892" s="122">
        <v>4.55</v>
      </c>
      <c r="J892" s="122">
        <v>4.55</v>
      </c>
      <c r="K892" s="122">
        <v>4.6399999999999997</v>
      </c>
      <c r="L892" s="500"/>
    </row>
    <row r="893" spans="1:12" ht="30" customHeight="1">
      <c r="A893" s="139" t="str">
        <f t="shared" si="27"/>
        <v>889위</v>
      </c>
      <c r="B893" s="135" t="s">
        <v>2757</v>
      </c>
      <c r="C893" s="119" t="s">
        <v>2515</v>
      </c>
      <c r="D893" s="120" t="s">
        <v>155</v>
      </c>
      <c r="E893" s="121" t="s">
        <v>979</v>
      </c>
      <c r="F893" s="120" t="s">
        <v>980</v>
      </c>
      <c r="G893" s="619">
        <f t="shared" si="26"/>
        <v>4.5724999999999998</v>
      </c>
      <c r="H893" s="122">
        <v>4.58</v>
      </c>
      <c r="I893" s="122">
        <v>4.58</v>
      </c>
      <c r="J893" s="122">
        <v>4.57</v>
      </c>
      <c r="K893" s="122">
        <v>4.5599999999999996</v>
      </c>
      <c r="L893" s="500"/>
    </row>
    <row r="894" spans="1:12" ht="30" customHeight="1">
      <c r="A894" s="139" t="str">
        <f t="shared" si="27"/>
        <v>889위</v>
      </c>
      <c r="B894" s="135" t="s">
        <v>2757</v>
      </c>
      <c r="C894" s="119" t="s">
        <v>2514</v>
      </c>
      <c r="D894" s="120" t="s">
        <v>1483</v>
      </c>
      <c r="E894" s="121" t="s">
        <v>595</v>
      </c>
      <c r="F894" s="120" t="s">
        <v>1493</v>
      </c>
      <c r="G894" s="619">
        <f t="shared" si="26"/>
        <v>4.5724999999999998</v>
      </c>
      <c r="H894" s="122">
        <v>4.58</v>
      </c>
      <c r="I894" s="122">
        <v>4.58</v>
      </c>
      <c r="J894" s="122">
        <v>4.55</v>
      </c>
      <c r="K894" s="122">
        <v>4.58</v>
      </c>
      <c r="L894" s="500"/>
    </row>
    <row r="895" spans="1:12" ht="30" customHeight="1">
      <c r="A895" s="139" t="str">
        <f t="shared" si="27"/>
        <v>889위</v>
      </c>
      <c r="B895" s="139" t="s">
        <v>4136</v>
      </c>
      <c r="C895" s="139" t="s">
        <v>4135</v>
      </c>
      <c r="D895" s="120" t="s">
        <v>4133</v>
      </c>
      <c r="E895" s="121" t="s">
        <v>4076</v>
      </c>
      <c r="F895" s="120" t="s">
        <v>145</v>
      </c>
      <c r="G895" s="618">
        <f t="shared" si="26"/>
        <v>4.5724999999999998</v>
      </c>
      <c r="H895" s="141">
        <v>4.58</v>
      </c>
      <c r="I895" s="141">
        <v>4.5599999999999996</v>
      </c>
      <c r="J895" s="141">
        <v>4.58</v>
      </c>
      <c r="K895" s="141">
        <v>4.57</v>
      </c>
      <c r="L895" s="500"/>
    </row>
    <row r="896" spans="1:12" ht="30" customHeight="1">
      <c r="A896" s="139" t="str">
        <f t="shared" si="27"/>
        <v>889위</v>
      </c>
      <c r="B896" s="135" t="s">
        <v>2758</v>
      </c>
      <c r="C896" s="125" t="s">
        <v>2636</v>
      </c>
      <c r="D896" s="130" t="s">
        <v>2609</v>
      </c>
      <c r="E896" s="125" t="s">
        <v>807</v>
      </c>
      <c r="F896" s="127" t="s">
        <v>2737</v>
      </c>
      <c r="G896" s="621">
        <f t="shared" si="26"/>
        <v>4.5724999999999998</v>
      </c>
      <c r="H896" s="128">
        <v>4.55</v>
      </c>
      <c r="I896" s="128">
        <v>4.55</v>
      </c>
      <c r="J896" s="128">
        <v>4.6399999999999997</v>
      </c>
      <c r="K896" s="128">
        <v>4.55</v>
      </c>
      <c r="L896" s="500"/>
    </row>
    <row r="897" spans="1:12" ht="30" customHeight="1">
      <c r="A897" s="139" t="str">
        <f t="shared" si="27"/>
        <v>894위</v>
      </c>
      <c r="B897" s="139" t="s">
        <v>4995</v>
      </c>
      <c r="C897" s="139" t="s">
        <v>5559</v>
      </c>
      <c r="D897" s="142" t="s">
        <v>5553</v>
      </c>
      <c r="E897" s="121" t="s">
        <v>4179</v>
      </c>
      <c r="F897" s="120" t="s">
        <v>305</v>
      </c>
      <c r="G897" s="618">
        <f t="shared" si="26"/>
        <v>4.5712753139136684</v>
      </c>
      <c r="H897" s="244">
        <v>4.5642201834862384</v>
      </c>
      <c r="I897" s="244">
        <v>4.568807339449541</v>
      </c>
      <c r="J897" s="244">
        <v>4.5622119815668203</v>
      </c>
      <c r="K897" s="244">
        <v>4.5898617511520738</v>
      </c>
      <c r="L897" s="139"/>
    </row>
    <row r="898" spans="1:12" ht="30" customHeight="1">
      <c r="A898" s="139" t="str">
        <f t="shared" si="27"/>
        <v>895위</v>
      </c>
      <c r="B898" s="135" t="s">
        <v>2756</v>
      </c>
      <c r="C898" s="119" t="s">
        <v>2507</v>
      </c>
      <c r="D898" s="120" t="s">
        <v>155</v>
      </c>
      <c r="E898" s="121" t="s">
        <v>337</v>
      </c>
      <c r="F898" s="120" t="s">
        <v>338</v>
      </c>
      <c r="G898" s="619">
        <f t="shared" si="26"/>
        <v>4.57</v>
      </c>
      <c r="H898" s="122">
        <v>4.47</v>
      </c>
      <c r="I898" s="122">
        <v>4.67</v>
      </c>
      <c r="J898" s="122">
        <v>4.47</v>
      </c>
      <c r="K898" s="122">
        <v>4.67</v>
      </c>
      <c r="L898" s="500"/>
    </row>
    <row r="899" spans="1:12" ht="30" customHeight="1">
      <c r="A899" s="139" t="str">
        <f t="shared" si="27"/>
        <v>895위</v>
      </c>
      <c r="B899" s="135" t="s">
        <v>2754</v>
      </c>
      <c r="C899" s="119" t="s">
        <v>2502</v>
      </c>
      <c r="D899" s="120" t="s">
        <v>2504</v>
      </c>
      <c r="E899" s="121" t="s">
        <v>126</v>
      </c>
      <c r="F899" s="120" t="s">
        <v>127</v>
      </c>
      <c r="G899" s="619">
        <f t="shared" si="26"/>
        <v>4.57</v>
      </c>
      <c r="H899" s="122">
        <v>4.53</v>
      </c>
      <c r="I899" s="122">
        <v>4.53</v>
      </c>
      <c r="J899" s="122">
        <v>4.53</v>
      </c>
      <c r="K899" s="122">
        <v>4.6900000000000004</v>
      </c>
      <c r="L899" s="500"/>
    </row>
    <row r="900" spans="1:12" ht="30" customHeight="1">
      <c r="A900" s="139" t="str">
        <f t="shared" si="27"/>
        <v>895위</v>
      </c>
      <c r="B900" s="135" t="s">
        <v>2759</v>
      </c>
      <c r="C900" s="134" t="s">
        <v>2116</v>
      </c>
      <c r="D900" s="131" t="s">
        <v>2019</v>
      </c>
      <c r="E900" s="132" t="s">
        <v>306</v>
      </c>
      <c r="F900" s="131" t="s">
        <v>307</v>
      </c>
      <c r="G900" s="619">
        <f t="shared" ref="G900:G963" si="28">AVERAGE(H900:K900)</f>
        <v>4.57</v>
      </c>
      <c r="H900" s="122">
        <v>4.59</v>
      </c>
      <c r="I900" s="122">
        <v>4.58</v>
      </c>
      <c r="J900" s="122">
        <v>4.5599999999999996</v>
      </c>
      <c r="K900" s="122">
        <v>4.55</v>
      </c>
      <c r="L900" s="500"/>
    </row>
    <row r="901" spans="1:12" ht="30" customHeight="1">
      <c r="A901" s="139" t="str">
        <f t="shared" si="27"/>
        <v>895위</v>
      </c>
      <c r="B901" s="135" t="s">
        <v>2756</v>
      </c>
      <c r="C901" s="119" t="s">
        <v>2509</v>
      </c>
      <c r="D901" s="120" t="s">
        <v>966</v>
      </c>
      <c r="E901" s="121" t="s">
        <v>128</v>
      </c>
      <c r="F901" s="120" t="s">
        <v>148</v>
      </c>
      <c r="G901" s="619">
        <f t="shared" si="28"/>
        <v>4.57</v>
      </c>
      <c r="H901" s="122">
        <v>4.58</v>
      </c>
      <c r="I901" s="122">
        <v>4.6100000000000003</v>
      </c>
      <c r="J901" s="122">
        <v>4.5199999999999996</v>
      </c>
      <c r="K901" s="122">
        <v>4.57</v>
      </c>
      <c r="L901" s="500"/>
    </row>
    <row r="902" spans="1:12" ht="30" customHeight="1">
      <c r="A902" s="139" t="str">
        <f t="shared" ref="A902:A965" si="29">IF(_xlfn.RANK.EQ(G902,$G$4:$G$1977,0)=_xlfn.RANK.EQ(G901,$G$4:$G$1977,0), _xlfn.RANK.EQ(G901,$G$4:$G$1977)&amp;"위", _xlfn.RANK.EQ(G902,$G$4:$G$1977,0)&amp;"위")</f>
        <v>895위</v>
      </c>
      <c r="B902" s="135" t="s">
        <v>2755</v>
      </c>
      <c r="C902" s="119" t="s">
        <v>2506</v>
      </c>
      <c r="D902" s="120" t="s">
        <v>521</v>
      </c>
      <c r="E902" s="121" t="s">
        <v>211</v>
      </c>
      <c r="F902" s="120" t="s">
        <v>212</v>
      </c>
      <c r="G902" s="619">
        <f t="shared" si="28"/>
        <v>4.57</v>
      </c>
      <c r="H902" s="122">
        <v>4.58</v>
      </c>
      <c r="I902" s="122">
        <v>4.6100000000000003</v>
      </c>
      <c r="J902" s="122">
        <v>4.49</v>
      </c>
      <c r="K902" s="122">
        <v>4.5999999999999996</v>
      </c>
      <c r="L902" s="500"/>
    </row>
    <row r="903" spans="1:12" ht="30" customHeight="1">
      <c r="A903" s="139" t="str">
        <f t="shared" si="29"/>
        <v>895위</v>
      </c>
      <c r="B903" s="135" t="s">
        <v>3037</v>
      </c>
      <c r="C903" s="135" t="s">
        <v>5596</v>
      </c>
      <c r="D903" s="120" t="s">
        <v>2978</v>
      </c>
      <c r="E903" s="121" t="s">
        <v>408</v>
      </c>
      <c r="F903" s="120" t="s">
        <v>418</v>
      </c>
      <c r="G903" s="619">
        <f t="shared" si="28"/>
        <v>4.57</v>
      </c>
      <c r="H903" s="122">
        <v>4.59</v>
      </c>
      <c r="I903" s="122">
        <v>4.6399999999999997</v>
      </c>
      <c r="J903" s="122">
        <v>4.41</v>
      </c>
      <c r="K903" s="122">
        <v>4.6399999999999997</v>
      </c>
      <c r="L903" s="500"/>
    </row>
    <row r="904" spans="1:12" ht="30" customHeight="1">
      <c r="A904" s="139" t="str">
        <f t="shared" si="29"/>
        <v>895위</v>
      </c>
      <c r="B904" s="139" t="s">
        <v>4237</v>
      </c>
      <c r="C904" s="139" t="s">
        <v>4236</v>
      </c>
      <c r="D904" s="120" t="s">
        <v>4230</v>
      </c>
      <c r="E904" s="121" t="s">
        <v>4185</v>
      </c>
      <c r="F904" s="120" t="s">
        <v>4186</v>
      </c>
      <c r="G904" s="618">
        <f t="shared" si="28"/>
        <v>4.57</v>
      </c>
      <c r="H904" s="141">
        <v>4.57</v>
      </c>
      <c r="I904" s="141">
        <v>4.58</v>
      </c>
      <c r="J904" s="141">
        <v>4.5599999999999996</v>
      </c>
      <c r="K904" s="141">
        <v>4.57</v>
      </c>
      <c r="L904" s="500"/>
    </row>
    <row r="905" spans="1:12" ht="30" customHeight="1">
      <c r="A905" s="139" t="str">
        <f t="shared" si="29"/>
        <v>895위</v>
      </c>
      <c r="B905" s="135" t="s">
        <v>2790</v>
      </c>
      <c r="C905" s="135" t="s">
        <v>5590</v>
      </c>
      <c r="D905" s="136" t="s">
        <v>155</v>
      </c>
      <c r="E905" s="132" t="s">
        <v>331</v>
      </c>
      <c r="F905" s="133" t="s">
        <v>332</v>
      </c>
      <c r="G905" s="619">
        <f t="shared" si="28"/>
        <v>4.57</v>
      </c>
      <c r="H905" s="122">
        <v>4.6100000000000003</v>
      </c>
      <c r="I905" s="122">
        <v>4.5599999999999996</v>
      </c>
      <c r="J905" s="122">
        <v>4.6100000000000003</v>
      </c>
      <c r="K905" s="122">
        <v>4.5</v>
      </c>
      <c r="L905" s="500"/>
    </row>
    <row r="906" spans="1:12" ht="30" customHeight="1">
      <c r="A906" s="139" t="str">
        <f t="shared" si="29"/>
        <v>903위</v>
      </c>
      <c r="B906" s="135" t="s">
        <v>2757</v>
      </c>
      <c r="C906" s="119" t="s">
        <v>2512</v>
      </c>
      <c r="D906" s="120" t="s">
        <v>1269</v>
      </c>
      <c r="E906" s="121" t="s">
        <v>357</v>
      </c>
      <c r="F906" s="120" t="s">
        <v>358</v>
      </c>
      <c r="G906" s="619">
        <f t="shared" si="28"/>
        <v>4.5699999999999994</v>
      </c>
      <c r="H906" s="122">
        <v>4.5599999999999996</v>
      </c>
      <c r="I906" s="122">
        <v>4.66</v>
      </c>
      <c r="J906" s="122">
        <v>4.5599999999999996</v>
      </c>
      <c r="K906" s="122">
        <v>4.5</v>
      </c>
      <c r="L906" s="500"/>
    </row>
    <row r="907" spans="1:12" ht="30" customHeight="1">
      <c r="A907" s="139" t="str">
        <f t="shared" si="29"/>
        <v>903위</v>
      </c>
      <c r="B907" s="139" t="s">
        <v>4995</v>
      </c>
      <c r="C907" s="139" t="s">
        <v>5559</v>
      </c>
      <c r="D907" s="142" t="s">
        <v>5555</v>
      </c>
      <c r="E907" s="121" t="s">
        <v>3969</v>
      </c>
      <c r="F907" s="120" t="s">
        <v>275</v>
      </c>
      <c r="G907" s="618">
        <f t="shared" si="28"/>
        <v>4.5699999999999994</v>
      </c>
      <c r="H907" s="244">
        <v>4.5199999999999996</v>
      </c>
      <c r="I907" s="244">
        <v>4.5999999999999996</v>
      </c>
      <c r="J907" s="244">
        <v>4.5999999999999996</v>
      </c>
      <c r="K907" s="244">
        <v>4.5599999999999996</v>
      </c>
      <c r="L907" s="139"/>
    </row>
    <row r="908" spans="1:12" ht="30" customHeight="1">
      <c r="A908" s="139" t="str">
        <f t="shared" si="29"/>
        <v>905위</v>
      </c>
      <c r="B908" s="135" t="s">
        <v>2755</v>
      </c>
      <c r="C908" s="123" t="s">
        <v>216</v>
      </c>
      <c r="D908" s="120" t="s">
        <v>155</v>
      </c>
      <c r="E908" s="121" t="s">
        <v>149</v>
      </c>
      <c r="F908" s="120" t="s">
        <v>346</v>
      </c>
      <c r="G908" s="619">
        <f t="shared" si="28"/>
        <v>4.5675000000000008</v>
      </c>
      <c r="H908" s="122">
        <v>4.54</v>
      </c>
      <c r="I908" s="122">
        <v>4.58</v>
      </c>
      <c r="J908" s="122">
        <v>4.55</v>
      </c>
      <c r="K908" s="122">
        <v>4.5999999999999996</v>
      </c>
      <c r="L908" s="500"/>
    </row>
    <row r="909" spans="1:12" ht="30" customHeight="1">
      <c r="A909" s="139" t="str">
        <f t="shared" si="29"/>
        <v>906위</v>
      </c>
      <c r="B909" s="135" t="s">
        <v>2871</v>
      </c>
      <c r="C909" s="135" t="s">
        <v>5589</v>
      </c>
      <c r="D909" s="120" t="s">
        <v>2869</v>
      </c>
      <c r="E909" s="132" t="s">
        <v>2839</v>
      </c>
      <c r="F909" s="133" t="s">
        <v>1164</v>
      </c>
      <c r="G909" s="619">
        <f t="shared" si="28"/>
        <v>4.5674999999999999</v>
      </c>
      <c r="H909" s="122">
        <v>4.53</v>
      </c>
      <c r="I909" s="122">
        <v>4.58</v>
      </c>
      <c r="J909" s="122">
        <v>4.58</v>
      </c>
      <c r="K909" s="122">
        <v>4.58</v>
      </c>
      <c r="L909" s="500"/>
    </row>
    <row r="910" spans="1:12" ht="30" customHeight="1">
      <c r="A910" s="139" t="str">
        <f t="shared" si="29"/>
        <v>906위</v>
      </c>
      <c r="B910" s="135" t="s">
        <v>2757</v>
      </c>
      <c r="C910" s="119" t="s">
        <v>2515</v>
      </c>
      <c r="D910" s="120" t="s">
        <v>1393</v>
      </c>
      <c r="E910" s="121" t="s">
        <v>169</v>
      </c>
      <c r="F910" s="120" t="s">
        <v>309</v>
      </c>
      <c r="G910" s="619">
        <f t="shared" si="28"/>
        <v>4.5674999999999999</v>
      </c>
      <c r="H910" s="122">
        <v>4.5599999999999996</v>
      </c>
      <c r="I910" s="122">
        <v>4.57</v>
      </c>
      <c r="J910" s="122">
        <v>4.57</v>
      </c>
      <c r="K910" s="122">
        <v>4.57</v>
      </c>
      <c r="L910" s="500"/>
    </row>
    <row r="911" spans="1:12" ht="30" customHeight="1">
      <c r="A911" s="139" t="str">
        <f t="shared" si="29"/>
        <v>906위</v>
      </c>
      <c r="B911" s="139" t="s">
        <v>4237</v>
      </c>
      <c r="C911" s="139" t="s">
        <v>4236</v>
      </c>
      <c r="D911" s="120" t="s">
        <v>4230</v>
      </c>
      <c r="E911" s="121" t="s">
        <v>4183</v>
      </c>
      <c r="F911" s="120" t="s">
        <v>4184</v>
      </c>
      <c r="G911" s="618">
        <f t="shared" si="28"/>
        <v>4.5674999999999999</v>
      </c>
      <c r="H911" s="141">
        <v>4.58</v>
      </c>
      <c r="I911" s="141">
        <v>4.58</v>
      </c>
      <c r="J911" s="141">
        <v>4.5599999999999996</v>
      </c>
      <c r="K911" s="141">
        <v>4.55</v>
      </c>
      <c r="L911" s="500"/>
    </row>
    <row r="912" spans="1:12" ht="30" customHeight="1">
      <c r="A912" s="139" t="str">
        <f t="shared" si="29"/>
        <v>906위</v>
      </c>
      <c r="B912" s="135" t="s">
        <v>2758</v>
      </c>
      <c r="C912" s="125" t="s">
        <v>2662</v>
      </c>
      <c r="D912" s="130" t="s">
        <v>1709</v>
      </c>
      <c r="E912" s="125" t="s">
        <v>2543</v>
      </c>
      <c r="F912" s="127" t="s">
        <v>2745</v>
      </c>
      <c r="G912" s="621">
        <f t="shared" si="28"/>
        <v>4.5674999999999999</v>
      </c>
      <c r="H912" s="128">
        <v>4.47</v>
      </c>
      <c r="I912" s="128">
        <v>4.5999999999999996</v>
      </c>
      <c r="J912" s="128">
        <v>4.5999999999999996</v>
      </c>
      <c r="K912" s="128">
        <v>4.5999999999999996</v>
      </c>
      <c r="L912" s="500"/>
    </row>
    <row r="913" spans="1:12" ht="30" customHeight="1">
      <c r="A913" s="139" t="str">
        <f t="shared" si="29"/>
        <v>906위</v>
      </c>
      <c r="B913" s="135" t="s">
        <v>2757</v>
      </c>
      <c r="C913" s="119" t="s">
        <v>2511</v>
      </c>
      <c r="D913" s="120" t="s">
        <v>1154</v>
      </c>
      <c r="E913" s="121" t="s">
        <v>1155</v>
      </c>
      <c r="F913" s="120" t="s">
        <v>1156</v>
      </c>
      <c r="G913" s="619">
        <f t="shared" si="28"/>
        <v>4.5674999999999999</v>
      </c>
      <c r="H913" s="122">
        <v>4.4000000000000004</v>
      </c>
      <c r="I913" s="122">
        <v>4.53</v>
      </c>
      <c r="J913" s="122">
        <v>4.67</v>
      </c>
      <c r="K913" s="122">
        <v>4.67</v>
      </c>
      <c r="L913" s="500"/>
    </row>
    <row r="914" spans="1:12" ht="30" customHeight="1">
      <c r="A914" s="139" t="str">
        <f t="shared" si="29"/>
        <v>906위</v>
      </c>
      <c r="B914" s="135" t="s">
        <v>2758</v>
      </c>
      <c r="C914" s="125" t="s">
        <v>2616</v>
      </c>
      <c r="D914" s="130" t="s">
        <v>2586</v>
      </c>
      <c r="E914" s="125" t="s">
        <v>134</v>
      </c>
      <c r="F914" s="127" t="s">
        <v>2746</v>
      </c>
      <c r="G914" s="621">
        <f t="shared" si="28"/>
        <v>4.5674999999999999</v>
      </c>
      <c r="H914" s="128">
        <v>4.5999999999999996</v>
      </c>
      <c r="I914" s="128">
        <v>4.57</v>
      </c>
      <c r="J914" s="128">
        <v>4.55</v>
      </c>
      <c r="K914" s="128">
        <v>4.55</v>
      </c>
      <c r="L914" s="500"/>
    </row>
    <row r="915" spans="1:12" ht="30" customHeight="1">
      <c r="A915" s="139" t="str">
        <f t="shared" si="29"/>
        <v>906위</v>
      </c>
      <c r="B915" s="135" t="s">
        <v>2757</v>
      </c>
      <c r="C915" s="119" t="s">
        <v>2511</v>
      </c>
      <c r="D915" s="120" t="s">
        <v>966</v>
      </c>
      <c r="E915" s="121" t="s">
        <v>1223</v>
      </c>
      <c r="F915" s="120" t="s">
        <v>1224</v>
      </c>
      <c r="G915" s="619">
        <f t="shared" si="28"/>
        <v>4.5674999999999999</v>
      </c>
      <c r="H915" s="122">
        <v>4.57</v>
      </c>
      <c r="I915" s="122">
        <v>4.57</v>
      </c>
      <c r="J915" s="122">
        <v>4.57</v>
      </c>
      <c r="K915" s="122">
        <v>4.5599999999999996</v>
      </c>
      <c r="L915" s="500"/>
    </row>
    <row r="916" spans="1:12" ht="30" customHeight="1">
      <c r="A916" s="139" t="str">
        <f t="shared" si="29"/>
        <v>906위</v>
      </c>
      <c r="B916" s="135" t="s">
        <v>2759</v>
      </c>
      <c r="C916" s="134" t="s">
        <v>2116</v>
      </c>
      <c r="D916" s="131" t="s">
        <v>2019</v>
      </c>
      <c r="E916" s="132" t="s">
        <v>209</v>
      </c>
      <c r="F916" s="131" t="s">
        <v>210</v>
      </c>
      <c r="G916" s="619">
        <f t="shared" si="28"/>
        <v>4.5674999999999999</v>
      </c>
      <c r="H916" s="122">
        <v>4.55</v>
      </c>
      <c r="I916" s="122">
        <v>4.57</v>
      </c>
      <c r="J916" s="122">
        <v>4.59</v>
      </c>
      <c r="K916" s="122">
        <v>4.5599999999999996</v>
      </c>
      <c r="L916" s="500"/>
    </row>
    <row r="917" spans="1:12" ht="30" customHeight="1">
      <c r="A917" s="139" t="str">
        <f t="shared" si="29"/>
        <v>914위</v>
      </c>
      <c r="B917" s="135" t="s">
        <v>2757</v>
      </c>
      <c r="C917" s="119" t="s">
        <v>2515</v>
      </c>
      <c r="D917" s="120" t="s">
        <v>2516</v>
      </c>
      <c r="E917" s="121" t="s">
        <v>964</v>
      </c>
      <c r="F917" s="120" t="s">
        <v>965</v>
      </c>
      <c r="G917" s="619">
        <f t="shared" si="28"/>
        <v>4.567499999999999</v>
      </c>
      <c r="H917" s="122">
        <v>4.58</v>
      </c>
      <c r="I917" s="122">
        <v>4.53</v>
      </c>
      <c r="J917" s="122">
        <v>4.5599999999999996</v>
      </c>
      <c r="K917" s="122">
        <v>4.5999999999999996</v>
      </c>
      <c r="L917" s="500"/>
    </row>
    <row r="918" spans="1:12" ht="30" customHeight="1">
      <c r="A918" s="139" t="str">
        <f t="shared" si="29"/>
        <v>915위</v>
      </c>
      <c r="B918" s="135" t="s">
        <v>2758</v>
      </c>
      <c r="C918" s="125" t="s">
        <v>2663</v>
      </c>
      <c r="D918" s="130" t="s">
        <v>2664</v>
      </c>
      <c r="E918" s="125" t="s">
        <v>149</v>
      </c>
      <c r="F918" s="127" t="s">
        <v>150</v>
      </c>
      <c r="G918" s="621">
        <f t="shared" si="28"/>
        <v>4.5650000000000004</v>
      </c>
      <c r="H918" s="128">
        <v>4.5</v>
      </c>
      <c r="I918" s="128">
        <v>4.57</v>
      </c>
      <c r="J918" s="128">
        <v>4.58</v>
      </c>
      <c r="K918" s="128">
        <v>4.6100000000000003</v>
      </c>
      <c r="L918" s="500"/>
    </row>
    <row r="919" spans="1:12" ht="30" customHeight="1">
      <c r="A919" s="139" t="str">
        <f t="shared" si="29"/>
        <v>915위</v>
      </c>
      <c r="B919" s="135" t="s">
        <v>2757</v>
      </c>
      <c r="C919" s="119" t="s">
        <v>2511</v>
      </c>
      <c r="D919" s="120" t="s">
        <v>1154</v>
      </c>
      <c r="E919" s="121" t="s">
        <v>1155</v>
      </c>
      <c r="F919" s="120" t="s">
        <v>1157</v>
      </c>
      <c r="G919" s="619">
        <f t="shared" si="28"/>
        <v>4.5650000000000004</v>
      </c>
      <c r="H919" s="122">
        <v>4.5999999999999996</v>
      </c>
      <c r="I919" s="122">
        <v>4.5999999999999996</v>
      </c>
      <c r="J919" s="122">
        <v>4.53</v>
      </c>
      <c r="K919" s="122">
        <v>4.53</v>
      </c>
      <c r="L919" s="500"/>
    </row>
    <row r="920" spans="1:12" ht="30" customHeight="1">
      <c r="A920" s="139" t="str">
        <f t="shared" si="29"/>
        <v>915위</v>
      </c>
      <c r="B920" s="135" t="s">
        <v>2756</v>
      </c>
      <c r="C920" s="119" t="s">
        <v>2509</v>
      </c>
      <c r="D920" s="120" t="s">
        <v>966</v>
      </c>
      <c r="E920" s="121" t="s">
        <v>134</v>
      </c>
      <c r="F920" s="120" t="s">
        <v>146</v>
      </c>
      <c r="G920" s="619">
        <f t="shared" si="28"/>
        <v>4.5650000000000004</v>
      </c>
      <c r="H920" s="122">
        <v>4.58</v>
      </c>
      <c r="I920" s="122">
        <v>4.5599999999999996</v>
      </c>
      <c r="J920" s="122">
        <v>4.55</v>
      </c>
      <c r="K920" s="122">
        <v>4.57</v>
      </c>
      <c r="L920" s="500"/>
    </row>
    <row r="921" spans="1:12" ht="30" customHeight="1">
      <c r="A921" s="139" t="str">
        <f t="shared" si="29"/>
        <v>915위</v>
      </c>
      <c r="B921" s="135" t="s">
        <v>2756</v>
      </c>
      <c r="C921" s="119" t="s">
        <v>2507</v>
      </c>
      <c r="D921" s="120" t="s">
        <v>521</v>
      </c>
      <c r="E921" s="121" t="s">
        <v>312</v>
      </c>
      <c r="F921" s="120" t="s">
        <v>313</v>
      </c>
      <c r="G921" s="619">
        <f t="shared" si="28"/>
        <v>4.5650000000000004</v>
      </c>
      <c r="H921" s="122">
        <v>4.55</v>
      </c>
      <c r="I921" s="122">
        <v>4.57</v>
      </c>
      <c r="J921" s="122">
        <v>4.57</v>
      </c>
      <c r="K921" s="122">
        <v>4.57</v>
      </c>
      <c r="L921" s="500"/>
    </row>
    <row r="922" spans="1:12" ht="30" customHeight="1">
      <c r="A922" s="139" t="str">
        <f t="shared" si="29"/>
        <v>919위</v>
      </c>
      <c r="B922" s="135" t="s">
        <v>2757</v>
      </c>
      <c r="C922" s="119" t="s">
        <v>2511</v>
      </c>
      <c r="D922" s="120" t="s">
        <v>1154</v>
      </c>
      <c r="E922" s="121" t="s">
        <v>1163</v>
      </c>
      <c r="F922" s="120" t="s">
        <v>1164</v>
      </c>
      <c r="G922" s="619">
        <f t="shared" si="28"/>
        <v>4.5649999999999995</v>
      </c>
      <c r="H922" s="122">
        <v>4.53</v>
      </c>
      <c r="I922" s="122">
        <v>4.53</v>
      </c>
      <c r="J922" s="122">
        <v>4.5999999999999996</v>
      </c>
      <c r="K922" s="122">
        <v>4.5999999999999996</v>
      </c>
      <c r="L922" s="500"/>
    </row>
    <row r="923" spans="1:12" ht="30" customHeight="1">
      <c r="A923" s="139" t="str">
        <f t="shared" si="29"/>
        <v>919위</v>
      </c>
      <c r="B923" s="135" t="s">
        <v>2756</v>
      </c>
      <c r="C923" s="119" t="s">
        <v>2510</v>
      </c>
      <c r="D923" s="120" t="s">
        <v>966</v>
      </c>
      <c r="E923" s="121" t="s">
        <v>149</v>
      </c>
      <c r="F923" s="120" t="s">
        <v>150</v>
      </c>
      <c r="G923" s="619">
        <f t="shared" si="28"/>
        <v>4.5649999999999995</v>
      </c>
      <c r="H923" s="122">
        <v>4.55</v>
      </c>
      <c r="I923" s="122">
        <v>4.57</v>
      </c>
      <c r="J923" s="122">
        <v>4.5599999999999996</v>
      </c>
      <c r="K923" s="122">
        <v>4.58</v>
      </c>
      <c r="L923" s="500"/>
    </row>
    <row r="924" spans="1:12" ht="30" customHeight="1">
      <c r="A924" s="139" t="str">
        <f t="shared" si="29"/>
        <v>919위</v>
      </c>
      <c r="B924" s="135" t="s">
        <v>2790</v>
      </c>
      <c r="C924" s="135" t="s">
        <v>5590</v>
      </c>
      <c r="D924" s="136" t="s">
        <v>155</v>
      </c>
      <c r="E924" s="132" t="s">
        <v>979</v>
      </c>
      <c r="F924" s="133" t="s">
        <v>980</v>
      </c>
      <c r="G924" s="619">
        <f t="shared" si="28"/>
        <v>4.5649999999999995</v>
      </c>
      <c r="H924" s="122">
        <v>4.5599999999999996</v>
      </c>
      <c r="I924" s="122">
        <v>4.5599999999999996</v>
      </c>
      <c r="J924" s="122">
        <v>4.58</v>
      </c>
      <c r="K924" s="122">
        <v>4.5599999999999996</v>
      </c>
      <c r="L924" s="500"/>
    </row>
    <row r="925" spans="1:12" ht="30" customHeight="1">
      <c r="A925" s="139" t="str">
        <f t="shared" si="29"/>
        <v>919위</v>
      </c>
      <c r="B925" s="135" t="s">
        <v>3037</v>
      </c>
      <c r="C925" s="135" t="s">
        <v>5592</v>
      </c>
      <c r="D925" s="120" t="s">
        <v>155</v>
      </c>
      <c r="E925" s="121" t="s">
        <v>979</v>
      </c>
      <c r="F925" s="140" t="s">
        <v>980</v>
      </c>
      <c r="G925" s="619">
        <f t="shared" si="28"/>
        <v>4.5649999999999995</v>
      </c>
      <c r="H925" s="122">
        <v>4.63</v>
      </c>
      <c r="I925" s="122">
        <v>4.5999999999999996</v>
      </c>
      <c r="J925" s="122">
        <v>4.5999999999999996</v>
      </c>
      <c r="K925" s="122">
        <v>4.43</v>
      </c>
      <c r="L925" s="500"/>
    </row>
    <row r="926" spans="1:12" ht="30" customHeight="1">
      <c r="A926" s="139" t="str">
        <f t="shared" si="29"/>
        <v>923위</v>
      </c>
      <c r="B926" s="139" t="s">
        <v>5561</v>
      </c>
      <c r="C926" s="139" t="s">
        <v>5559</v>
      </c>
      <c r="D926" s="142" t="s">
        <v>5553</v>
      </c>
      <c r="E926" s="121" t="s">
        <v>276</v>
      </c>
      <c r="F926" s="120" t="s">
        <v>277</v>
      </c>
      <c r="G926" s="618">
        <f t="shared" si="28"/>
        <v>4.5644051494525009</v>
      </c>
      <c r="H926" s="244">
        <v>4.5714285714285712</v>
      </c>
      <c r="I926" s="244">
        <v>4.5550458715596331</v>
      </c>
      <c r="J926" s="244">
        <v>4.5412844036697244</v>
      </c>
      <c r="K926" s="244">
        <v>4.5898617511520738</v>
      </c>
      <c r="L926" s="139"/>
    </row>
    <row r="927" spans="1:12" ht="30" customHeight="1">
      <c r="A927" s="139" t="str">
        <f t="shared" si="29"/>
        <v>924위</v>
      </c>
      <c r="B927" s="135" t="s">
        <v>2758</v>
      </c>
      <c r="C927" s="125" t="s">
        <v>2587</v>
      </c>
      <c r="D927" s="130" t="s">
        <v>2664</v>
      </c>
      <c r="E927" s="125" t="s">
        <v>169</v>
      </c>
      <c r="F927" s="127" t="s">
        <v>309</v>
      </c>
      <c r="G927" s="621">
        <f t="shared" si="28"/>
        <v>4.5625</v>
      </c>
      <c r="H927" s="128">
        <v>4.5599999999999996</v>
      </c>
      <c r="I927" s="128">
        <v>4.58</v>
      </c>
      <c r="J927" s="128">
        <v>4.57</v>
      </c>
      <c r="K927" s="128">
        <v>4.54</v>
      </c>
      <c r="L927" s="500"/>
    </row>
    <row r="928" spans="1:12" ht="30" customHeight="1">
      <c r="A928" s="139" t="str">
        <f t="shared" si="29"/>
        <v>924위</v>
      </c>
      <c r="B928" s="135" t="s">
        <v>2757</v>
      </c>
      <c r="C928" s="119" t="s">
        <v>2514</v>
      </c>
      <c r="D928" s="120" t="s">
        <v>155</v>
      </c>
      <c r="E928" s="121" t="s">
        <v>459</v>
      </c>
      <c r="F928" s="120" t="s">
        <v>460</v>
      </c>
      <c r="G928" s="619">
        <f t="shared" si="28"/>
        <v>4.5625</v>
      </c>
      <c r="H928" s="122">
        <v>4.57</v>
      </c>
      <c r="I928" s="122">
        <v>4.57</v>
      </c>
      <c r="J928" s="122">
        <v>4.54</v>
      </c>
      <c r="K928" s="122">
        <v>4.57</v>
      </c>
      <c r="L928" s="500"/>
    </row>
    <row r="929" spans="1:12" ht="30" customHeight="1">
      <c r="A929" s="139" t="str">
        <f t="shared" si="29"/>
        <v>924위</v>
      </c>
      <c r="B929" s="135" t="s">
        <v>2757</v>
      </c>
      <c r="C929" s="119" t="s">
        <v>2515</v>
      </c>
      <c r="D929" s="120" t="s">
        <v>155</v>
      </c>
      <c r="E929" s="121" t="s">
        <v>459</v>
      </c>
      <c r="F929" s="120" t="s">
        <v>460</v>
      </c>
      <c r="G929" s="619">
        <f t="shared" si="28"/>
        <v>4.5625</v>
      </c>
      <c r="H929" s="122">
        <v>4.58</v>
      </c>
      <c r="I929" s="122">
        <v>4.58</v>
      </c>
      <c r="J929" s="122">
        <v>4.5599999999999996</v>
      </c>
      <c r="K929" s="122">
        <v>4.53</v>
      </c>
      <c r="L929" s="500"/>
    </row>
    <row r="930" spans="1:12" ht="30" customHeight="1">
      <c r="A930" s="139" t="str">
        <f t="shared" si="29"/>
        <v>924위</v>
      </c>
      <c r="B930" s="135" t="s">
        <v>2757</v>
      </c>
      <c r="C930" s="119" t="s">
        <v>2511</v>
      </c>
      <c r="D930" s="120" t="s">
        <v>1178</v>
      </c>
      <c r="E930" s="121" t="s">
        <v>1181</v>
      </c>
      <c r="F930" s="120" t="s">
        <v>1182</v>
      </c>
      <c r="G930" s="619">
        <f t="shared" si="28"/>
        <v>4.5625</v>
      </c>
      <c r="H930" s="122">
        <v>4.5</v>
      </c>
      <c r="I930" s="122">
        <v>4.5599999999999996</v>
      </c>
      <c r="J930" s="122">
        <v>4.6900000000000004</v>
      </c>
      <c r="K930" s="122">
        <v>4.5</v>
      </c>
      <c r="L930" s="500"/>
    </row>
    <row r="931" spans="1:12" ht="30" customHeight="1">
      <c r="A931" s="139" t="str">
        <f t="shared" si="29"/>
        <v>924위</v>
      </c>
      <c r="B931" s="135" t="s">
        <v>2790</v>
      </c>
      <c r="C931" s="135" t="s">
        <v>5590</v>
      </c>
      <c r="D931" s="136" t="s">
        <v>155</v>
      </c>
      <c r="E931" s="132" t="s">
        <v>335</v>
      </c>
      <c r="F931" s="133" t="s">
        <v>336</v>
      </c>
      <c r="G931" s="619">
        <f t="shared" si="28"/>
        <v>4.5625</v>
      </c>
      <c r="H931" s="122">
        <v>4.47</v>
      </c>
      <c r="I931" s="122">
        <v>4.6399999999999997</v>
      </c>
      <c r="J931" s="122">
        <v>4.57</v>
      </c>
      <c r="K931" s="122">
        <v>4.57</v>
      </c>
      <c r="L931" s="500"/>
    </row>
    <row r="932" spans="1:12" ht="30" customHeight="1">
      <c r="A932" s="139" t="str">
        <f t="shared" si="29"/>
        <v>924위</v>
      </c>
      <c r="B932" s="135" t="s">
        <v>3037</v>
      </c>
      <c r="C932" s="135" t="s">
        <v>5594</v>
      </c>
      <c r="D932" s="120" t="s">
        <v>3002</v>
      </c>
      <c r="E932" s="121" t="s">
        <v>3013</v>
      </c>
      <c r="F932" s="120" t="s">
        <v>3014</v>
      </c>
      <c r="G932" s="619">
        <f t="shared" si="28"/>
        <v>4.5625</v>
      </c>
      <c r="H932" s="122">
        <v>4.58</v>
      </c>
      <c r="I932" s="122">
        <v>4.51</v>
      </c>
      <c r="J932" s="122">
        <v>4.5999999999999996</v>
      </c>
      <c r="K932" s="122">
        <v>4.5599999999999996</v>
      </c>
      <c r="L932" s="500"/>
    </row>
    <row r="933" spans="1:12" ht="30" customHeight="1">
      <c r="A933" s="139" t="str">
        <f t="shared" si="29"/>
        <v>924위</v>
      </c>
      <c r="B933" s="135" t="s">
        <v>2757</v>
      </c>
      <c r="C933" s="119" t="s">
        <v>2513</v>
      </c>
      <c r="D933" s="120" t="s">
        <v>155</v>
      </c>
      <c r="E933" s="121" t="s">
        <v>979</v>
      </c>
      <c r="F933" s="120" t="s">
        <v>980</v>
      </c>
      <c r="G933" s="619">
        <f t="shared" si="28"/>
        <v>4.5625</v>
      </c>
      <c r="H933" s="122">
        <v>4.51</v>
      </c>
      <c r="I933" s="122">
        <v>4.59</v>
      </c>
      <c r="J933" s="122">
        <v>4.5599999999999996</v>
      </c>
      <c r="K933" s="122">
        <v>4.59</v>
      </c>
      <c r="L933" s="500"/>
    </row>
    <row r="934" spans="1:12" ht="30" customHeight="1">
      <c r="A934" s="139" t="str">
        <f t="shared" si="29"/>
        <v>924위</v>
      </c>
      <c r="B934" s="135" t="s">
        <v>3037</v>
      </c>
      <c r="C934" s="135" t="s">
        <v>5593</v>
      </c>
      <c r="D934" s="120" t="s">
        <v>3031</v>
      </c>
      <c r="E934" s="121" t="s">
        <v>511</v>
      </c>
      <c r="F934" s="120" t="s">
        <v>2893</v>
      </c>
      <c r="G934" s="619">
        <f t="shared" si="28"/>
        <v>4.5625</v>
      </c>
      <c r="H934" s="122">
        <v>4.53</v>
      </c>
      <c r="I934" s="122">
        <v>4.58</v>
      </c>
      <c r="J934" s="122">
        <v>4.59</v>
      </c>
      <c r="K934" s="122">
        <v>4.55</v>
      </c>
      <c r="L934" s="500"/>
    </row>
    <row r="935" spans="1:12" ht="30" customHeight="1">
      <c r="A935" s="139" t="str">
        <f t="shared" si="29"/>
        <v>932위</v>
      </c>
      <c r="B935" s="135" t="s">
        <v>2759</v>
      </c>
      <c r="C935" s="123" t="s">
        <v>2074</v>
      </c>
      <c r="D935" s="131" t="s">
        <v>155</v>
      </c>
      <c r="E935" s="132" t="s">
        <v>2232</v>
      </c>
      <c r="F935" s="133" t="s">
        <v>2233</v>
      </c>
      <c r="G935" s="619">
        <f t="shared" si="28"/>
        <v>4.5624999999999991</v>
      </c>
      <c r="H935" s="122">
        <v>4.57</v>
      </c>
      <c r="I935" s="122">
        <v>4.5599999999999996</v>
      </c>
      <c r="J935" s="122">
        <v>4.5599999999999996</v>
      </c>
      <c r="K935" s="122">
        <v>4.5599999999999996</v>
      </c>
      <c r="L935" s="500"/>
    </row>
    <row r="936" spans="1:12" ht="30" customHeight="1">
      <c r="A936" s="139" t="str">
        <f t="shared" si="29"/>
        <v>933위</v>
      </c>
      <c r="B936" s="135" t="s">
        <v>2756</v>
      </c>
      <c r="C936" s="119" t="s">
        <v>2509</v>
      </c>
      <c r="D936" s="120" t="s">
        <v>155</v>
      </c>
      <c r="E936" s="121" t="s">
        <v>805</v>
      </c>
      <c r="F936" s="120" t="s">
        <v>806</v>
      </c>
      <c r="G936" s="619">
        <f t="shared" si="28"/>
        <v>4.5600000000000005</v>
      </c>
      <c r="H936" s="122">
        <v>4.59</v>
      </c>
      <c r="I936" s="122">
        <v>4.59</v>
      </c>
      <c r="J936" s="122">
        <v>4.53</v>
      </c>
      <c r="K936" s="122">
        <v>4.53</v>
      </c>
      <c r="L936" s="500"/>
    </row>
    <row r="937" spans="1:12" ht="30" customHeight="1">
      <c r="A937" s="139" t="str">
        <f t="shared" si="29"/>
        <v>933위</v>
      </c>
      <c r="B937" s="135" t="s">
        <v>2755</v>
      </c>
      <c r="C937" s="123" t="s">
        <v>216</v>
      </c>
      <c r="D937" s="120" t="s">
        <v>284</v>
      </c>
      <c r="E937" s="121" t="s">
        <v>285</v>
      </c>
      <c r="F937" s="120" t="s">
        <v>290</v>
      </c>
      <c r="G937" s="619">
        <f t="shared" si="28"/>
        <v>4.5600000000000005</v>
      </c>
      <c r="H937" s="122">
        <v>4.58</v>
      </c>
      <c r="I937" s="122">
        <v>4.54</v>
      </c>
      <c r="J937" s="122">
        <v>4.5</v>
      </c>
      <c r="K937" s="122">
        <v>4.62</v>
      </c>
      <c r="L937" s="500"/>
    </row>
    <row r="938" spans="1:12" ht="30" customHeight="1">
      <c r="A938" s="139" t="str">
        <f t="shared" si="29"/>
        <v>933위</v>
      </c>
      <c r="B938" s="139" t="s">
        <v>4375</v>
      </c>
      <c r="C938" s="139" t="s">
        <v>4904</v>
      </c>
      <c r="D938" s="142" t="s">
        <v>4899</v>
      </c>
      <c r="E938" s="121" t="s">
        <v>671</v>
      </c>
      <c r="F938" s="140" t="s">
        <v>672</v>
      </c>
      <c r="G938" s="618">
        <f t="shared" si="28"/>
        <v>4.5600000000000005</v>
      </c>
      <c r="H938" s="141">
        <v>4.62</v>
      </c>
      <c r="I938" s="141">
        <v>4.54</v>
      </c>
      <c r="J938" s="141">
        <v>4.58</v>
      </c>
      <c r="K938" s="141">
        <v>4.5</v>
      </c>
      <c r="L938" s="139"/>
    </row>
    <row r="939" spans="1:12" ht="30" customHeight="1">
      <c r="A939" s="139" t="str">
        <f t="shared" si="29"/>
        <v>933위</v>
      </c>
      <c r="B939" s="135" t="s">
        <v>2757</v>
      </c>
      <c r="C939" s="119" t="s">
        <v>2512</v>
      </c>
      <c r="D939" s="120" t="s">
        <v>155</v>
      </c>
      <c r="E939" s="121" t="s">
        <v>237</v>
      </c>
      <c r="F939" s="120" t="s">
        <v>1367</v>
      </c>
      <c r="G939" s="619">
        <f t="shared" si="28"/>
        <v>4.5600000000000005</v>
      </c>
      <c r="H939" s="122">
        <v>4.57</v>
      </c>
      <c r="I939" s="122">
        <v>4.55</v>
      </c>
      <c r="J939" s="122">
        <v>4.51</v>
      </c>
      <c r="K939" s="122">
        <v>4.6100000000000003</v>
      </c>
      <c r="L939" s="500"/>
    </row>
    <row r="940" spans="1:12" ht="30" customHeight="1">
      <c r="A940" s="139" t="str">
        <f t="shared" si="29"/>
        <v>933위</v>
      </c>
      <c r="B940" s="135" t="s">
        <v>2757</v>
      </c>
      <c r="C940" s="119" t="s">
        <v>2515</v>
      </c>
      <c r="D940" s="120" t="s">
        <v>1393</v>
      </c>
      <c r="E940" s="121" t="s">
        <v>205</v>
      </c>
      <c r="F940" s="120" t="s">
        <v>206</v>
      </c>
      <c r="G940" s="619">
        <f t="shared" si="28"/>
        <v>4.5600000000000005</v>
      </c>
      <c r="H940" s="122">
        <v>4.54</v>
      </c>
      <c r="I940" s="122">
        <v>4.58</v>
      </c>
      <c r="J940" s="122">
        <v>4.59</v>
      </c>
      <c r="K940" s="122">
        <v>4.53</v>
      </c>
      <c r="L940" s="500"/>
    </row>
    <row r="941" spans="1:12" ht="30" customHeight="1">
      <c r="A941" s="139" t="str">
        <f t="shared" si="29"/>
        <v>933위</v>
      </c>
      <c r="B941" s="135" t="s">
        <v>2756</v>
      </c>
      <c r="C941" s="119" t="s">
        <v>2509</v>
      </c>
      <c r="D941" s="120" t="s">
        <v>925</v>
      </c>
      <c r="E941" s="121" t="s">
        <v>938</v>
      </c>
      <c r="F941" s="120" t="s">
        <v>376</v>
      </c>
      <c r="G941" s="619">
        <f t="shared" si="28"/>
        <v>4.5600000000000005</v>
      </c>
      <c r="H941" s="122">
        <v>4.57</v>
      </c>
      <c r="I941" s="122">
        <v>4.57</v>
      </c>
      <c r="J941" s="122">
        <v>4.5999999999999996</v>
      </c>
      <c r="K941" s="122">
        <v>4.5</v>
      </c>
      <c r="L941" s="500"/>
    </row>
    <row r="942" spans="1:12" ht="30" customHeight="1">
      <c r="A942" s="139" t="str">
        <f t="shared" si="29"/>
        <v>933위</v>
      </c>
      <c r="B942" s="135" t="s">
        <v>2759</v>
      </c>
      <c r="C942" s="134" t="s">
        <v>2127</v>
      </c>
      <c r="D942" s="131" t="s">
        <v>2401</v>
      </c>
      <c r="E942" s="132" t="s">
        <v>938</v>
      </c>
      <c r="F942" s="131" t="s">
        <v>2404</v>
      </c>
      <c r="G942" s="619">
        <f t="shared" si="28"/>
        <v>4.5600000000000005</v>
      </c>
      <c r="H942" s="122">
        <v>4.58</v>
      </c>
      <c r="I942" s="122">
        <v>4.5</v>
      </c>
      <c r="J942" s="122">
        <v>4.58</v>
      </c>
      <c r="K942" s="122">
        <v>4.58</v>
      </c>
      <c r="L942" s="500"/>
    </row>
    <row r="943" spans="1:12" ht="30" customHeight="1">
      <c r="A943" s="139" t="str">
        <f t="shared" si="29"/>
        <v>933위</v>
      </c>
      <c r="B943" s="135" t="s">
        <v>3037</v>
      </c>
      <c r="C943" s="135" t="s">
        <v>5592</v>
      </c>
      <c r="D943" s="120" t="s">
        <v>3035</v>
      </c>
      <c r="E943" s="121" t="s">
        <v>511</v>
      </c>
      <c r="F943" s="120" t="s">
        <v>514</v>
      </c>
      <c r="G943" s="619">
        <f t="shared" si="28"/>
        <v>4.5600000000000005</v>
      </c>
      <c r="H943" s="122">
        <v>4.53</v>
      </c>
      <c r="I943" s="122">
        <v>4.58</v>
      </c>
      <c r="J943" s="122">
        <v>4.53</v>
      </c>
      <c r="K943" s="122">
        <v>4.5999999999999996</v>
      </c>
      <c r="L943" s="500"/>
    </row>
    <row r="944" spans="1:12" ht="30" customHeight="1">
      <c r="A944" s="139" t="str">
        <f t="shared" si="29"/>
        <v>933위</v>
      </c>
      <c r="B944" s="135" t="s">
        <v>2759</v>
      </c>
      <c r="C944" s="123" t="s">
        <v>2074</v>
      </c>
      <c r="D944" s="131" t="s">
        <v>2180</v>
      </c>
      <c r="E944" s="132" t="s">
        <v>498</v>
      </c>
      <c r="F944" s="131" t="s">
        <v>503</v>
      </c>
      <c r="G944" s="619">
        <f t="shared" si="28"/>
        <v>4.5600000000000005</v>
      </c>
      <c r="H944" s="122">
        <v>4.58</v>
      </c>
      <c r="I944" s="122">
        <v>4.58</v>
      </c>
      <c r="J944" s="122">
        <v>4.58</v>
      </c>
      <c r="K944" s="122">
        <v>4.5</v>
      </c>
      <c r="L944" s="500"/>
    </row>
    <row r="945" spans="1:12" ht="30" customHeight="1">
      <c r="A945" s="139" t="str">
        <f t="shared" si="29"/>
        <v>942위</v>
      </c>
      <c r="B945" s="139" t="s">
        <v>4136</v>
      </c>
      <c r="C945" s="139" t="s">
        <v>4135</v>
      </c>
      <c r="D945" s="120" t="s">
        <v>4134</v>
      </c>
      <c r="E945" s="121" t="s">
        <v>4120</v>
      </c>
      <c r="F945" s="140" t="s">
        <v>4121</v>
      </c>
      <c r="G945" s="618">
        <f t="shared" si="28"/>
        <v>4.5599999999999996</v>
      </c>
      <c r="H945" s="141">
        <v>4.58</v>
      </c>
      <c r="I945" s="141">
        <v>4.55</v>
      </c>
      <c r="J945" s="141">
        <v>4.5599999999999996</v>
      </c>
      <c r="K945" s="141">
        <v>4.55</v>
      </c>
      <c r="L945" s="500"/>
    </row>
    <row r="946" spans="1:12" ht="30" customHeight="1">
      <c r="A946" s="139" t="str">
        <f t="shared" si="29"/>
        <v>942위</v>
      </c>
      <c r="B946" s="135" t="s">
        <v>2759</v>
      </c>
      <c r="C946" s="134" t="s">
        <v>2116</v>
      </c>
      <c r="D946" s="131" t="s">
        <v>155</v>
      </c>
      <c r="E946" s="132" t="s">
        <v>2315</v>
      </c>
      <c r="F946" s="133" t="s">
        <v>2317</v>
      </c>
      <c r="G946" s="619">
        <f t="shared" si="28"/>
        <v>4.5599999999999996</v>
      </c>
      <c r="H946" s="122">
        <v>4.5999999999999996</v>
      </c>
      <c r="I946" s="122">
        <v>4.51</v>
      </c>
      <c r="J946" s="122">
        <v>4.5599999999999996</v>
      </c>
      <c r="K946" s="122">
        <v>4.57</v>
      </c>
      <c r="L946" s="500"/>
    </row>
    <row r="947" spans="1:12" ht="30" customHeight="1">
      <c r="A947" s="139" t="str">
        <f t="shared" si="29"/>
        <v>942위</v>
      </c>
      <c r="B947" s="135" t="s">
        <v>2755</v>
      </c>
      <c r="C947" s="119" t="s">
        <v>2506</v>
      </c>
      <c r="D947" s="120" t="s">
        <v>155</v>
      </c>
      <c r="E947" s="121" t="s">
        <v>335</v>
      </c>
      <c r="F947" s="120" t="s">
        <v>648</v>
      </c>
      <c r="G947" s="619">
        <f t="shared" si="28"/>
        <v>4.5599999999999996</v>
      </c>
      <c r="H947" s="122">
        <v>4.5599999999999996</v>
      </c>
      <c r="I947" s="122">
        <v>4.5599999999999996</v>
      </c>
      <c r="J947" s="122">
        <v>4.5599999999999996</v>
      </c>
      <c r="K947" s="122">
        <v>4.5599999999999996</v>
      </c>
      <c r="L947" s="500"/>
    </row>
    <row r="948" spans="1:12" ht="30" customHeight="1">
      <c r="A948" s="139" t="str">
        <f t="shared" si="29"/>
        <v>942위</v>
      </c>
      <c r="B948" s="135" t="s">
        <v>2757</v>
      </c>
      <c r="C948" s="119" t="s">
        <v>2512</v>
      </c>
      <c r="D948" s="120" t="s">
        <v>1293</v>
      </c>
      <c r="E948" s="121" t="s">
        <v>1296</v>
      </c>
      <c r="F948" s="120" t="s">
        <v>1297</v>
      </c>
      <c r="G948" s="619">
        <f t="shared" si="28"/>
        <v>4.5599999999999996</v>
      </c>
      <c r="H948" s="122">
        <v>4.5599999999999996</v>
      </c>
      <c r="I948" s="122">
        <v>4.59</v>
      </c>
      <c r="J948" s="122">
        <v>4.47</v>
      </c>
      <c r="K948" s="122">
        <v>4.62</v>
      </c>
      <c r="L948" s="500"/>
    </row>
    <row r="949" spans="1:12" ht="30" customHeight="1">
      <c r="A949" s="139" t="str">
        <f t="shared" si="29"/>
        <v>946위</v>
      </c>
      <c r="B949" s="139" t="s">
        <v>5567</v>
      </c>
      <c r="C949" s="139" t="s">
        <v>5559</v>
      </c>
      <c r="D949" s="142" t="s">
        <v>5557</v>
      </c>
      <c r="E949" s="121" t="s">
        <v>371</v>
      </c>
      <c r="F949" s="120" t="s">
        <v>5211</v>
      </c>
      <c r="G949" s="618">
        <f t="shared" si="28"/>
        <v>4.5576923076923075</v>
      </c>
      <c r="H949" s="244">
        <v>4.5769230769230766</v>
      </c>
      <c r="I949" s="244">
        <v>4.5769230769230766</v>
      </c>
      <c r="J949" s="244">
        <v>4.5384615384615383</v>
      </c>
      <c r="K949" s="244">
        <v>4.5384615384615383</v>
      </c>
      <c r="L949" s="139"/>
    </row>
    <row r="950" spans="1:12" ht="30" customHeight="1">
      <c r="A950" s="139" t="str">
        <f t="shared" si="29"/>
        <v>947위</v>
      </c>
      <c r="B950" s="135" t="s">
        <v>2757</v>
      </c>
      <c r="C950" s="119" t="s">
        <v>2512</v>
      </c>
      <c r="D950" s="120" t="s">
        <v>1269</v>
      </c>
      <c r="E950" s="121" t="s">
        <v>339</v>
      </c>
      <c r="F950" s="120" t="s">
        <v>362</v>
      </c>
      <c r="G950" s="619">
        <f t="shared" si="28"/>
        <v>4.5575000000000001</v>
      </c>
      <c r="H950" s="122">
        <v>4.5199999999999996</v>
      </c>
      <c r="I950" s="122">
        <v>4.57</v>
      </c>
      <c r="J950" s="122">
        <v>4.57</v>
      </c>
      <c r="K950" s="122">
        <v>4.57</v>
      </c>
      <c r="L950" s="500"/>
    </row>
    <row r="951" spans="1:12" ht="30" customHeight="1">
      <c r="A951" s="139" t="str">
        <f t="shared" si="29"/>
        <v>947위</v>
      </c>
      <c r="B951" s="135" t="s">
        <v>2755</v>
      </c>
      <c r="C951" s="123" t="s">
        <v>216</v>
      </c>
      <c r="D951" s="120" t="s">
        <v>271</v>
      </c>
      <c r="E951" s="121" t="s">
        <v>278</v>
      </c>
      <c r="F951" s="120" t="s">
        <v>279</v>
      </c>
      <c r="G951" s="619">
        <f t="shared" si="28"/>
        <v>4.5575000000000001</v>
      </c>
      <c r="H951" s="122">
        <v>4.55</v>
      </c>
      <c r="I951" s="122">
        <v>4.5199999999999996</v>
      </c>
      <c r="J951" s="122">
        <v>4.55</v>
      </c>
      <c r="K951" s="122">
        <v>4.6100000000000003</v>
      </c>
      <c r="L951" s="500"/>
    </row>
    <row r="952" spans="1:12" ht="30" customHeight="1">
      <c r="A952" s="139" t="str">
        <f t="shared" si="29"/>
        <v>947위</v>
      </c>
      <c r="B952" s="135" t="s">
        <v>2755</v>
      </c>
      <c r="C952" s="119" t="s">
        <v>2506</v>
      </c>
      <c r="D952" s="120" t="s">
        <v>566</v>
      </c>
      <c r="E952" s="121" t="s">
        <v>239</v>
      </c>
      <c r="F952" s="120" t="s">
        <v>568</v>
      </c>
      <c r="G952" s="619">
        <f t="shared" si="28"/>
        <v>4.5575000000000001</v>
      </c>
      <c r="H952" s="122">
        <v>4.6100000000000003</v>
      </c>
      <c r="I952" s="122">
        <v>4.5599999999999996</v>
      </c>
      <c r="J952" s="122">
        <v>4.5</v>
      </c>
      <c r="K952" s="122">
        <v>4.5599999999999996</v>
      </c>
      <c r="L952" s="500"/>
    </row>
    <row r="953" spans="1:12" ht="30" customHeight="1">
      <c r="A953" s="139" t="str">
        <f t="shared" si="29"/>
        <v>947위</v>
      </c>
      <c r="B953" s="139" t="s">
        <v>4375</v>
      </c>
      <c r="C953" s="139" t="s">
        <v>4904</v>
      </c>
      <c r="D953" s="142" t="s">
        <v>4900</v>
      </c>
      <c r="E953" s="121" t="s">
        <v>4840</v>
      </c>
      <c r="F953" s="120" t="s">
        <v>4843</v>
      </c>
      <c r="G953" s="618">
        <f t="shared" si="28"/>
        <v>4.5575000000000001</v>
      </c>
      <c r="H953" s="141">
        <v>4.54</v>
      </c>
      <c r="I953" s="141">
        <v>4.54</v>
      </c>
      <c r="J953" s="141">
        <v>4.5199999999999996</v>
      </c>
      <c r="K953" s="141">
        <v>4.63</v>
      </c>
      <c r="L953" s="139"/>
    </row>
    <row r="954" spans="1:12" ht="30" customHeight="1">
      <c r="A954" s="139" t="str">
        <f t="shared" si="29"/>
        <v>947위</v>
      </c>
      <c r="B954" s="139" t="s">
        <v>4375</v>
      </c>
      <c r="C954" s="139" t="s">
        <v>4904</v>
      </c>
      <c r="D954" s="142" t="s">
        <v>4900</v>
      </c>
      <c r="E954" s="121" t="s">
        <v>4856</v>
      </c>
      <c r="F954" s="120" t="s">
        <v>4857</v>
      </c>
      <c r="G954" s="618">
        <f t="shared" si="28"/>
        <v>4.5575000000000001</v>
      </c>
      <c r="H954" s="141">
        <v>4.54</v>
      </c>
      <c r="I954" s="141">
        <v>4.58</v>
      </c>
      <c r="J954" s="141">
        <v>4.51</v>
      </c>
      <c r="K954" s="141">
        <v>4.5999999999999996</v>
      </c>
      <c r="L954" s="139"/>
    </row>
    <row r="955" spans="1:12" ht="30" customHeight="1">
      <c r="A955" s="139" t="str">
        <f t="shared" si="29"/>
        <v>952위</v>
      </c>
      <c r="B955" s="135" t="s">
        <v>2757</v>
      </c>
      <c r="C955" s="119" t="s">
        <v>2511</v>
      </c>
      <c r="D955" s="120" t="s">
        <v>966</v>
      </c>
      <c r="E955" s="121" t="s">
        <v>1215</v>
      </c>
      <c r="F955" s="120" t="s">
        <v>1216</v>
      </c>
      <c r="G955" s="619">
        <f t="shared" si="28"/>
        <v>4.5574999999999992</v>
      </c>
      <c r="H955" s="122">
        <v>4.54</v>
      </c>
      <c r="I955" s="122">
        <v>4.57</v>
      </c>
      <c r="J955" s="122">
        <v>4.5599999999999996</v>
      </c>
      <c r="K955" s="122">
        <v>4.5599999999999996</v>
      </c>
      <c r="L955" s="500"/>
    </row>
    <row r="956" spans="1:12" ht="30" customHeight="1">
      <c r="A956" s="139" t="str">
        <f t="shared" si="29"/>
        <v>952위</v>
      </c>
      <c r="B956" s="135" t="s">
        <v>2757</v>
      </c>
      <c r="C956" s="119" t="s">
        <v>2514</v>
      </c>
      <c r="D956" s="120" t="s">
        <v>1393</v>
      </c>
      <c r="E956" s="121" t="s">
        <v>134</v>
      </c>
      <c r="F956" s="120" t="s">
        <v>145</v>
      </c>
      <c r="G956" s="619">
        <f t="shared" si="28"/>
        <v>4.5574999999999992</v>
      </c>
      <c r="H956" s="122">
        <v>4.53</v>
      </c>
      <c r="I956" s="122">
        <v>4.58</v>
      </c>
      <c r="J956" s="122">
        <v>4.5599999999999996</v>
      </c>
      <c r="K956" s="122">
        <v>4.5599999999999996</v>
      </c>
      <c r="L956" s="500"/>
    </row>
    <row r="957" spans="1:12" ht="30" customHeight="1">
      <c r="A957" s="139" t="str">
        <f t="shared" si="29"/>
        <v>952위</v>
      </c>
      <c r="B957" s="135" t="s">
        <v>2755</v>
      </c>
      <c r="C957" s="123" t="s">
        <v>235</v>
      </c>
      <c r="D957" s="120" t="s">
        <v>392</v>
      </c>
      <c r="E957" s="121" t="s">
        <v>401</v>
      </c>
      <c r="F957" s="120" t="s">
        <v>402</v>
      </c>
      <c r="G957" s="619">
        <f t="shared" si="28"/>
        <v>4.5574999999999992</v>
      </c>
      <c r="H957" s="122">
        <v>4.5</v>
      </c>
      <c r="I957" s="122">
        <v>4.5599999999999996</v>
      </c>
      <c r="J957" s="122">
        <v>4.5599999999999996</v>
      </c>
      <c r="K957" s="122">
        <v>4.6100000000000003</v>
      </c>
      <c r="L957" s="500"/>
    </row>
    <row r="958" spans="1:12" ht="30" customHeight="1">
      <c r="A958" s="139" t="str">
        <f t="shared" si="29"/>
        <v>955위</v>
      </c>
      <c r="B958" s="139" t="s">
        <v>5567</v>
      </c>
      <c r="C958" s="139" t="s">
        <v>4910</v>
      </c>
      <c r="D958" s="142" t="s">
        <v>4996</v>
      </c>
      <c r="E958" s="121" t="s">
        <v>673</v>
      </c>
      <c r="F958" s="140" t="s">
        <v>4928</v>
      </c>
      <c r="G958" s="618">
        <f t="shared" si="28"/>
        <v>4.5555555555555554</v>
      </c>
      <c r="H958" s="244">
        <v>4.5555555555555554</v>
      </c>
      <c r="I958" s="244">
        <v>4.5555555555555554</v>
      </c>
      <c r="J958" s="244">
        <v>4.5555555555555554</v>
      </c>
      <c r="K958" s="244">
        <v>4.5555555555555554</v>
      </c>
      <c r="L958" s="139"/>
    </row>
    <row r="959" spans="1:12" ht="30" customHeight="1">
      <c r="A959" s="139" t="str">
        <f t="shared" si="29"/>
        <v>956위</v>
      </c>
      <c r="B959" s="135" t="s">
        <v>2756</v>
      </c>
      <c r="C959" s="119" t="s">
        <v>2509</v>
      </c>
      <c r="D959" s="120" t="s">
        <v>966</v>
      </c>
      <c r="E959" s="121" t="s">
        <v>341</v>
      </c>
      <c r="F959" s="120" t="s">
        <v>342</v>
      </c>
      <c r="G959" s="619">
        <f t="shared" si="28"/>
        <v>4.5549999999999997</v>
      </c>
      <c r="H959" s="122">
        <v>4.5599999999999996</v>
      </c>
      <c r="I959" s="122">
        <v>4.55</v>
      </c>
      <c r="J959" s="122">
        <v>4.5599999999999996</v>
      </c>
      <c r="K959" s="122">
        <v>4.55</v>
      </c>
      <c r="L959" s="500"/>
    </row>
    <row r="960" spans="1:12" ht="30" customHeight="1">
      <c r="A960" s="139" t="str">
        <f t="shared" si="29"/>
        <v>956위</v>
      </c>
      <c r="B960" s="135" t="s">
        <v>2758</v>
      </c>
      <c r="C960" s="125" t="s">
        <v>1935</v>
      </c>
      <c r="D960" s="130" t="s">
        <v>2637</v>
      </c>
      <c r="E960" s="125" t="s">
        <v>355</v>
      </c>
      <c r="F960" s="127" t="s">
        <v>2747</v>
      </c>
      <c r="G960" s="621">
        <f t="shared" si="28"/>
        <v>4.5549999999999997</v>
      </c>
      <c r="H960" s="128">
        <v>4.4800000000000004</v>
      </c>
      <c r="I960" s="128">
        <v>4.63</v>
      </c>
      <c r="J960" s="128">
        <v>4.5199999999999996</v>
      </c>
      <c r="K960" s="128">
        <v>4.59</v>
      </c>
      <c r="L960" s="500"/>
    </row>
    <row r="961" spans="1:12" ht="30" customHeight="1">
      <c r="A961" s="139" t="str">
        <f t="shared" si="29"/>
        <v>956위</v>
      </c>
      <c r="B961" s="135" t="s">
        <v>2756</v>
      </c>
      <c r="C961" s="119" t="s">
        <v>2509</v>
      </c>
      <c r="D961" s="120" t="s">
        <v>966</v>
      </c>
      <c r="E961" s="121" t="s">
        <v>134</v>
      </c>
      <c r="F961" s="120" t="s">
        <v>137</v>
      </c>
      <c r="G961" s="619">
        <f t="shared" si="28"/>
        <v>4.5549999999999997</v>
      </c>
      <c r="H961" s="122">
        <v>4.57</v>
      </c>
      <c r="I961" s="122">
        <v>4.54</v>
      </c>
      <c r="J961" s="122">
        <v>4.54</v>
      </c>
      <c r="K961" s="122">
        <v>4.57</v>
      </c>
      <c r="L961" s="500"/>
    </row>
    <row r="962" spans="1:12" ht="30" customHeight="1">
      <c r="A962" s="139" t="str">
        <f t="shared" si="29"/>
        <v>956위</v>
      </c>
      <c r="B962" s="135" t="s">
        <v>2760</v>
      </c>
      <c r="C962" s="119" t="s">
        <v>2772</v>
      </c>
      <c r="D962" s="136" t="s">
        <v>2774</v>
      </c>
      <c r="E962" s="132" t="s">
        <v>979</v>
      </c>
      <c r="F962" s="133" t="s">
        <v>980</v>
      </c>
      <c r="G962" s="619">
        <f t="shared" si="28"/>
        <v>4.5549999999999997</v>
      </c>
      <c r="H962" s="122">
        <v>4.55</v>
      </c>
      <c r="I962" s="122">
        <v>4.5999999999999996</v>
      </c>
      <c r="J962" s="122">
        <v>4.5199999999999996</v>
      </c>
      <c r="K962" s="122">
        <v>4.55</v>
      </c>
      <c r="L962" s="500"/>
    </row>
    <row r="963" spans="1:12" ht="30" customHeight="1">
      <c r="A963" s="139" t="str">
        <f t="shared" si="29"/>
        <v>960위</v>
      </c>
      <c r="B963" s="139" t="s">
        <v>5568</v>
      </c>
      <c r="C963" s="139" t="s">
        <v>4910</v>
      </c>
      <c r="D963" s="142" t="s">
        <v>4997</v>
      </c>
      <c r="E963" s="121" t="s">
        <v>4947</v>
      </c>
      <c r="F963" s="120" t="s">
        <v>210</v>
      </c>
      <c r="G963" s="618">
        <f t="shared" si="28"/>
        <v>4.5531966492107951</v>
      </c>
      <c r="H963" s="244">
        <v>4.5674418604651166</v>
      </c>
      <c r="I963" s="244">
        <v>4.537383177570093</v>
      </c>
      <c r="J963" s="244">
        <v>4.55607476635514</v>
      </c>
      <c r="K963" s="244">
        <v>4.5518867924528301</v>
      </c>
      <c r="L963" s="139"/>
    </row>
    <row r="964" spans="1:12" ht="30" customHeight="1">
      <c r="A964" s="139" t="str">
        <f t="shared" si="29"/>
        <v>961위</v>
      </c>
      <c r="B964" s="139" t="s">
        <v>4995</v>
      </c>
      <c r="C964" s="139" t="s">
        <v>5049</v>
      </c>
      <c r="D964" s="142" t="s">
        <v>5558</v>
      </c>
      <c r="E964" s="121" t="s">
        <v>405</v>
      </c>
      <c r="F964" s="140" t="s">
        <v>99</v>
      </c>
      <c r="G964" s="618">
        <f t="shared" ref="G964:G1027" si="30">AVERAGE(H964:K964)</f>
        <v>4.552631578947369</v>
      </c>
      <c r="H964" s="244">
        <v>4.5263157894736841</v>
      </c>
      <c r="I964" s="244">
        <v>4.6315789473684212</v>
      </c>
      <c r="J964" s="244">
        <v>4.5263157894736841</v>
      </c>
      <c r="K964" s="244">
        <v>4.5263157894736841</v>
      </c>
      <c r="L964" s="139"/>
    </row>
    <row r="965" spans="1:12" ht="30" customHeight="1">
      <c r="A965" s="139" t="str">
        <f t="shared" si="29"/>
        <v>962위</v>
      </c>
      <c r="B965" s="135" t="s">
        <v>4237</v>
      </c>
      <c r="C965" s="134" t="s">
        <v>3272</v>
      </c>
      <c r="D965" s="131" t="s">
        <v>3273</v>
      </c>
      <c r="E965" s="132" t="s">
        <v>3278</v>
      </c>
      <c r="F965" s="131" t="s">
        <v>3279</v>
      </c>
      <c r="G965" s="619">
        <f t="shared" si="30"/>
        <v>4.5525000000000002</v>
      </c>
      <c r="H965" s="122">
        <v>4.51</v>
      </c>
      <c r="I965" s="122">
        <v>4.58</v>
      </c>
      <c r="J965" s="122">
        <v>4.54</v>
      </c>
      <c r="K965" s="122">
        <v>4.58</v>
      </c>
      <c r="L965" s="500"/>
    </row>
    <row r="966" spans="1:12" ht="30" customHeight="1">
      <c r="A966" s="139" t="str">
        <f t="shared" ref="A966:A1029" si="31">IF(_xlfn.RANK.EQ(G966,$G$4:$G$1977,0)=_xlfn.RANK.EQ(G965,$G$4:$G$1977,0), _xlfn.RANK.EQ(G965,$G$4:$G$1977)&amp;"위", _xlfn.RANK.EQ(G966,$G$4:$G$1977,0)&amp;"위")</f>
        <v>962위</v>
      </c>
      <c r="B966" s="135" t="s">
        <v>2757</v>
      </c>
      <c r="C966" s="119" t="s">
        <v>2514</v>
      </c>
      <c r="D966" s="120" t="s">
        <v>1501</v>
      </c>
      <c r="E966" s="121" t="s">
        <v>1502</v>
      </c>
      <c r="F966" s="120" t="s">
        <v>1503</v>
      </c>
      <c r="G966" s="619">
        <f t="shared" si="30"/>
        <v>4.5525000000000002</v>
      </c>
      <c r="H966" s="122">
        <v>4.4800000000000004</v>
      </c>
      <c r="I966" s="122">
        <v>4.57</v>
      </c>
      <c r="J966" s="122">
        <v>4.57</v>
      </c>
      <c r="K966" s="122">
        <v>4.59</v>
      </c>
      <c r="L966" s="500"/>
    </row>
    <row r="967" spans="1:12" ht="30" customHeight="1">
      <c r="A967" s="139" t="str">
        <f t="shared" si="31"/>
        <v>962위</v>
      </c>
      <c r="B967" s="135" t="s">
        <v>2756</v>
      </c>
      <c r="C967" s="119" t="s">
        <v>2509</v>
      </c>
      <c r="D967" s="120" t="s">
        <v>925</v>
      </c>
      <c r="E967" s="121" t="s">
        <v>938</v>
      </c>
      <c r="F967" s="120" t="s">
        <v>372</v>
      </c>
      <c r="G967" s="619">
        <f t="shared" si="30"/>
        <v>4.5525000000000002</v>
      </c>
      <c r="H967" s="122">
        <v>4.6100000000000003</v>
      </c>
      <c r="I967" s="122">
        <v>4.54</v>
      </c>
      <c r="J967" s="122">
        <v>4.5199999999999996</v>
      </c>
      <c r="K967" s="122">
        <v>4.54</v>
      </c>
      <c r="L967" s="500"/>
    </row>
    <row r="968" spans="1:12" ht="30" customHeight="1">
      <c r="A968" s="139" t="str">
        <f t="shared" si="31"/>
        <v>962위</v>
      </c>
      <c r="B968" s="139" t="s">
        <v>4375</v>
      </c>
      <c r="C968" s="139" t="s">
        <v>4904</v>
      </c>
      <c r="D968" s="142" t="s">
        <v>4900</v>
      </c>
      <c r="E968" s="121" t="s">
        <v>4840</v>
      </c>
      <c r="F968" s="120" t="s">
        <v>4844</v>
      </c>
      <c r="G968" s="618">
        <f t="shared" si="30"/>
        <v>4.5525000000000002</v>
      </c>
      <c r="H968" s="141">
        <v>4.5599999999999996</v>
      </c>
      <c r="I968" s="141">
        <v>4.53</v>
      </c>
      <c r="J968" s="141">
        <v>4.5199999999999996</v>
      </c>
      <c r="K968" s="141">
        <v>4.5999999999999996</v>
      </c>
      <c r="L968" s="139"/>
    </row>
    <row r="969" spans="1:12" ht="30" customHeight="1">
      <c r="A969" s="139" t="str">
        <f t="shared" si="31"/>
        <v>962위</v>
      </c>
      <c r="B969" s="135" t="s">
        <v>5600</v>
      </c>
      <c r="C969" s="134" t="s">
        <v>3960</v>
      </c>
      <c r="D969" s="131" t="s">
        <v>4010</v>
      </c>
      <c r="E969" s="132" t="s">
        <v>4026</v>
      </c>
      <c r="F969" s="133" t="s">
        <v>4027</v>
      </c>
      <c r="G969" s="619">
        <f t="shared" si="30"/>
        <v>4.5525000000000002</v>
      </c>
      <c r="H969" s="122">
        <v>4.5599999999999996</v>
      </c>
      <c r="I969" s="122">
        <v>4.62</v>
      </c>
      <c r="J969" s="122">
        <v>4.41</v>
      </c>
      <c r="K969" s="122">
        <v>4.62</v>
      </c>
      <c r="L969" s="500"/>
    </row>
    <row r="970" spans="1:12" ht="30" customHeight="1">
      <c r="A970" s="139" t="str">
        <f t="shared" si="31"/>
        <v>962위</v>
      </c>
      <c r="B970" s="135" t="s">
        <v>3037</v>
      </c>
      <c r="C970" s="135" t="s">
        <v>5592</v>
      </c>
      <c r="D970" s="120" t="s">
        <v>3035</v>
      </c>
      <c r="E970" s="121" t="s">
        <v>511</v>
      </c>
      <c r="F970" s="120" t="s">
        <v>512</v>
      </c>
      <c r="G970" s="619">
        <f t="shared" si="30"/>
        <v>4.5525000000000002</v>
      </c>
      <c r="H970" s="122">
        <v>4.53</v>
      </c>
      <c r="I970" s="122">
        <v>4.57</v>
      </c>
      <c r="J970" s="122">
        <v>4.55</v>
      </c>
      <c r="K970" s="122">
        <v>4.5599999999999996</v>
      </c>
      <c r="L970" s="500"/>
    </row>
    <row r="971" spans="1:12" ht="30" customHeight="1">
      <c r="A971" s="139" t="str">
        <f t="shared" si="31"/>
        <v>962위</v>
      </c>
      <c r="B971" s="135" t="s">
        <v>2757</v>
      </c>
      <c r="C971" s="119" t="s">
        <v>2513</v>
      </c>
      <c r="D971" s="120" t="s">
        <v>155</v>
      </c>
      <c r="E971" s="121" t="s">
        <v>807</v>
      </c>
      <c r="F971" s="120" t="s">
        <v>808</v>
      </c>
      <c r="G971" s="619">
        <f t="shared" si="30"/>
        <v>4.5525000000000002</v>
      </c>
      <c r="H971" s="122">
        <v>4.5</v>
      </c>
      <c r="I971" s="122">
        <v>4.57</v>
      </c>
      <c r="J971" s="122">
        <v>4.57</v>
      </c>
      <c r="K971" s="122">
        <v>4.57</v>
      </c>
      <c r="L971" s="500"/>
    </row>
    <row r="972" spans="1:12" ht="30" customHeight="1">
      <c r="A972" s="139" t="str">
        <f t="shared" si="31"/>
        <v>962위</v>
      </c>
      <c r="B972" s="135" t="s">
        <v>2759</v>
      </c>
      <c r="C972" s="123" t="s">
        <v>2074</v>
      </c>
      <c r="D972" s="131" t="s">
        <v>432</v>
      </c>
      <c r="E972" s="132" t="s">
        <v>151</v>
      </c>
      <c r="F972" s="133" t="s">
        <v>152</v>
      </c>
      <c r="G972" s="619">
        <f t="shared" si="30"/>
        <v>4.5525000000000002</v>
      </c>
      <c r="H972" s="122">
        <v>4.57</v>
      </c>
      <c r="I972" s="122">
        <v>4.57</v>
      </c>
      <c r="J972" s="122">
        <v>4.51</v>
      </c>
      <c r="K972" s="122">
        <v>4.5599999999999996</v>
      </c>
      <c r="L972" s="500"/>
    </row>
    <row r="973" spans="1:12" ht="30" customHeight="1">
      <c r="A973" s="139" t="str">
        <f t="shared" si="31"/>
        <v>962위</v>
      </c>
      <c r="B973" s="135" t="s">
        <v>3037</v>
      </c>
      <c r="C973" s="135" t="s">
        <v>5592</v>
      </c>
      <c r="D973" s="120" t="s">
        <v>155</v>
      </c>
      <c r="E973" s="121" t="s">
        <v>331</v>
      </c>
      <c r="F973" s="140" t="s">
        <v>332</v>
      </c>
      <c r="G973" s="619">
        <f t="shared" si="30"/>
        <v>4.5525000000000002</v>
      </c>
      <c r="H973" s="122">
        <v>4.57</v>
      </c>
      <c r="I973" s="122">
        <v>4.57</v>
      </c>
      <c r="J973" s="122">
        <v>4.5</v>
      </c>
      <c r="K973" s="122">
        <v>4.57</v>
      </c>
      <c r="L973" s="500"/>
    </row>
    <row r="974" spans="1:12" ht="30" customHeight="1">
      <c r="A974" s="139" t="str">
        <f t="shared" si="31"/>
        <v>971위</v>
      </c>
      <c r="B974" s="135" t="s">
        <v>2871</v>
      </c>
      <c r="C974" s="135" t="s">
        <v>5588</v>
      </c>
      <c r="D974" s="120" t="s">
        <v>2870</v>
      </c>
      <c r="E974" s="132" t="s">
        <v>333</v>
      </c>
      <c r="F974" s="133" t="s">
        <v>334</v>
      </c>
      <c r="G974" s="619">
        <f t="shared" si="30"/>
        <v>4.5500000000000007</v>
      </c>
      <c r="H974" s="122">
        <v>4.54</v>
      </c>
      <c r="I974" s="122">
        <v>4.54</v>
      </c>
      <c r="J974" s="122">
        <v>4.54</v>
      </c>
      <c r="K974" s="122">
        <v>4.58</v>
      </c>
      <c r="L974" s="500"/>
    </row>
    <row r="975" spans="1:12" ht="30" customHeight="1">
      <c r="A975" s="139" t="str">
        <f t="shared" si="31"/>
        <v>972위</v>
      </c>
      <c r="B975" s="139" t="s">
        <v>4238</v>
      </c>
      <c r="C975" s="139" t="s">
        <v>4236</v>
      </c>
      <c r="D975" s="120" t="s">
        <v>4229</v>
      </c>
      <c r="E975" s="121" t="s">
        <v>333</v>
      </c>
      <c r="F975" s="140" t="s">
        <v>334</v>
      </c>
      <c r="G975" s="618">
        <f t="shared" si="30"/>
        <v>4.55</v>
      </c>
      <c r="H975" s="141">
        <v>4.5</v>
      </c>
      <c r="I975" s="141">
        <v>4.5</v>
      </c>
      <c r="J975" s="141">
        <v>4.5999999999999996</v>
      </c>
      <c r="K975" s="141">
        <v>4.5999999999999996</v>
      </c>
      <c r="L975" s="500"/>
    </row>
    <row r="976" spans="1:12" ht="30" customHeight="1">
      <c r="A976" s="139" t="str">
        <f t="shared" si="31"/>
        <v>972위</v>
      </c>
      <c r="B976" s="139" t="s">
        <v>4238</v>
      </c>
      <c r="C976" s="139" t="s">
        <v>4160</v>
      </c>
      <c r="D976" s="120" t="s">
        <v>4230</v>
      </c>
      <c r="E976" s="121" t="s">
        <v>4192</v>
      </c>
      <c r="F976" s="120" t="s">
        <v>4193</v>
      </c>
      <c r="G976" s="618">
        <f t="shared" si="30"/>
        <v>4.55</v>
      </c>
      <c r="H976" s="141">
        <v>4.5599999999999996</v>
      </c>
      <c r="I976" s="141">
        <v>4.5599999999999996</v>
      </c>
      <c r="J976" s="141">
        <v>4.54</v>
      </c>
      <c r="K976" s="141">
        <v>4.54</v>
      </c>
      <c r="L976" s="500"/>
    </row>
    <row r="977" spans="1:12" ht="30" customHeight="1">
      <c r="A977" s="139" t="str">
        <f t="shared" si="31"/>
        <v>972위</v>
      </c>
      <c r="B977" s="135" t="s">
        <v>2755</v>
      </c>
      <c r="C977" s="123" t="s">
        <v>89</v>
      </c>
      <c r="D977" s="120" t="s">
        <v>521</v>
      </c>
      <c r="E977" s="121" t="s">
        <v>524</v>
      </c>
      <c r="F977" s="120" t="s">
        <v>525</v>
      </c>
      <c r="G977" s="619">
        <f t="shared" si="30"/>
        <v>4.55</v>
      </c>
      <c r="H977" s="122">
        <v>4.55</v>
      </c>
      <c r="I977" s="122">
        <v>4.58</v>
      </c>
      <c r="J977" s="122">
        <v>4.54</v>
      </c>
      <c r="K977" s="122">
        <v>4.53</v>
      </c>
      <c r="L977" s="500"/>
    </row>
    <row r="978" spans="1:12" ht="30" customHeight="1">
      <c r="A978" s="139" t="str">
        <f t="shared" si="31"/>
        <v>972위</v>
      </c>
      <c r="B978" s="135" t="s">
        <v>2755</v>
      </c>
      <c r="C978" s="123" t="s">
        <v>216</v>
      </c>
      <c r="D978" s="120" t="s">
        <v>155</v>
      </c>
      <c r="E978" s="121" t="s">
        <v>149</v>
      </c>
      <c r="F978" s="120" t="s">
        <v>347</v>
      </c>
      <c r="G978" s="619">
        <f t="shared" si="30"/>
        <v>4.55</v>
      </c>
      <c r="H978" s="122">
        <v>4.54</v>
      </c>
      <c r="I978" s="122">
        <v>4.55</v>
      </c>
      <c r="J978" s="122">
        <v>4.57</v>
      </c>
      <c r="K978" s="122">
        <v>4.54</v>
      </c>
      <c r="L978" s="500"/>
    </row>
    <row r="979" spans="1:12" ht="30" customHeight="1">
      <c r="A979" s="139" t="str">
        <f t="shared" si="31"/>
        <v>972위</v>
      </c>
      <c r="B979" s="135" t="s">
        <v>3135</v>
      </c>
      <c r="C979" s="135" t="s">
        <v>3136</v>
      </c>
      <c r="D979" s="120" t="s">
        <v>3137</v>
      </c>
      <c r="E979" s="132" t="s">
        <v>3140</v>
      </c>
      <c r="F979" s="131" t="s">
        <v>3141</v>
      </c>
      <c r="G979" s="619">
        <f t="shared" si="30"/>
        <v>4.55</v>
      </c>
      <c r="H979" s="122">
        <v>4.5999999999999996</v>
      </c>
      <c r="I979" s="122">
        <v>4.5</v>
      </c>
      <c r="J979" s="122">
        <v>4.5</v>
      </c>
      <c r="K979" s="122">
        <v>4.5999999999999996</v>
      </c>
      <c r="L979" s="500"/>
    </row>
    <row r="980" spans="1:12" ht="30" customHeight="1">
      <c r="A980" s="139" t="str">
        <f t="shared" si="31"/>
        <v>972위</v>
      </c>
      <c r="B980" s="135" t="s">
        <v>2756</v>
      </c>
      <c r="C980" s="119" t="s">
        <v>2507</v>
      </c>
      <c r="D980" s="120" t="s">
        <v>155</v>
      </c>
      <c r="E980" s="121" t="s">
        <v>543</v>
      </c>
      <c r="F980" s="120" t="s">
        <v>458</v>
      </c>
      <c r="G980" s="619">
        <f t="shared" si="30"/>
        <v>4.55</v>
      </c>
      <c r="H980" s="122">
        <v>4.5</v>
      </c>
      <c r="I980" s="122">
        <v>4.5599999999999996</v>
      </c>
      <c r="J980" s="122">
        <v>4.58</v>
      </c>
      <c r="K980" s="122">
        <v>4.5599999999999996</v>
      </c>
      <c r="L980" s="500"/>
    </row>
    <row r="981" spans="1:12" ht="30" customHeight="1">
      <c r="A981" s="139" t="str">
        <f t="shared" si="31"/>
        <v>972위</v>
      </c>
      <c r="B981" s="135" t="s">
        <v>2759</v>
      </c>
      <c r="C981" s="134" t="s">
        <v>2127</v>
      </c>
      <c r="D981" s="131" t="s">
        <v>155</v>
      </c>
      <c r="E981" s="132" t="s">
        <v>117</v>
      </c>
      <c r="F981" s="133" t="s">
        <v>2413</v>
      </c>
      <c r="G981" s="619">
        <f t="shared" si="30"/>
        <v>4.55</v>
      </c>
      <c r="H981" s="122">
        <v>4.54</v>
      </c>
      <c r="I981" s="122">
        <v>4.5599999999999996</v>
      </c>
      <c r="J981" s="122">
        <v>4.54</v>
      </c>
      <c r="K981" s="122">
        <v>4.5599999999999996</v>
      </c>
      <c r="L981" s="500"/>
    </row>
    <row r="982" spans="1:12" ht="30" customHeight="1">
      <c r="A982" s="139" t="str">
        <f t="shared" si="31"/>
        <v>972위</v>
      </c>
      <c r="B982" s="139" t="s">
        <v>4137</v>
      </c>
      <c r="C982" s="139" t="s">
        <v>4135</v>
      </c>
      <c r="D982" s="120" t="s">
        <v>4129</v>
      </c>
      <c r="E982" s="121" t="s">
        <v>237</v>
      </c>
      <c r="F982" s="120" t="s">
        <v>244</v>
      </c>
      <c r="G982" s="618">
        <f t="shared" si="30"/>
        <v>4.55</v>
      </c>
      <c r="H982" s="141">
        <v>4.55</v>
      </c>
      <c r="I982" s="141">
        <v>4.5999999999999996</v>
      </c>
      <c r="J982" s="141">
        <v>4.5</v>
      </c>
      <c r="K982" s="141">
        <v>4.55</v>
      </c>
      <c r="L982" s="500"/>
    </row>
    <row r="983" spans="1:12" ht="30" customHeight="1">
      <c r="A983" s="139" t="str">
        <f t="shared" si="31"/>
        <v>972위</v>
      </c>
      <c r="B983" s="135" t="s">
        <v>2758</v>
      </c>
      <c r="C983" s="125" t="s">
        <v>2587</v>
      </c>
      <c r="D983" s="130" t="s">
        <v>2626</v>
      </c>
      <c r="E983" s="125" t="s">
        <v>2537</v>
      </c>
      <c r="F983" s="127" t="s">
        <v>2748</v>
      </c>
      <c r="G983" s="621">
        <f t="shared" si="30"/>
        <v>4.55</v>
      </c>
      <c r="H983" s="128">
        <v>4.55</v>
      </c>
      <c r="I983" s="128">
        <v>4.55</v>
      </c>
      <c r="J983" s="128">
        <v>4.55</v>
      </c>
      <c r="K983" s="128">
        <v>4.55</v>
      </c>
      <c r="L983" s="500"/>
    </row>
    <row r="984" spans="1:12" ht="30" customHeight="1">
      <c r="A984" s="139" t="str">
        <f t="shared" si="31"/>
        <v>972위</v>
      </c>
      <c r="B984" s="135" t="s">
        <v>4375</v>
      </c>
      <c r="C984" s="135" t="s">
        <v>4260</v>
      </c>
      <c r="D984" s="120" t="s">
        <v>4370</v>
      </c>
      <c r="E984" s="121" t="s">
        <v>4307</v>
      </c>
      <c r="F984" s="120" t="s">
        <v>4308</v>
      </c>
      <c r="G984" s="618">
        <f t="shared" si="30"/>
        <v>4.55</v>
      </c>
      <c r="H984" s="141">
        <v>4.55</v>
      </c>
      <c r="I984" s="141">
        <v>4.55</v>
      </c>
      <c r="J984" s="141">
        <v>4.55</v>
      </c>
      <c r="K984" s="141">
        <v>4.55</v>
      </c>
      <c r="L984" s="500"/>
    </row>
    <row r="985" spans="1:12" ht="30" customHeight="1">
      <c r="A985" s="139" t="str">
        <f t="shared" si="31"/>
        <v>972위</v>
      </c>
      <c r="B985" s="135" t="s">
        <v>2754</v>
      </c>
      <c r="C985" s="119" t="s">
        <v>2502</v>
      </c>
      <c r="D985" s="120" t="s">
        <v>133</v>
      </c>
      <c r="E985" s="121" t="s">
        <v>134</v>
      </c>
      <c r="F985" s="120" t="s">
        <v>146</v>
      </c>
      <c r="G985" s="619">
        <f t="shared" si="30"/>
        <v>4.55</v>
      </c>
      <c r="H985" s="122">
        <v>4.53</v>
      </c>
      <c r="I985" s="122">
        <v>4.55</v>
      </c>
      <c r="J985" s="122">
        <v>4.57</v>
      </c>
      <c r="K985" s="122">
        <v>4.55</v>
      </c>
      <c r="L985" s="500"/>
    </row>
    <row r="986" spans="1:12" ht="30" customHeight="1">
      <c r="A986" s="139" t="str">
        <f t="shared" si="31"/>
        <v>972위</v>
      </c>
      <c r="B986" s="135" t="s">
        <v>2756</v>
      </c>
      <c r="C986" s="119" t="s">
        <v>2509</v>
      </c>
      <c r="D986" s="120" t="s">
        <v>966</v>
      </c>
      <c r="E986" s="121" t="s">
        <v>134</v>
      </c>
      <c r="F986" s="120" t="s">
        <v>139</v>
      </c>
      <c r="G986" s="619">
        <f t="shared" si="30"/>
        <v>4.55</v>
      </c>
      <c r="H986" s="122">
        <v>4.5199999999999996</v>
      </c>
      <c r="I986" s="122">
        <v>4.5599999999999996</v>
      </c>
      <c r="J986" s="122">
        <v>4.57</v>
      </c>
      <c r="K986" s="122">
        <v>4.55</v>
      </c>
      <c r="L986" s="500"/>
    </row>
    <row r="987" spans="1:12" ht="30" customHeight="1">
      <c r="A987" s="139" t="str">
        <f t="shared" si="31"/>
        <v>972위</v>
      </c>
      <c r="B987" s="135" t="s">
        <v>2759</v>
      </c>
      <c r="C987" s="134" t="s">
        <v>2116</v>
      </c>
      <c r="D987" s="131" t="s">
        <v>2019</v>
      </c>
      <c r="E987" s="132" t="s">
        <v>310</v>
      </c>
      <c r="F987" s="131" t="s">
        <v>311</v>
      </c>
      <c r="G987" s="619">
        <f t="shared" si="30"/>
        <v>4.55</v>
      </c>
      <c r="H987" s="122">
        <v>4.5599999999999996</v>
      </c>
      <c r="I987" s="122">
        <v>4.55</v>
      </c>
      <c r="J987" s="122">
        <v>4.5199999999999996</v>
      </c>
      <c r="K987" s="122">
        <v>4.57</v>
      </c>
      <c r="L987" s="500"/>
    </row>
    <row r="988" spans="1:12" ht="30" customHeight="1">
      <c r="A988" s="139" t="str">
        <f t="shared" si="31"/>
        <v>972위</v>
      </c>
      <c r="B988" s="135" t="s">
        <v>2757</v>
      </c>
      <c r="C988" s="119" t="s">
        <v>2511</v>
      </c>
      <c r="D988" s="120" t="s">
        <v>155</v>
      </c>
      <c r="E988" s="121" t="s">
        <v>1232</v>
      </c>
      <c r="F988" s="120" t="s">
        <v>1233</v>
      </c>
      <c r="G988" s="619">
        <f t="shared" si="30"/>
        <v>4.55</v>
      </c>
      <c r="H988" s="122">
        <v>4.53</v>
      </c>
      <c r="I988" s="122">
        <v>4.5999999999999996</v>
      </c>
      <c r="J988" s="122">
        <v>4.54</v>
      </c>
      <c r="K988" s="122">
        <v>4.53</v>
      </c>
      <c r="L988" s="500"/>
    </row>
    <row r="989" spans="1:12" ht="30" customHeight="1">
      <c r="A989" s="139" t="str">
        <f t="shared" si="31"/>
        <v>972위</v>
      </c>
      <c r="B989" s="135" t="s">
        <v>2757</v>
      </c>
      <c r="C989" s="119" t="s">
        <v>2512</v>
      </c>
      <c r="D989" s="120" t="s">
        <v>155</v>
      </c>
      <c r="E989" s="121" t="s">
        <v>979</v>
      </c>
      <c r="F989" s="120" t="s">
        <v>980</v>
      </c>
      <c r="G989" s="619">
        <f t="shared" si="30"/>
        <v>4.55</v>
      </c>
      <c r="H989" s="122">
        <v>4.5599999999999996</v>
      </c>
      <c r="I989" s="122">
        <v>4.5599999999999996</v>
      </c>
      <c r="J989" s="122">
        <v>4.54</v>
      </c>
      <c r="K989" s="122">
        <v>4.54</v>
      </c>
      <c r="L989" s="500"/>
    </row>
    <row r="990" spans="1:12" ht="30" customHeight="1">
      <c r="A990" s="139" t="str">
        <f t="shared" si="31"/>
        <v>972위</v>
      </c>
      <c r="B990" s="135" t="s">
        <v>2755</v>
      </c>
      <c r="C990" s="123" t="s">
        <v>235</v>
      </c>
      <c r="D990" s="120" t="s">
        <v>352</v>
      </c>
      <c r="E990" s="121" t="s">
        <v>365</v>
      </c>
      <c r="F990" s="120" t="s">
        <v>366</v>
      </c>
      <c r="G990" s="619">
        <f t="shared" si="30"/>
        <v>4.55</v>
      </c>
      <c r="H990" s="122">
        <v>4.54</v>
      </c>
      <c r="I990" s="122">
        <v>4.62</v>
      </c>
      <c r="J990" s="122">
        <v>4.5</v>
      </c>
      <c r="K990" s="122">
        <v>4.54</v>
      </c>
      <c r="L990" s="500"/>
    </row>
    <row r="991" spans="1:12" ht="30" customHeight="1">
      <c r="A991" s="139" t="str">
        <f t="shared" si="31"/>
        <v>988위</v>
      </c>
      <c r="B991" s="139" t="s">
        <v>4995</v>
      </c>
      <c r="C991" s="139" t="s">
        <v>5559</v>
      </c>
      <c r="D991" s="142" t="s">
        <v>5555</v>
      </c>
      <c r="E991" s="121" t="s">
        <v>124</v>
      </c>
      <c r="F991" s="120" t="s">
        <v>281</v>
      </c>
      <c r="G991" s="618">
        <f t="shared" si="30"/>
        <v>4.5499999999999989</v>
      </c>
      <c r="H991" s="244">
        <v>4.5199999999999996</v>
      </c>
      <c r="I991" s="244">
        <v>4.5599999999999996</v>
      </c>
      <c r="J991" s="244">
        <v>4.5599999999999996</v>
      </c>
      <c r="K991" s="244">
        <v>4.5599999999999996</v>
      </c>
      <c r="L991" s="139"/>
    </row>
    <row r="992" spans="1:12" ht="30" customHeight="1">
      <c r="A992" s="139" t="str">
        <f t="shared" si="31"/>
        <v>989위</v>
      </c>
      <c r="B992" s="139" t="s">
        <v>4995</v>
      </c>
      <c r="C992" s="139" t="s">
        <v>5559</v>
      </c>
      <c r="D992" s="142" t="s">
        <v>5554</v>
      </c>
      <c r="E992" s="121" t="s">
        <v>1068</v>
      </c>
      <c r="F992" s="120" t="s">
        <v>5182</v>
      </c>
      <c r="G992" s="618">
        <f t="shared" si="30"/>
        <v>4.5498366013071898</v>
      </c>
      <c r="H992" s="244">
        <v>4.5555555555555554</v>
      </c>
      <c r="I992" s="244">
        <v>4.5555555555555554</v>
      </c>
      <c r="J992" s="244">
        <v>4.5</v>
      </c>
      <c r="K992" s="244">
        <v>4.5882352941176467</v>
      </c>
      <c r="L992" s="139"/>
    </row>
    <row r="993" spans="1:12" ht="30" customHeight="1">
      <c r="A993" s="139" t="str">
        <f t="shared" si="31"/>
        <v>990위</v>
      </c>
      <c r="B993" s="139" t="s">
        <v>5564</v>
      </c>
      <c r="C993" s="139" t="s">
        <v>5559</v>
      </c>
      <c r="D993" s="142" t="s">
        <v>5553</v>
      </c>
      <c r="E993" s="121" t="s">
        <v>205</v>
      </c>
      <c r="F993" s="120" t="s">
        <v>206</v>
      </c>
      <c r="G993" s="618">
        <f t="shared" si="30"/>
        <v>4.5494651841204075</v>
      </c>
      <c r="H993" s="244">
        <v>4.5366972477064218</v>
      </c>
      <c r="I993" s="244">
        <v>4.5668202764976957</v>
      </c>
      <c r="J993" s="244">
        <v>4.5275229357798166</v>
      </c>
      <c r="K993" s="244">
        <v>4.5668202764976957</v>
      </c>
      <c r="L993" s="139"/>
    </row>
    <row r="994" spans="1:12" ht="30" customHeight="1">
      <c r="A994" s="139" t="str">
        <f t="shared" si="31"/>
        <v>991위</v>
      </c>
      <c r="B994" s="139" t="s">
        <v>4995</v>
      </c>
      <c r="C994" s="139" t="s">
        <v>5559</v>
      </c>
      <c r="D994" s="142" t="s">
        <v>5553</v>
      </c>
      <c r="E994" s="121" t="s">
        <v>5153</v>
      </c>
      <c r="F994" s="120" t="s">
        <v>3281</v>
      </c>
      <c r="G994" s="618">
        <f t="shared" si="30"/>
        <v>4.5479795421081146</v>
      </c>
      <c r="H994" s="244">
        <v>4.5467289719626169</v>
      </c>
      <c r="I994" s="244">
        <v>4.5607476635514015</v>
      </c>
      <c r="J994" s="244">
        <v>4.5069767441860469</v>
      </c>
      <c r="K994" s="244">
        <v>4.577464788732394</v>
      </c>
      <c r="L994" s="139"/>
    </row>
    <row r="995" spans="1:12" ht="30" customHeight="1">
      <c r="A995" s="139" t="str">
        <f t="shared" si="31"/>
        <v>992위</v>
      </c>
      <c r="B995" s="135" t="s">
        <v>2759</v>
      </c>
      <c r="C995" s="134" t="s">
        <v>2116</v>
      </c>
      <c r="D995" s="131" t="s">
        <v>432</v>
      </c>
      <c r="E995" s="132" t="s">
        <v>2320</v>
      </c>
      <c r="F995" s="133" t="s">
        <v>2321</v>
      </c>
      <c r="G995" s="619">
        <f t="shared" si="30"/>
        <v>4.5475000000000003</v>
      </c>
      <c r="H995" s="122">
        <v>4.57</v>
      </c>
      <c r="I995" s="122">
        <v>4.55</v>
      </c>
      <c r="J995" s="122">
        <v>4.53</v>
      </c>
      <c r="K995" s="122">
        <v>4.54</v>
      </c>
      <c r="L995" s="500"/>
    </row>
    <row r="996" spans="1:12" ht="30" customHeight="1">
      <c r="A996" s="139" t="str">
        <f t="shared" si="31"/>
        <v>992위</v>
      </c>
      <c r="B996" s="135" t="s">
        <v>2757</v>
      </c>
      <c r="C996" s="119" t="s">
        <v>2513</v>
      </c>
      <c r="D996" s="120" t="s">
        <v>1383</v>
      </c>
      <c r="E996" s="121" t="s">
        <v>1384</v>
      </c>
      <c r="F996" s="120" t="s">
        <v>1386</v>
      </c>
      <c r="G996" s="619">
        <f t="shared" si="30"/>
        <v>4.5475000000000003</v>
      </c>
      <c r="H996" s="122">
        <v>4.55</v>
      </c>
      <c r="I996" s="122">
        <v>4.4800000000000004</v>
      </c>
      <c r="J996" s="122">
        <v>4.55</v>
      </c>
      <c r="K996" s="122">
        <v>4.6100000000000003</v>
      </c>
      <c r="L996" s="500"/>
    </row>
    <row r="997" spans="1:12" ht="30" customHeight="1">
      <c r="A997" s="139" t="str">
        <f t="shared" si="31"/>
        <v>992위</v>
      </c>
      <c r="B997" s="135" t="s">
        <v>2757</v>
      </c>
      <c r="C997" s="119" t="s">
        <v>2515</v>
      </c>
      <c r="D997" s="120" t="s">
        <v>1393</v>
      </c>
      <c r="E997" s="121" t="s">
        <v>304</v>
      </c>
      <c r="F997" s="120" t="s">
        <v>305</v>
      </c>
      <c r="G997" s="619">
        <f t="shared" si="30"/>
        <v>4.5475000000000003</v>
      </c>
      <c r="H997" s="122">
        <v>4.53</v>
      </c>
      <c r="I997" s="122">
        <v>4.55</v>
      </c>
      <c r="J997" s="122">
        <v>4.57</v>
      </c>
      <c r="K997" s="122">
        <v>4.54</v>
      </c>
      <c r="L997" s="500"/>
    </row>
    <row r="998" spans="1:12" ht="30" customHeight="1">
      <c r="A998" s="139" t="str">
        <f t="shared" si="31"/>
        <v>992위</v>
      </c>
      <c r="B998" s="135" t="s">
        <v>2758</v>
      </c>
      <c r="C998" s="125" t="s">
        <v>2623</v>
      </c>
      <c r="D998" s="130" t="s">
        <v>2613</v>
      </c>
      <c r="E998" s="125" t="s">
        <v>979</v>
      </c>
      <c r="F998" s="127" t="s">
        <v>980</v>
      </c>
      <c r="G998" s="621">
        <f t="shared" si="30"/>
        <v>4.5475000000000003</v>
      </c>
      <c r="H998" s="128">
        <v>4.4800000000000004</v>
      </c>
      <c r="I998" s="128">
        <v>4.57</v>
      </c>
      <c r="J998" s="128">
        <v>4.57</v>
      </c>
      <c r="K998" s="128">
        <v>4.57</v>
      </c>
      <c r="L998" s="500"/>
    </row>
    <row r="999" spans="1:12" ht="30" customHeight="1">
      <c r="A999" s="139" t="str">
        <f t="shared" si="31"/>
        <v>996위</v>
      </c>
      <c r="B999" s="135" t="s">
        <v>2757</v>
      </c>
      <c r="C999" s="119" t="s">
        <v>2511</v>
      </c>
      <c r="D999" s="120" t="s">
        <v>966</v>
      </c>
      <c r="E999" s="121" t="s">
        <v>1219</v>
      </c>
      <c r="F999" s="120" t="s">
        <v>1220</v>
      </c>
      <c r="G999" s="619">
        <f t="shared" si="30"/>
        <v>4.5474999999999994</v>
      </c>
      <c r="H999" s="122">
        <v>4.5599999999999996</v>
      </c>
      <c r="I999" s="122">
        <v>4.5</v>
      </c>
      <c r="J999" s="122">
        <v>4.5599999999999996</v>
      </c>
      <c r="K999" s="122">
        <v>4.57</v>
      </c>
      <c r="L999" s="500"/>
    </row>
    <row r="1000" spans="1:12" ht="30" customHeight="1">
      <c r="A1000" s="139" t="str">
        <f t="shared" si="31"/>
        <v>996위</v>
      </c>
      <c r="B1000" s="135" t="s">
        <v>3224</v>
      </c>
      <c r="C1000" s="135" t="s">
        <v>5597</v>
      </c>
      <c r="D1000" s="136" t="s">
        <v>5598</v>
      </c>
      <c r="E1000" s="132" t="s">
        <v>3221</v>
      </c>
      <c r="F1000" s="133" t="s">
        <v>3230</v>
      </c>
      <c r="G1000" s="619">
        <f t="shared" si="30"/>
        <v>4.5474999999999994</v>
      </c>
      <c r="H1000" s="122">
        <v>4.5199999999999996</v>
      </c>
      <c r="I1000" s="122">
        <v>4.5599999999999996</v>
      </c>
      <c r="J1000" s="122">
        <v>4.5199999999999996</v>
      </c>
      <c r="K1000" s="122">
        <v>4.59</v>
      </c>
      <c r="L1000" s="500"/>
    </row>
    <row r="1001" spans="1:12" ht="30" customHeight="1">
      <c r="A1001" s="139" t="str">
        <f t="shared" si="31"/>
        <v>996위</v>
      </c>
      <c r="B1001" s="135" t="s">
        <v>2754</v>
      </c>
      <c r="C1001" s="119" t="s">
        <v>2502</v>
      </c>
      <c r="D1001" s="120" t="s">
        <v>133</v>
      </c>
      <c r="E1001" s="121" t="s">
        <v>128</v>
      </c>
      <c r="F1001" s="120" t="s">
        <v>148</v>
      </c>
      <c r="G1001" s="619">
        <f t="shared" si="30"/>
        <v>4.5474999999999994</v>
      </c>
      <c r="H1001" s="122">
        <v>4.5599999999999996</v>
      </c>
      <c r="I1001" s="122">
        <v>4.5599999999999996</v>
      </c>
      <c r="J1001" s="122">
        <v>4.5599999999999996</v>
      </c>
      <c r="K1001" s="122">
        <v>4.51</v>
      </c>
      <c r="L1001" s="500"/>
    </row>
    <row r="1002" spans="1:12" ht="30" customHeight="1">
      <c r="A1002" s="139" t="str">
        <f t="shared" si="31"/>
        <v>996위</v>
      </c>
      <c r="B1002" s="139" t="s">
        <v>4375</v>
      </c>
      <c r="C1002" s="139" t="s">
        <v>4904</v>
      </c>
      <c r="D1002" s="142" t="s">
        <v>4900</v>
      </c>
      <c r="E1002" s="121" t="s">
        <v>4847</v>
      </c>
      <c r="F1002" s="120" t="s">
        <v>4848</v>
      </c>
      <c r="G1002" s="618">
        <f t="shared" si="30"/>
        <v>4.5474999999999994</v>
      </c>
      <c r="H1002" s="141">
        <v>4.55</v>
      </c>
      <c r="I1002" s="141">
        <v>4.5599999999999996</v>
      </c>
      <c r="J1002" s="141">
        <v>4.5199999999999996</v>
      </c>
      <c r="K1002" s="141">
        <v>4.5599999999999996</v>
      </c>
      <c r="L1002" s="139"/>
    </row>
    <row r="1003" spans="1:12" ht="30" customHeight="1">
      <c r="A1003" s="139" t="str">
        <f t="shared" si="31"/>
        <v>996위</v>
      </c>
      <c r="B1003" s="135" t="s">
        <v>2756</v>
      </c>
      <c r="C1003" s="119" t="s">
        <v>2509</v>
      </c>
      <c r="D1003" s="120" t="s">
        <v>155</v>
      </c>
      <c r="E1003" s="121" t="s">
        <v>459</v>
      </c>
      <c r="F1003" s="120" t="s">
        <v>460</v>
      </c>
      <c r="G1003" s="619">
        <f t="shared" si="30"/>
        <v>4.5474999999999994</v>
      </c>
      <c r="H1003" s="122">
        <v>4.55</v>
      </c>
      <c r="I1003" s="122">
        <v>4.55</v>
      </c>
      <c r="J1003" s="122">
        <v>4.59</v>
      </c>
      <c r="K1003" s="122">
        <v>4.5</v>
      </c>
      <c r="L1003" s="500"/>
    </row>
    <row r="1004" spans="1:12" ht="30" customHeight="1">
      <c r="A1004" s="139" t="str">
        <f t="shared" si="31"/>
        <v>996위</v>
      </c>
      <c r="B1004" s="135" t="s">
        <v>2759</v>
      </c>
      <c r="C1004" s="134" t="s">
        <v>2116</v>
      </c>
      <c r="D1004" s="131" t="s">
        <v>432</v>
      </c>
      <c r="E1004" s="132" t="s">
        <v>329</v>
      </c>
      <c r="F1004" s="133" t="s">
        <v>330</v>
      </c>
      <c r="G1004" s="619">
        <f t="shared" si="30"/>
        <v>4.5474999999999994</v>
      </c>
      <c r="H1004" s="122">
        <v>4.6399999999999997</v>
      </c>
      <c r="I1004" s="122">
        <v>4.6399999999999997</v>
      </c>
      <c r="J1004" s="122">
        <v>4.6399999999999997</v>
      </c>
      <c r="K1004" s="122">
        <v>4.2699999999999996</v>
      </c>
      <c r="L1004" s="500"/>
    </row>
    <row r="1005" spans="1:12" ht="30" customHeight="1">
      <c r="A1005" s="139" t="str">
        <f t="shared" si="31"/>
        <v>996위</v>
      </c>
      <c r="B1005" s="135" t="s">
        <v>2757</v>
      </c>
      <c r="C1005" s="119" t="s">
        <v>2511</v>
      </c>
      <c r="D1005" s="120" t="s">
        <v>1154</v>
      </c>
      <c r="E1005" s="121" t="s">
        <v>1160</v>
      </c>
      <c r="F1005" s="120" t="s">
        <v>1161</v>
      </c>
      <c r="G1005" s="619">
        <f t="shared" si="30"/>
        <v>4.5474999999999994</v>
      </c>
      <c r="H1005" s="122">
        <v>4.53</v>
      </c>
      <c r="I1005" s="122">
        <v>4.53</v>
      </c>
      <c r="J1005" s="122">
        <v>4.53</v>
      </c>
      <c r="K1005" s="122">
        <v>4.5999999999999996</v>
      </c>
      <c r="L1005" s="500"/>
    </row>
    <row r="1006" spans="1:12" ht="30" customHeight="1">
      <c r="A1006" s="139" t="str">
        <f t="shared" si="31"/>
        <v>996위</v>
      </c>
      <c r="B1006" s="135" t="s">
        <v>2757</v>
      </c>
      <c r="C1006" s="119" t="s">
        <v>2511</v>
      </c>
      <c r="D1006" s="120" t="s">
        <v>1154</v>
      </c>
      <c r="E1006" s="121" t="s">
        <v>1155</v>
      </c>
      <c r="F1006" s="120" t="s">
        <v>1162</v>
      </c>
      <c r="G1006" s="619">
        <f t="shared" si="30"/>
        <v>4.5474999999999994</v>
      </c>
      <c r="H1006" s="122">
        <v>4.53</v>
      </c>
      <c r="I1006" s="122">
        <v>4.53</v>
      </c>
      <c r="J1006" s="122">
        <v>4.53</v>
      </c>
      <c r="K1006" s="122">
        <v>4.5999999999999996</v>
      </c>
      <c r="L1006" s="500"/>
    </row>
    <row r="1007" spans="1:12" ht="30" customHeight="1">
      <c r="A1007" s="139" t="str">
        <f t="shared" si="31"/>
        <v>1004위</v>
      </c>
      <c r="B1007" s="139" t="s">
        <v>4995</v>
      </c>
      <c r="C1007" s="139" t="s">
        <v>5562</v>
      </c>
      <c r="D1007" s="142" t="s">
        <v>4997</v>
      </c>
      <c r="E1007" s="121" t="s">
        <v>4949</v>
      </c>
      <c r="F1007" s="120" t="s">
        <v>4950</v>
      </c>
      <c r="G1007" s="618">
        <f t="shared" si="30"/>
        <v>4.5460829493087562</v>
      </c>
      <c r="H1007" s="244">
        <v>4.5483870967741939</v>
      </c>
      <c r="I1007" s="244">
        <v>4.5576036866359448</v>
      </c>
      <c r="J1007" s="244">
        <v>4.5299539170506913</v>
      </c>
      <c r="K1007" s="244">
        <v>4.5483870967741939</v>
      </c>
      <c r="L1007" s="139"/>
    </row>
    <row r="1008" spans="1:12" ht="30" customHeight="1">
      <c r="A1008" s="139" t="str">
        <f t="shared" si="31"/>
        <v>1005위</v>
      </c>
      <c r="B1008" s="135" t="s">
        <v>2755</v>
      </c>
      <c r="C1008" s="123" t="s">
        <v>235</v>
      </c>
      <c r="D1008" s="120" t="s">
        <v>432</v>
      </c>
      <c r="E1008" s="121" t="s">
        <v>337</v>
      </c>
      <c r="F1008" s="120" t="s">
        <v>450</v>
      </c>
      <c r="G1008" s="619">
        <f t="shared" si="30"/>
        <v>4.5449999999999999</v>
      </c>
      <c r="H1008" s="122">
        <v>4.62</v>
      </c>
      <c r="I1008" s="122">
        <v>4.5599999999999996</v>
      </c>
      <c r="J1008" s="122">
        <v>4.5599999999999996</v>
      </c>
      <c r="K1008" s="122">
        <v>4.4400000000000004</v>
      </c>
      <c r="L1008" s="500"/>
    </row>
    <row r="1009" spans="1:12" ht="30" customHeight="1">
      <c r="A1009" s="139" t="str">
        <f t="shared" si="31"/>
        <v>1005위</v>
      </c>
      <c r="B1009" s="135" t="s">
        <v>2757</v>
      </c>
      <c r="C1009" s="119" t="s">
        <v>2513</v>
      </c>
      <c r="D1009" s="120" t="s">
        <v>155</v>
      </c>
      <c r="E1009" s="121" t="s">
        <v>333</v>
      </c>
      <c r="F1009" s="120" t="s">
        <v>334</v>
      </c>
      <c r="G1009" s="619">
        <f t="shared" si="30"/>
        <v>4.5449999999999999</v>
      </c>
      <c r="H1009" s="122">
        <v>4.47</v>
      </c>
      <c r="I1009" s="122">
        <v>4.53</v>
      </c>
      <c r="J1009" s="122">
        <v>4.59</v>
      </c>
      <c r="K1009" s="122">
        <v>4.59</v>
      </c>
      <c r="L1009" s="500"/>
    </row>
    <row r="1010" spans="1:12" ht="30" customHeight="1">
      <c r="A1010" s="139" t="str">
        <f t="shared" si="31"/>
        <v>1005위</v>
      </c>
      <c r="B1010" s="135" t="s">
        <v>3037</v>
      </c>
      <c r="C1010" s="135" t="s">
        <v>5592</v>
      </c>
      <c r="D1010" s="120" t="s">
        <v>155</v>
      </c>
      <c r="E1010" s="121" t="s">
        <v>981</v>
      </c>
      <c r="F1010" s="140" t="s">
        <v>982</v>
      </c>
      <c r="G1010" s="619">
        <f t="shared" si="30"/>
        <v>4.5449999999999999</v>
      </c>
      <c r="H1010" s="122">
        <v>4.5199999999999996</v>
      </c>
      <c r="I1010" s="122">
        <v>4.57</v>
      </c>
      <c r="J1010" s="122">
        <v>4.5199999999999996</v>
      </c>
      <c r="K1010" s="122">
        <v>4.57</v>
      </c>
      <c r="L1010" s="500"/>
    </row>
    <row r="1011" spans="1:12" ht="30" customHeight="1">
      <c r="A1011" s="139" t="str">
        <f t="shared" si="31"/>
        <v>1005위</v>
      </c>
      <c r="B1011" s="135" t="s">
        <v>2758</v>
      </c>
      <c r="C1011" s="125" t="s">
        <v>2662</v>
      </c>
      <c r="D1011" s="130" t="s">
        <v>2665</v>
      </c>
      <c r="E1011" s="125" t="s">
        <v>2540</v>
      </c>
      <c r="F1011" s="127" t="s">
        <v>2749</v>
      </c>
      <c r="G1011" s="621">
        <f t="shared" si="30"/>
        <v>4.5449999999999999</v>
      </c>
      <c r="H1011" s="128">
        <v>4.6100000000000003</v>
      </c>
      <c r="I1011" s="128">
        <v>4.46</v>
      </c>
      <c r="J1011" s="128">
        <v>4.5</v>
      </c>
      <c r="K1011" s="128">
        <v>4.6100000000000003</v>
      </c>
      <c r="L1011" s="500"/>
    </row>
    <row r="1012" spans="1:12" ht="30" customHeight="1">
      <c r="A1012" s="139" t="str">
        <f t="shared" si="31"/>
        <v>1005위</v>
      </c>
      <c r="B1012" s="135" t="s">
        <v>2757</v>
      </c>
      <c r="C1012" s="119" t="s">
        <v>2511</v>
      </c>
      <c r="D1012" s="120" t="s">
        <v>966</v>
      </c>
      <c r="E1012" s="121" t="s">
        <v>1221</v>
      </c>
      <c r="F1012" s="120" t="s">
        <v>1222</v>
      </c>
      <c r="G1012" s="619">
        <f t="shared" si="30"/>
        <v>4.5449999999999999</v>
      </c>
      <c r="H1012" s="122">
        <v>4.5599999999999996</v>
      </c>
      <c r="I1012" s="122">
        <v>4.54</v>
      </c>
      <c r="J1012" s="122">
        <v>4.54</v>
      </c>
      <c r="K1012" s="122">
        <v>4.54</v>
      </c>
      <c r="L1012" s="500"/>
    </row>
    <row r="1013" spans="1:12" ht="30" customHeight="1">
      <c r="A1013" s="139" t="str">
        <f t="shared" si="31"/>
        <v>1005위</v>
      </c>
      <c r="B1013" s="135" t="s">
        <v>2758</v>
      </c>
      <c r="C1013" s="125" t="s">
        <v>2661</v>
      </c>
      <c r="D1013" s="130" t="s">
        <v>2585</v>
      </c>
      <c r="E1013" s="125" t="s">
        <v>1687</v>
      </c>
      <c r="F1013" s="127" t="s">
        <v>2750</v>
      </c>
      <c r="G1013" s="621">
        <f t="shared" si="30"/>
        <v>4.5449999999999999</v>
      </c>
      <c r="H1013" s="128">
        <v>4.5599999999999996</v>
      </c>
      <c r="I1013" s="128">
        <v>4.5999999999999996</v>
      </c>
      <c r="J1013" s="128">
        <v>4.5199999999999996</v>
      </c>
      <c r="K1013" s="128">
        <v>4.5</v>
      </c>
      <c r="L1013" s="500"/>
    </row>
    <row r="1014" spans="1:12" ht="30" customHeight="1">
      <c r="A1014" s="139" t="str">
        <f t="shared" si="31"/>
        <v>1005위</v>
      </c>
      <c r="B1014" s="135" t="s">
        <v>2755</v>
      </c>
      <c r="C1014" s="119" t="s">
        <v>2506</v>
      </c>
      <c r="D1014" s="120" t="s">
        <v>521</v>
      </c>
      <c r="E1014" s="121" t="s">
        <v>211</v>
      </c>
      <c r="F1014" s="120" t="s">
        <v>631</v>
      </c>
      <c r="G1014" s="619">
        <f t="shared" si="30"/>
        <v>4.5449999999999999</v>
      </c>
      <c r="H1014" s="122">
        <v>4.57</v>
      </c>
      <c r="I1014" s="122">
        <v>4.58</v>
      </c>
      <c r="J1014" s="122">
        <v>4.49</v>
      </c>
      <c r="K1014" s="122">
        <v>4.54</v>
      </c>
      <c r="L1014" s="500"/>
    </row>
    <row r="1015" spans="1:12" ht="30" customHeight="1">
      <c r="A1015" s="139" t="str">
        <f t="shared" si="31"/>
        <v>1005위</v>
      </c>
      <c r="B1015" s="135" t="s">
        <v>2756</v>
      </c>
      <c r="C1015" s="119" t="s">
        <v>2510</v>
      </c>
      <c r="D1015" s="120" t="s">
        <v>155</v>
      </c>
      <c r="E1015" s="121" t="s">
        <v>979</v>
      </c>
      <c r="F1015" s="120" t="s">
        <v>980</v>
      </c>
      <c r="G1015" s="619">
        <f t="shared" si="30"/>
        <v>4.5449999999999999</v>
      </c>
      <c r="H1015" s="122">
        <v>4.53</v>
      </c>
      <c r="I1015" s="122">
        <v>4.53</v>
      </c>
      <c r="J1015" s="122">
        <v>4.5599999999999996</v>
      </c>
      <c r="K1015" s="122">
        <v>4.5599999999999996</v>
      </c>
      <c r="L1015" s="500"/>
    </row>
    <row r="1016" spans="1:12" ht="30" customHeight="1">
      <c r="A1016" s="139" t="str">
        <f t="shared" si="31"/>
        <v>1013위</v>
      </c>
      <c r="B1016" s="135" t="s">
        <v>2757</v>
      </c>
      <c r="C1016" s="119" t="s">
        <v>2512</v>
      </c>
      <c r="D1016" s="120" t="s">
        <v>155</v>
      </c>
      <c r="E1016" s="121" t="s">
        <v>333</v>
      </c>
      <c r="F1016" s="120" t="s">
        <v>334</v>
      </c>
      <c r="G1016" s="619">
        <f t="shared" si="30"/>
        <v>4.544999999999999</v>
      </c>
      <c r="H1016" s="122">
        <v>4.5</v>
      </c>
      <c r="I1016" s="122">
        <v>4.5599999999999996</v>
      </c>
      <c r="J1016" s="122">
        <v>4.5599999999999996</v>
      </c>
      <c r="K1016" s="122">
        <v>4.5599999999999996</v>
      </c>
      <c r="L1016" s="500"/>
    </row>
    <row r="1017" spans="1:12" ht="30" customHeight="1">
      <c r="A1017" s="139" t="str">
        <f t="shared" si="31"/>
        <v>1014위</v>
      </c>
      <c r="B1017" s="135" t="s">
        <v>2758</v>
      </c>
      <c r="C1017" s="125" t="s">
        <v>2610</v>
      </c>
      <c r="D1017" s="130" t="s">
        <v>2666</v>
      </c>
      <c r="E1017" s="125" t="s">
        <v>300</v>
      </c>
      <c r="F1017" s="127" t="s">
        <v>301</v>
      </c>
      <c r="G1017" s="621">
        <f t="shared" si="30"/>
        <v>4.5425000000000004</v>
      </c>
      <c r="H1017" s="128">
        <v>4.55</v>
      </c>
      <c r="I1017" s="128">
        <v>4.5</v>
      </c>
      <c r="J1017" s="128">
        <v>4.55</v>
      </c>
      <c r="K1017" s="128">
        <v>4.57</v>
      </c>
      <c r="L1017" s="500"/>
    </row>
    <row r="1018" spans="1:12" ht="30" customHeight="1">
      <c r="A1018" s="139" t="str">
        <f t="shared" si="31"/>
        <v>1014위</v>
      </c>
      <c r="B1018" s="135" t="s">
        <v>2755</v>
      </c>
      <c r="C1018" s="123" t="s">
        <v>216</v>
      </c>
      <c r="D1018" s="120" t="s">
        <v>253</v>
      </c>
      <c r="E1018" s="121" t="s">
        <v>254</v>
      </c>
      <c r="F1018" s="120" t="s">
        <v>255</v>
      </c>
      <c r="G1018" s="619">
        <f t="shared" si="30"/>
        <v>4.5425000000000004</v>
      </c>
      <c r="H1018" s="122">
        <v>4.53</v>
      </c>
      <c r="I1018" s="122">
        <v>4.6399999999999997</v>
      </c>
      <c r="J1018" s="122">
        <v>4.47</v>
      </c>
      <c r="K1018" s="122">
        <v>4.53</v>
      </c>
      <c r="L1018" s="500"/>
    </row>
    <row r="1019" spans="1:12" ht="30" customHeight="1">
      <c r="A1019" s="139" t="str">
        <f t="shared" si="31"/>
        <v>1014위</v>
      </c>
      <c r="B1019" s="139" t="s">
        <v>4375</v>
      </c>
      <c r="C1019" s="139" t="s">
        <v>4904</v>
      </c>
      <c r="D1019" s="142" t="s">
        <v>4900</v>
      </c>
      <c r="E1019" s="121" t="s">
        <v>4854</v>
      </c>
      <c r="F1019" s="120" t="s">
        <v>4855</v>
      </c>
      <c r="G1019" s="618">
        <f t="shared" si="30"/>
        <v>4.5425000000000004</v>
      </c>
      <c r="H1019" s="141">
        <v>4.54</v>
      </c>
      <c r="I1019" s="141">
        <v>4.54</v>
      </c>
      <c r="J1019" s="141">
        <v>4.51</v>
      </c>
      <c r="K1019" s="141">
        <v>4.58</v>
      </c>
      <c r="L1019" s="139"/>
    </row>
    <row r="1020" spans="1:12" ht="30" customHeight="1">
      <c r="A1020" s="139" t="str">
        <f t="shared" si="31"/>
        <v>1014위</v>
      </c>
      <c r="B1020" s="135" t="s">
        <v>2757</v>
      </c>
      <c r="C1020" s="119" t="s">
        <v>2515</v>
      </c>
      <c r="D1020" s="120" t="s">
        <v>1393</v>
      </c>
      <c r="E1020" s="121" t="s">
        <v>761</v>
      </c>
      <c r="F1020" s="120" t="s">
        <v>297</v>
      </c>
      <c r="G1020" s="619">
        <f t="shared" si="30"/>
        <v>4.5425000000000004</v>
      </c>
      <c r="H1020" s="122">
        <v>4.57</v>
      </c>
      <c r="I1020" s="122">
        <v>4.57</v>
      </c>
      <c r="J1020" s="122">
        <v>4.5</v>
      </c>
      <c r="K1020" s="122">
        <v>4.53</v>
      </c>
      <c r="L1020" s="500"/>
    </row>
    <row r="1021" spans="1:12" ht="30" customHeight="1">
      <c r="A1021" s="139" t="str">
        <f t="shared" si="31"/>
        <v>1014위</v>
      </c>
      <c r="B1021" s="135" t="s">
        <v>2755</v>
      </c>
      <c r="C1021" s="119" t="s">
        <v>2506</v>
      </c>
      <c r="D1021" s="120" t="s">
        <v>155</v>
      </c>
      <c r="E1021" s="121" t="s">
        <v>655</v>
      </c>
      <c r="F1021" s="120" t="s">
        <v>458</v>
      </c>
      <c r="G1021" s="619">
        <f t="shared" si="30"/>
        <v>4.5425000000000004</v>
      </c>
      <c r="H1021" s="122">
        <v>4.54</v>
      </c>
      <c r="I1021" s="122">
        <v>4.51</v>
      </c>
      <c r="J1021" s="122">
        <v>4.58</v>
      </c>
      <c r="K1021" s="122">
        <v>4.54</v>
      </c>
      <c r="L1021" s="500"/>
    </row>
    <row r="1022" spans="1:12" ht="30" customHeight="1">
      <c r="A1022" s="139" t="str">
        <f t="shared" si="31"/>
        <v>1014위</v>
      </c>
      <c r="B1022" s="135" t="s">
        <v>2758</v>
      </c>
      <c r="C1022" s="125" t="s">
        <v>2643</v>
      </c>
      <c r="D1022" s="130" t="s">
        <v>2585</v>
      </c>
      <c r="E1022" s="125" t="s">
        <v>1687</v>
      </c>
      <c r="F1022" s="127" t="s">
        <v>2751</v>
      </c>
      <c r="G1022" s="621">
        <f t="shared" si="30"/>
        <v>4.5425000000000004</v>
      </c>
      <c r="H1022" s="128">
        <v>4.54</v>
      </c>
      <c r="I1022" s="128">
        <v>4.54</v>
      </c>
      <c r="J1022" s="128">
        <v>4.54</v>
      </c>
      <c r="K1022" s="128">
        <v>4.55</v>
      </c>
      <c r="L1022" s="500"/>
    </row>
    <row r="1023" spans="1:12" ht="30" customHeight="1">
      <c r="A1023" s="139" t="str">
        <f t="shared" si="31"/>
        <v>1020위</v>
      </c>
      <c r="B1023" s="135" t="s">
        <v>2757</v>
      </c>
      <c r="C1023" s="119" t="s">
        <v>2511</v>
      </c>
      <c r="D1023" s="120" t="s">
        <v>966</v>
      </c>
      <c r="E1023" s="121" t="s">
        <v>1209</v>
      </c>
      <c r="F1023" s="120" t="s">
        <v>525</v>
      </c>
      <c r="G1023" s="619">
        <f t="shared" si="30"/>
        <v>4.5424999999999995</v>
      </c>
      <c r="H1023" s="122">
        <v>4.53</v>
      </c>
      <c r="I1023" s="122">
        <v>4.54</v>
      </c>
      <c r="J1023" s="122">
        <v>4.5599999999999996</v>
      </c>
      <c r="K1023" s="122">
        <v>4.54</v>
      </c>
      <c r="L1023" s="500"/>
    </row>
    <row r="1024" spans="1:12" ht="30" customHeight="1">
      <c r="A1024" s="139" t="str">
        <f t="shared" si="31"/>
        <v>1020위</v>
      </c>
      <c r="B1024" s="135" t="s">
        <v>2755</v>
      </c>
      <c r="C1024" s="123" t="s">
        <v>89</v>
      </c>
      <c r="D1024" s="120" t="s">
        <v>521</v>
      </c>
      <c r="E1024" s="121" t="s">
        <v>199</v>
      </c>
      <c r="F1024" s="120" t="s">
        <v>527</v>
      </c>
      <c r="G1024" s="619">
        <f t="shared" si="30"/>
        <v>4.5424999999999995</v>
      </c>
      <c r="H1024" s="122">
        <v>4.53</v>
      </c>
      <c r="I1024" s="122">
        <v>4.5599999999999996</v>
      </c>
      <c r="J1024" s="122">
        <v>4.54</v>
      </c>
      <c r="K1024" s="122">
        <v>4.54</v>
      </c>
      <c r="L1024" s="500"/>
    </row>
    <row r="1025" spans="1:12" ht="30" customHeight="1">
      <c r="A1025" s="139" t="str">
        <f t="shared" si="31"/>
        <v>1020위</v>
      </c>
      <c r="B1025" s="135" t="s">
        <v>3224</v>
      </c>
      <c r="C1025" s="135" t="s">
        <v>5597</v>
      </c>
      <c r="D1025" s="136" t="s">
        <v>5598</v>
      </c>
      <c r="E1025" s="132" t="s">
        <v>3219</v>
      </c>
      <c r="F1025" s="133" t="s">
        <v>3229</v>
      </c>
      <c r="G1025" s="619">
        <f t="shared" si="30"/>
        <v>4.5424999999999995</v>
      </c>
      <c r="H1025" s="122">
        <v>4.5599999999999996</v>
      </c>
      <c r="I1025" s="122">
        <v>4.57</v>
      </c>
      <c r="J1025" s="122">
        <v>4.4800000000000004</v>
      </c>
      <c r="K1025" s="122">
        <v>4.5599999999999996</v>
      </c>
      <c r="L1025" s="500"/>
    </row>
    <row r="1026" spans="1:12" ht="30" customHeight="1">
      <c r="A1026" s="139" t="str">
        <f t="shared" si="31"/>
        <v>1020위</v>
      </c>
      <c r="B1026" s="135" t="s">
        <v>2755</v>
      </c>
      <c r="C1026" s="119" t="s">
        <v>2506</v>
      </c>
      <c r="D1026" s="120" t="s">
        <v>521</v>
      </c>
      <c r="E1026" s="121" t="s">
        <v>134</v>
      </c>
      <c r="F1026" s="120" t="s">
        <v>204</v>
      </c>
      <c r="G1026" s="619">
        <f t="shared" si="30"/>
        <v>4.5424999999999995</v>
      </c>
      <c r="H1026" s="122">
        <v>4.54</v>
      </c>
      <c r="I1026" s="122">
        <v>4.5199999999999996</v>
      </c>
      <c r="J1026" s="122">
        <v>4.57</v>
      </c>
      <c r="K1026" s="122">
        <v>4.54</v>
      </c>
      <c r="L1026" s="500"/>
    </row>
    <row r="1027" spans="1:12" ht="30" customHeight="1">
      <c r="A1027" s="139" t="str">
        <f t="shared" si="31"/>
        <v>1020위</v>
      </c>
      <c r="B1027" s="135" t="s">
        <v>2790</v>
      </c>
      <c r="C1027" s="135" t="s">
        <v>5590</v>
      </c>
      <c r="D1027" s="136" t="s">
        <v>155</v>
      </c>
      <c r="E1027" s="132" t="s">
        <v>675</v>
      </c>
      <c r="F1027" s="133" t="s">
        <v>676</v>
      </c>
      <c r="G1027" s="619">
        <f t="shared" si="30"/>
        <v>4.5424999999999995</v>
      </c>
      <c r="H1027" s="122">
        <v>4.67</v>
      </c>
      <c r="I1027" s="122">
        <v>4.5599999999999996</v>
      </c>
      <c r="J1027" s="122">
        <v>4.5599999999999996</v>
      </c>
      <c r="K1027" s="122">
        <v>4.38</v>
      </c>
      <c r="L1027" s="500"/>
    </row>
    <row r="1028" spans="1:12" ht="30" customHeight="1">
      <c r="A1028" s="139" t="str">
        <f t="shared" si="31"/>
        <v>1025위</v>
      </c>
      <c r="B1028" s="139" t="s">
        <v>4995</v>
      </c>
      <c r="C1028" s="139" t="s">
        <v>5559</v>
      </c>
      <c r="D1028" s="142" t="s">
        <v>5553</v>
      </c>
      <c r="E1028" s="121" t="s">
        <v>757</v>
      </c>
      <c r="F1028" s="120" t="s">
        <v>143</v>
      </c>
      <c r="G1028" s="618">
        <f t="shared" ref="G1028:G1091" si="32">AVERAGE(H1028:K1028)</f>
        <v>4.5416026625704049</v>
      </c>
      <c r="H1028" s="244">
        <v>4.5462962962962967</v>
      </c>
      <c r="I1028" s="244">
        <v>4.5207373271889404</v>
      </c>
      <c r="J1028" s="244">
        <v>4.5345622119815667</v>
      </c>
      <c r="K1028" s="244">
        <v>4.5648148148148149</v>
      </c>
      <c r="L1028" s="139"/>
    </row>
    <row r="1029" spans="1:12" ht="30" customHeight="1">
      <c r="A1029" s="139" t="str">
        <f t="shared" si="31"/>
        <v>1026위</v>
      </c>
      <c r="B1029" s="135" t="s">
        <v>3037</v>
      </c>
      <c r="C1029" s="135" t="s">
        <v>5596</v>
      </c>
      <c r="D1029" s="120" t="s">
        <v>155</v>
      </c>
      <c r="E1029" s="121" t="s">
        <v>333</v>
      </c>
      <c r="F1029" s="140" t="s">
        <v>334</v>
      </c>
      <c r="G1029" s="619">
        <f t="shared" si="32"/>
        <v>4.54</v>
      </c>
      <c r="H1029" s="122">
        <v>4.5</v>
      </c>
      <c r="I1029" s="122">
        <v>4.5</v>
      </c>
      <c r="J1029" s="122">
        <v>4.58</v>
      </c>
      <c r="K1029" s="122">
        <v>4.58</v>
      </c>
      <c r="L1029" s="500"/>
    </row>
    <row r="1030" spans="1:12" ht="30" customHeight="1">
      <c r="A1030" s="139" t="str">
        <f t="shared" ref="A1030:A1093" si="33">IF(_xlfn.RANK.EQ(G1030,$G$4:$G$1977,0)=_xlfn.RANK.EQ(G1029,$G$4:$G$1977,0), _xlfn.RANK.EQ(G1029,$G$4:$G$1977)&amp;"위", _xlfn.RANK.EQ(G1030,$G$4:$G$1977,0)&amp;"위")</f>
        <v>1026위</v>
      </c>
      <c r="B1030" s="135" t="s">
        <v>4375</v>
      </c>
      <c r="C1030" s="135" t="s">
        <v>5601</v>
      </c>
      <c r="D1030" s="120" t="s">
        <v>4369</v>
      </c>
      <c r="E1030" s="121" t="s">
        <v>4287</v>
      </c>
      <c r="F1030" s="120" t="s">
        <v>4288</v>
      </c>
      <c r="G1030" s="618">
        <f t="shared" si="32"/>
        <v>4.54</v>
      </c>
      <c r="H1030" s="141">
        <v>4.55</v>
      </c>
      <c r="I1030" s="141">
        <v>4.5599999999999996</v>
      </c>
      <c r="J1030" s="141">
        <v>4.5199999999999996</v>
      </c>
      <c r="K1030" s="141">
        <v>4.53</v>
      </c>
      <c r="L1030" s="500"/>
    </row>
    <row r="1031" spans="1:12" ht="30" customHeight="1">
      <c r="A1031" s="139" t="str">
        <f t="shared" si="33"/>
        <v>1026위</v>
      </c>
      <c r="B1031" s="135" t="s">
        <v>2759</v>
      </c>
      <c r="C1031" s="134" t="s">
        <v>2116</v>
      </c>
      <c r="D1031" s="131" t="s">
        <v>2019</v>
      </c>
      <c r="E1031" s="132" t="s">
        <v>142</v>
      </c>
      <c r="F1031" s="131" t="s">
        <v>143</v>
      </c>
      <c r="G1031" s="619">
        <f t="shared" si="32"/>
        <v>4.54</v>
      </c>
      <c r="H1031" s="122">
        <v>4.58</v>
      </c>
      <c r="I1031" s="122">
        <v>4.53</v>
      </c>
      <c r="J1031" s="122">
        <v>4.5199999999999996</v>
      </c>
      <c r="K1031" s="122">
        <v>4.53</v>
      </c>
      <c r="L1031" s="500"/>
    </row>
    <row r="1032" spans="1:12" ht="30" customHeight="1">
      <c r="A1032" s="139" t="str">
        <f t="shared" si="33"/>
        <v>1026위</v>
      </c>
      <c r="B1032" s="135" t="s">
        <v>2758</v>
      </c>
      <c r="C1032" s="125" t="s">
        <v>2629</v>
      </c>
      <c r="D1032" s="130" t="s">
        <v>2652</v>
      </c>
      <c r="E1032" s="125" t="s">
        <v>2537</v>
      </c>
      <c r="F1032" s="127" t="s">
        <v>2748</v>
      </c>
      <c r="G1032" s="621">
        <f t="shared" si="32"/>
        <v>4.54</v>
      </c>
      <c r="H1032" s="128">
        <v>4.54</v>
      </c>
      <c r="I1032" s="128">
        <v>4.54</v>
      </c>
      <c r="J1032" s="128">
        <v>4.54</v>
      </c>
      <c r="K1032" s="128">
        <v>4.54</v>
      </c>
      <c r="L1032" s="500"/>
    </row>
    <row r="1033" spans="1:12" ht="30" customHeight="1">
      <c r="A1033" s="139" t="str">
        <f t="shared" si="33"/>
        <v>1026위</v>
      </c>
      <c r="B1033" s="135" t="s">
        <v>2755</v>
      </c>
      <c r="C1033" s="123" t="s">
        <v>89</v>
      </c>
      <c r="D1033" s="120" t="s">
        <v>521</v>
      </c>
      <c r="E1033" s="121" t="s">
        <v>134</v>
      </c>
      <c r="F1033" s="120" t="s">
        <v>146</v>
      </c>
      <c r="G1033" s="619">
        <f t="shared" si="32"/>
        <v>4.54</v>
      </c>
      <c r="H1033" s="122">
        <v>4.54</v>
      </c>
      <c r="I1033" s="122">
        <v>4.58</v>
      </c>
      <c r="J1033" s="122">
        <v>4.5</v>
      </c>
      <c r="K1033" s="122">
        <v>4.54</v>
      </c>
      <c r="L1033" s="500"/>
    </row>
    <row r="1034" spans="1:12" ht="30" customHeight="1">
      <c r="A1034" s="139" t="str">
        <f t="shared" si="33"/>
        <v>1026위</v>
      </c>
      <c r="B1034" s="139" t="s">
        <v>4238</v>
      </c>
      <c r="C1034" s="139" t="s">
        <v>4236</v>
      </c>
      <c r="D1034" s="120" t="s">
        <v>4230</v>
      </c>
      <c r="E1034" s="121" t="s">
        <v>4187</v>
      </c>
      <c r="F1034" s="120" t="s">
        <v>4188</v>
      </c>
      <c r="G1034" s="618">
        <f t="shared" si="32"/>
        <v>4.54</v>
      </c>
      <c r="H1034" s="141">
        <v>4.54</v>
      </c>
      <c r="I1034" s="141">
        <v>4.55</v>
      </c>
      <c r="J1034" s="141">
        <v>4.53</v>
      </c>
      <c r="K1034" s="141">
        <v>4.54</v>
      </c>
      <c r="L1034" s="500"/>
    </row>
    <row r="1035" spans="1:12" ht="30" customHeight="1">
      <c r="A1035" s="139" t="str">
        <f t="shared" si="33"/>
        <v>1026위</v>
      </c>
      <c r="B1035" s="135" t="s">
        <v>5600</v>
      </c>
      <c r="C1035" s="134" t="s">
        <v>3960</v>
      </c>
      <c r="D1035" s="131" t="s">
        <v>155</v>
      </c>
      <c r="E1035" s="132" t="s">
        <v>4028</v>
      </c>
      <c r="F1035" s="131" t="s">
        <v>4029</v>
      </c>
      <c r="G1035" s="619">
        <f t="shared" si="32"/>
        <v>4.54</v>
      </c>
      <c r="H1035" s="122">
        <v>4.55</v>
      </c>
      <c r="I1035" s="122">
        <v>4.51</v>
      </c>
      <c r="J1035" s="122">
        <v>4.57</v>
      </c>
      <c r="K1035" s="122">
        <v>4.53</v>
      </c>
      <c r="L1035" s="500"/>
    </row>
    <row r="1036" spans="1:12" ht="30" customHeight="1">
      <c r="A1036" s="139" t="str">
        <f t="shared" si="33"/>
        <v>1026위</v>
      </c>
      <c r="B1036" s="135" t="s">
        <v>2755</v>
      </c>
      <c r="C1036" s="123" t="s">
        <v>89</v>
      </c>
      <c r="D1036" s="120" t="s">
        <v>482</v>
      </c>
      <c r="E1036" s="121" t="s">
        <v>491</v>
      </c>
      <c r="F1036" s="120" t="s">
        <v>492</v>
      </c>
      <c r="G1036" s="619">
        <f t="shared" si="32"/>
        <v>4.54</v>
      </c>
      <c r="H1036" s="122">
        <v>4.58</v>
      </c>
      <c r="I1036" s="122">
        <v>4.54</v>
      </c>
      <c r="J1036" s="122">
        <v>4.5</v>
      </c>
      <c r="K1036" s="122">
        <v>4.54</v>
      </c>
      <c r="L1036" s="500"/>
    </row>
    <row r="1037" spans="1:12" ht="30" customHeight="1">
      <c r="A1037" s="139" t="str">
        <f t="shared" si="33"/>
        <v>1026위</v>
      </c>
      <c r="B1037" s="135" t="s">
        <v>2759</v>
      </c>
      <c r="C1037" s="123" t="s">
        <v>2074</v>
      </c>
      <c r="D1037" s="131" t="s">
        <v>2180</v>
      </c>
      <c r="E1037" s="132" t="s">
        <v>498</v>
      </c>
      <c r="F1037" s="131" t="s">
        <v>2182</v>
      </c>
      <c r="G1037" s="619">
        <f t="shared" si="32"/>
        <v>4.54</v>
      </c>
      <c r="H1037" s="122">
        <v>4.58</v>
      </c>
      <c r="I1037" s="122">
        <v>4.58</v>
      </c>
      <c r="J1037" s="122">
        <v>4.5</v>
      </c>
      <c r="K1037" s="122">
        <v>4.5</v>
      </c>
      <c r="L1037" s="500"/>
    </row>
    <row r="1038" spans="1:12" ht="30" customHeight="1">
      <c r="A1038" s="139" t="str">
        <f t="shared" si="33"/>
        <v>1035위</v>
      </c>
      <c r="B1038" s="139" t="s">
        <v>5568</v>
      </c>
      <c r="C1038" s="139" t="s">
        <v>5559</v>
      </c>
      <c r="D1038" s="142" t="s">
        <v>5557</v>
      </c>
      <c r="E1038" s="121" t="s">
        <v>5209</v>
      </c>
      <c r="F1038" s="120" t="s">
        <v>4220</v>
      </c>
      <c r="G1038" s="618">
        <f t="shared" si="32"/>
        <v>4.5384615384615383</v>
      </c>
      <c r="H1038" s="244">
        <v>4.5384615384615383</v>
      </c>
      <c r="I1038" s="244">
        <v>4.5384615384615383</v>
      </c>
      <c r="J1038" s="244">
        <v>4.5384615384615383</v>
      </c>
      <c r="K1038" s="244">
        <v>4.5384615384615383</v>
      </c>
      <c r="L1038" s="139"/>
    </row>
    <row r="1039" spans="1:12" ht="30" customHeight="1">
      <c r="A1039" s="139" t="str">
        <f t="shared" si="33"/>
        <v>1035위</v>
      </c>
      <c r="B1039" s="139" t="s">
        <v>4995</v>
      </c>
      <c r="C1039" s="139" t="s">
        <v>5559</v>
      </c>
      <c r="D1039" s="142" t="s">
        <v>5557</v>
      </c>
      <c r="E1039" s="121" t="s">
        <v>5209</v>
      </c>
      <c r="F1039" s="120" t="s">
        <v>918</v>
      </c>
      <c r="G1039" s="618">
        <f t="shared" si="32"/>
        <v>4.5384615384615383</v>
      </c>
      <c r="H1039" s="244">
        <v>4.5384615384615383</v>
      </c>
      <c r="I1039" s="244">
        <v>4.5384615384615383</v>
      </c>
      <c r="J1039" s="244">
        <v>4.5384615384615383</v>
      </c>
      <c r="K1039" s="244">
        <v>4.5384615384615383</v>
      </c>
      <c r="L1039" s="139"/>
    </row>
    <row r="1040" spans="1:12" ht="30" customHeight="1">
      <c r="A1040" s="139" t="str">
        <f t="shared" si="33"/>
        <v>1035위</v>
      </c>
      <c r="B1040" s="139" t="s">
        <v>4995</v>
      </c>
      <c r="C1040" s="139" t="s">
        <v>5559</v>
      </c>
      <c r="D1040" s="142" t="s">
        <v>5557</v>
      </c>
      <c r="E1040" s="121" t="s">
        <v>5209</v>
      </c>
      <c r="F1040" s="120" t="s">
        <v>5214</v>
      </c>
      <c r="G1040" s="618">
        <f t="shared" si="32"/>
        <v>4.5384615384615383</v>
      </c>
      <c r="H1040" s="244">
        <v>4.5384615384615383</v>
      </c>
      <c r="I1040" s="244">
        <v>4.5384615384615383</v>
      </c>
      <c r="J1040" s="244">
        <v>4.5384615384615383</v>
      </c>
      <c r="K1040" s="244">
        <v>4.5384615384615383</v>
      </c>
      <c r="L1040" s="139"/>
    </row>
    <row r="1041" spans="1:12" ht="30" customHeight="1">
      <c r="A1041" s="139" t="str">
        <f t="shared" si="33"/>
        <v>1035위</v>
      </c>
      <c r="B1041" s="139" t="s">
        <v>4995</v>
      </c>
      <c r="C1041" s="139" t="s">
        <v>5559</v>
      </c>
      <c r="D1041" s="142" t="s">
        <v>5557</v>
      </c>
      <c r="E1041" s="121" t="s">
        <v>5209</v>
      </c>
      <c r="F1041" s="120" t="s">
        <v>4225</v>
      </c>
      <c r="G1041" s="618">
        <f t="shared" si="32"/>
        <v>4.5384615384615383</v>
      </c>
      <c r="H1041" s="244">
        <v>4.5</v>
      </c>
      <c r="I1041" s="244">
        <v>4.5384615384615383</v>
      </c>
      <c r="J1041" s="244">
        <v>4.5769230769230766</v>
      </c>
      <c r="K1041" s="244">
        <v>4.5384615384615383</v>
      </c>
      <c r="L1041" s="139"/>
    </row>
    <row r="1042" spans="1:12" ht="30" customHeight="1">
      <c r="A1042" s="139" t="str">
        <f t="shared" si="33"/>
        <v>1039위</v>
      </c>
      <c r="B1042" s="135" t="s">
        <v>2756</v>
      </c>
      <c r="C1042" s="119" t="s">
        <v>2509</v>
      </c>
      <c r="D1042" s="120" t="s">
        <v>155</v>
      </c>
      <c r="E1042" s="121" t="s">
        <v>803</v>
      </c>
      <c r="F1042" s="120" t="s">
        <v>672</v>
      </c>
      <c r="G1042" s="619">
        <f t="shared" si="32"/>
        <v>4.5375000000000005</v>
      </c>
      <c r="H1042" s="122">
        <v>4.55</v>
      </c>
      <c r="I1042" s="122">
        <v>4.5</v>
      </c>
      <c r="J1042" s="122">
        <v>4.55</v>
      </c>
      <c r="K1042" s="122">
        <v>4.55</v>
      </c>
      <c r="L1042" s="500"/>
    </row>
    <row r="1043" spans="1:12" ht="30" customHeight="1">
      <c r="A1043" s="139" t="str">
        <f t="shared" si="33"/>
        <v>1040위</v>
      </c>
      <c r="B1043" s="135" t="s">
        <v>2757</v>
      </c>
      <c r="C1043" s="119" t="s">
        <v>2512</v>
      </c>
      <c r="D1043" s="120" t="s">
        <v>1269</v>
      </c>
      <c r="E1043" s="121" t="s">
        <v>493</v>
      </c>
      <c r="F1043" s="120" t="s">
        <v>935</v>
      </c>
      <c r="G1043" s="619">
        <f t="shared" si="32"/>
        <v>4.5374999999999996</v>
      </c>
      <c r="H1043" s="122">
        <v>4.57</v>
      </c>
      <c r="I1043" s="122">
        <v>4.54</v>
      </c>
      <c r="J1043" s="122">
        <v>4.54</v>
      </c>
      <c r="K1043" s="122">
        <v>4.5</v>
      </c>
      <c r="L1043" s="500"/>
    </row>
    <row r="1044" spans="1:12" ht="30" customHeight="1">
      <c r="A1044" s="139" t="str">
        <f t="shared" si="33"/>
        <v>1040위</v>
      </c>
      <c r="B1044" s="135" t="s">
        <v>2755</v>
      </c>
      <c r="C1044" s="123" t="s">
        <v>89</v>
      </c>
      <c r="D1044" s="120" t="s">
        <v>482</v>
      </c>
      <c r="E1044" s="121" t="s">
        <v>495</v>
      </c>
      <c r="F1044" s="120" t="s">
        <v>496</v>
      </c>
      <c r="G1044" s="619">
        <f t="shared" si="32"/>
        <v>4.5374999999999996</v>
      </c>
      <c r="H1044" s="122">
        <v>4.54</v>
      </c>
      <c r="I1044" s="122">
        <v>4.57</v>
      </c>
      <c r="J1044" s="122">
        <v>4.5</v>
      </c>
      <c r="K1044" s="122">
        <v>4.54</v>
      </c>
      <c r="L1044" s="500"/>
    </row>
    <row r="1045" spans="1:12" ht="30" customHeight="1">
      <c r="A1045" s="139" t="str">
        <f t="shared" si="33"/>
        <v>1040위</v>
      </c>
      <c r="B1045" s="135" t="s">
        <v>2755</v>
      </c>
      <c r="C1045" s="123" t="s">
        <v>235</v>
      </c>
      <c r="D1045" s="120" t="s">
        <v>432</v>
      </c>
      <c r="E1045" s="121" t="s">
        <v>463</v>
      </c>
      <c r="F1045" s="120" t="s">
        <v>464</v>
      </c>
      <c r="G1045" s="619">
        <f t="shared" si="32"/>
        <v>4.5374999999999996</v>
      </c>
      <c r="H1045" s="122">
        <v>4.51</v>
      </c>
      <c r="I1045" s="122">
        <v>4.58</v>
      </c>
      <c r="J1045" s="122">
        <v>4.54</v>
      </c>
      <c r="K1045" s="122">
        <v>4.5199999999999996</v>
      </c>
      <c r="L1045" s="500"/>
    </row>
    <row r="1046" spans="1:12" ht="30" customHeight="1">
      <c r="A1046" s="139" t="str">
        <f t="shared" si="33"/>
        <v>1040위</v>
      </c>
      <c r="B1046" s="135" t="s">
        <v>2759</v>
      </c>
      <c r="C1046" s="134" t="s">
        <v>2116</v>
      </c>
      <c r="D1046" s="131" t="s">
        <v>432</v>
      </c>
      <c r="E1046" s="132" t="s">
        <v>2315</v>
      </c>
      <c r="F1046" s="133" t="s">
        <v>2316</v>
      </c>
      <c r="G1046" s="619">
        <f t="shared" si="32"/>
        <v>4.5374999999999996</v>
      </c>
      <c r="H1046" s="122">
        <v>4.59</v>
      </c>
      <c r="I1046" s="122">
        <v>4.53</v>
      </c>
      <c r="J1046" s="122">
        <v>4.5199999999999996</v>
      </c>
      <c r="K1046" s="122">
        <v>4.51</v>
      </c>
      <c r="L1046" s="500"/>
    </row>
    <row r="1047" spans="1:12" ht="30" customHeight="1">
      <c r="A1047" s="139" t="str">
        <f t="shared" si="33"/>
        <v>1040위</v>
      </c>
      <c r="B1047" s="139" t="s">
        <v>4375</v>
      </c>
      <c r="C1047" s="139" t="s">
        <v>4784</v>
      </c>
      <c r="D1047" s="142" t="s">
        <v>4782</v>
      </c>
      <c r="E1047" s="121" t="s">
        <v>4764</v>
      </c>
      <c r="F1047" s="120" t="s">
        <v>4765</v>
      </c>
      <c r="G1047" s="618">
        <f t="shared" si="32"/>
        <v>4.5374999999999996</v>
      </c>
      <c r="H1047" s="141">
        <v>4.5599999999999996</v>
      </c>
      <c r="I1047" s="141">
        <v>4.47</v>
      </c>
      <c r="J1047" s="141">
        <v>4.5599999999999996</v>
      </c>
      <c r="K1047" s="141">
        <v>4.5599999999999996</v>
      </c>
      <c r="L1047" s="139"/>
    </row>
    <row r="1048" spans="1:12" ht="30" customHeight="1">
      <c r="A1048" s="139" t="str">
        <f t="shared" si="33"/>
        <v>1040위</v>
      </c>
      <c r="B1048" s="135" t="s">
        <v>2756</v>
      </c>
      <c r="C1048" s="119" t="s">
        <v>2509</v>
      </c>
      <c r="D1048" s="120" t="s">
        <v>966</v>
      </c>
      <c r="E1048" s="121" t="s">
        <v>134</v>
      </c>
      <c r="F1048" s="120" t="s">
        <v>135</v>
      </c>
      <c r="G1048" s="619">
        <f t="shared" si="32"/>
        <v>4.5374999999999996</v>
      </c>
      <c r="H1048" s="122">
        <v>4.55</v>
      </c>
      <c r="I1048" s="122">
        <v>4.4800000000000004</v>
      </c>
      <c r="J1048" s="122">
        <v>4.54</v>
      </c>
      <c r="K1048" s="122">
        <v>4.58</v>
      </c>
      <c r="L1048" s="500"/>
    </row>
    <row r="1049" spans="1:12" ht="30" customHeight="1">
      <c r="A1049" s="139" t="str">
        <f t="shared" si="33"/>
        <v>1040위</v>
      </c>
      <c r="B1049" s="135" t="s">
        <v>3224</v>
      </c>
      <c r="C1049" s="135" t="s">
        <v>5597</v>
      </c>
      <c r="D1049" s="136" t="s">
        <v>5598</v>
      </c>
      <c r="E1049" s="132" t="s">
        <v>3212</v>
      </c>
      <c r="F1049" s="133" t="s">
        <v>3226</v>
      </c>
      <c r="G1049" s="619">
        <f t="shared" si="32"/>
        <v>4.5374999999999996</v>
      </c>
      <c r="H1049" s="122">
        <v>4.59</v>
      </c>
      <c r="I1049" s="122">
        <v>4.54</v>
      </c>
      <c r="J1049" s="122">
        <v>4.5199999999999996</v>
      </c>
      <c r="K1049" s="122">
        <v>4.5</v>
      </c>
      <c r="L1049" s="500"/>
    </row>
    <row r="1050" spans="1:12" ht="30" customHeight="1">
      <c r="A1050" s="139" t="str">
        <f t="shared" si="33"/>
        <v>1047위</v>
      </c>
      <c r="B1050" s="135" t="s">
        <v>3037</v>
      </c>
      <c r="C1050" s="135" t="s">
        <v>5593</v>
      </c>
      <c r="D1050" s="120" t="s">
        <v>3034</v>
      </c>
      <c r="E1050" s="121" t="s">
        <v>333</v>
      </c>
      <c r="F1050" s="140" t="s">
        <v>334</v>
      </c>
      <c r="G1050" s="619">
        <f t="shared" si="32"/>
        <v>4.5350000000000001</v>
      </c>
      <c r="H1050" s="122">
        <v>4.57</v>
      </c>
      <c r="I1050" s="122">
        <v>4.57</v>
      </c>
      <c r="J1050" s="122">
        <v>4.5</v>
      </c>
      <c r="K1050" s="122">
        <v>4.5</v>
      </c>
      <c r="L1050" s="500"/>
    </row>
    <row r="1051" spans="1:12" ht="30" customHeight="1">
      <c r="A1051" s="139" t="str">
        <f t="shared" si="33"/>
        <v>1047위</v>
      </c>
      <c r="B1051" s="135" t="s">
        <v>5600</v>
      </c>
      <c r="C1051" s="134" t="s">
        <v>3960</v>
      </c>
      <c r="D1051" s="131" t="s">
        <v>155</v>
      </c>
      <c r="E1051" s="132" t="s">
        <v>333</v>
      </c>
      <c r="F1051" s="133" t="s">
        <v>334</v>
      </c>
      <c r="G1051" s="619">
        <f t="shared" si="32"/>
        <v>4.5350000000000001</v>
      </c>
      <c r="H1051" s="122">
        <v>4.5</v>
      </c>
      <c r="I1051" s="122">
        <v>4.5</v>
      </c>
      <c r="J1051" s="122">
        <v>4.57</v>
      </c>
      <c r="K1051" s="122">
        <v>4.57</v>
      </c>
      <c r="L1051" s="500"/>
    </row>
    <row r="1052" spans="1:12" ht="30" customHeight="1">
      <c r="A1052" s="139" t="str">
        <f t="shared" si="33"/>
        <v>1047위</v>
      </c>
      <c r="B1052" s="135" t="s">
        <v>2757</v>
      </c>
      <c r="C1052" s="119" t="s">
        <v>2515</v>
      </c>
      <c r="D1052" s="120" t="s">
        <v>155</v>
      </c>
      <c r="E1052" s="121" t="s">
        <v>981</v>
      </c>
      <c r="F1052" s="120" t="s">
        <v>982</v>
      </c>
      <c r="G1052" s="619">
        <f t="shared" si="32"/>
        <v>4.5350000000000001</v>
      </c>
      <c r="H1052" s="122">
        <v>4.5199999999999996</v>
      </c>
      <c r="I1052" s="122">
        <v>4.5199999999999996</v>
      </c>
      <c r="J1052" s="122">
        <v>4.55</v>
      </c>
      <c r="K1052" s="122">
        <v>4.55</v>
      </c>
      <c r="L1052" s="500"/>
    </row>
    <row r="1053" spans="1:12" ht="30" customHeight="1">
      <c r="A1053" s="139" t="str">
        <f t="shared" si="33"/>
        <v>1047위</v>
      </c>
      <c r="B1053" s="135" t="s">
        <v>2759</v>
      </c>
      <c r="C1053" s="134" t="s">
        <v>2116</v>
      </c>
      <c r="D1053" s="131" t="s">
        <v>2019</v>
      </c>
      <c r="E1053" s="132" t="s">
        <v>149</v>
      </c>
      <c r="F1053" s="131" t="s">
        <v>313</v>
      </c>
      <c r="G1053" s="619">
        <f t="shared" si="32"/>
        <v>4.5350000000000001</v>
      </c>
      <c r="H1053" s="122">
        <v>4.5199999999999996</v>
      </c>
      <c r="I1053" s="122">
        <v>4.5199999999999996</v>
      </c>
      <c r="J1053" s="122">
        <v>4.51</v>
      </c>
      <c r="K1053" s="122">
        <v>4.59</v>
      </c>
      <c r="L1053" s="500"/>
    </row>
    <row r="1054" spans="1:12" ht="30" customHeight="1">
      <c r="A1054" s="139" t="str">
        <f t="shared" si="33"/>
        <v>1047위</v>
      </c>
      <c r="B1054" s="135" t="s">
        <v>2757</v>
      </c>
      <c r="C1054" s="119" t="s">
        <v>2511</v>
      </c>
      <c r="D1054" s="120" t="s">
        <v>966</v>
      </c>
      <c r="E1054" s="121" t="s">
        <v>142</v>
      </c>
      <c r="F1054" s="120" t="s">
        <v>1204</v>
      </c>
      <c r="G1054" s="619">
        <f t="shared" si="32"/>
        <v>4.5350000000000001</v>
      </c>
      <c r="H1054" s="122">
        <v>4.54</v>
      </c>
      <c r="I1054" s="122">
        <v>4.54</v>
      </c>
      <c r="J1054" s="122">
        <v>4.53</v>
      </c>
      <c r="K1054" s="122">
        <v>4.53</v>
      </c>
      <c r="L1054" s="500"/>
    </row>
    <row r="1055" spans="1:12" ht="30" customHeight="1">
      <c r="A1055" s="139" t="str">
        <f t="shared" si="33"/>
        <v>1047위</v>
      </c>
      <c r="B1055" s="135" t="s">
        <v>2758</v>
      </c>
      <c r="C1055" s="125" t="s">
        <v>2597</v>
      </c>
      <c r="D1055" s="126" t="s">
        <v>2656</v>
      </c>
      <c r="E1055" s="125" t="s">
        <v>1813</v>
      </c>
      <c r="F1055" s="127" t="s">
        <v>2752</v>
      </c>
      <c r="G1055" s="620">
        <f t="shared" si="32"/>
        <v>4.5350000000000001</v>
      </c>
      <c r="H1055" s="128">
        <v>4.59</v>
      </c>
      <c r="I1055" s="128">
        <v>4.6100000000000003</v>
      </c>
      <c r="J1055" s="128">
        <v>4.4400000000000004</v>
      </c>
      <c r="K1055" s="129">
        <v>4.5</v>
      </c>
      <c r="L1055" s="500"/>
    </row>
    <row r="1056" spans="1:12" ht="30" customHeight="1">
      <c r="A1056" s="139" t="str">
        <f t="shared" si="33"/>
        <v>1047위</v>
      </c>
      <c r="B1056" s="135" t="s">
        <v>4375</v>
      </c>
      <c r="C1056" s="135" t="s">
        <v>4260</v>
      </c>
      <c r="D1056" s="120" t="s">
        <v>4368</v>
      </c>
      <c r="E1056" s="121" t="s">
        <v>335</v>
      </c>
      <c r="F1056" s="140" t="s">
        <v>4276</v>
      </c>
      <c r="G1056" s="618">
        <f t="shared" si="32"/>
        <v>4.5350000000000001</v>
      </c>
      <c r="H1056" s="141">
        <v>4.54</v>
      </c>
      <c r="I1056" s="141">
        <v>4.5599999999999996</v>
      </c>
      <c r="J1056" s="141">
        <v>4.5599999999999996</v>
      </c>
      <c r="K1056" s="141">
        <v>4.4800000000000004</v>
      </c>
      <c r="L1056" s="500"/>
    </row>
    <row r="1057" spans="1:12" ht="30" customHeight="1">
      <c r="A1057" s="139" t="str">
        <f t="shared" si="33"/>
        <v>1047위</v>
      </c>
      <c r="B1057" s="135" t="s">
        <v>4237</v>
      </c>
      <c r="C1057" s="134" t="s">
        <v>3272</v>
      </c>
      <c r="D1057" s="131" t="s">
        <v>155</v>
      </c>
      <c r="E1057" s="132" t="s">
        <v>671</v>
      </c>
      <c r="F1057" s="133" t="s">
        <v>672</v>
      </c>
      <c r="G1057" s="619">
        <f t="shared" si="32"/>
        <v>4.5350000000000001</v>
      </c>
      <c r="H1057" s="122">
        <v>4.57</v>
      </c>
      <c r="I1057" s="122">
        <v>4.3600000000000003</v>
      </c>
      <c r="J1057" s="122">
        <v>4.6399999999999997</v>
      </c>
      <c r="K1057" s="122">
        <v>4.57</v>
      </c>
      <c r="L1057" s="500"/>
    </row>
    <row r="1058" spans="1:12" ht="30" customHeight="1">
      <c r="A1058" s="139" t="str">
        <f t="shared" si="33"/>
        <v>1047위</v>
      </c>
      <c r="B1058" s="135" t="s">
        <v>3135</v>
      </c>
      <c r="C1058" s="135" t="s">
        <v>3136</v>
      </c>
      <c r="D1058" s="120" t="s">
        <v>3168</v>
      </c>
      <c r="E1058" s="132" t="s">
        <v>3179</v>
      </c>
      <c r="F1058" s="133" t="s">
        <v>3180</v>
      </c>
      <c r="G1058" s="619">
        <f t="shared" si="32"/>
        <v>4.5350000000000001</v>
      </c>
      <c r="H1058" s="122">
        <v>4.53</v>
      </c>
      <c r="I1058" s="122">
        <v>4.53</v>
      </c>
      <c r="J1058" s="122">
        <v>4.59</v>
      </c>
      <c r="K1058" s="122">
        <v>4.49</v>
      </c>
      <c r="L1058" s="500"/>
    </row>
    <row r="1059" spans="1:12" ht="30" customHeight="1">
      <c r="A1059" s="139" t="str">
        <f t="shared" si="33"/>
        <v>1047위</v>
      </c>
      <c r="B1059" s="139" t="s">
        <v>4136</v>
      </c>
      <c r="C1059" s="139" t="s">
        <v>4135</v>
      </c>
      <c r="D1059" s="120" t="s">
        <v>4131</v>
      </c>
      <c r="E1059" s="121" t="s">
        <v>4088</v>
      </c>
      <c r="F1059" s="120" t="s">
        <v>4089</v>
      </c>
      <c r="G1059" s="618">
        <f t="shared" si="32"/>
        <v>4.5350000000000001</v>
      </c>
      <c r="H1059" s="141">
        <v>4.5</v>
      </c>
      <c r="I1059" s="141">
        <v>4.5</v>
      </c>
      <c r="J1059" s="141">
        <v>4.6399999999999997</v>
      </c>
      <c r="K1059" s="141">
        <v>4.5</v>
      </c>
      <c r="L1059" s="500"/>
    </row>
    <row r="1060" spans="1:12" ht="30" customHeight="1">
      <c r="A1060" s="139" t="str">
        <f t="shared" si="33"/>
        <v>1047위</v>
      </c>
      <c r="B1060" s="135" t="s">
        <v>4237</v>
      </c>
      <c r="C1060" s="134" t="s">
        <v>3272</v>
      </c>
      <c r="D1060" s="131" t="s">
        <v>3290</v>
      </c>
      <c r="E1060" s="132" t="s">
        <v>3293</v>
      </c>
      <c r="F1060" s="133" t="s">
        <v>3294</v>
      </c>
      <c r="G1060" s="619">
        <f t="shared" si="32"/>
        <v>4.5350000000000001</v>
      </c>
      <c r="H1060" s="122">
        <v>4.57</v>
      </c>
      <c r="I1060" s="122">
        <v>4.57</v>
      </c>
      <c r="J1060" s="122">
        <v>4.43</v>
      </c>
      <c r="K1060" s="122">
        <v>4.57</v>
      </c>
      <c r="L1060" s="500"/>
    </row>
    <row r="1061" spans="1:12" ht="30" customHeight="1">
      <c r="A1061" s="139" t="str">
        <f t="shared" si="33"/>
        <v>1047위</v>
      </c>
      <c r="B1061" s="139" t="s">
        <v>4375</v>
      </c>
      <c r="C1061" s="139" t="s">
        <v>4904</v>
      </c>
      <c r="D1061" s="142" t="s">
        <v>4899</v>
      </c>
      <c r="E1061" s="121" t="s">
        <v>331</v>
      </c>
      <c r="F1061" s="140" t="s">
        <v>332</v>
      </c>
      <c r="G1061" s="618">
        <f t="shared" si="32"/>
        <v>4.5350000000000001</v>
      </c>
      <c r="H1061" s="141">
        <v>4.57</v>
      </c>
      <c r="I1061" s="141">
        <v>4.5</v>
      </c>
      <c r="J1061" s="141">
        <v>4.57</v>
      </c>
      <c r="K1061" s="141">
        <v>4.5</v>
      </c>
      <c r="L1061" s="139"/>
    </row>
    <row r="1062" spans="1:12" ht="30" customHeight="1">
      <c r="A1062" s="139" t="str">
        <f t="shared" si="33"/>
        <v>1059위</v>
      </c>
      <c r="B1062" s="135" t="s">
        <v>2757</v>
      </c>
      <c r="C1062" s="119" t="s">
        <v>2511</v>
      </c>
      <c r="D1062" s="120" t="s">
        <v>966</v>
      </c>
      <c r="E1062" s="121" t="s">
        <v>1213</v>
      </c>
      <c r="F1062" s="120" t="s">
        <v>1214</v>
      </c>
      <c r="G1062" s="619">
        <f t="shared" si="32"/>
        <v>4.5325000000000006</v>
      </c>
      <c r="H1062" s="122">
        <v>4.54</v>
      </c>
      <c r="I1062" s="122">
        <v>4.53</v>
      </c>
      <c r="J1062" s="122">
        <v>4.53</v>
      </c>
      <c r="K1062" s="122">
        <v>4.53</v>
      </c>
      <c r="L1062" s="500"/>
    </row>
    <row r="1063" spans="1:12" ht="30" customHeight="1">
      <c r="A1063" s="139" t="str">
        <f t="shared" si="33"/>
        <v>1059위</v>
      </c>
      <c r="B1063" s="135" t="s">
        <v>4375</v>
      </c>
      <c r="C1063" s="135" t="s">
        <v>4488</v>
      </c>
      <c r="D1063" s="142" t="s">
        <v>4495</v>
      </c>
      <c r="E1063" s="121" t="s">
        <v>4482</v>
      </c>
      <c r="F1063" s="120" t="s">
        <v>4483</v>
      </c>
      <c r="G1063" s="619">
        <f t="shared" si="32"/>
        <v>4.5325000000000006</v>
      </c>
      <c r="H1063" s="122">
        <v>4.57</v>
      </c>
      <c r="I1063" s="122">
        <v>4.5</v>
      </c>
      <c r="J1063" s="122">
        <v>4.53</v>
      </c>
      <c r="K1063" s="122">
        <v>4.53</v>
      </c>
      <c r="L1063" s="135"/>
    </row>
    <row r="1064" spans="1:12" ht="30" customHeight="1">
      <c r="A1064" s="139" t="str">
        <f t="shared" si="33"/>
        <v>1059위</v>
      </c>
      <c r="B1064" s="139" t="s">
        <v>4375</v>
      </c>
      <c r="C1064" s="139" t="s">
        <v>4904</v>
      </c>
      <c r="D1064" s="142" t="s">
        <v>4899</v>
      </c>
      <c r="E1064" s="121" t="s">
        <v>2770</v>
      </c>
      <c r="F1064" s="140" t="s">
        <v>2771</v>
      </c>
      <c r="G1064" s="618">
        <f t="shared" si="32"/>
        <v>4.5325000000000006</v>
      </c>
      <c r="H1064" s="141">
        <v>4.53</v>
      </c>
      <c r="I1064" s="141">
        <v>4.5599999999999996</v>
      </c>
      <c r="J1064" s="141">
        <v>4.53</v>
      </c>
      <c r="K1064" s="141">
        <v>4.51</v>
      </c>
      <c r="L1064" s="139"/>
    </row>
    <row r="1065" spans="1:12" ht="30" customHeight="1">
      <c r="A1065" s="139" t="str">
        <f t="shared" si="33"/>
        <v>1062위</v>
      </c>
      <c r="B1065" s="135" t="s">
        <v>2758</v>
      </c>
      <c r="C1065" s="125" t="s">
        <v>2644</v>
      </c>
      <c r="D1065" s="130" t="s">
        <v>2667</v>
      </c>
      <c r="E1065" s="125" t="s">
        <v>341</v>
      </c>
      <c r="F1065" s="127" t="s">
        <v>579</v>
      </c>
      <c r="G1065" s="621">
        <f t="shared" si="32"/>
        <v>4.5324999999999998</v>
      </c>
      <c r="H1065" s="128">
        <v>4.57</v>
      </c>
      <c r="I1065" s="128">
        <v>4.54</v>
      </c>
      <c r="J1065" s="128">
        <v>4.5</v>
      </c>
      <c r="K1065" s="128">
        <v>4.5199999999999996</v>
      </c>
      <c r="L1065" s="500"/>
    </row>
    <row r="1066" spans="1:12" ht="30" customHeight="1">
      <c r="A1066" s="139" t="str">
        <f t="shared" si="33"/>
        <v>1062위</v>
      </c>
      <c r="B1066" s="135" t="s">
        <v>4237</v>
      </c>
      <c r="C1066" s="134" t="s">
        <v>3960</v>
      </c>
      <c r="D1066" s="131" t="s">
        <v>4000</v>
      </c>
      <c r="E1066" s="132" t="s">
        <v>4006</v>
      </c>
      <c r="F1066" s="133" t="s">
        <v>4007</v>
      </c>
      <c r="G1066" s="619">
        <f t="shared" si="32"/>
        <v>4.5324999999999998</v>
      </c>
      <c r="H1066" s="122">
        <v>4.5999999999999996</v>
      </c>
      <c r="I1066" s="122">
        <v>4.53</v>
      </c>
      <c r="J1066" s="122">
        <v>4.47</v>
      </c>
      <c r="K1066" s="122">
        <v>4.53</v>
      </c>
      <c r="L1066" s="500"/>
    </row>
    <row r="1067" spans="1:12" ht="30" customHeight="1">
      <c r="A1067" s="139" t="str">
        <f t="shared" si="33"/>
        <v>1062위</v>
      </c>
      <c r="B1067" s="135" t="s">
        <v>4237</v>
      </c>
      <c r="C1067" s="134" t="s">
        <v>3960</v>
      </c>
      <c r="D1067" s="131" t="s">
        <v>155</v>
      </c>
      <c r="E1067" s="132" t="s">
        <v>675</v>
      </c>
      <c r="F1067" s="133" t="s">
        <v>676</v>
      </c>
      <c r="G1067" s="619">
        <f t="shared" si="32"/>
        <v>4.5324999999999998</v>
      </c>
      <c r="H1067" s="122">
        <v>4.5</v>
      </c>
      <c r="I1067" s="122">
        <v>4.5</v>
      </c>
      <c r="J1067" s="122">
        <v>4.58</v>
      </c>
      <c r="K1067" s="122">
        <v>4.55</v>
      </c>
      <c r="L1067" s="500"/>
    </row>
    <row r="1068" spans="1:12" ht="30" customHeight="1">
      <c r="A1068" s="139" t="str">
        <f t="shared" si="33"/>
        <v>1065위</v>
      </c>
      <c r="B1068" s="135" t="s">
        <v>3037</v>
      </c>
      <c r="C1068" s="135" t="s">
        <v>5592</v>
      </c>
      <c r="D1068" s="120" t="s">
        <v>3036</v>
      </c>
      <c r="E1068" s="121" t="s">
        <v>2963</v>
      </c>
      <c r="F1068" s="120" t="s">
        <v>2964</v>
      </c>
      <c r="G1068" s="619">
        <f t="shared" si="32"/>
        <v>4.53</v>
      </c>
      <c r="H1068" s="122">
        <v>4.53</v>
      </c>
      <c r="I1068" s="122">
        <v>4.53</v>
      </c>
      <c r="J1068" s="122">
        <v>4.53</v>
      </c>
      <c r="K1068" s="122">
        <v>4.53</v>
      </c>
      <c r="L1068" s="500"/>
    </row>
    <row r="1069" spans="1:12" ht="30" customHeight="1">
      <c r="A1069" s="139" t="str">
        <f t="shared" si="33"/>
        <v>1065위</v>
      </c>
      <c r="B1069" s="135" t="s">
        <v>2759</v>
      </c>
      <c r="C1069" s="134" t="s">
        <v>2116</v>
      </c>
      <c r="D1069" s="131" t="s">
        <v>432</v>
      </c>
      <c r="E1069" s="132" t="s">
        <v>981</v>
      </c>
      <c r="F1069" s="133" t="s">
        <v>982</v>
      </c>
      <c r="G1069" s="619">
        <f t="shared" si="32"/>
        <v>4.53</v>
      </c>
      <c r="H1069" s="122">
        <v>4.53</v>
      </c>
      <c r="I1069" s="122">
        <v>4.53</v>
      </c>
      <c r="J1069" s="122">
        <v>4.53</v>
      </c>
      <c r="K1069" s="122">
        <v>4.53</v>
      </c>
      <c r="L1069" s="500"/>
    </row>
    <row r="1070" spans="1:12" ht="30" customHeight="1">
      <c r="A1070" s="139" t="str">
        <f t="shared" si="33"/>
        <v>1065위</v>
      </c>
      <c r="B1070" s="135" t="s">
        <v>2757</v>
      </c>
      <c r="C1070" s="119" t="s">
        <v>2515</v>
      </c>
      <c r="D1070" s="120" t="s">
        <v>155</v>
      </c>
      <c r="E1070" s="121" t="s">
        <v>669</v>
      </c>
      <c r="F1070" s="120" t="s">
        <v>802</v>
      </c>
      <c r="G1070" s="619">
        <f t="shared" si="32"/>
        <v>4.53</v>
      </c>
      <c r="H1070" s="122">
        <v>4.53</v>
      </c>
      <c r="I1070" s="122">
        <v>4.53</v>
      </c>
      <c r="J1070" s="122">
        <v>4.53</v>
      </c>
      <c r="K1070" s="122">
        <v>4.53</v>
      </c>
      <c r="L1070" s="500"/>
    </row>
    <row r="1071" spans="1:12" ht="30" customHeight="1">
      <c r="A1071" s="139" t="str">
        <f t="shared" si="33"/>
        <v>1065위</v>
      </c>
      <c r="B1071" s="135" t="s">
        <v>4237</v>
      </c>
      <c r="C1071" s="134" t="s">
        <v>3960</v>
      </c>
      <c r="D1071" s="131" t="s">
        <v>3971</v>
      </c>
      <c r="E1071" s="132" t="s">
        <v>3982</v>
      </c>
      <c r="F1071" s="131" t="s">
        <v>3983</v>
      </c>
      <c r="G1071" s="619">
        <f t="shared" si="32"/>
        <v>4.53</v>
      </c>
      <c r="H1071" s="122">
        <v>4.54</v>
      </c>
      <c r="I1071" s="122">
        <v>4.54</v>
      </c>
      <c r="J1071" s="122">
        <v>4.54</v>
      </c>
      <c r="K1071" s="122">
        <v>4.5</v>
      </c>
      <c r="L1071" s="500"/>
    </row>
    <row r="1072" spans="1:12" ht="30" customHeight="1">
      <c r="A1072" s="139" t="str">
        <f t="shared" si="33"/>
        <v>1065위</v>
      </c>
      <c r="B1072" s="135" t="s">
        <v>4375</v>
      </c>
      <c r="C1072" s="135" t="s">
        <v>4260</v>
      </c>
      <c r="D1072" s="120" t="s">
        <v>4370</v>
      </c>
      <c r="E1072" s="121" t="s">
        <v>4310</v>
      </c>
      <c r="F1072" s="120" t="s">
        <v>4311</v>
      </c>
      <c r="G1072" s="618">
        <f t="shared" si="32"/>
        <v>4.53</v>
      </c>
      <c r="H1072" s="141">
        <v>4.5</v>
      </c>
      <c r="I1072" s="141">
        <v>4.5</v>
      </c>
      <c r="J1072" s="141">
        <v>4.62</v>
      </c>
      <c r="K1072" s="141">
        <v>4.5</v>
      </c>
      <c r="L1072" s="500"/>
    </row>
    <row r="1073" spans="1:12" ht="30" customHeight="1">
      <c r="A1073" s="139" t="str">
        <f t="shared" si="33"/>
        <v>1065위</v>
      </c>
      <c r="B1073" s="135" t="s">
        <v>2759</v>
      </c>
      <c r="C1073" s="134" t="s">
        <v>2116</v>
      </c>
      <c r="D1073" s="131" t="s">
        <v>155</v>
      </c>
      <c r="E1073" s="132" t="s">
        <v>327</v>
      </c>
      <c r="F1073" s="133" t="s">
        <v>328</v>
      </c>
      <c r="G1073" s="619">
        <f t="shared" si="32"/>
        <v>4.53</v>
      </c>
      <c r="H1073" s="122">
        <v>4.53</v>
      </c>
      <c r="I1073" s="122">
        <v>4.53</v>
      </c>
      <c r="J1073" s="122">
        <v>4.53</v>
      </c>
      <c r="K1073" s="122">
        <v>4.53</v>
      </c>
      <c r="L1073" s="500"/>
    </row>
    <row r="1074" spans="1:12" ht="30" customHeight="1">
      <c r="A1074" s="139" t="str">
        <f t="shared" si="33"/>
        <v>1065위</v>
      </c>
      <c r="B1074" s="135" t="s">
        <v>2757</v>
      </c>
      <c r="C1074" s="119" t="s">
        <v>2511</v>
      </c>
      <c r="D1074" s="120" t="s">
        <v>155</v>
      </c>
      <c r="E1074" s="121" t="s">
        <v>335</v>
      </c>
      <c r="F1074" s="120" t="s">
        <v>336</v>
      </c>
      <c r="G1074" s="619">
        <f t="shared" si="32"/>
        <v>4.53</v>
      </c>
      <c r="H1074" s="122">
        <v>4.53</v>
      </c>
      <c r="I1074" s="122">
        <v>4.53</v>
      </c>
      <c r="J1074" s="122">
        <v>4.53</v>
      </c>
      <c r="K1074" s="122">
        <v>4.53</v>
      </c>
      <c r="L1074" s="500"/>
    </row>
    <row r="1075" spans="1:12" ht="30" customHeight="1">
      <c r="A1075" s="139" t="str">
        <f t="shared" si="33"/>
        <v>1065위</v>
      </c>
      <c r="B1075" s="135" t="s">
        <v>2757</v>
      </c>
      <c r="C1075" s="119" t="s">
        <v>2511</v>
      </c>
      <c r="D1075" s="120" t="s">
        <v>1154</v>
      </c>
      <c r="E1075" s="121" t="s">
        <v>1160</v>
      </c>
      <c r="F1075" s="120" t="s">
        <v>1162</v>
      </c>
      <c r="G1075" s="619">
        <f t="shared" si="32"/>
        <v>4.53</v>
      </c>
      <c r="H1075" s="122">
        <v>4.53</v>
      </c>
      <c r="I1075" s="122">
        <v>4.53</v>
      </c>
      <c r="J1075" s="122">
        <v>4.53</v>
      </c>
      <c r="K1075" s="122">
        <v>4.53</v>
      </c>
      <c r="L1075" s="500"/>
    </row>
    <row r="1076" spans="1:12" ht="30" customHeight="1">
      <c r="A1076" s="139" t="str">
        <f t="shared" si="33"/>
        <v>1065위</v>
      </c>
      <c r="B1076" s="135" t="s">
        <v>2757</v>
      </c>
      <c r="C1076" s="119" t="s">
        <v>2511</v>
      </c>
      <c r="D1076" s="120" t="s">
        <v>1154</v>
      </c>
      <c r="E1076" s="121" t="s">
        <v>1155</v>
      </c>
      <c r="F1076" s="120" t="s">
        <v>1159</v>
      </c>
      <c r="G1076" s="619">
        <f t="shared" si="32"/>
        <v>4.53</v>
      </c>
      <c r="H1076" s="122">
        <v>4.53</v>
      </c>
      <c r="I1076" s="122">
        <v>4.53</v>
      </c>
      <c r="J1076" s="122">
        <v>4.53</v>
      </c>
      <c r="K1076" s="122">
        <v>4.53</v>
      </c>
      <c r="L1076" s="500"/>
    </row>
    <row r="1077" spans="1:12" ht="30" customHeight="1">
      <c r="A1077" s="139" t="str">
        <f t="shared" si="33"/>
        <v>1065위</v>
      </c>
      <c r="B1077" s="139" t="s">
        <v>4237</v>
      </c>
      <c r="C1077" s="139" t="s">
        <v>4160</v>
      </c>
      <c r="D1077" s="120" t="s">
        <v>4230</v>
      </c>
      <c r="E1077" s="121" t="s">
        <v>4175</v>
      </c>
      <c r="F1077" s="120" t="s">
        <v>4176</v>
      </c>
      <c r="G1077" s="618">
        <f t="shared" si="32"/>
        <v>4.53</v>
      </c>
      <c r="H1077" s="141">
        <v>4.54</v>
      </c>
      <c r="I1077" s="141">
        <v>4.54</v>
      </c>
      <c r="J1077" s="141">
        <v>4.5</v>
      </c>
      <c r="K1077" s="141">
        <v>4.54</v>
      </c>
      <c r="L1077" s="500"/>
    </row>
    <row r="1078" spans="1:12" ht="30" customHeight="1">
      <c r="A1078" s="139" t="str">
        <f t="shared" si="33"/>
        <v>1065위</v>
      </c>
      <c r="B1078" s="135" t="s">
        <v>2758</v>
      </c>
      <c r="C1078" s="125" t="s">
        <v>2593</v>
      </c>
      <c r="D1078" s="130" t="s">
        <v>2609</v>
      </c>
      <c r="E1078" s="125" t="s">
        <v>2546</v>
      </c>
      <c r="F1078" s="127" t="s">
        <v>1928</v>
      </c>
      <c r="G1078" s="621">
        <f t="shared" si="32"/>
        <v>4.53</v>
      </c>
      <c r="H1078" s="128">
        <v>4.51</v>
      </c>
      <c r="I1078" s="128">
        <v>4.53</v>
      </c>
      <c r="J1078" s="128">
        <v>4.55</v>
      </c>
      <c r="K1078" s="128">
        <v>4.53</v>
      </c>
      <c r="L1078" s="500"/>
    </row>
    <row r="1079" spans="1:12" ht="30" customHeight="1">
      <c r="A1079" s="139" t="str">
        <f t="shared" si="33"/>
        <v>1076위</v>
      </c>
      <c r="B1079" s="135" t="s">
        <v>2755</v>
      </c>
      <c r="C1079" s="123" t="s">
        <v>89</v>
      </c>
      <c r="D1079" s="120" t="s">
        <v>482</v>
      </c>
      <c r="E1079" s="121" t="s">
        <v>489</v>
      </c>
      <c r="F1079" s="120" t="s">
        <v>490</v>
      </c>
      <c r="G1079" s="619">
        <f t="shared" si="32"/>
        <v>4.5299999999999994</v>
      </c>
      <c r="H1079" s="122">
        <v>4.5</v>
      </c>
      <c r="I1079" s="122">
        <v>4.54</v>
      </c>
      <c r="J1079" s="122">
        <v>4.58</v>
      </c>
      <c r="K1079" s="122">
        <v>4.5</v>
      </c>
      <c r="L1079" s="500"/>
    </row>
    <row r="1080" spans="1:12" ht="30" customHeight="1">
      <c r="A1080" s="139" t="str">
        <f t="shared" si="33"/>
        <v>1076위</v>
      </c>
      <c r="B1080" s="135" t="s">
        <v>2757</v>
      </c>
      <c r="C1080" s="119" t="s">
        <v>2514</v>
      </c>
      <c r="D1080" s="120" t="s">
        <v>155</v>
      </c>
      <c r="E1080" s="121" t="s">
        <v>333</v>
      </c>
      <c r="F1080" s="120" t="s">
        <v>334</v>
      </c>
      <c r="G1080" s="619">
        <f t="shared" si="32"/>
        <v>4.5299999999999994</v>
      </c>
      <c r="H1080" s="122">
        <v>4.5</v>
      </c>
      <c r="I1080" s="122">
        <v>4.5</v>
      </c>
      <c r="J1080" s="122">
        <v>4.5599999999999996</v>
      </c>
      <c r="K1080" s="122">
        <v>4.5599999999999996</v>
      </c>
      <c r="L1080" s="500"/>
    </row>
    <row r="1081" spans="1:12" ht="30" customHeight="1">
      <c r="A1081" s="139" t="str">
        <f t="shared" si="33"/>
        <v>1076위</v>
      </c>
      <c r="B1081" s="135" t="s">
        <v>2757</v>
      </c>
      <c r="C1081" s="119" t="s">
        <v>2511</v>
      </c>
      <c r="D1081" s="120" t="s">
        <v>1178</v>
      </c>
      <c r="E1081" s="121" t="s">
        <v>1185</v>
      </c>
      <c r="F1081" s="120" t="s">
        <v>1186</v>
      </c>
      <c r="G1081" s="619">
        <f t="shared" si="32"/>
        <v>4.5299999999999994</v>
      </c>
      <c r="H1081" s="122">
        <v>4.5</v>
      </c>
      <c r="I1081" s="122">
        <v>4.5</v>
      </c>
      <c r="J1081" s="122">
        <v>4.5599999999999996</v>
      </c>
      <c r="K1081" s="122">
        <v>4.5599999999999996</v>
      </c>
      <c r="L1081" s="500"/>
    </row>
    <row r="1082" spans="1:12" ht="30" customHeight="1">
      <c r="A1082" s="139" t="str">
        <f t="shared" si="33"/>
        <v>1076위</v>
      </c>
      <c r="B1082" s="135" t="s">
        <v>2756</v>
      </c>
      <c r="C1082" s="119" t="s">
        <v>2509</v>
      </c>
      <c r="D1082" s="120" t="s">
        <v>155</v>
      </c>
      <c r="E1082" s="121" t="s">
        <v>327</v>
      </c>
      <c r="F1082" s="120" t="s">
        <v>328</v>
      </c>
      <c r="G1082" s="619">
        <f t="shared" si="32"/>
        <v>4.5299999999999994</v>
      </c>
      <c r="H1082" s="122">
        <v>4.5</v>
      </c>
      <c r="I1082" s="122">
        <v>4.5599999999999996</v>
      </c>
      <c r="J1082" s="122">
        <v>4.5</v>
      </c>
      <c r="K1082" s="122">
        <v>4.5599999999999996</v>
      </c>
      <c r="L1082" s="500"/>
    </row>
    <row r="1083" spans="1:12" ht="30" customHeight="1">
      <c r="A1083" s="139" t="str">
        <f t="shared" si="33"/>
        <v>1076위</v>
      </c>
      <c r="B1083" s="135" t="s">
        <v>2757</v>
      </c>
      <c r="C1083" s="119" t="s">
        <v>2512</v>
      </c>
      <c r="D1083" s="120" t="s">
        <v>155</v>
      </c>
      <c r="E1083" s="121" t="s">
        <v>327</v>
      </c>
      <c r="F1083" s="120" t="s">
        <v>328</v>
      </c>
      <c r="G1083" s="619">
        <f t="shared" si="32"/>
        <v>4.5299999999999994</v>
      </c>
      <c r="H1083" s="122">
        <v>4.53</v>
      </c>
      <c r="I1083" s="122">
        <v>4.47</v>
      </c>
      <c r="J1083" s="122">
        <v>4.5599999999999996</v>
      </c>
      <c r="K1083" s="122">
        <v>4.5599999999999996</v>
      </c>
      <c r="L1083" s="500"/>
    </row>
    <row r="1084" spans="1:12" ht="30" customHeight="1">
      <c r="A1084" s="139" t="str">
        <f t="shared" si="33"/>
        <v>1076위</v>
      </c>
      <c r="B1084" s="135" t="s">
        <v>2757</v>
      </c>
      <c r="C1084" s="119" t="s">
        <v>2511</v>
      </c>
      <c r="D1084" s="120" t="s">
        <v>1178</v>
      </c>
      <c r="E1084" s="121" t="s">
        <v>117</v>
      </c>
      <c r="F1084" s="120" t="s">
        <v>99</v>
      </c>
      <c r="G1084" s="619">
        <f t="shared" si="32"/>
        <v>4.5299999999999994</v>
      </c>
      <c r="H1084" s="122">
        <v>4.5599999999999996</v>
      </c>
      <c r="I1084" s="122">
        <v>4.5599999999999996</v>
      </c>
      <c r="J1084" s="122">
        <v>4.5</v>
      </c>
      <c r="K1084" s="122">
        <v>4.5</v>
      </c>
      <c r="L1084" s="500"/>
    </row>
    <row r="1085" spans="1:12" ht="30" customHeight="1">
      <c r="A1085" s="139" t="str">
        <f t="shared" si="33"/>
        <v>1076위</v>
      </c>
      <c r="B1085" s="135" t="s">
        <v>2757</v>
      </c>
      <c r="C1085" s="119" t="s">
        <v>2513</v>
      </c>
      <c r="D1085" s="120" t="s">
        <v>1393</v>
      </c>
      <c r="E1085" s="121" t="s">
        <v>211</v>
      </c>
      <c r="F1085" s="120" t="s">
        <v>212</v>
      </c>
      <c r="G1085" s="619">
        <f t="shared" si="32"/>
        <v>4.5299999999999994</v>
      </c>
      <c r="H1085" s="122">
        <v>4.5599999999999996</v>
      </c>
      <c r="I1085" s="122">
        <v>4.57</v>
      </c>
      <c r="J1085" s="122">
        <v>4.47</v>
      </c>
      <c r="K1085" s="122">
        <v>4.5199999999999996</v>
      </c>
      <c r="L1085" s="500"/>
    </row>
    <row r="1086" spans="1:12" ht="30" customHeight="1">
      <c r="A1086" s="139" t="str">
        <f t="shared" si="33"/>
        <v>1076위</v>
      </c>
      <c r="B1086" s="135" t="s">
        <v>2757</v>
      </c>
      <c r="C1086" s="119" t="s">
        <v>2511</v>
      </c>
      <c r="D1086" s="120" t="s">
        <v>1165</v>
      </c>
      <c r="E1086" s="121" t="s">
        <v>1168</v>
      </c>
      <c r="F1086" s="120" t="s">
        <v>1170</v>
      </c>
      <c r="G1086" s="619">
        <f t="shared" si="32"/>
        <v>4.5299999999999994</v>
      </c>
      <c r="H1086" s="122">
        <v>4.5599999999999996</v>
      </c>
      <c r="I1086" s="122">
        <v>4.5</v>
      </c>
      <c r="J1086" s="122">
        <v>4.5599999999999996</v>
      </c>
      <c r="K1086" s="122">
        <v>4.5</v>
      </c>
      <c r="L1086" s="500"/>
    </row>
    <row r="1087" spans="1:12" ht="30" customHeight="1">
      <c r="A1087" s="139" t="str">
        <f t="shared" si="33"/>
        <v>1076위</v>
      </c>
      <c r="B1087" s="135" t="s">
        <v>2757</v>
      </c>
      <c r="C1087" s="119" t="s">
        <v>2515</v>
      </c>
      <c r="D1087" s="120" t="s">
        <v>155</v>
      </c>
      <c r="E1087" s="121" t="s">
        <v>329</v>
      </c>
      <c r="F1087" s="120" t="s">
        <v>330</v>
      </c>
      <c r="G1087" s="619">
        <f t="shared" si="32"/>
        <v>4.5299999999999994</v>
      </c>
      <c r="H1087" s="122">
        <v>4.5599999999999996</v>
      </c>
      <c r="I1087" s="122">
        <v>4.4400000000000004</v>
      </c>
      <c r="J1087" s="122">
        <v>4.5599999999999996</v>
      </c>
      <c r="K1087" s="122">
        <v>4.5599999999999996</v>
      </c>
      <c r="L1087" s="500"/>
    </row>
    <row r="1088" spans="1:12" ht="30" customHeight="1">
      <c r="A1088" s="139" t="str">
        <f t="shared" si="33"/>
        <v>1076위</v>
      </c>
      <c r="B1088" s="135" t="s">
        <v>2754</v>
      </c>
      <c r="C1088" s="119" t="s">
        <v>2502</v>
      </c>
      <c r="D1088" s="120" t="s">
        <v>133</v>
      </c>
      <c r="E1088" s="121" t="s">
        <v>134</v>
      </c>
      <c r="F1088" s="120" t="s">
        <v>137</v>
      </c>
      <c r="G1088" s="619">
        <f t="shared" si="32"/>
        <v>4.5299999999999994</v>
      </c>
      <c r="H1088" s="122">
        <v>4.5199999999999996</v>
      </c>
      <c r="I1088" s="122">
        <v>4.51</v>
      </c>
      <c r="J1088" s="122">
        <v>4.5199999999999996</v>
      </c>
      <c r="K1088" s="122">
        <v>4.57</v>
      </c>
      <c r="L1088" s="500"/>
    </row>
    <row r="1089" spans="1:12" ht="30" customHeight="1">
      <c r="A1089" s="139" t="str">
        <f t="shared" si="33"/>
        <v>1086위</v>
      </c>
      <c r="B1089" s="135" t="s">
        <v>2759</v>
      </c>
      <c r="C1089" s="134" t="s">
        <v>2116</v>
      </c>
      <c r="D1089" s="131" t="s">
        <v>2019</v>
      </c>
      <c r="E1089" s="132" t="s">
        <v>761</v>
      </c>
      <c r="F1089" s="131" t="s">
        <v>2325</v>
      </c>
      <c r="G1089" s="619">
        <f t="shared" si="32"/>
        <v>4.5274999999999999</v>
      </c>
      <c r="H1089" s="122">
        <v>4.51</v>
      </c>
      <c r="I1089" s="122">
        <v>4.53</v>
      </c>
      <c r="J1089" s="122">
        <v>4.5199999999999996</v>
      </c>
      <c r="K1089" s="122">
        <v>4.55</v>
      </c>
      <c r="L1089" s="500"/>
    </row>
    <row r="1090" spans="1:12" ht="30" customHeight="1">
      <c r="A1090" s="139" t="str">
        <f t="shared" si="33"/>
        <v>1086위</v>
      </c>
      <c r="B1090" s="135" t="s">
        <v>2755</v>
      </c>
      <c r="C1090" s="123" t="s">
        <v>216</v>
      </c>
      <c r="D1090" s="120" t="s">
        <v>155</v>
      </c>
      <c r="E1090" s="121" t="s">
        <v>173</v>
      </c>
      <c r="F1090" s="120" t="s">
        <v>174</v>
      </c>
      <c r="G1090" s="619">
        <f t="shared" si="32"/>
        <v>4.5274999999999999</v>
      </c>
      <c r="H1090" s="122">
        <v>4.47</v>
      </c>
      <c r="I1090" s="122">
        <v>4.62</v>
      </c>
      <c r="J1090" s="122">
        <v>4.45</v>
      </c>
      <c r="K1090" s="122">
        <v>4.57</v>
      </c>
      <c r="L1090" s="500"/>
    </row>
    <row r="1091" spans="1:12" ht="30" customHeight="1">
      <c r="A1091" s="139" t="str">
        <f t="shared" si="33"/>
        <v>1088위</v>
      </c>
      <c r="B1091" s="139" t="s">
        <v>4375</v>
      </c>
      <c r="C1091" s="139" t="s">
        <v>4904</v>
      </c>
      <c r="D1091" s="142" t="s">
        <v>4899</v>
      </c>
      <c r="E1091" s="121" t="s">
        <v>4813</v>
      </c>
      <c r="F1091" s="140" t="s">
        <v>4814</v>
      </c>
      <c r="G1091" s="618">
        <f t="shared" si="32"/>
        <v>4.5250000000000004</v>
      </c>
      <c r="H1091" s="141">
        <v>4.53</v>
      </c>
      <c r="I1091" s="141">
        <v>4.53</v>
      </c>
      <c r="J1091" s="141">
        <v>4.51</v>
      </c>
      <c r="K1091" s="141">
        <v>4.53</v>
      </c>
      <c r="L1091" s="139"/>
    </row>
    <row r="1092" spans="1:12" ht="30" customHeight="1">
      <c r="A1092" s="139" t="str">
        <f t="shared" si="33"/>
        <v>1088위</v>
      </c>
      <c r="B1092" s="135" t="s">
        <v>2757</v>
      </c>
      <c r="C1092" s="119" t="s">
        <v>2514</v>
      </c>
      <c r="D1092" s="120" t="s">
        <v>1501</v>
      </c>
      <c r="E1092" s="121" t="s">
        <v>239</v>
      </c>
      <c r="F1092" s="120" t="s">
        <v>1506</v>
      </c>
      <c r="G1092" s="619">
        <f t="shared" ref="G1092:G1155" si="34">AVERAGE(H1092:K1092)</f>
        <v>4.5250000000000004</v>
      </c>
      <c r="H1092" s="122">
        <v>4.57</v>
      </c>
      <c r="I1092" s="122">
        <v>4.3899999999999997</v>
      </c>
      <c r="J1092" s="122">
        <v>4.57</v>
      </c>
      <c r="K1092" s="122">
        <v>4.57</v>
      </c>
      <c r="L1092" s="500"/>
    </row>
    <row r="1093" spans="1:12" ht="30" customHeight="1">
      <c r="A1093" s="139" t="str">
        <f t="shared" si="33"/>
        <v>1088위</v>
      </c>
      <c r="B1093" s="139" t="s">
        <v>4237</v>
      </c>
      <c r="C1093" s="139" t="s">
        <v>4236</v>
      </c>
      <c r="D1093" s="120" t="s">
        <v>4230</v>
      </c>
      <c r="E1093" s="121" t="s">
        <v>4179</v>
      </c>
      <c r="F1093" s="120" t="s">
        <v>4180</v>
      </c>
      <c r="G1093" s="618">
        <f t="shared" si="34"/>
        <v>4.5250000000000004</v>
      </c>
      <c r="H1093" s="141">
        <v>4.5</v>
      </c>
      <c r="I1093" s="141">
        <v>4.53</v>
      </c>
      <c r="J1093" s="141">
        <v>4.5199999999999996</v>
      </c>
      <c r="K1093" s="141">
        <v>4.55</v>
      </c>
      <c r="L1093" s="500"/>
    </row>
    <row r="1094" spans="1:12" ht="30" customHeight="1">
      <c r="A1094" s="139" t="str">
        <f t="shared" ref="A1094:A1157" si="35">IF(_xlfn.RANK.EQ(G1094,$G$4:$G$1977,0)=_xlfn.RANK.EQ(G1093,$G$4:$G$1977,0), _xlfn.RANK.EQ(G1093,$G$4:$G$1977)&amp;"위", _xlfn.RANK.EQ(G1094,$G$4:$G$1977,0)&amp;"위")</f>
        <v>1088위</v>
      </c>
      <c r="B1094" s="135" t="s">
        <v>2755</v>
      </c>
      <c r="C1094" s="123" t="s">
        <v>89</v>
      </c>
      <c r="D1094" s="120" t="s">
        <v>521</v>
      </c>
      <c r="E1094" s="121" t="s">
        <v>134</v>
      </c>
      <c r="F1094" s="120" t="s">
        <v>522</v>
      </c>
      <c r="G1094" s="619">
        <f t="shared" si="34"/>
        <v>4.5250000000000004</v>
      </c>
      <c r="H1094" s="122">
        <v>4.4800000000000004</v>
      </c>
      <c r="I1094" s="122">
        <v>4.51</v>
      </c>
      <c r="J1094" s="122">
        <v>4.5</v>
      </c>
      <c r="K1094" s="122">
        <v>4.6100000000000003</v>
      </c>
      <c r="L1094" s="500"/>
    </row>
    <row r="1095" spans="1:12" ht="30" customHeight="1">
      <c r="A1095" s="139" t="str">
        <f t="shared" si="35"/>
        <v>1092위</v>
      </c>
      <c r="B1095" s="135" t="s">
        <v>2755</v>
      </c>
      <c r="C1095" s="119" t="s">
        <v>2506</v>
      </c>
      <c r="D1095" s="120" t="s">
        <v>521</v>
      </c>
      <c r="E1095" s="121" t="s">
        <v>149</v>
      </c>
      <c r="F1095" s="120" t="s">
        <v>150</v>
      </c>
      <c r="G1095" s="619">
        <f t="shared" si="34"/>
        <v>4.5249999999999995</v>
      </c>
      <c r="H1095" s="122">
        <v>4.5199999999999996</v>
      </c>
      <c r="I1095" s="122">
        <v>4.5199999999999996</v>
      </c>
      <c r="J1095" s="122">
        <v>4.5199999999999996</v>
      </c>
      <c r="K1095" s="122">
        <v>4.54</v>
      </c>
      <c r="L1095" s="500"/>
    </row>
    <row r="1096" spans="1:12" ht="30" customHeight="1">
      <c r="A1096" s="139" t="str">
        <f t="shared" si="35"/>
        <v>1092위</v>
      </c>
      <c r="B1096" s="135" t="s">
        <v>4237</v>
      </c>
      <c r="C1096" s="134" t="s">
        <v>3960</v>
      </c>
      <c r="D1096" s="131" t="s">
        <v>3961</v>
      </c>
      <c r="E1096" s="132" t="s">
        <v>3966</v>
      </c>
      <c r="F1096" s="131" t="s">
        <v>3967</v>
      </c>
      <c r="G1096" s="619">
        <f t="shared" si="34"/>
        <v>4.5249999999999995</v>
      </c>
      <c r="H1096" s="122">
        <v>4.4800000000000004</v>
      </c>
      <c r="I1096" s="122">
        <v>4.54</v>
      </c>
      <c r="J1096" s="122">
        <v>4.54</v>
      </c>
      <c r="K1096" s="122">
        <v>4.54</v>
      </c>
      <c r="L1096" s="500"/>
    </row>
    <row r="1097" spans="1:12" ht="30" customHeight="1">
      <c r="A1097" s="139" t="str">
        <f t="shared" si="35"/>
        <v>1094위</v>
      </c>
      <c r="B1097" s="139" t="s">
        <v>5568</v>
      </c>
      <c r="C1097" s="139" t="s">
        <v>5559</v>
      </c>
      <c r="D1097" s="142" t="s">
        <v>5554</v>
      </c>
      <c r="E1097" s="121" t="s">
        <v>4062</v>
      </c>
      <c r="F1097" s="120" t="s">
        <v>248</v>
      </c>
      <c r="G1097" s="618">
        <f t="shared" si="34"/>
        <v>4.522875816993464</v>
      </c>
      <c r="H1097" s="244">
        <v>4.5</v>
      </c>
      <c r="I1097" s="244">
        <v>4.5</v>
      </c>
      <c r="J1097" s="244">
        <v>4.4444444444444446</v>
      </c>
      <c r="K1097" s="244">
        <v>4.6470588235294121</v>
      </c>
      <c r="L1097" s="139"/>
    </row>
    <row r="1098" spans="1:12" ht="30" customHeight="1">
      <c r="A1098" s="139" t="str">
        <f t="shared" si="35"/>
        <v>1095위</v>
      </c>
      <c r="B1098" s="135" t="s">
        <v>2756</v>
      </c>
      <c r="C1098" s="119" t="s">
        <v>2507</v>
      </c>
      <c r="D1098" s="120" t="s">
        <v>155</v>
      </c>
      <c r="E1098" s="121" t="s">
        <v>826</v>
      </c>
      <c r="F1098" s="120" t="s">
        <v>827</v>
      </c>
      <c r="G1098" s="619">
        <f t="shared" si="34"/>
        <v>4.5225</v>
      </c>
      <c r="H1098" s="122">
        <v>4.54</v>
      </c>
      <c r="I1098" s="122">
        <v>4.47</v>
      </c>
      <c r="J1098" s="122">
        <v>4.54</v>
      </c>
      <c r="K1098" s="122">
        <v>4.54</v>
      </c>
      <c r="L1098" s="500"/>
    </row>
    <row r="1099" spans="1:12" ht="30" customHeight="1">
      <c r="A1099" s="139" t="str">
        <f t="shared" si="35"/>
        <v>1095위</v>
      </c>
      <c r="B1099" s="135" t="s">
        <v>2757</v>
      </c>
      <c r="C1099" s="119" t="s">
        <v>2511</v>
      </c>
      <c r="D1099" s="120" t="s">
        <v>966</v>
      </c>
      <c r="E1099" s="121" t="s">
        <v>207</v>
      </c>
      <c r="F1099" s="120" t="s">
        <v>1212</v>
      </c>
      <c r="G1099" s="619">
        <f t="shared" si="34"/>
        <v>4.5225</v>
      </c>
      <c r="H1099" s="122">
        <v>4.53</v>
      </c>
      <c r="I1099" s="122">
        <v>4.51</v>
      </c>
      <c r="J1099" s="122">
        <v>4.51</v>
      </c>
      <c r="K1099" s="122">
        <v>4.54</v>
      </c>
      <c r="L1099" s="500"/>
    </row>
    <row r="1100" spans="1:12" ht="30" customHeight="1">
      <c r="A1100" s="139" t="str">
        <f t="shared" si="35"/>
        <v>1095위</v>
      </c>
      <c r="B1100" s="139" t="s">
        <v>4375</v>
      </c>
      <c r="C1100" s="139" t="s">
        <v>4784</v>
      </c>
      <c r="D1100" s="142" t="s">
        <v>4781</v>
      </c>
      <c r="E1100" s="121" t="s">
        <v>4743</v>
      </c>
      <c r="F1100" s="120" t="s">
        <v>4744</v>
      </c>
      <c r="G1100" s="618">
        <f t="shared" si="34"/>
        <v>4.5225</v>
      </c>
      <c r="H1100" s="141">
        <v>4.5199999999999996</v>
      </c>
      <c r="I1100" s="141">
        <v>4.5199999999999996</v>
      </c>
      <c r="J1100" s="141">
        <v>4.53</v>
      </c>
      <c r="K1100" s="141">
        <v>4.5199999999999996</v>
      </c>
      <c r="L1100" s="139"/>
    </row>
    <row r="1101" spans="1:12" ht="30" customHeight="1">
      <c r="A1101" s="139" t="str">
        <f t="shared" si="35"/>
        <v>1095위</v>
      </c>
      <c r="B1101" s="139" t="s">
        <v>4136</v>
      </c>
      <c r="C1101" s="139" t="s">
        <v>4138</v>
      </c>
      <c r="D1101" s="120" t="s">
        <v>4134</v>
      </c>
      <c r="E1101" s="121" t="s">
        <v>981</v>
      </c>
      <c r="F1101" s="140" t="s">
        <v>982</v>
      </c>
      <c r="G1101" s="618">
        <f t="shared" si="34"/>
        <v>4.5225</v>
      </c>
      <c r="H1101" s="141">
        <v>4.53</v>
      </c>
      <c r="I1101" s="141">
        <v>4.5599999999999996</v>
      </c>
      <c r="J1101" s="141">
        <v>4.47</v>
      </c>
      <c r="K1101" s="141">
        <v>4.53</v>
      </c>
      <c r="L1101" s="500"/>
    </row>
    <row r="1102" spans="1:12" ht="30" customHeight="1">
      <c r="A1102" s="139" t="str">
        <f t="shared" si="35"/>
        <v>1095위</v>
      </c>
      <c r="B1102" s="135" t="s">
        <v>2757</v>
      </c>
      <c r="C1102" s="119" t="s">
        <v>2515</v>
      </c>
      <c r="D1102" s="120" t="s">
        <v>1393</v>
      </c>
      <c r="E1102" s="121" t="s">
        <v>306</v>
      </c>
      <c r="F1102" s="120" t="s">
        <v>307</v>
      </c>
      <c r="G1102" s="619">
        <f t="shared" si="34"/>
        <v>4.5225</v>
      </c>
      <c r="H1102" s="122">
        <v>4.51</v>
      </c>
      <c r="I1102" s="122">
        <v>4.51</v>
      </c>
      <c r="J1102" s="122">
        <v>4.5199999999999996</v>
      </c>
      <c r="K1102" s="122">
        <v>4.55</v>
      </c>
      <c r="L1102" s="500"/>
    </row>
    <row r="1103" spans="1:12" ht="30" customHeight="1">
      <c r="A1103" s="139" t="str">
        <f t="shared" si="35"/>
        <v>1095위</v>
      </c>
      <c r="B1103" s="135" t="s">
        <v>2759</v>
      </c>
      <c r="C1103" s="134" t="s">
        <v>2127</v>
      </c>
      <c r="D1103" s="131" t="s">
        <v>2362</v>
      </c>
      <c r="E1103" s="132" t="s">
        <v>128</v>
      </c>
      <c r="F1103" s="131" t="s">
        <v>148</v>
      </c>
      <c r="G1103" s="619">
        <f t="shared" si="34"/>
        <v>4.5225</v>
      </c>
      <c r="H1103" s="122">
        <v>4.58</v>
      </c>
      <c r="I1103" s="122">
        <v>4.55</v>
      </c>
      <c r="J1103" s="122">
        <v>4.4800000000000004</v>
      </c>
      <c r="K1103" s="122">
        <v>4.4800000000000004</v>
      </c>
      <c r="L1103" s="500"/>
    </row>
    <row r="1104" spans="1:12" ht="30" customHeight="1">
      <c r="A1104" s="139" t="str">
        <f t="shared" si="35"/>
        <v>1095위</v>
      </c>
      <c r="B1104" s="135" t="s">
        <v>4237</v>
      </c>
      <c r="C1104" s="134" t="s">
        <v>3960</v>
      </c>
      <c r="D1104" s="131" t="s">
        <v>3971</v>
      </c>
      <c r="E1104" s="132" t="s">
        <v>3980</v>
      </c>
      <c r="F1104" s="131" t="s">
        <v>3981</v>
      </c>
      <c r="G1104" s="619">
        <f t="shared" si="34"/>
        <v>4.5225</v>
      </c>
      <c r="H1104" s="122">
        <v>4.5</v>
      </c>
      <c r="I1104" s="122">
        <v>4.5599999999999996</v>
      </c>
      <c r="J1104" s="122">
        <v>4.5</v>
      </c>
      <c r="K1104" s="122">
        <v>4.53</v>
      </c>
      <c r="L1104" s="500"/>
    </row>
    <row r="1105" spans="1:12" ht="30" customHeight="1">
      <c r="A1105" s="139" t="str">
        <f t="shared" si="35"/>
        <v>1095위</v>
      </c>
      <c r="B1105" s="135" t="s">
        <v>2757</v>
      </c>
      <c r="C1105" s="119" t="s">
        <v>2511</v>
      </c>
      <c r="D1105" s="120" t="s">
        <v>1165</v>
      </c>
      <c r="E1105" s="121" t="s">
        <v>1168</v>
      </c>
      <c r="F1105" s="120" t="s">
        <v>1169</v>
      </c>
      <c r="G1105" s="619">
        <f t="shared" si="34"/>
        <v>4.5225</v>
      </c>
      <c r="H1105" s="122">
        <v>4.5599999999999996</v>
      </c>
      <c r="I1105" s="122">
        <v>4.4400000000000004</v>
      </c>
      <c r="J1105" s="122">
        <v>4.5</v>
      </c>
      <c r="K1105" s="122">
        <v>4.59</v>
      </c>
      <c r="L1105" s="500"/>
    </row>
    <row r="1106" spans="1:12" ht="30" customHeight="1">
      <c r="A1106" s="139" t="str">
        <f t="shared" si="35"/>
        <v>1095위</v>
      </c>
      <c r="B1106" s="135" t="s">
        <v>2757</v>
      </c>
      <c r="C1106" s="119" t="s">
        <v>2511</v>
      </c>
      <c r="D1106" s="120" t="s">
        <v>966</v>
      </c>
      <c r="E1106" s="121" t="s">
        <v>205</v>
      </c>
      <c r="F1106" s="120" t="s">
        <v>1202</v>
      </c>
      <c r="G1106" s="619">
        <f t="shared" si="34"/>
        <v>4.5225</v>
      </c>
      <c r="H1106" s="122">
        <v>4.53</v>
      </c>
      <c r="I1106" s="122">
        <v>4.54</v>
      </c>
      <c r="J1106" s="122">
        <v>4.51</v>
      </c>
      <c r="K1106" s="122">
        <v>4.51</v>
      </c>
      <c r="L1106" s="500"/>
    </row>
    <row r="1107" spans="1:12" ht="30" customHeight="1">
      <c r="A1107" s="139" t="str">
        <f t="shared" si="35"/>
        <v>1095위</v>
      </c>
      <c r="B1107" s="135" t="s">
        <v>3037</v>
      </c>
      <c r="C1107" s="135" t="s">
        <v>5592</v>
      </c>
      <c r="D1107" s="120" t="s">
        <v>3035</v>
      </c>
      <c r="E1107" s="121" t="s">
        <v>430</v>
      </c>
      <c r="F1107" s="120" t="s">
        <v>431</v>
      </c>
      <c r="G1107" s="619">
        <f t="shared" si="34"/>
        <v>4.5225</v>
      </c>
      <c r="H1107" s="122">
        <v>4.51</v>
      </c>
      <c r="I1107" s="122">
        <v>4.57</v>
      </c>
      <c r="J1107" s="122">
        <v>4.4800000000000004</v>
      </c>
      <c r="K1107" s="122">
        <v>4.53</v>
      </c>
      <c r="L1107" s="500"/>
    </row>
    <row r="1108" spans="1:12" ht="30" customHeight="1">
      <c r="A1108" s="139" t="str">
        <f t="shared" si="35"/>
        <v>1095위</v>
      </c>
      <c r="B1108" s="135" t="s">
        <v>2758</v>
      </c>
      <c r="C1108" s="125" t="s">
        <v>2661</v>
      </c>
      <c r="D1108" s="130" t="s">
        <v>2585</v>
      </c>
      <c r="E1108" s="125" t="s">
        <v>979</v>
      </c>
      <c r="F1108" s="127" t="s">
        <v>980</v>
      </c>
      <c r="G1108" s="621">
        <f t="shared" si="34"/>
        <v>4.5225</v>
      </c>
      <c r="H1108" s="128">
        <v>4.42</v>
      </c>
      <c r="I1108" s="128">
        <v>4.55</v>
      </c>
      <c r="J1108" s="128">
        <v>4.55</v>
      </c>
      <c r="K1108" s="128">
        <v>4.57</v>
      </c>
      <c r="L1108" s="500"/>
    </row>
    <row r="1109" spans="1:12" ht="30" customHeight="1">
      <c r="A1109" s="139" t="str">
        <f t="shared" si="35"/>
        <v>1106위</v>
      </c>
      <c r="B1109" s="139" t="s">
        <v>5564</v>
      </c>
      <c r="C1109" s="139" t="s">
        <v>5559</v>
      </c>
      <c r="D1109" s="142" t="s">
        <v>5556</v>
      </c>
      <c r="E1109" s="121" t="s">
        <v>300</v>
      </c>
      <c r="F1109" s="120" t="s">
        <v>5199</v>
      </c>
      <c r="G1109" s="618">
        <f t="shared" si="34"/>
        <v>4.5200000000000005</v>
      </c>
      <c r="H1109" s="244">
        <v>4.4800000000000004</v>
      </c>
      <c r="I1109" s="244">
        <v>4.4800000000000004</v>
      </c>
      <c r="J1109" s="244">
        <v>4.4800000000000004</v>
      </c>
      <c r="K1109" s="244">
        <v>4.6399999999999997</v>
      </c>
      <c r="L1109" s="139"/>
    </row>
    <row r="1110" spans="1:12" ht="30" customHeight="1">
      <c r="A1110" s="139" t="str">
        <f t="shared" si="35"/>
        <v>1107위</v>
      </c>
      <c r="B1110" s="135" t="s">
        <v>2759</v>
      </c>
      <c r="C1110" s="134" t="s">
        <v>2127</v>
      </c>
      <c r="D1110" s="131" t="s">
        <v>2340</v>
      </c>
      <c r="E1110" s="132" t="s">
        <v>306</v>
      </c>
      <c r="F1110" s="131" t="s">
        <v>2342</v>
      </c>
      <c r="G1110" s="619">
        <f t="shared" si="34"/>
        <v>4.5199999999999996</v>
      </c>
      <c r="H1110" s="122">
        <v>4.5199999999999996</v>
      </c>
      <c r="I1110" s="122">
        <v>4.5199999999999996</v>
      </c>
      <c r="J1110" s="122">
        <v>4.4800000000000004</v>
      </c>
      <c r="K1110" s="122">
        <v>4.5599999999999996</v>
      </c>
      <c r="L1110" s="500"/>
    </row>
    <row r="1111" spans="1:12" ht="30" customHeight="1">
      <c r="A1111" s="139" t="str">
        <f t="shared" si="35"/>
        <v>1107위</v>
      </c>
      <c r="B1111" s="135" t="s">
        <v>2757</v>
      </c>
      <c r="C1111" s="119" t="s">
        <v>2514</v>
      </c>
      <c r="D1111" s="120" t="s">
        <v>155</v>
      </c>
      <c r="E1111" s="121" t="s">
        <v>329</v>
      </c>
      <c r="F1111" s="120" t="s">
        <v>330</v>
      </c>
      <c r="G1111" s="619">
        <f t="shared" si="34"/>
        <v>4.5199999999999996</v>
      </c>
      <c r="H1111" s="122">
        <v>4.54</v>
      </c>
      <c r="I1111" s="122">
        <v>4.54</v>
      </c>
      <c r="J1111" s="122">
        <v>4.46</v>
      </c>
      <c r="K1111" s="122">
        <v>4.54</v>
      </c>
      <c r="L1111" s="500"/>
    </row>
    <row r="1112" spans="1:12" ht="30" customHeight="1">
      <c r="A1112" s="139" t="str">
        <f t="shared" si="35"/>
        <v>1107위</v>
      </c>
      <c r="B1112" s="135" t="s">
        <v>3037</v>
      </c>
      <c r="C1112" s="135" t="s">
        <v>5592</v>
      </c>
      <c r="D1112" s="120" t="s">
        <v>3035</v>
      </c>
      <c r="E1112" s="121" t="s">
        <v>1858</v>
      </c>
      <c r="F1112" s="120" t="s">
        <v>1859</v>
      </c>
      <c r="G1112" s="619">
        <f t="shared" si="34"/>
        <v>4.5199999999999996</v>
      </c>
      <c r="H1112" s="122">
        <v>4.51</v>
      </c>
      <c r="I1112" s="122">
        <v>4.51</v>
      </c>
      <c r="J1112" s="122">
        <v>4.47</v>
      </c>
      <c r="K1112" s="122">
        <v>4.59</v>
      </c>
      <c r="L1112" s="500"/>
    </row>
    <row r="1113" spans="1:12" ht="30" customHeight="1">
      <c r="A1113" s="139" t="str">
        <f t="shared" si="35"/>
        <v>1107위</v>
      </c>
      <c r="B1113" s="139" t="s">
        <v>4238</v>
      </c>
      <c r="C1113" s="139" t="s">
        <v>4236</v>
      </c>
      <c r="D1113" s="120" t="s">
        <v>4230</v>
      </c>
      <c r="E1113" s="121" t="s">
        <v>4190</v>
      </c>
      <c r="F1113" s="120" t="s">
        <v>4191</v>
      </c>
      <c r="G1113" s="618">
        <f t="shared" si="34"/>
        <v>4.5199999999999996</v>
      </c>
      <c r="H1113" s="141">
        <v>4.5199999999999996</v>
      </c>
      <c r="I1113" s="141">
        <v>4.54</v>
      </c>
      <c r="J1113" s="141">
        <v>4.51</v>
      </c>
      <c r="K1113" s="141">
        <v>4.51</v>
      </c>
      <c r="L1113" s="500"/>
    </row>
    <row r="1114" spans="1:12" ht="30" customHeight="1">
      <c r="A1114" s="139" t="str">
        <f t="shared" si="35"/>
        <v>1107위</v>
      </c>
      <c r="B1114" s="139" t="s">
        <v>4136</v>
      </c>
      <c r="C1114" s="139" t="s">
        <v>4135</v>
      </c>
      <c r="D1114" s="120" t="s">
        <v>4134</v>
      </c>
      <c r="E1114" s="121" t="s">
        <v>4118</v>
      </c>
      <c r="F1114" s="140" t="s">
        <v>4119</v>
      </c>
      <c r="G1114" s="618">
        <f t="shared" si="34"/>
        <v>4.5199999999999996</v>
      </c>
      <c r="H1114" s="141">
        <v>4.51</v>
      </c>
      <c r="I1114" s="141">
        <v>4.53</v>
      </c>
      <c r="J1114" s="141">
        <v>4.5</v>
      </c>
      <c r="K1114" s="141">
        <v>4.54</v>
      </c>
      <c r="L1114" s="500"/>
    </row>
    <row r="1115" spans="1:12" ht="30" customHeight="1">
      <c r="A1115" s="139" t="str">
        <f t="shared" si="35"/>
        <v>1112위</v>
      </c>
      <c r="B1115" s="139" t="s">
        <v>5564</v>
      </c>
      <c r="C1115" s="139" t="s">
        <v>4910</v>
      </c>
      <c r="D1115" s="142" t="s">
        <v>4997</v>
      </c>
      <c r="E1115" s="121" t="s">
        <v>4946</v>
      </c>
      <c r="F1115" s="120" t="s">
        <v>4105</v>
      </c>
      <c r="G1115" s="618">
        <f t="shared" si="34"/>
        <v>4.5198710629348788</v>
      </c>
      <c r="H1115" s="244">
        <v>4.5</v>
      </c>
      <c r="I1115" s="244">
        <v>4.5255813953488371</v>
      </c>
      <c r="J1115" s="244">
        <v>4.518691588785047</v>
      </c>
      <c r="K1115" s="244">
        <v>4.535211267605634</v>
      </c>
      <c r="L1115" s="139"/>
    </row>
    <row r="1116" spans="1:12" ht="30" customHeight="1">
      <c r="A1116" s="139" t="str">
        <f t="shared" si="35"/>
        <v>1113위</v>
      </c>
      <c r="B1116" s="139" t="s">
        <v>5564</v>
      </c>
      <c r="C1116" s="139" t="s">
        <v>5559</v>
      </c>
      <c r="D1116" s="142" t="s">
        <v>5557</v>
      </c>
      <c r="E1116" s="121" t="s">
        <v>5209</v>
      </c>
      <c r="F1116" s="120" t="s">
        <v>4223</v>
      </c>
      <c r="G1116" s="618">
        <f t="shared" si="34"/>
        <v>4.5192307692307692</v>
      </c>
      <c r="H1116" s="244">
        <v>4.5384615384615383</v>
      </c>
      <c r="I1116" s="244">
        <v>4.5384615384615383</v>
      </c>
      <c r="J1116" s="244">
        <v>4.5</v>
      </c>
      <c r="K1116" s="244">
        <v>4.5</v>
      </c>
      <c r="L1116" s="139"/>
    </row>
    <row r="1117" spans="1:12" ht="30" customHeight="1">
      <c r="A1117" s="139" t="str">
        <f t="shared" si="35"/>
        <v>1113위</v>
      </c>
      <c r="B1117" s="139" t="s">
        <v>5564</v>
      </c>
      <c r="C1117" s="139" t="s">
        <v>5559</v>
      </c>
      <c r="D1117" s="142" t="s">
        <v>5557</v>
      </c>
      <c r="E1117" s="121" t="s">
        <v>5209</v>
      </c>
      <c r="F1117" s="120" t="s">
        <v>4224</v>
      </c>
      <c r="G1117" s="618">
        <f t="shared" si="34"/>
        <v>4.5192307692307692</v>
      </c>
      <c r="H1117" s="244">
        <v>4.5</v>
      </c>
      <c r="I1117" s="244">
        <v>4.5384615384615383</v>
      </c>
      <c r="J1117" s="244">
        <v>4.5</v>
      </c>
      <c r="K1117" s="244">
        <v>4.5384615384615383</v>
      </c>
      <c r="L1117" s="139"/>
    </row>
    <row r="1118" spans="1:12" ht="30" customHeight="1">
      <c r="A1118" s="139" t="str">
        <f t="shared" si="35"/>
        <v>1115위</v>
      </c>
      <c r="B1118" s="135" t="s">
        <v>5600</v>
      </c>
      <c r="C1118" s="134" t="s">
        <v>3272</v>
      </c>
      <c r="D1118" s="131" t="s">
        <v>155</v>
      </c>
      <c r="E1118" s="132" t="s">
        <v>3329</v>
      </c>
      <c r="F1118" s="133" t="s">
        <v>3330</v>
      </c>
      <c r="G1118" s="619">
        <f t="shared" si="34"/>
        <v>4.5175000000000001</v>
      </c>
      <c r="H1118" s="122">
        <v>4.51</v>
      </c>
      <c r="I1118" s="122">
        <v>4.53</v>
      </c>
      <c r="J1118" s="122">
        <v>4.5</v>
      </c>
      <c r="K1118" s="122">
        <v>4.53</v>
      </c>
      <c r="L1118" s="500"/>
    </row>
    <row r="1119" spans="1:12" ht="30" customHeight="1">
      <c r="A1119" s="139" t="str">
        <f t="shared" si="35"/>
        <v>1115위</v>
      </c>
      <c r="B1119" s="135" t="s">
        <v>2757</v>
      </c>
      <c r="C1119" s="119" t="s">
        <v>2511</v>
      </c>
      <c r="D1119" s="120" t="s">
        <v>966</v>
      </c>
      <c r="E1119" s="121" t="s">
        <v>1217</v>
      </c>
      <c r="F1119" s="120" t="s">
        <v>307</v>
      </c>
      <c r="G1119" s="619">
        <f t="shared" si="34"/>
        <v>4.5175000000000001</v>
      </c>
      <c r="H1119" s="122">
        <v>4.51</v>
      </c>
      <c r="I1119" s="122">
        <v>4.53</v>
      </c>
      <c r="J1119" s="122">
        <v>4.53</v>
      </c>
      <c r="K1119" s="122">
        <v>4.5</v>
      </c>
      <c r="L1119" s="500"/>
    </row>
    <row r="1120" spans="1:12" ht="30" customHeight="1">
      <c r="A1120" s="139" t="str">
        <f t="shared" si="35"/>
        <v>1115위</v>
      </c>
      <c r="B1120" s="135" t="s">
        <v>2756</v>
      </c>
      <c r="C1120" s="119" t="s">
        <v>2508</v>
      </c>
      <c r="D1120" s="120" t="s">
        <v>155</v>
      </c>
      <c r="E1120" s="121" t="s">
        <v>350</v>
      </c>
      <c r="F1120" s="120" t="s">
        <v>865</v>
      </c>
      <c r="G1120" s="619">
        <f t="shared" si="34"/>
        <v>4.5175000000000001</v>
      </c>
      <c r="H1120" s="122">
        <v>4.54</v>
      </c>
      <c r="I1120" s="122">
        <v>4.51</v>
      </c>
      <c r="J1120" s="122">
        <v>4.4800000000000004</v>
      </c>
      <c r="K1120" s="122">
        <v>4.54</v>
      </c>
      <c r="L1120" s="500"/>
    </row>
    <row r="1121" spans="1:12" ht="30" customHeight="1">
      <c r="A1121" s="139" t="str">
        <f t="shared" si="35"/>
        <v>1118위</v>
      </c>
      <c r="B1121" s="135" t="s">
        <v>2756</v>
      </c>
      <c r="C1121" s="119" t="s">
        <v>2510</v>
      </c>
      <c r="D1121" s="120" t="s">
        <v>1066</v>
      </c>
      <c r="E1121" s="121" t="s">
        <v>1067</v>
      </c>
      <c r="F1121" s="120" t="s">
        <v>899</v>
      </c>
      <c r="G1121" s="619">
        <f t="shared" si="34"/>
        <v>4.5150000000000006</v>
      </c>
      <c r="H1121" s="122">
        <v>4.53</v>
      </c>
      <c r="I1121" s="122">
        <v>4.5999999999999996</v>
      </c>
      <c r="J1121" s="122">
        <v>4.53</v>
      </c>
      <c r="K1121" s="122">
        <v>4.4000000000000004</v>
      </c>
      <c r="L1121" s="500"/>
    </row>
    <row r="1122" spans="1:12" ht="30" customHeight="1">
      <c r="A1122" s="139" t="str">
        <f t="shared" si="35"/>
        <v>1118위</v>
      </c>
      <c r="B1122" s="135" t="s">
        <v>2760</v>
      </c>
      <c r="C1122" s="119" t="s">
        <v>2518</v>
      </c>
      <c r="D1122" s="120" t="s">
        <v>2420</v>
      </c>
      <c r="E1122" s="121" t="s">
        <v>767</v>
      </c>
      <c r="F1122" s="120" t="s">
        <v>768</v>
      </c>
      <c r="G1122" s="619">
        <f t="shared" si="34"/>
        <v>4.5150000000000006</v>
      </c>
      <c r="H1122" s="122">
        <v>4.53</v>
      </c>
      <c r="I1122" s="122">
        <v>4.5</v>
      </c>
      <c r="J1122" s="122">
        <v>4.53</v>
      </c>
      <c r="K1122" s="122">
        <v>4.5</v>
      </c>
      <c r="L1122" s="500"/>
    </row>
    <row r="1123" spans="1:12" ht="30" customHeight="1">
      <c r="A1123" s="139" t="str">
        <f t="shared" si="35"/>
        <v>1118위</v>
      </c>
      <c r="B1123" s="135" t="s">
        <v>2757</v>
      </c>
      <c r="C1123" s="119" t="s">
        <v>2513</v>
      </c>
      <c r="D1123" s="120" t="s">
        <v>1383</v>
      </c>
      <c r="E1123" s="121" t="s">
        <v>1384</v>
      </c>
      <c r="F1123" s="120" t="s">
        <v>1385</v>
      </c>
      <c r="G1123" s="619">
        <f t="shared" si="34"/>
        <v>4.5150000000000006</v>
      </c>
      <c r="H1123" s="122">
        <v>4.55</v>
      </c>
      <c r="I1123" s="122">
        <v>4.4800000000000004</v>
      </c>
      <c r="J1123" s="122">
        <v>4.4800000000000004</v>
      </c>
      <c r="K1123" s="122">
        <v>4.55</v>
      </c>
      <c r="L1123" s="500"/>
    </row>
    <row r="1124" spans="1:12" ht="30" customHeight="1">
      <c r="A1124" s="139" t="str">
        <f t="shared" si="35"/>
        <v>1121위</v>
      </c>
      <c r="B1124" s="135" t="s">
        <v>2759</v>
      </c>
      <c r="C1124" s="134" t="s">
        <v>2116</v>
      </c>
      <c r="D1124" s="131" t="s">
        <v>155</v>
      </c>
      <c r="E1124" s="132" t="s">
        <v>333</v>
      </c>
      <c r="F1124" s="133" t="s">
        <v>334</v>
      </c>
      <c r="G1124" s="619">
        <f t="shared" si="34"/>
        <v>4.5149999999999997</v>
      </c>
      <c r="H1124" s="122">
        <v>4.4400000000000004</v>
      </c>
      <c r="I1124" s="122">
        <v>4.5</v>
      </c>
      <c r="J1124" s="122">
        <v>4.5599999999999996</v>
      </c>
      <c r="K1124" s="122">
        <v>4.5599999999999996</v>
      </c>
      <c r="L1124" s="500"/>
    </row>
    <row r="1125" spans="1:12" ht="30" customHeight="1">
      <c r="A1125" s="139" t="str">
        <f t="shared" si="35"/>
        <v>1121위</v>
      </c>
      <c r="B1125" s="135" t="s">
        <v>2755</v>
      </c>
      <c r="C1125" s="123" t="s">
        <v>216</v>
      </c>
      <c r="D1125" s="120" t="s">
        <v>133</v>
      </c>
      <c r="E1125" s="121" t="s">
        <v>169</v>
      </c>
      <c r="F1125" s="120" t="s">
        <v>309</v>
      </c>
      <c r="G1125" s="619">
        <f t="shared" si="34"/>
        <v>4.5149999999999997</v>
      </c>
      <c r="H1125" s="122">
        <v>4.49</v>
      </c>
      <c r="I1125" s="122">
        <v>4.5199999999999996</v>
      </c>
      <c r="J1125" s="122">
        <v>4.5199999999999996</v>
      </c>
      <c r="K1125" s="122">
        <v>4.53</v>
      </c>
      <c r="L1125" s="500"/>
    </row>
    <row r="1126" spans="1:12" ht="30" customHeight="1">
      <c r="A1126" s="139" t="str">
        <f t="shared" si="35"/>
        <v>1121위</v>
      </c>
      <c r="B1126" s="135" t="s">
        <v>2757</v>
      </c>
      <c r="C1126" s="119" t="s">
        <v>2511</v>
      </c>
      <c r="D1126" s="120" t="s">
        <v>1165</v>
      </c>
      <c r="E1126" s="121" t="s">
        <v>1166</v>
      </c>
      <c r="F1126" s="120" t="s">
        <v>1167</v>
      </c>
      <c r="G1126" s="619">
        <f t="shared" si="34"/>
        <v>4.5149999999999997</v>
      </c>
      <c r="H1126" s="122">
        <v>4.5</v>
      </c>
      <c r="I1126" s="122">
        <v>4.5599999999999996</v>
      </c>
      <c r="J1126" s="122">
        <v>4.5</v>
      </c>
      <c r="K1126" s="122">
        <v>4.5</v>
      </c>
      <c r="L1126" s="500"/>
    </row>
    <row r="1127" spans="1:12" ht="30" customHeight="1">
      <c r="A1127" s="139" t="str">
        <f t="shared" si="35"/>
        <v>1121위</v>
      </c>
      <c r="B1127" s="135" t="s">
        <v>2756</v>
      </c>
      <c r="C1127" s="119" t="s">
        <v>2507</v>
      </c>
      <c r="D1127" s="120" t="s">
        <v>723</v>
      </c>
      <c r="E1127" s="121" t="s">
        <v>729</v>
      </c>
      <c r="F1127" s="120" t="s">
        <v>730</v>
      </c>
      <c r="G1127" s="619">
        <f t="shared" si="34"/>
        <v>4.5149999999999997</v>
      </c>
      <c r="H1127" s="122">
        <v>4.5</v>
      </c>
      <c r="I1127" s="122">
        <v>4.5599999999999996</v>
      </c>
      <c r="J1127" s="122">
        <v>4.5</v>
      </c>
      <c r="K1127" s="122">
        <v>4.5</v>
      </c>
      <c r="L1127" s="500"/>
    </row>
    <row r="1128" spans="1:12" ht="30" customHeight="1">
      <c r="A1128" s="139" t="str">
        <f t="shared" si="35"/>
        <v>1121위</v>
      </c>
      <c r="B1128" s="139" t="s">
        <v>4375</v>
      </c>
      <c r="C1128" s="139" t="s">
        <v>4904</v>
      </c>
      <c r="D1128" s="142" t="s">
        <v>4899</v>
      </c>
      <c r="E1128" s="121" t="s">
        <v>4806</v>
      </c>
      <c r="F1128" s="140" t="s">
        <v>4810</v>
      </c>
      <c r="G1128" s="618">
        <f t="shared" si="34"/>
        <v>4.5149999999999997</v>
      </c>
      <c r="H1128" s="141">
        <v>4.5</v>
      </c>
      <c r="I1128" s="141">
        <v>4.5199999999999996</v>
      </c>
      <c r="J1128" s="141">
        <v>4.54</v>
      </c>
      <c r="K1128" s="141">
        <v>4.5</v>
      </c>
      <c r="L1128" s="139"/>
    </row>
    <row r="1129" spans="1:12" ht="30" customHeight="1">
      <c r="A1129" s="139" t="str">
        <f t="shared" si="35"/>
        <v>1121위</v>
      </c>
      <c r="B1129" s="135" t="s">
        <v>2757</v>
      </c>
      <c r="C1129" s="119" t="s">
        <v>2512</v>
      </c>
      <c r="D1129" s="120" t="s">
        <v>1269</v>
      </c>
      <c r="E1129" s="121" t="s">
        <v>1284</v>
      </c>
      <c r="F1129" s="120" t="s">
        <v>927</v>
      </c>
      <c r="G1129" s="619">
        <f t="shared" si="34"/>
        <v>4.5149999999999997</v>
      </c>
      <c r="H1129" s="122">
        <v>4.47</v>
      </c>
      <c r="I1129" s="122">
        <v>4.5199999999999996</v>
      </c>
      <c r="J1129" s="122">
        <v>4.5</v>
      </c>
      <c r="K1129" s="122">
        <v>4.57</v>
      </c>
      <c r="L1129" s="500"/>
    </row>
    <row r="1130" spans="1:12" ht="30" customHeight="1">
      <c r="A1130" s="139" t="str">
        <f t="shared" si="35"/>
        <v>1127위</v>
      </c>
      <c r="B1130" s="139" t="s">
        <v>4995</v>
      </c>
      <c r="C1130" s="139" t="s">
        <v>5560</v>
      </c>
      <c r="D1130" s="142" t="s">
        <v>4996</v>
      </c>
      <c r="E1130" s="121" t="s">
        <v>4922</v>
      </c>
      <c r="F1130" s="140" t="s">
        <v>4923</v>
      </c>
      <c r="G1130" s="618">
        <f t="shared" si="34"/>
        <v>4.5147058823529411</v>
      </c>
      <c r="H1130" s="244">
        <v>4.4705882352941178</v>
      </c>
      <c r="I1130" s="244">
        <v>4.5294117647058822</v>
      </c>
      <c r="J1130" s="244">
        <v>4.5294117647058822</v>
      </c>
      <c r="K1130" s="244">
        <v>4.5294117647058822</v>
      </c>
      <c r="L1130" s="139"/>
    </row>
    <row r="1131" spans="1:12" ht="30" customHeight="1">
      <c r="A1131" s="139" t="str">
        <f t="shared" si="35"/>
        <v>1128위</v>
      </c>
      <c r="B1131" s="139" t="s">
        <v>4995</v>
      </c>
      <c r="C1131" s="139" t="s">
        <v>5559</v>
      </c>
      <c r="D1131" s="142" t="s">
        <v>5553</v>
      </c>
      <c r="E1131" s="121" t="s">
        <v>302</v>
      </c>
      <c r="F1131" s="120" t="s">
        <v>303</v>
      </c>
      <c r="G1131" s="618">
        <f t="shared" si="34"/>
        <v>4.5132329937005879</v>
      </c>
      <c r="H1131" s="244">
        <v>4.5</v>
      </c>
      <c r="I1131" s="244">
        <v>4.5275229357798166</v>
      </c>
      <c r="J1131" s="244">
        <v>4.4862385321100922</v>
      </c>
      <c r="K1131" s="244">
        <v>4.5391705069124422</v>
      </c>
      <c r="L1131" s="139"/>
    </row>
    <row r="1132" spans="1:12" ht="30" customHeight="1">
      <c r="A1132" s="139" t="str">
        <f t="shared" si="35"/>
        <v>1129위</v>
      </c>
      <c r="B1132" s="139" t="s">
        <v>5568</v>
      </c>
      <c r="C1132" s="139" t="s">
        <v>5565</v>
      </c>
      <c r="D1132" s="142" t="s">
        <v>4996</v>
      </c>
      <c r="E1132" s="121" t="s">
        <v>673</v>
      </c>
      <c r="F1132" s="140" t="s">
        <v>4929</v>
      </c>
      <c r="G1132" s="618">
        <f t="shared" si="34"/>
        <v>4.5131578947368425</v>
      </c>
      <c r="H1132" s="244">
        <v>4.5789473684210522</v>
      </c>
      <c r="I1132" s="244">
        <v>4.5263157894736841</v>
      </c>
      <c r="J1132" s="244">
        <v>4.4210526315789478</v>
      </c>
      <c r="K1132" s="244">
        <v>4.5263157894736841</v>
      </c>
      <c r="L1132" s="139"/>
    </row>
    <row r="1133" spans="1:12" ht="30" customHeight="1">
      <c r="A1133" s="139" t="str">
        <f t="shared" si="35"/>
        <v>1130위</v>
      </c>
      <c r="B1133" s="135" t="s">
        <v>2758</v>
      </c>
      <c r="C1133" s="125" t="s">
        <v>2599</v>
      </c>
      <c r="D1133" s="130" t="s">
        <v>2630</v>
      </c>
      <c r="E1133" s="125" t="s">
        <v>981</v>
      </c>
      <c r="F1133" s="127" t="s">
        <v>982</v>
      </c>
      <c r="G1133" s="621">
        <f t="shared" si="34"/>
        <v>4.5125000000000002</v>
      </c>
      <c r="H1133" s="128">
        <v>4.5</v>
      </c>
      <c r="I1133" s="128">
        <v>4.55</v>
      </c>
      <c r="J1133" s="128">
        <v>4.5</v>
      </c>
      <c r="K1133" s="128">
        <v>4.5</v>
      </c>
      <c r="L1133" s="500"/>
    </row>
    <row r="1134" spans="1:12" ht="30" customHeight="1">
      <c r="A1134" s="139" t="str">
        <f t="shared" si="35"/>
        <v>1130위</v>
      </c>
      <c r="B1134" s="135" t="s">
        <v>2757</v>
      </c>
      <c r="C1134" s="119" t="s">
        <v>2515</v>
      </c>
      <c r="D1134" s="120" t="s">
        <v>1393</v>
      </c>
      <c r="E1134" s="121" t="s">
        <v>300</v>
      </c>
      <c r="F1134" s="120" t="s">
        <v>301</v>
      </c>
      <c r="G1134" s="619">
        <f t="shared" si="34"/>
        <v>4.5125000000000002</v>
      </c>
      <c r="H1134" s="122">
        <v>4.53</v>
      </c>
      <c r="I1134" s="122">
        <v>4.51</v>
      </c>
      <c r="J1134" s="122">
        <v>4.53</v>
      </c>
      <c r="K1134" s="122">
        <v>4.4800000000000004</v>
      </c>
      <c r="L1134" s="500"/>
    </row>
    <row r="1135" spans="1:12" ht="30" customHeight="1">
      <c r="A1135" s="139" t="str">
        <f t="shared" si="35"/>
        <v>1130위</v>
      </c>
      <c r="B1135" s="135" t="s">
        <v>2757</v>
      </c>
      <c r="C1135" s="119" t="s">
        <v>2514</v>
      </c>
      <c r="D1135" s="120" t="s">
        <v>155</v>
      </c>
      <c r="E1135" s="121" t="s">
        <v>543</v>
      </c>
      <c r="F1135" s="120" t="s">
        <v>458</v>
      </c>
      <c r="G1135" s="619">
        <f t="shared" si="34"/>
        <v>4.5125000000000002</v>
      </c>
      <c r="H1135" s="122">
        <v>4.51</v>
      </c>
      <c r="I1135" s="122">
        <v>4.43</v>
      </c>
      <c r="J1135" s="122">
        <v>4.57</v>
      </c>
      <c r="K1135" s="122">
        <v>4.54</v>
      </c>
      <c r="L1135" s="500"/>
    </row>
    <row r="1136" spans="1:12" ht="30" customHeight="1">
      <c r="A1136" s="139" t="str">
        <f t="shared" si="35"/>
        <v>1130위</v>
      </c>
      <c r="B1136" s="135" t="s">
        <v>2755</v>
      </c>
      <c r="C1136" s="123" t="s">
        <v>235</v>
      </c>
      <c r="D1136" s="120" t="s">
        <v>432</v>
      </c>
      <c r="E1136" s="121" t="s">
        <v>459</v>
      </c>
      <c r="F1136" s="120" t="s">
        <v>460</v>
      </c>
      <c r="G1136" s="619">
        <f t="shared" si="34"/>
        <v>4.5125000000000002</v>
      </c>
      <c r="H1136" s="122">
        <v>4.4800000000000004</v>
      </c>
      <c r="I1136" s="122">
        <v>4.5199999999999996</v>
      </c>
      <c r="J1136" s="122">
        <v>4.55</v>
      </c>
      <c r="K1136" s="122">
        <v>4.5</v>
      </c>
      <c r="L1136" s="500"/>
    </row>
    <row r="1137" spans="1:12" ht="30" customHeight="1">
      <c r="A1137" s="139" t="str">
        <f t="shared" si="35"/>
        <v>1130위</v>
      </c>
      <c r="B1137" s="135" t="s">
        <v>2759</v>
      </c>
      <c r="C1137" s="134" t="s">
        <v>2127</v>
      </c>
      <c r="D1137" s="131" t="s">
        <v>2401</v>
      </c>
      <c r="E1137" s="132" t="s">
        <v>938</v>
      </c>
      <c r="F1137" s="131" t="s">
        <v>2405</v>
      </c>
      <c r="G1137" s="619">
        <f t="shared" si="34"/>
        <v>4.5125000000000002</v>
      </c>
      <c r="H1137" s="122">
        <v>4.38</v>
      </c>
      <c r="I1137" s="122">
        <v>4.46</v>
      </c>
      <c r="J1137" s="122">
        <v>4.58</v>
      </c>
      <c r="K1137" s="122">
        <v>4.63</v>
      </c>
      <c r="L1137" s="500"/>
    </row>
    <row r="1138" spans="1:12" ht="30" customHeight="1">
      <c r="A1138" s="139" t="str">
        <f t="shared" si="35"/>
        <v>1135위</v>
      </c>
      <c r="B1138" s="139" t="s">
        <v>4995</v>
      </c>
      <c r="C1138" s="139" t="s">
        <v>5565</v>
      </c>
      <c r="D1138" s="142" t="s">
        <v>4997</v>
      </c>
      <c r="E1138" s="121" t="s">
        <v>4946</v>
      </c>
      <c r="F1138" s="120" t="s">
        <v>145</v>
      </c>
      <c r="G1138" s="618">
        <f t="shared" si="34"/>
        <v>4.5115740740740744</v>
      </c>
      <c r="H1138" s="244">
        <v>4.4814814814814818</v>
      </c>
      <c r="I1138" s="244">
        <v>4.5046296296296298</v>
      </c>
      <c r="J1138" s="244">
        <v>4.5185185185185182</v>
      </c>
      <c r="K1138" s="244">
        <v>4.541666666666667</v>
      </c>
      <c r="L1138" s="139"/>
    </row>
    <row r="1139" spans="1:12" ht="30" customHeight="1">
      <c r="A1139" s="139" t="str">
        <f t="shared" si="35"/>
        <v>1136위</v>
      </c>
      <c r="B1139" s="139" t="s">
        <v>4375</v>
      </c>
      <c r="C1139" s="139" t="s">
        <v>4784</v>
      </c>
      <c r="D1139" s="142" t="s">
        <v>4782</v>
      </c>
      <c r="E1139" s="121" t="s">
        <v>4758</v>
      </c>
      <c r="F1139" s="120" t="s">
        <v>4759</v>
      </c>
      <c r="G1139" s="618">
        <f t="shared" si="34"/>
        <v>4.51</v>
      </c>
      <c r="H1139" s="141">
        <v>4.55</v>
      </c>
      <c r="I1139" s="141">
        <v>4.45</v>
      </c>
      <c r="J1139" s="141">
        <v>4.5199999999999996</v>
      </c>
      <c r="K1139" s="141">
        <v>4.5199999999999996</v>
      </c>
      <c r="L1139" s="139"/>
    </row>
    <row r="1140" spans="1:12" ht="30" customHeight="1">
      <c r="A1140" s="139" t="str">
        <f t="shared" si="35"/>
        <v>1136위</v>
      </c>
      <c r="B1140" s="135" t="s">
        <v>2757</v>
      </c>
      <c r="C1140" s="119" t="s">
        <v>2513</v>
      </c>
      <c r="D1140" s="120" t="s">
        <v>155</v>
      </c>
      <c r="E1140" s="121" t="s">
        <v>981</v>
      </c>
      <c r="F1140" s="120" t="s">
        <v>982</v>
      </c>
      <c r="G1140" s="619">
        <f t="shared" si="34"/>
        <v>4.51</v>
      </c>
      <c r="H1140" s="122">
        <v>4.54</v>
      </c>
      <c r="I1140" s="122">
        <v>4.46</v>
      </c>
      <c r="J1140" s="122">
        <v>4.54</v>
      </c>
      <c r="K1140" s="122">
        <v>4.5</v>
      </c>
      <c r="L1140" s="500"/>
    </row>
    <row r="1141" spans="1:12" ht="30" customHeight="1">
      <c r="A1141" s="139" t="str">
        <f t="shared" si="35"/>
        <v>1136위</v>
      </c>
      <c r="B1141" s="135" t="s">
        <v>2871</v>
      </c>
      <c r="C1141" s="135" t="s">
        <v>5589</v>
      </c>
      <c r="D1141" s="120" t="s">
        <v>2870</v>
      </c>
      <c r="E1141" s="132" t="s">
        <v>981</v>
      </c>
      <c r="F1141" s="133" t="s">
        <v>982</v>
      </c>
      <c r="G1141" s="619">
        <f t="shared" si="34"/>
        <v>4.51</v>
      </c>
      <c r="H1141" s="122">
        <v>4.5199999999999996</v>
      </c>
      <c r="I1141" s="122">
        <v>4.4800000000000004</v>
      </c>
      <c r="J1141" s="122">
        <v>4.5199999999999996</v>
      </c>
      <c r="K1141" s="122">
        <v>4.5199999999999996</v>
      </c>
      <c r="L1141" s="500"/>
    </row>
    <row r="1142" spans="1:12" ht="30" customHeight="1">
      <c r="A1142" s="139" t="str">
        <f t="shared" si="35"/>
        <v>1136위</v>
      </c>
      <c r="B1142" s="135" t="s">
        <v>4237</v>
      </c>
      <c r="C1142" s="134" t="s">
        <v>3272</v>
      </c>
      <c r="D1142" s="131" t="s">
        <v>155</v>
      </c>
      <c r="E1142" s="132" t="s">
        <v>981</v>
      </c>
      <c r="F1142" s="133" t="s">
        <v>982</v>
      </c>
      <c r="G1142" s="619">
        <f t="shared" si="34"/>
        <v>4.51</v>
      </c>
      <c r="H1142" s="122">
        <v>4.5</v>
      </c>
      <c r="I1142" s="122">
        <v>4.5</v>
      </c>
      <c r="J1142" s="122">
        <v>4.54</v>
      </c>
      <c r="K1142" s="122">
        <v>4.5</v>
      </c>
      <c r="L1142" s="500"/>
    </row>
    <row r="1143" spans="1:12" ht="30" customHeight="1">
      <c r="A1143" s="139" t="str">
        <f t="shared" si="35"/>
        <v>1136위</v>
      </c>
      <c r="B1143" s="135" t="s">
        <v>4237</v>
      </c>
      <c r="C1143" s="134" t="s">
        <v>3960</v>
      </c>
      <c r="D1143" s="131" t="s">
        <v>155</v>
      </c>
      <c r="E1143" s="132" t="s">
        <v>981</v>
      </c>
      <c r="F1143" s="133" t="s">
        <v>982</v>
      </c>
      <c r="G1143" s="619">
        <f t="shared" si="34"/>
        <v>4.51</v>
      </c>
      <c r="H1143" s="122">
        <v>4.5</v>
      </c>
      <c r="I1143" s="122">
        <v>4.5</v>
      </c>
      <c r="J1143" s="122">
        <v>4.54</v>
      </c>
      <c r="K1143" s="122">
        <v>4.5</v>
      </c>
      <c r="L1143" s="500"/>
    </row>
    <row r="1144" spans="1:12" ht="30" customHeight="1">
      <c r="A1144" s="139" t="str">
        <f t="shared" si="35"/>
        <v>1136위</v>
      </c>
      <c r="B1144" s="139" t="s">
        <v>4375</v>
      </c>
      <c r="C1144" s="139" t="s">
        <v>4784</v>
      </c>
      <c r="D1144" s="142" t="s">
        <v>4781</v>
      </c>
      <c r="E1144" s="121" t="s">
        <v>4748</v>
      </c>
      <c r="F1144" s="120" t="s">
        <v>4749</v>
      </c>
      <c r="G1144" s="618">
        <f t="shared" si="34"/>
        <v>4.51</v>
      </c>
      <c r="H1144" s="141">
        <v>4.51</v>
      </c>
      <c r="I1144" s="141">
        <v>4.5</v>
      </c>
      <c r="J1144" s="141">
        <v>4.51</v>
      </c>
      <c r="K1144" s="141">
        <v>4.5199999999999996</v>
      </c>
      <c r="L1144" s="139"/>
    </row>
    <row r="1145" spans="1:12" ht="30" customHeight="1">
      <c r="A1145" s="139" t="str">
        <f t="shared" si="35"/>
        <v>1136위</v>
      </c>
      <c r="B1145" s="139" t="s">
        <v>4995</v>
      </c>
      <c r="C1145" s="139" t="s">
        <v>5559</v>
      </c>
      <c r="D1145" s="142" t="s">
        <v>5555</v>
      </c>
      <c r="E1145" s="121" t="s">
        <v>5191</v>
      </c>
      <c r="F1145" s="120" t="s">
        <v>5192</v>
      </c>
      <c r="G1145" s="618">
        <f t="shared" si="34"/>
        <v>4.51</v>
      </c>
      <c r="H1145" s="244">
        <v>4.5599999999999996</v>
      </c>
      <c r="I1145" s="244">
        <v>4.5199999999999996</v>
      </c>
      <c r="J1145" s="244">
        <v>4.3600000000000003</v>
      </c>
      <c r="K1145" s="244">
        <v>4.5999999999999996</v>
      </c>
      <c r="L1145" s="139"/>
    </row>
    <row r="1146" spans="1:12" ht="30" customHeight="1">
      <c r="A1146" s="139" t="str">
        <f t="shared" si="35"/>
        <v>1136위</v>
      </c>
      <c r="B1146" s="135" t="s">
        <v>2756</v>
      </c>
      <c r="C1146" s="119" t="s">
        <v>2507</v>
      </c>
      <c r="D1146" s="120" t="s">
        <v>741</v>
      </c>
      <c r="E1146" s="121" t="s">
        <v>746</v>
      </c>
      <c r="F1146" s="120" t="s">
        <v>747</v>
      </c>
      <c r="G1146" s="619">
        <f t="shared" si="34"/>
        <v>4.51</v>
      </c>
      <c r="H1146" s="122">
        <v>4.43</v>
      </c>
      <c r="I1146" s="122">
        <v>4.5199999999999996</v>
      </c>
      <c r="J1146" s="122">
        <v>4.5199999999999996</v>
      </c>
      <c r="K1146" s="122">
        <v>4.57</v>
      </c>
      <c r="L1146" s="500"/>
    </row>
    <row r="1147" spans="1:12" ht="30" customHeight="1">
      <c r="A1147" s="139" t="str">
        <f t="shared" si="35"/>
        <v>1136위</v>
      </c>
      <c r="B1147" s="135" t="s">
        <v>2756</v>
      </c>
      <c r="C1147" s="119" t="s">
        <v>2509</v>
      </c>
      <c r="D1147" s="120" t="s">
        <v>925</v>
      </c>
      <c r="E1147" s="121" t="s">
        <v>302</v>
      </c>
      <c r="F1147" s="120" t="s">
        <v>370</v>
      </c>
      <c r="G1147" s="619">
        <f t="shared" si="34"/>
        <v>4.51</v>
      </c>
      <c r="H1147" s="122">
        <v>4.5199999999999996</v>
      </c>
      <c r="I1147" s="122">
        <v>4.5199999999999996</v>
      </c>
      <c r="J1147" s="122">
        <v>4.4800000000000004</v>
      </c>
      <c r="K1147" s="122">
        <v>4.5199999999999996</v>
      </c>
      <c r="L1147" s="500"/>
    </row>
    <row r="1148" spans="1:12" ht="30" customHeight="1">
      <c r="A1148" s="139" t="str">
        <f t="shared" si="35"/>
        <v>1136위</v>
      </c>
      <c r="B1148" s="135" t="s">
        <v>4375</v>
      </c>
      <c r="C1148" s="135" t="s">
        <v>4260</v>
      </c>
      <c r="D1148" s="120" t="s">
        <v>4368</v>
      </c>
      <c r="E1148" s="121" t="s">
        <v>2770</v>
      </c>
      <c r="F1148" s="140" t="s">
        <v>2771</v>
      </c>
      <c r="G1148" s="618">
        <f t="shared" si="34"/>
        <v>4.51</v>
      </c>
      <c r="H1148" s="141">
        <v>4.5199999999999996</v>
      </c>
      <c r="I1148" s="141">
        <v>4.5199999999999996</v>
      </c>
      <c r="J1148" s="141">
        <v>4.49</v>
      </c>
      <c r="K1148" s="141">
        <v>4.51</v>
      </c>
      <c r="L1148" s="500"/>
    </row>
    <row r="1149" spans="1:12" ht="30" customHeight="1">
      <c r="A1149" s="139" t="str">
        <f t="shared" si="35"/>
        <v>1136위</v>
      </c>
      <c r="B1149" s="135" t="s">
        <v>2758</v>
      </c>
      <c r="C1149" s="125" t="s">
        <v>2668</v>
      </c>
      <c r="D1149" s="130" t="s">
        <v>2586</v>
      </c>
      <c r="E1149" s="125" t="s">
        <v>2544</v>
      </c>
      <c r="F1149" s="127" t="s">
        <v>145</v>
      </c>
      <c r="G1149" s="621">
        <f t="shared" si="34"/>
        <v>4.51</v>
      </c>
      <c r="H1149" s="128">
        <v>4.51</v>
      </c>
      <c r="I1149" s="128">
        <v>4.51</v>
      </c>
      <c r="J1149" s="128">
        <v>4.5199999999999996</v>
      </c>
      <c r="K1149" s="128">
        <v>4.5</v>
      </c>
      <c r="L1149" s="500"/>
    </row>
    <row r="1150" spans="1:12" ht="30" customHeight="1">
      <c r="A1150" s="139" t="str">
        <f t="shared" si="35"/>
        <v>1136위</v>
      </c>
      <c r="B1150" s="135" t="s">
        <v>2757</v>
      </c>
      <c r="C1150" s="119" t="s">
        <v>2511</v>
      </c>
      <c r="D1150" s="120" t="s">
        <v>966</v>
      </c>
      <c r="E1150" s="121" t="s">
        <v>1205</v>
      </c>
      <c r="F1150" s="120" t="s">
        <v>200</v>
      </c>
      <c r="G1150" s="619">
        <f t="shared" si="34"/>
        <v>4.51</v>
      </c>
      <c r="H1150" s="122">
        <v>4.51</v>
      </c>
      <c r="I1150" s="122">
        <v>4.51</v>
      </c>
      <c r="J1150" s="122">
        <v>4.53</v>
      </c>
      <c r="K1150" s="122">
        <v>4.49</v>
      </c>
      <c r="L1150" s="500"/>
    </row>
    <row r="1151" spans="1:12" ht="30" customHeight="1">
      <c r="A1151" s="139" t="str">
        <f t="shared" si="35"/>
        <v>1136위</v>
      </c>
      <c r="B1151" s="135" t="s">
        <v>2758</v>
      </c>
      <c r="C1151" s="125" t="s">
        <v>2661</v>
      </c>
      <c r="D1151" s="130" t="s">
        <v>2669</v>
      </c>
      <c r="E1151" s="125" t="s">
        <v>2547</v>
      </c>
      <c r="F1151" s="127" t="s">
        <v>1381</v>
      </c>
      <c r="G1151" s="621">
        <f t="shared" si="34"/>
        <v>4.51</v>
      </c>
      <c r="H1151" s="128">
        <v>4.42</v>
      </c>
      <c r="I1151" s="128">
        <v>4.5</v>
      </c>
      <c r="J1151" s="128">
        <v>4.5</v>
      </c>
      <c r="K1151" s="128">
        <v>4.62</v>
      </c>
      <c r="L1151" s="500"/>
    </row>
    <row r="1152" spans="1:12" ht="30" customHeight="1">
      <c r="A1152" s="139" t="str">
        <f t="shared" si="35"/>
        <v>1136위</v>
      </c>
      <c r="B1152" s="135" t="s">
        <v>2758</v>
      </c>
      <c r="C1152" s="125" t="s">
        <v>2601</v>
      </c>
      <c r="D1152" s="130" t="s">
        <v>2670</v>
      </c>
      <c r="E1152" s="125" t="s">
        <v>365</v>
      </c>
      <c r="F1152" s="127" t="s">
        <v>927</v>
      </c>
      <c r="G1152" s="621">
        <f t="shared" si="34"/>
        <v>4.51</v>
      </c>
      <c r="H1152" s="128">
        <v>4.5</v>
      </c>
      <c r="I1152" s="128">
        <v>4.59</v>
      </c>
      <c r="J1152" s="128">
        <v>4.5</v>
      </c>
      <c r="K1152" s="128">
        <v>4.45</v>
      </c>
      <c r="L1152" s="500"/>
    </row>
    <row r="1153" spans="1:12" ht="30" customHeight="1">
      <c r="A1153" s="139" t="str">
        <f t="shared" si="35"/>
        <v>1136위</v>
      </c>
      <c r="B1153" s="135" t="s">
        <v>2755</v>
      </c>
      <c r="C1153" s="123" t="s">
        <v>235</v>
      </c>
      <c r="D1153" s="120" t="s">
        <v>432</v>
      </c>
      <c r="E1153" s="121" t="s">
        <v>173</v>
      </c>
      <c r="F1153" s="120" t="s">
        <v>434</v>
      </c>
      <c r="G1153" s="619">
        <f t="shared" si="34"/>
        <v>4.51</v>
      </c>
      <c r="H1153" s="122">
        <v>4.5199999999999996</v>
      </c>
      <c r="I1153" s="122">
        <v>4.51</v>
      </c>
      <c r="J1153" s="122">
        <v>4.47</v>
      </c>
      <c r="K1153" s="122">
        <v>4.54</v>
      </c>
      <c r="L1153" s="500"/>
    </row>
    <row r="1154" spans="1:12" ht="30" customHeight="1">
      <c r="A1154" s="139" t="str">
        <f t="shared" si="35"/>
        <v>1136위</v>
      </c>
      <c r="B1154" s="135" t="s">
        <v>2758</v>
      </c>
      <c r="C1154" s="125" t="s">
        <v>2599</v>
      </c>
      <c r="D1154" s="130" t="s">
        <v>2612</v>
      </c>
      <c r="E1154" s="125" t="s">
        <v>2548</v>
      </c>
      <c r="F1154" s="127" t="s">
        <v>174</v>
      </c>
      <c r="G1154" s="621">
        <f t="shared" si="34"/>
        <v>4.51</v>
      </c>
      <c r="H1154" s="128">
        <v>4.47</v>
      </c>
      <c r="I1154" s="128">
        <v>4.54</v>
      </c>
      <c r="J1154" s="128">
        <v>4.51</v>
      </c>
      <c r="K1154" s="128">
        <v>4.5199999999999996</v>
      </c>
      <c r="L1154" s="500"/>
    </row>
    <row r="1155" spans="1:12" ht="30" customHeight="1">
      <c r="A1155" s="139" t="str">
        <f t="shared" si="35"/>
        <v>1136위</v>
      </c>
      <c r="B1155" s="135" t="s">
        <v>2758</v>
      </c>
      <c r="C1155" s="125" t="s">
        <v>2601</v>
      </c>
      <c r="D1155" s="130" t="s">
        <v>2635</v>
      </c>
      <c r="E1155" s="125" t="s">
        <v>173</v>
      </c>
      <c r="F1155" s="127" t="s">
        <v>174</v>
      </c>
      <c r="G1155" s="621">
        <f t="shared" si="34"/>
        <v>4.51</v>
      </c>
      <c r="H1155" s="128">
        <v>4.5</v>
      </c>
      <c r="I1155" s="128">
        <v>4.54</v>
      </c>
      <c r="J1155" s="128">
        <v>4.49</v>
      </c>
      <c r="K1155" s="128">
        <v>4.51</v>
      </c>
      <c r="L1155" s="500"/>
    </row>
    <row r="1156" spans="1:12" ht="30" customHeight="1">
      <c r="A1156" s="139" t="str">
        <f t="shared" si="35"/>
        <v>1153위</v>
      </c>
      <c r="B1156" s="135" t="s">
        <v>2755</v>
      </c>
      <c r="C1156" s="123" t="s">
        <v>89</v>
      </c>
      <c r="D1156" s="120" t="s">
        <v>521</v>
      </c>
      <c r="E1156" s="121" t="s">
        <v>134</v>
      </c>
      <c r="F1156" s="120" t="s">
        <v>139</v>
      </c>
      <c r="G1156" s="619">
        <f t="shared" ref="G1156:G1219" si="36">AVERAGE(H1156:K1156)</f>
        <v>4.5075000000000003</v>
      </c>
      <c r="H1156" s="122">
        <v>4.5</v>
      </c>
      <c r="I1156" s="122">
        <v>4.5</v>
      </c>
      <c r="J1156" s="122">
        <v>4.5</v>
      </c>
      <c r="K1156" s="122">
        <v>4.53</v>
      </c>
      <c r="L1156" s="500"/>
    </row>
    <row r="1157" spans="1:12" ht="30" customHeight="1">
      <c r="A1157" s="139" t="str">
        <f t="shared" si="35"/>
        <v>1154위</v>
      </c>
      <c r="B1157" s="135" t="s">
        <v>4237</v>
      </c>
      <c r="C1157" s="134" t="s">
        <v>3239</v>
      </c>
      <c r="D1157" s="131" t="s">
        <v>3209</v>
      </c>
      <c r="E1157" s="132" t="s">
        <v>3255</v>
      </c>
      <c r="F1157" s="133" t="s">
        <v>204</v>
      </c>
      <c r="G1157" s="619">
        <f t="shared" si="36"/>
        <v>4.5050000000000008</v>
      </c>
      <c r="H1157" s="122">
        <v>4.46</v>
      </c>
      <c r="I1157" s="122">
        <v>4.5</v>
      </c>
      <c r="J1157" s="122">
        <v>4.49</v>
      </c>
      <c r="K1157" s="122">
        <v>4.57</v>
      </c>
      <c r="L1157" s="500"/>
    </row>
    <row r="1158" spans="1:12" ht="30" customHeight="1">
      <c r="A1158" s="139" t="str">
        <f t="shared" ref="A1158:A1221" si="37">IF(_xlfn.RANK.EQ(G1158,$G$4:$G$1977,0)=_xlfn.RANK.EQ(G1157,$G$4:$G$1977,0), _xlfn.RANK.EQ(G1157,$G$4:$G$1977)&amp;"위", _xlfn.RANK.EQ(G1158,$G$4:$G$1977,0)&amp;"위")</f>
        <v>1155위</v>
      </c>
      <c r="B1158" s="139" t="s">
        <v>4237</v>
      </c>
      <c r="C1158" s="139" t="s">
        <v>4160</v>
      </c>
      <c r="D1158" s="120" t="s">
        <v>4229</v>
      </c>
      <c r="E1158" s="121" t="s">
        <v>981</v>
      </c>
      <c r="F1158" s="140" t="s">
        <v>982</v>
      </c>
      <c r="G1158" s="618">
        <f t="shared" si="36"/>
        <v>4.5049999999999999</v>
      </c>
      <c r="H1158" s="141">
        <v>4.5199999999999996</v>
      </c>
      <c r="I1158" s="141">
        <v>4.5</v>
      </c>
      <c r="J1158" s="141">
        <v>4.5</v>
      </c>
      <c r="K1158" s="141">
        <v>4.5</v>
      </c>
      <c r="L1158" s="500"/>
    </row>
    <row r="1159" spans="1:12" ht="30" customHeight="1">
      <c r="A1159" s="139" t="str">
        <f t="shared" si="37"/>
        <v>1155위</v>
      </c>
      <c r="B1159" s="135" t="s">
        <v>4237</v>
      </c>
      <c r="C1159" s="134" t="s">
        <v>3239</v>
      </c>
      <c r="D1159" s="131" t="s">
        <v>3209</v>
      </c>
      <c r="E1159" s="132" t="s">
        <v>3246</v>
      </c>
      <c r="F1159" s="131" t="s">
        <v>3247</v>
      </c>
      <c r="G1159" s="619">
        <f t="shared" si="36"/>
        <v>4.5049999999999999</v>
      </c>
      <c r="H1159" s="122">
        <v>4.51</v>
      </c>
      <c r="I1159" s="122">
        <v>4.51</v>
      </c>
      <c r="J1159" s="122">
        <v>4.43</v>
      </c>
      <c r="K1159" s="122">
        <v>4.57</v>
      </c>
      <c r="L1159" s="500"/>
    </row>
    <row r="1160" spans="1:12" ht="30" customHeight="1">
      <c r="A1160" s="139" t="str">
        <f t="shared" si="37"/>
        <v>1155위</v>
      </c>
      <c r="B1160" s="135" t="s">
        <v>2758</v>
      </c>
      <c r="C1160" s="125" t="s">
        <v>2587</v>
      </c>
      <c r="D1160" s="130" t="s">
        <v>2652</v>
      </c>
      <c r="E1160" s="125" t="s">
        <v>669</v>
      </c>
      <c r="F1160" s="127" t="s">
        <v>802</v>
      </c>
      <c r="G1160" s="621">
        <f t="shared" si="36"/>
        <v>4.5049999999999999</v>
      </c>
      <c r="H1160" s="128">
        <v>4.5199999999999996</v>
      </c>
      <c r="I1160" s="128">
        <v>4.5199999999999996</v>
      </c>
      <c r="J1160" s="128">
        <v>4.4800000000000004</v>
      </c>
      <c r="K1160" s="128">
        <v>4.5</v>
      </c>
      <c r="L1160" s="500"/>
    </row>
    <row r="1161" spans="1:12" ht="30" customHeight="1">
      <c r="A1161" s="139" t="str">
        <f t="shared" si="37"/>
        <v>1155위</v>
      </c>
      <c r="B1161" s="135" t="s">
        <v>2755</v>
      </c>
      <c r="C1161" s="123" t="s">
        <v>216</v>
      </c>
      <c r="D1161" s="120" t="s">
        <v>271</v>
      </c>
      <c r="E1161" s="121" t="s">
        <v>124</v>
      </c>
      <c r="F1161" s="120" t="s">
        <v>125</v>
      </c>
      <c r="G1161" s="619">
        <f t="shared" si="36"/>
        <v>4.5049999999999999</v>
      </c>
      <c r="H1161" s="122">
        <v>4.4800000000000004</v>
      </c>
      <c r="I1161" s="122">
        <v>4.6399999999999997</v>
      </c>
      <c r="J1161" s="122">
        <v>4.45</v>
      </c>
      <c r="K1161" s="122">
        <v>4.45</v>
      </c>
      <c r="L1161" s="500"/>
    </row>
    <row r="1162" spans="1:12" ht="30" customHeight="1">
      <c r="A1162" s="139" t="str">
        <f t="shared" si="37"/>
        <v>1155위</v>
      </c>
      <c r="B1162" s="139" t="s">
        <v>4375</v>
      </c>
      <c r="C1162" s="139" t="s">
        <v>4784</v>
      </c>
      <c r="D1162" s="142" t="s">
        <v>4780</v>
      </c>
      <c r="E1162" s="121" t="s">
        <v>4731</v>
      </c>
      <c r="F1162" s="120" t="s">
        <v>4732</v>
      </c>
      <c r="G1162" s="618">
        <f t="shared" si="36"/>
        <v>4.5049999999999999</v>
      </c>
      <c r="H1162" s="141">
        <v>4.5</v>
      </c>
      <c r="I1162" s="141">
        <v>4.5</v>
      </c>
      <c r="J1162" s="141">
        <v>4.54</v>
      </c>
      <c r="K1162" s="141">
        <v>4.4800000000000004</v>
      </c>
      <c r="L1162" s="139"/>
    </row>
    <row r="1163" spans="1:12" ht="30" customHeight="1">
      <c r="A1163" s="139" t="str">
        <f t="shared" si="37"/>
        <v>1155위</v>
      </c>
      <c r="B1163" s="135" t="s">
        <v>2757</v>
      </c>
      <c r="C1163" s="119" t="s">
        <v>2513</v>
      </c>
      <c r="D1163" s="120" t="s">
        <v>1393</v>
      </c>
      <c r="E1163" s="121" t="s">
        <v>211</v>
      </c>
      <c r="F1163" s="120" t="s">
        <v>213</v>
      </c>
      <c r="G1163" s="619">
        <f t="shared" si="36"/>
        <v>4.5049999999999999</v>
      </c>
      <c r="H1163" s="122">
        <v>4.55</v>
      </c>
      <c r="I1163" s="122">
        <v>4.51</v>
      </c>
      <c r="J1163" s="122">
        <v>4.4400000000000004</v>
      </c>
      <c r="K1163" s="122">
        <v>4.5199999999999996</v>
      </c>
      <c r="L1163" s="500"/>
    </row>
    <row r="1164" spans="1:12" ht="30" customHeight="1">
      <c r="A1164" s="139" t="str">
        <f t="shared" si="37"/>
        <v>1155위</v>
      </c>
      <c r="B1164" s="135" t="s">
        <v>2757</v>
      </c>
      <c r="C1164" s="119" t="s">
        <v>2515</v>
      </c>
      <c r="D1164" s="120" t="s">
        <v>1393</v>
      </c>
      <c r="E1164" s="121" t="s">
        <v>302</v>
      </c>
      <c r="F1164" s="120" t="s">
        <v>303</v>
      </c>
      <c r="G1164" s="619">
        <f t="shared" si="36"/>
        <v>4.5049999999999999</v>
      </c>
      <c r="H1164" s="122">
        <v>4.53</v>
      </c>
      <c r="I1164" s="122">
        <v>4.5199999999999996</v>
      </c>
      <c r="J1164" s="122">
        <v>4.42</v>
      </c>
      <c r="K1164" s="122">
        <v>4.55</v>
      </c>
      <c r="L1164" s="500"/>
    </row>
    <row r="1165" spans="1:12" ht="30" customHeight="1">
      <c r="A1165" s="139" t="str">
        <f t="shared" si="37"/>
        <v>1155위</v>
      </c>
      <c r="B1165" s="135" t="s">
        <v>2756</v>
      </c>
      <c r="C1165" s="119" t="s">
        <v>2507</v>
      </c>
      <c r="D1165" s="120" t="s">
        <v>155</v>
      </c>
      <c r="E1165" s="121" t="s">
        <v>782</v>
      </c>
      <c r="F1165" s="120" t="s">
        <v>784</v>
      </c>
      <c r="G1165" s="619">
        <f t="shared" si="36"/>
        <v>4.5049999999999999</v>
      </c>
      <c r="H1165" s="122">
        <v>4.51</v>
      </c>
      <c r="I1165" s="122">
        <v>4.4800000000000004</v>
      </c>
      <c r="J1165" s="122">
        <v>4.4800000000000004</v>
      </c>
      <c r="K1165" s="122">
        <v>4.55</v>
      </c>
      <c r="L1165" s="500"/>
    </row>
    <row r="1166" spans="1:12" ht="30" customHeight="1">
      <c r="A1166" s="139" t="str">
        <f t="shared" si="37"/>
        <v>1155위</v>
      </c>
      <c r="B1166" s="135" t="s">
        <v>4237</v>
      </c>
      <c r="C1166" s="134" t="s">
        <v>3239</v>
      </c>
      <c r="D1166" s="131" t="s">
        <v>3209</v>
      </c>
      <c r="E1166" s="132" t="s">
        <v>3248</v>
      </c>
      <c r="F1166" s="133" t="s">
        <v>3249</v>
      </c>
      <c r="G1166" s="619">
        <f t="shared" si="36"/>
        <v>4.5049999999999999</v>
      </c>
      <c r="H1166" s="122">
        <v>4.4800000000000004</v>
      </c>
      <c r="I1166" s="122">
        <v>4.5</v>
      </c>
      <c r="J1166" s="122">
        <v>4.5</v>
      </c>
      <c r="K1166" s="122">
        <v>4.54</v>
      </c>
      <c r="L1166" s="500"/>
    </row>
    <row r="1167" spans="1:12" ht="30" customHeight="1">
      <c r="A1167" s="139" t="str">
        <f t="shared" si="37"/>
        <v>1155위</v>
      </c>
      <c r="B1167" s="135" t="s">
        <v>2754</v>
      </c>
      <c r="C1167" s="119" t="s">
        <v>2502</v>
      </c>
      <c r="D1167" s="120" t="s">
        <v>155</v>
      </c>
      <c r="E1167" s="121" t="s">
        <v>173</v>
      </c>
      <c r="F1167" s="120" t="s">
        <v>174</v>
      </c>
      <c r="G1167" s="619">
        <f t="shared" si="36"/>
        <v>4.5049999999999999</v>
      </c>
      <c r="H1167" s="122">
        <v>4.57</v>
      </c>
      <c r="I1167" s="122">
        <v>4.58</v>
      </c>
      <c r="J1167" s="122">
        <v>4.32</v>
      </c>
      <c r="K1167" s="122">
        <v>4.55</v>
      </c>
      <c r="L1167" s="500"/>
    </row>
    <row r="1168" spans="1:12" ht="30" customHeight="1">
      <c r="A1168" s="139" t="str">
        <f t="shared" si="37"/>
        <v>1165위</v>
      </c>
      <c r="B1168" s="139" t="s">
        <v>4995</v>
      </c>
      <c r="C1168" s="139" t="s">
        <v>5559</v>
      </c>
      <c r="D1168" s="142" t="s">
        <v>5552</v>
      </c>
      <c r="E1168" s="121" t="s">
        <v>673</v>
      </c>
      <c r="F1168" s="140" t="s">
        <v>5141</v>
      </c>
      <c r="G1168" s="618">
        <f t="shared" si="36"/>
        <v>4.5046296296296298</v>
      </c>
      <c r="H1168" s="244">
        <v>4.5</v>
      </c>
      <c r="I1168" s="244">
        <v>4.5</v>
      </c>
      <c r="J1168" s="244">
        <v>4.5</v>
      </c>
      <c r="K1168" s="244">
        <v>4.5185185185185182</v>
      </c>
      <c r="L1168" s="139"/>
    </row>
    <row r="1169" spans="1:12" ht="30" customHeight="1">
      <c r="A1169" s="139" t="str">
        <f t="shared" si="37"/>
        <v>1166위</v>
      </c>
      <c r="B1169" s="139" t="s">
        <v>4375</v>
      </c>
      <c r="C1169" s="139" t="s">
        <v>4904</v>
      </c>
      <c r="D1169" s="142" t="s">
        <v>4899</v>
      </c>
      <c r="E1169" s="121" t="s">
        <v>673</v>
      </c>
      <c r="F1169" s="140" t="s">
        <v>674</v>
      </c>
      <c r="G1169" s="618">
        <f t="shared" si="36"/>
        <v>4.5025000000000004</v>
      </c>
      <c r="H1169" s="141">
        <v>4.54</v>
      </c>
      <c r="I1169" s="141">
        <v>4.54</v>
      </c>
      <c r="J1169" s="141">
        <v>4.3099999999999996</v>
      </c>
      <c r="K1169" s="141">
        <v>4.62</v>
      </c>
      <c r="L1169" s="139"/>
    </row>
    <row r="1170" spans="1:12" ht="30" customHeight="1">
      <c r="A1170" s="139" t="str">
        <f t="shared" si="37"/>
        <v>1166위</v>
      </c>
      <c r="B1170" s="135" t="s">
        <v>2760</v>
      </c>
      <c r="C1170" s="119" t="s">
        <v>2518</v>
      </c>
      <c r="D1170" s="120" t="s">
        <v>2420</v>
      </c>
      <c r="E1170" s="121" t="s">
        <v>306</v>
      </c>
      <c r="F1170" s="120" t="s">
        <v>307</v>
      </c>
      <c r="G1170" s="619">
        <f t="shared" si="36"/>
        <v>4.5025000000000004</v>
      </c>
      <c r="H1170" s="122">
        <v>4.5</v>
      </c>
      <c r="I1170" s="122">
        <v>4.49</v>
      </c>
      <c r="J1170" s="122">
        <v>4.49</v>
      </c>
      <c r="K1170" s="122">
        <v>4.53</v>
      </c>
      <c r="L1170" s="500"/>
    </row>
    <row r="1171" spans="1:12" ht="30" customHeight="1">
      <c r="A1171" s="139" t="str">
        <f t="shared" si="37"/>
        <v>1168위</v>
      </c>
      <c r="B1171" s="139" t="s">
        <v>4375</v>
      </c>
      <c r="C1171" s="139" t="s">
        <v>4784</v>
      </c>
      <c r="D1171" s="142" t="s">
        <v>4781</v>
      </c>
      <c r="E1171" s="121" t="s">
        <v>4745</v>
      </c>
      <c r="F1171" s="120" t="s">
        <v>4746</v>
      </c>
      <c r="G1171" s="618">
        <f t="shared" si="36"/>
        <v>4.5024999999999995</v>
      </c>
      <c r="H1171" s="141">
        <v>4.5</v>
      </c>
      <c r="I1171" s="141">
        <v>4.5</v>
      </c>
      <c r="J1171" s="141">
        <v>4.49</v>
      </c>
      <c r="K1171" s="141">
        <v>4.5199999999999996</v>
      </c>
      <c r="L1171" s="139"/>
    </row>
    <row r="1172" spans="1:12" ht="30" customHeight="1">
      <c r="A1172" s="139" t="str">
        <f t="shared" si="37"/>
        <v>1168위</v>
      </c>
      <c r="B1172" s="135" t="s">
        <v>2758</v>
      </c>
      <c r="C1172" s="125" t="s">
        <v>2587</v>
      </c>
      <c r="D1172" s="130" t="s">
        <v>2671</v>
      </c>
      <c r="E1172" s="125" t="s">
        <v>128</v>
      </c>
      <c r="F1172" s="127" t="s">
        <v>148</v>
      </c>
      <c r="G1172" s="621">
        <f t="shared" si="36"/>
        <v>4.5024999999999995</v>
      </c>
      <c r="H1172" s="128">
        <v>4.49</v>
      </c>
      <c r="I1172" s="128">
        <v>4.5</v>
      </c>
      <c r="J1172" s="128">
        <v>4.51</v>
      </c>
      <c r="K1172" s="128">
        <v>4.51</v>
      </c>
      <c r="L1172" s="500"/>
    </row>
    <row r="1173" spans="1:12" ht="30" customHeight="1">
      <c r="A1173" s="139" t="str">
        <f t="shared" si="37"/>
        <v>1168위</v>
      </c>
      <c r="B1173" s="135" t="s">
        <v>2756</v>
      </c>
      <c r="C1173" s="119" t="s">
        <v>2507</v>
      </c>
      <c r="D1173" s="120" t="s">
        <v>521</v>
      </c>
      <c r="E1173" s="121" t="s">
        <v>767</v>
      </c>
      <c r="F1173" s="120" t="s">
        <v>768</v>
      </c>
      <c r="G1173" s="619">
        <f t="shared" si="36"/>
        <v>4.5024999999999995</v>
      </c>
      <c r="H1173" s="122">
        <v>4.53</v>
      </c>
      <c r="I1173" s="122">
        <v>4.47</v>
      </c>
      <c r="J1173" s="122">
        <v>4.51</v>
      </c>
      <c r="K1173" s="122">
        <v>4.5</v>
      </c>
      <c r="L1173" s="500"/>
    </row>
    <row r="1174" spans="1:12" ht="30" customHeight="1">
      <c r="A1174" s="139" t="str">
        <f t="shared" si="37"/>
        <v>1168위</v>
      </c>
      <c r="B1174" s="135" t="s">
        <v>4375</v>
      </c>
      <c r="C1174" s="135" t="s">
        <v>4488</v>
      </c>
      <c r="D1174" s="142" t="s">
        <v>4493</v>
      </c>
      <c r="E1174" s="121" t="s">
        <v>4444</v>
      </c>
      <c r="F1174" s="120" t="s">
        <v>4445</v>
      </c>
      <c r="G1174" s="619">
        <f t="shared" si="36"/>
        <v>4.5024999999999995</v>
      </c>
      <c r="H1174" s="122">
        <v>4.5199999999999996</v>
      </c>
      <c r="I1174" s="122">
        <v>4.4800000000000004</v>
      </c>
      <c r="J1174" s="122">
        <v>4.49</v>
      </c>
      <c r="K1174" s="122">
        <v>4.5199999999999996</v>
      </c>
      <c r="L1174" s="135"/>
    </row>
    <row r="1175" spans="1:12" ht="30" customHeight="1">
      <c r="A1175" s="139" t="str">
        <f t="shared" si="37"/>
        <v>1168위</v>
      </c>
      <c r="B1175" s="135" t="s">
        <v>2757</v>
      </c>
      <c r="C1175" s="119" t="s">
        <v>2511</v>
      </c>
      <c r="D1175" s="120" t="s">
        <v>966</v>
      </c>
      <c r="E1175" s="121" t="s">
        <v>209</v>
      </c>
      <c r="F1175" s="120" t="s">
        <v>1200</v>
      </c>
      <c r="G1175" s="619">
        <f t="shared" si="36"/>
        <v>4.5024999999999995</v>
      </c>
      <c r="H1175" s="122">
        <v>4.5199999999999996</v>
      </c>
      <c r="I1175" s="122">
        <v>4.47</v>
      </c>
      <c r="J1175" s="122">
        <v>4.51</v>
      </c>
      <c r="K1175" s="122">
        <v>4.51</v>
      </c>
      <c r="L1175" s="500"/>
    </row>
    <row r="1176" spans="1:12" ht="30" customHeight="1">
      <c r="A1176" s="139" t="str">
        <f t="shared" si="37"/>
        <v>1173위</v>
      </c>
      <c r="B1176" s="135" t="s">
        <v>4237</v>
      </c>
      <c r="C1176" s="134" t="s">
        <v>3272</v>
      </c>
      <c r="D1176" s="131" t="s">
        <v>3290</v>
      </c>
      <c r="E1176" s="132" t="s">
        <v>3297</v>
      </c>
      <c r="F1176" s="133" t="s">
        <v>3298</v>
      </c>
      <c r="G1176" s="619">
        <f t="shared" si="36"/>
        <v>4.5</v>
      </c>
      <c r="H1176" s="122">
        <v>4.57</v>
      </c>
      <c r="I1176" s="122">
        <v>4.43</v>
      </c>
      <c r="J1176" s="122">
        <v>4.57</v>
      </c>
      <c r="K1176" s="122">
        <v>4.43</v>
      </c>
      <c r="L1176" s="500"/>
    </row>
    <row r="1177" spans="1:12" ht="30" customHeight="1">
      <c r="A1177" s="139" t="str">
        <f t="shared" si="37"/>
        <v>1173위</v>
      </c>
      <c r="B1177" s="135" t="s">
        <v>2871</v>
      </c>
      <c r="C1177" s="135" t="s">
        <v>5588</v>
      </c>
      <c r="D1177" s="120" t="s">
        <v>2841</v>
      </c>
      <c r="E1177" s="132" t="s">
        <v>2846</v>
      </c>
      <c r="F1177" s="133" t="s">
        <v>2847</v>
      </c>
      <c r="G1177" s="619">
        <f t="shared" si="36"/>
        <v>4.5</v>
      </c>
      <c r="H1177" s="122">
        <v>4.45</v>
      </c>
      <c r="I1177" s="122">
        <v>4.55</v>
      </c>
      <c r="J1177" s="122">
        <v>4.5</v>
      </c>
      <c r="K1177" s="122">
        <v>4.5</v>
      </c>
      <c r="L1177" s="500"/>
    </row>
    <row r="1178" spans="1:12" ht="30" customHeight="1">
      <c r="A1178" s="139" t="str">
        <f t="shared" si="37"/>
        <v>1173위</v>
      </c>
      <c r="B1178" s="135" t="s">
        <v>2757</v>
      </c>
      <c r="C1178" s="119" t="s">
        <v>2511</v>
      </c>
      <c r="D1178" s="120" t="s">
        <v>966</v>
      </c>
      <c r="E1178" s="121" t="s">
        <v>1207</v>
      </c>
      <c r="F1178" s="120" t="s">
        <v>1208</v>
      </c>
      <c r="G1178" s="619">
        <f t="shared" si="36"/>
        <v>4.5</v>
      </c>
      <c r="H1178" s="122">
        <v>4.51</v>
      </c>
      <c r="I1178" s="122">
        <v>4.5</v>
      </c>
      <c r="J1178" s="122">
        <v>4.49</v>
      </c>
      <c r="K1178" s="122">
        <v>4.5</v>
      </c>
      <c r="L1178" s="500"/>
    </row>
    <row r="1179" spans="1:12" ht="30" customHeight="1">
      <c r="A1179" s="139" t="str">
        <f t="shared" si="37"/>
        <v>1173위</v>
      </c>
      <c r="B1179" s="135" t="s">
        <v>2759</v>
      </c>
      <c r="C1179" s="134" t="s">
        <v>2433</v>
      </c>
      <c r="D1179" s="131" t="s">
        <v>2445</v>
      </c>
      <c r="E1179" s="132" t="s">
        <v>241</v>
      </c>
      <c r="F1179" s="131" t="s">
        <v>242</v>
      </c>
      <c r="G1179" s="619">
        <f t="shared" si="36"/>
        <v>4.5</v>
      </c>
      <c r="H1179" s="122">
        <v>4.5599999999999996</v>
      </c>
      <c r="I1179" s="122">
        <v>4.6900000000000004</v>
      </c>
      <c r="J1179" s="122">
        <v>4.3099999999999996</v>
      </c>
      <c r="K1179" s="122">
        <v>4.4400000000000004</v>
      </c>
      <c r="L1179" s="500"/>
    </row>
    <row r="1180" spans="1:12" ht="30" customHeight="1">
      <c r="A1180" s="139" t="str">
        <f t="shared" si="37"/>
        <v>1173위</v>
      </c>
      <c r="B1180" s="135" t="s">
        <v>2757</v>
      </c>
      <c r="C1180" s="119" t="s">
        <v>2513</v>
      </c>
      <c r="D1180" s="120" t="s">
        <v>1393</v>
      </c>
      <c r="E1180" s="121" t="s">
        <v>341</v>
      </c>
      <c r="F1180" s="120" t="s">
        <v>342</v>
      </c>
      <c r="G1180" s="619">
        <f t="shared" si="36"/>
        <v>4.5</v>
      </c>
      <c r="H1180" s="122">
        <v>4.47</v>
      </c>
      <c r="I1180" s="122">
        <v>4.58</v>
      </c>
      <c r="J1180" s="122">
        <v>4.43</v>
      </c>
      <c r="K1180" s="122">
        <v>4.5199999999999996</v>
      </c>
      <c r="L1180" s="500"/>
    </row>
    <row r="1181" spans="1:12" ht="30" customHeight="1">
      <c r="A1181" s="139" t="str">
        <f t="shared" si="37"/>
        <v>1173위</v>
      </c>
      <c r="B1181" s="135" t="s">
        <v>2755</v>
      </c>
      <c r="C1181" s="123" t="s">
        <v>216</v>
      </c>
      <c r="D1181" s="120" t="s">
        <v>253</v>
      </c>
      <c r="E1181" s="121" t="s">
        <v>267</v>
      </c>
      <c r="F1181" s="120" t="s">
        <v>268</v>
      </c>
      <c r="G1181" s="619">
        <f t="shared" si="36"/>
        <v>4.5</v>
      </c>
      <c r="H1181" s="122">
        <v>4.53</v>
      </c>
      <c r="I1181" s="122">
        <v>4.53</v>
      </c>
      <c r="J1181" s="122">
        <v>4.47</v>
      </c>
      <c r="K1181" s="122">
        <v>4.47</v>
      </c>
      <c r="L1181" s="500"/>
    </row>
    <row r="1182" spans="1:12" ht="30" customHeight="1">
      <c r="A1182" s="139" t="str">
        <f t="shared" si="37"/>
        <v>1173위</v>
      </c>
      <c r="B1182" s="135" t="s">
        <v>2758</v>
      </c>
      <c r="C1182" s="125" t="s">
        <v>1935</v>
      </c>
      <c r="D1182" s="130" t="s">
        <v>2612</v>
      </c>
      <c r="E1182" s="125" t="s">
        <v>327</v>
      </c>
      <c r="F1182" s="127" t="s">
        <v>328</v>
      </c>
      <c r="G1182" s="621">
        <f t="shared" si="36"/>
        <v>4.5</v>
      </c>
      <c r="H1182" s="128">
        <v>4.54</v>
      </c>
      <c r="I1182" s="128">
        <v>4.46</v>
      </c>
      <c r="J1182" s="128">
        <v>4.54</v>
      </c>
      <c r="K1182" s="128">
        <v>4.46</v>
      </c>
      <c r="L1182" s="500"/>
    </row>
    <row r="1183" spans="1:12" ht="30" customHeight="1">
      <c r="A1183" s="139" t="str">
        <f t="shared" si="37"/>
        <v>1173위</v>
      </c>
      <c r="B1183" s="135" t="s">
        <v>2759</v>
      </c>
      <c r="C1183" s="123" t="s">
        <v>2074</v>
      </c>
      <c r="D1183" s="131" t="s">
        <v>432</v>
      </c>
      <c r="E1183" s="132" t="s">
        <v>327</v>
      </c>
      <c r="F1183" s="133" t="s">
        <v>328</v>
      </c>
      <c r="G1183" s="619">
        <f t="shared" si="36"/>
        <v>4.5</v>
      </c>
      <c r="H1183" s="122">
        <v>4.5</v>
      </c>
      <c r="I1183" s="122">
        <v>4.5</v>
      </c>
      <c r="J1183" s="122">
        <v>4.5</v>
      </c>
      <c r="K1183" s="122">
        <v>4.5</v>
      </c>
      <c r="L1183" s="500"/>
    </row>
    <row r="1184" spans="1:12" ht="30" customHeight="1">
      <c r="A1184" s="139" t="str">
        <f t="shared" si="37"/>
        <v>1173위</v>
      </c>
      <c r="B1184" s="135" t="s">
        <v>2756</v>
      </c>
      <c r="C1184" s="119" t="s">
        <v>2507</v>
      </c>
      <c r="D1184" s="120" t="s">
        <v>155</v>
      </c>
      <c r="E1184" s="121" t="s">
        <v>803</v>
      </c>
      <c r="F1184" s="120" t="s">
        <v>672</v>
      </c>
      <c r="G1184" s="619">
        <f t="shared" si="36"/>
        <v>4.5</v>
      </c>
      <c r="H1184" s="122">
        <v>4.59</v>
      </c>
      <c r="I1184" s="122">
        <v>4.59</v>
      </c>
      <c r="J1184" s="122">
        <v>4.3499999999999996</v>
      </c>
      <c r="K1184" s="122">
        <v>4.47</v>
      </c>
      <c r="L1184" s="500"/>
    </row>
    <row r="1185" spans="1:12" ht="30" customHeight="1">
      <c r="A1185" s="139" t="str">
        <f t="shared" si="37"/>
        <v>1173위</v>
      </c>
      <c r="B1185" s="135" t="s">
        <v>4375</v>
      </c>
      <c r="C1185" s="135" t="s">
        <v>4488</v>
      </c>
      <c r="D1185" s="142" t="s">
        <v>4493</v>
      </c>
      <c r="E1185" s="121" t="s">
        <v>671</v>
      </c>
      <c r="F1185" s="140" t="s">
        <v>672</v>
      </c>
      <c r="G1185" s="619">
        <f t="shared" si="36"/>
        <v>4.5</v>
      </c>
      <c r="H1185" s="122">
        <v>4.58</v>
      </c>
      <c r="I1185" s="122">
        <v>4.42</v>
      </c>
      <c r="J1185" s="122">
        <v>4.58</v>
      </c>
      <c r="K1185" s="122">
        <v>4.42</v>
      </c>
      <c r="L1185" s="135"/>
    </row>
    <row r="1186" spans="1:12" ht="30" customHeight="1">
      <c r="A1186" s="139" t="str">
        <f t="shared" si="37"/>
        <v>1173위</v>
      </c>
      <c r="B1186" s="139" t="s">
        <v>4995</v>
      </c>
      <c r="C1186" s="139" t="s">
        <v>5048</v>
      </c>
      <c r="D1186" s="142" t="s">
        <v>5557</v>
      </c>
      <c r="E1186" s="121" t="s">
        <v>5209</v>
      </c>
      <c r="F1186" s="120" t="s">
        <v>4226</v>
      </c>
      <c r="G1186" s="618">
        <f t="shared" si="36"/>
        <v>4.5</v>
      </c>
      <c r="H1186" s="244">
        <v>4.5</v>
      </c>
      <c r="I1186" s="244">
        <v>4.5384615384615383</v>
      </c>
      <c r="J1186" s="244">
        <v>4.4230769230769234</v>
      </c>
      <c r="K1186" s="244">
        <v>4.5384615384615383</v>
      </c>
      <c r="L1186" s="139"/>
    </row>
    <row r="1187" spans="1:12" ht="30" customHeight="1">
      <c r="A1187" s="139" t="str">
        <f t="shared" si="37"/>
        <v>1173위</v>
      </c>
      <c r="B1187" s="139" t="s">
        <v>4237</v>
      </c>
      <c r="C1187" s="139" t="s">
        <v>4236</v>
      </c>
      <c r="D1187" s="120" t="s">
        <v>4231</v>
      </c>
      <c r="E1187" s="121" t="s">
        <v>4197</v>
      </c>
      <c r="F1187" s="120" t="s">
        <v>4198</v>
      </c>
      <c r="G1187" s="618">
        <f t="shared" si="36"/>
        <v>4.5</v>
      </c>
      <c r="H1187" s="141">
        <v>4.4000000000000004</v>
      </c>
      <c r="I1187" s="141">
        <v>4.5999999999999996</v>
      </c>
      <c r="J1187" s="141">
        <v>4.5</v>
      </c>
      <c r="K1187" s="141">
        <v>4.5</v>
      </c>
      <c r="L1187" s="500"/>
    </row>
    <row r="1188" spans="1:12" ht="30" customHeight="1">
      <c r="A1188" s="139" t="str">
        <f t="shared" si="37"/>
        <v>1173위</v>
      </c>
      <c r="B1188" s="135" t="s">
        <v>2758</v>
      </c>
      <c r="C1188" s="125" t="s">
        <v>2641</v>
      </c>
      <c r="D1188" s="130" t="s">
        <v>2585</v>
      </c>
      <c r="E1188" s="125" t="s">
        <v>329</v>
      </c>
      <c r="F1188" s="127" t="s">
        <v>330</v>
      </c>
      <c r="G1188" s="621">
        <f t="shared" si="36"/>
        <v>4.5</v>
      </c>
      <c r="H1188" s="128">
        <v>4.5</v>
      </c>
      <c r="I1188" s="128">
        <v>4.5</v>
      </c>
      <c r="J1188" s="128">
        <v>4.5</v>
      </c>
      <c r="K1188" s="128">
        <v>4.5</v>
      </c>
      <c r="L1188" s="500"/>
    </row>
    <row r="1189" spans="1:12" ht="30" customHeight="1">
      <c r="A1189" s="139" t="str">
        <f t="shared" si="37"/>
        <v>1173위</v>
      </c>
      <c r="B1189" s="135" t="s">
        <v>2871</v>
      </c>
      <c r="C1189" s="135" t="s">
        <v>5589</v>
      </c>
      <c r="D1189" s="120" t="s">
        <v>2868</v>
      </c>
      <c r="E1189" s="132" t="s">
        <v>2818</v>
      </c>
      <c r="F1189" s="131" t="s">
        <v>2819</v>
      </c>
      <c r="G1189" s="619">
        <f t="shared" si="36"/>
        <v>4.5</v>
      </c>
      <c r="H1189" s="122">
        <v>4.5</v>
      </c>
      <c r="I1189" s="122">
        <v>4.57</v>
      </c>
      <c r="J1189" s="122">
        <v>4.43</v>
      </c>
      <c r="K1189" s="122">
        <v>4.5</v>
      </c>
      <c r="L1189" s="500"/>
    </row>
    <row r="1190" spans="1:12" ht="30" customHeight="1">
      <c r="A1190" s="139" t="str">
        <f t="shared" si="37"/>
        <v>1173위</v>
      </c>
      <c r="B1190" s="135" t="s">
        <v>4375</v>
      </c>
      <c r="C1190" s="135" t="s">
        <v>4488</v>
      </c>
      <c r="D1190" s="142" t="s">
        <v>4493</v>
      </c>
      <c r="E1190" s="121" t="s">
        <v>677</v>
      </c>
      <c r="F1190" s="140" t="s">
        <v>678</v>
      </c>
      <c r="G1190" s="619">
        <f t="shared" si="36"/>
        <v>4.5</v>
      </c>
      <c r="H1190" s="122">
        <v>4.5</v>
      </c>
      <c r="I1190" s="122">
        <v>4.5</v>
      </c>
      <c r="J1190" s="122">
        <v>4.5</v>
      </c>
      <c r="K1190" s="122">
        <v>4.5</v>
      </c>
      <c r="L1190" s="135"/>
    </row>
    <row r="1191" spans="1:12" ht="30" customHeight="1">
      <c r="A1191" s="139" t="str">
        <f t="shared" si="37"/>
        <v>1173위</v>
      </c>
      <c r="B1191" s="139" t="s">
        <v>4995</v>
      </c>
      <c r="C1191" s="139" t="s">
        <v>5559</v>
      </c>
      <c r="D1191" s="142" t="s">
        <v>5552</v>
      </c>
      <c r="E1191" s="121" t="s">
        <v>677</v>
      </c>
      <c r="F1191" s="140" t="s">
        <v>5143</v>
      </c>
      <c r="G1191" s="618">
        <f t="shared" si="36"/>
        <v>4.5</v>
      </c>
      <c r="H1191" s="244">
        <v>4.5</v>
      </c>
      <c r="I1191" s="244">
        <v>4.5</v>
      </c>
      <c r="J1191" s="244">
        <v>4.5</v>
      </c>
      <c r="K1191" s="244">
        <v>4.5</v>
      </c>
      <c r="L1191" s="139"/>
    </row>
    <row r="1192" spans="1:12" ht="30" customHeight="1">
      <c r="A1192" s="139" t="str">
        <f t="shared" si="37"/>
        <v>1173위</v>
      </c>
      <c r="B1192" s="139" t="s">
        <v>5569</v>
      </c>
      <c r="C1192" s="139" t="s">
        <v>5559</v>
      </c>
      <c r="D1192" s="142" t="s">
        <v>5552</v>
      </c>
      <c r="E1192" s="121" t="s">
        <v>677</v>
      </c>
      <c r="F1192" s="140" t="s">
        <v>5147</v>
      </c>
      <c r="G1192" s="618">
        <f t="shared" si="36"/>
        <v>4.5</v>
      </c>
      <c r="H1192" s="244">
        <v>4.55</v>
      </c>
      <c r="I1192" s="244">
        <v>4.3499999999999996</v>
      </c>
      <c r="J1192" s="244">
        <v>4.55</v>
      </c>
      <c r="K1192" s="244">
        <v>4.55</v>
      </c>
      <c r="L1192" s="139"/>
    </row>
    <row r="1193" spans="1:12" ht="30" customHeight="1">
      <c r="A1193" s="139" t="str">
        <f t="shared" si="37"/>
        <v>1173위</v>
      </c>
      <c r="B1193" s="135" t="s">
        <v>2757</v>
      </c>
      <c r="C1193" s="119" t="s">
        <v>2512</v>
      </c>
      <c r="D1193" s="120" t="s">
        <v>155</v>
      </c>
      <c r="E1193" s="121" t="s">
        <v>1356</v>
      </c>
      <c r="F1193" s="120" t="s">
        <v>1350</v>
      </c>
      <c r="G1193" s="619">
        <f t="shared" si="36"/>
        <v>4.5</v>
      </c>
      <c r="H1193" s="122">
        <v>4.5</v>
      </c>
      <c r="I1193" s="122">
        <v>4.5</v>
      </c>
      <c r="J1193" s="122">
        <v>4.5</v>
      </c>
      <c r="K1193" s="122">
        <v>4.5</v>
      </c>
      <c r="L1193" s="500"/>
    </row>
    <row r="1194" spans="1:12" ht="30" customHeight="1">
      <c r="A1194" s="139" t="str">
        <f t="shared" si="37"/>
        <v>1173위</v>
      </c>
      <c r="B1194" s="135" t="s">
        <v>2757</v>
      </c>
      <c r="C1194" s="119" t="s">
        <v>2515</v>
      </c>
      <c r="D1194" s="120" t="s">
        <v>155</v>
      </c>
      <c r="E1194" s="121" t="s">
        <v>807</v>
      </c>
      <c r="F1194" s="120" t="s">
        <v>808</v>
      </c>
      <c r="G1194" s="619">
        <f t="shared" si="36"/>
        <v>4.5</v>
      </c>
      <c r="H1194" s="122">
        <v>4.5</v>
      </c>
      <c r="I1194" s="122">
        <v>4.43</v>
      </c>
      <c r="J1194" s="122">
        <v>4.5</v>
      </c>
      <c r="K1194" s="122">
        <v>4.57</v>
      </c>
      <c r="L1194" s="500"/>
    </row>
    <row r="1195" spans="1:12" ht="30" customHeight="1">
      <c r="A1195" s="139" t="str">
        <f t="shared" si="37"/>
        <v>1173위</v>
      </c>
      <c r="B1195" s="135" t="s">
        <v>2758</v>
      </c>
      <c r="C1195" s="125" t="s">
        <v>2672</v>
      </c>
      <c r="D1195" s="130" t="s">
        <v>2585</v>
      </c>
      <c r="E1195" s="125" t="s">
        <v>2549</v>
      </c>
      <c r="F1195" s="127" t="s">
        <v>808</v>
      </c>
      <c r="G1195" s="621">
        <f t="shared" si="36"/>
        <v>4.5</v>
      </c>
      <c r="H1195" s="128">
        <v>4.46</v>
      </c>
      <c r="I1195" s="128">
        <v>4.46</v>
      </c>
      <c r="J1195" s="128">
        <v>4.54</v>
      </c>
      <c r="K1195" s="128">
        <v>4.54</v>
      </c>
      <c r="L1195" s="500"/>
    </row>
    <row r="1196" spans="1:12" ht="30" customHeight="1">
      <c r="A1196" s="139" t="str">
        <f t="shared" si="37"/>
        <v>1173위</v>
      </c>
      <c r="B1196" s="139" t="s">
        <v>4237</v>
      </c>
      <c r="C1196" s="139" t="s">
        <v>4160</v>
      </c>
      <c r="D1196" s="120" t="s">
        <v>4229</v>
      </c>
      <c r="E1196" s="121" t="s">
        <v>675</v>
      </c>
      <c r="F1196" s="140" t="s">
        <v>676</v>
      </c>
      <c r="G1196" s="618">
        <f t="shared" si="36"/>
        <v>4.5</v>
      </c>
      <c r="H1196" s="141">
        <v>4.57</v>
      </c>
      <c r="I1196" s="141">
        <v>4.43</v>
      </c>
      <c r="J1196" s="141">
        <v>4.57</v>
      </c>
      <c r="K1196" s="141">
        <v>4.43</v>
      </c>
      <c r="L1196" s="500"/>
    </row>
    <row r="1197" spans="1:12" ht="30" customHeight="1">
      <c r="A1197" s="139" t="str">
        <f t="shared" si="37"/>
        <v>1173위</v>
      </c>
      <c r="B1197" s="135" t="s">
        <v>2758</v>
      </c>
      <c r="C1197" s="125" t="s">
        <v>2601</v>
      </c>
      <c r="D1197" s="130" t="s">
        <v>2613</v>
      </c>
      <c r="E1197" s="125" t="s">
        <v>331</v>
      </c>
      <c r="F1197" s="127" t="s">
        <v>332</v>
      </c>
      <c r="G1197" s="621">
        <f t="shared" si="36"/>
        <v>4.5</v>
      </c>
      <c r="H1197" s="128">
        <v>4.5</v>
      </c>
      <c r="I1197" s="128">
        <v>4.4400000000000004</v>
      </c>
      <c r="J1197" s="128">
        <v>4.5599999999999996</v>
      </c>
      <c r="K1197" s="128">
        <v>4.5</v>
      </c>
      <c r="L1197" s="500"/>
    </row>
    <row r="1198" spans="1:12" ht="30" customHeight="1">
      <c r="A1198" s="139" t="str">
        <f t="shared" si="37"/>
        <v>1173위</v>
      </c>
      <c r="B1198" s="135" t="s">
        <v>2759</v>
      </c>
      <c r="C1198" s="134" t="s">
        <v>2116</v>
      </c>
      <c r="D1198" s="131" t="s">
        <v>432</v>
      </c>
      <c r="E1198" s="132" t="s">
        <v>331</v>
      </c>
      <c r="F1198" s="133" t="s">
        <v>332</v>
      </c>
      <c r="G1198" s="619">
        <f t="shared" si="36"/>
        <v>4.5</v>
      </c>
      <c r="H1198" s="122">
        <v>4.6100000000000003</v>
      </c>
      <c r="I1198" s="122">
        <v>4.5</v>
      </c>
      <c r="J1198" s="122">
        <v>4.6100000000000003</v>
      </c>
      <c r="K1198" s="122">
        <v>4.28</v>
      </c>
      <c r="L1198" s="500"/>
    </row>
    <row r="1199" spans="1:12" ht="30" customHeight="1">
      <c r="A1199" s="139" t="str">
        <f t="shared" si="37"/>
        <v>1173위</v>
      </c>
      <c r="B1199" s="135" t="s">
        <v>4375</v>
      </c>
      <c r="C1199" s="135" t="s">
        <v>4488</v>
      </c>
      <c r="D1199" s="142" t="s">
        <v>4493</v>
      </c>
      <c r="E1199" s="121" t="s">
        <v>331</v>
      </c>
      <c r="F1199" s="140" t="s">
        <v>332</v>
      </c>
      <c r="G1199" s="619">
        <f t="shared" si="36"/>
        <v>4.5</v>
      </c>
      <c r="H1199" s="122">
        <v>4.53</v>
      </c>
      <c r="I1199" s="122">
        <v>4.47</v>
      </c>
      <c r="J1199" s="122">
        <v>4.53</v>
      </c>
      <c r="K1199" s="122">
        <v>4.47</v>
      </c>
      <c r="L1199" s="135"/>
    </row>
    <row r="1200" spans="1:12" ht="30" customHeight="1">
      <c r="A1200" s="139" t="str">
        <f t="shared" si="37"/>
        <v>1197위</v>
      </c>
      <c r="B1200" s="135" t="s">
        <v>2759</v>
      </c>
      <c r="C1200" s="134" t="s">
        <v>2127</v>
      </c>
      <c r="D1200" s="131" t="s">
        <v>432</v>
      </c>
      <c r="E1200" s="132" t="s">
        <v>445</v>
      </c>
      <c r="F1200" s="133" t="s">
        <v>334</v>
      </c>
      <c r="G1200" s="619">
        <f t="shared" si="36"/>
        <v>4.4975000000000005</v>
      </c>
      <c r="H1200" s="122">
        <v>4.4000000000000004</v>
      </c>
      <c r="I1200" s="122">
        <v>4.53</v>
      </c>
      <c r="J1200" s="122">
        <v>4.53</v>
      </c>
      <c r="K1200" s="122">
        <v>4.53</v>
      </c>
      <c r="L1200" s="500"/>
    </row>
    <row r="1201" spans="1:12" ht="30" customHeight="1">
      <c r="A1201" s="139" t="str">
        <f t="shared" si="37"/>
        <v>1197위</v>
      </c>
      <c r="B1201" s="135" t="s">
        <v>2760</v>
      </c>
      <c r="C1201" s="119" t="s">
        <v>2518</v>
      </c>
      <c r="D1201" s="120" t="s">
        <v>2420</v>
      </c>
      <c r="E1201" s="121" t="s">
        <v>2479</v>
      </c>
      <c r="F1201" s="120" t="s">
        <v>305</v>
      </c>
      <c r="G1201" s="619">
        <f t="shared" si="36"/>
        <v>4.4975000000000005</v>
      </c>
      <c r="H1201" s="122">
        <v>4.5</v>
      </c>
      <c r="I1201" s="122">
        <v>4.5</v>
      </c>
      <c r="J1201" s="122">
        <v>4.4800000000000004</v>
      </c>
      <c r="K1201" s="122">
        <v>4.51</v>
      </c>
      <c r="L1201" s="500"/>
    </row>
    <row r="1202" spans="1:12" ht="30" customHeight="1">
      <c r="A1202" s="139" t="str">
        <f t="shared" si="37"/>
        <v>1197위</v>
      </c>
      <c r="B1202" s="135" t="s">
        <v>3037</v>
      </c>
      <c r="C1202" s="135" t="s">
        <v>5594</v>
      </c>
      <c r="D1202" s="120" t="s">
        <v>3034</v>
      </c>
      <c r="E1202" s="121" t="s">
        <v>3027</v>
      </c>
      <c r="F1202" s="140" t="s">
        <v>3028</v>
      </c>
      <c r="G1202" s="619">
        <f t="shared" si="36"/>
        <v>4.4975000000000005</v>
      </c>
      <c r="H1202" s="122">
        <v>4.46</v>
      </c>
      <c r="I1202" s="122">
        <v>4.49</v>
      </c>
      <c r="J1202" s="122">
        <v>4.53</v>
      </c>
      <c r="K1202" s="122">
        <v>4.51</v>
      </c>
      <c r="L1202" s="500"/>
    </row>
    <row r="1203" spans="1:12" ht="30" customHeight="1">
      <c r="A1203" s="139" t="str">
        <f t="shared" si="37"/>
        <v>1197위</v>
      </c>
      <c r="B1203" s="135" t="s">
        <v>2755</v>
      </c>
      <c r="C1203" s="123" t="s">
        <v>89</v>
      </c>
      <c r="D1203" s="120" t="s">
        <v>521</v>
      </c>
      <c r="E1203" s="121" t="s">
        <v>134</v>
      </c>
      <c r="F1203" s="120" t="s">
        <v>523</v>
      </c>
      <c r="G1203" s="619">
        <f t="shared" si="36"/>
        <v>4.4975000000000005</v>
      </c>
      <c r="H1203" s="122">
        <v>4.5</v>
      </c>
      <c r="I1203" s="122">
        <v>4.49</v>
      </c>
      <c r="J1203" s="122">
        <v>4.47</v>
      </c>
      <c r="K1203" s="122">
        <v>4.53</v>
      </c>
      <c r="L1203" s="500"/>
    </row>
    <row r="1204" spans="1:12" ht="30" customHeight="1">
      <c r="A1204" s="139" t="str">
        <f t="shared" si="37"/>
        <v>1197위</v>
      </c>
      <c r="B1204" s="135" t="s">
        <v>2756</v>
      </c>
      <c r="C1204" s="119" t="s">
        <v>2510</v>
      </c>
      <c r="D1204" s="120" t="s">
        <v>966</v>
      </c>
      <c r="E1204" s="121" t="s">
        <v>140</v>
      </c>
      <c r="F1204" s="120" t="s">
        <v>141</v>
      </c>
      <c r="G1204" s="619">
        <f t="shared" si="36"/>
        <v>4.4975000000000005</v>
      </c>
      <c r="H1204" s="122">
        <v>4.49</v>
      </c>
      <c r="I1204" s="122">
        <v>4.4800000000000004</v>
      </c>
      <c r="J1204" s="122">
        <v>4.4800000000000004</v>
      </c>
      <c r="K1204" s="122">
        <v>4.54</v>
      </c>
      <c r="L1204" s="500"/>
    </row>
    <row r="1205" spans="1:12" ht="30" customHeight="1">
      <c r="A1205" s="139" t="str">
        <f t="shared" si="37"/>
        <v>1197위</v>
      </c>
      <c r="B1205" s="135" t="s">
        <v>2759</v>
      </c>
      <c r="C1205" s="134" t="s">
        <v>2127</v>
      </c>
      <c r="D1205" s="131" t="s">
        <v>432</v>
      </c>
      <c r="E1205" s="132" t="s">
        <v>173</v>
      </c>
      <c r="F1205" s="133" t="s">
        <v>2415</v>
      </c>
      <c r="G1205" s="619">
        <f t="shared" si="36"/>
        <v>4.4975000000000005</v>
      </c>
      <c r="H1205" s="122">
        <v>4.49</v>
      </c>
      <c r="I1205" s="122">
        <v>4.5</v>
      </c>
      <c r="J1205" s="122">
        <v>4.49</v>
      </c>
      <c r="K1205" s="122">
        <v>4.51</v>
      </c>
      <c r="L1205" s="500"/>
    </row>
    <row r="1206" spans="1:12" ht="30" customHeight="1">
      <c r="A1206" s="139" t="str">
        <f t="shared" si="37"/>
        <v>1203위</v>
      </c>
      <c r="B1206" s="135" t="s">
        <v>2756</v>
      </c>
      <c r="C1206" s="119" t="s">
        <v>2509</v>
      </c>
      <c r="D1206" s="120" t="s">
        <v>155</v>
      </c>
      <c r="E1206" s="121" t="s">
        <v>335</v>
      </c>
      <c r="F1206" s="120" t="s">
        <v>336</v>
      </c>
      <c r="G1206" s="619">
        <f t="shared" si="36"/>
        <v>4.4974999999999996</v>
      </c>
      <c r="H1206" s="122">
        <v>4.5599999999999996</v>
      </c>
      <c r="I1206" s="122">
        <v>4.5599999999999996</v>
      </c>
      <c r="J1206" s="122">
        <v>4.3099999999999996</v>
      </c>
      <c r="K1206" s="122">
        <v>4.5599999999999996</v>
      </c>
      <c r="L1206" s="500"/>
    </row>
    <row r="1207" spans="1:12" ht="30" customHeight="1">
      <c r="A1207" s="139" t="str">
        <f t="shared" si="37"/>
        <v>1203위</v>
      </c>
      <c r="B1207" s="135" t="s">
        <v>2757</v>
      </c>
      <c r="C1207" s="119" t="s">
        <v>2512</v>
      </c>
      <c r="D1207" s="120" t="s">
        <v>1269</v>
      </c>
      <c r="E1207" s="121" t="s">
        <v>367</v>
      </c>
      <c r="F1207" s="120" t="s">
        <v>368</v>
      </c>
      <c r="G1207" s="619">
        <f t="shared" si="36"/>
        <v>4.4974999999999996</v>
      </c>
      <c r="H1207" s="122">
        <v>4.47</v>
      </c>
      <c r="I1207" s="122">
        <v>4.47</v>
      </c>
      <c r="J1207" s="122">
        <v>4.5199999999999996</v>
      </c>
      <c r="K1207" s="122">
        <v>4.53</v>
      </c>
      <c r="L1207" s="500"/>
    </row>
    <row r="1208" spans="1:12" ht="30" customHeight="1">
      <c r="A1208" s="139" t="str">
        <f t="shared" si="37"/>
        <v>1205위</v>
      </c>
      <c r="B1208" s="139" t="s">
        <v>4995</v>
      </c>
      <c r="C1208" s="139" t="s">
        <v>4910</v>
      </c>
      <c r="D1208" s="142" t="s">
        <v>4997</v>
      </c>
      <c r="E1208" s="121" t="s">
        <v>4948</v>
      </c>
      <c r="F1208" s="120" t="s">
        <v>202</v>
      </c>
      <c r="G1208" s="618">
        <f t="shared" si="36"/>
        <v>4.4971518177163343</v>
      </c>
      <c r="H1208" s="244">
        <v>4.4930875576036868</v>
      </c>
      <c r="I1208" s="244">
        <v>4.5115207373271886</v>
      </c>
      <c r="J1208" s="244">
        <v>4.4562211981566824</v>
      </c>
      <c r="K1208" s="244">
        <v>4.5277777777777777</v>
      </c>
      <c r="L1208" s="139"/>
    </row>
    <row r="1209" spans="1:12" ht="30" customHeight="1">
      <c r="A1209" s="139" t="str">
        <f t="shared" si="37"/>
        <v>1206위</v>
      </c>
      <c r="B1209" s="135" t="s">
        <v>2756</v>
      </c>
      <c r="C1209" s="119" t="s">
        <v>2509</v>
      </c>
      <c r="D1209" s="120" t="s">
        <v>155</v>
      </c>
      <c r="E1209" s="121" t="s">
        <v>337</v>
      </c>
      <c r="F1209" s="120" t="s">
        <v>338</v>
      </c>
      <c r="G1209" s="619">
        <f t="shared" si="36"/>
        <v>4.4950000000000001</v>
      </c>
      <c r="H1209" s="122">
        <v>4.3600000000000003</v>
      </c>
      <c r="I1209" s="122">
        <v>4.54</v>
      </c>
      <c r="J1209" s="122">
        <v>4.54</v>
      </c>
      <c r="K1209" s="122">
        <v>4.54</v>
      </c>
      <c r="L1209" s="500"/>
    </row>
    <row r="1210" spans="1:12" ht="30" customHeight="1">
      <c r="A1210" s="139" t="str">
        <f t="shared" si="37"/>
        <v>1206위</v>
      </c>
      <c r="B1210" s="135" t="s">
        <v>4375</v>
      </c>
      <c r="C1210" s="135" t="s">
        <v>4488</v>
      </c>
      <c r="D1210" s="142" t="s">
        <v>4493</v>
      </c>
      <c r="E1210" s="121" t="s">
        <v>4446</v>
      </c>
      <c r="F1210" s="140" t="s">
        <v>4447</v>
      </c>
      <c r="G1210" s="619">
        <f t="shared" si="36"/>
        <v>4.4950000000000001</v>
      </c>
      <c r="H1210" s="122">
        <v>4.51</v>
      </c>
      <c r="I1210" s="122">
        <v>4.47</v>
      </c>
      <c r="J1210" s="122">
        <v>4.5</v>
      </c>
      <c r="K1210" s="122">
        <v>4.5</v>
      </c>
      <c r="L1210" s="135"/>
    </row>
    <row r="1211" spans="1:12" ht="30" customHeight="1">
      <c r="A1211" s="139" t="str">
        <f t="shared" si="37"/>
        <v>1206위</v>
      </c>
      <c r="B1211" s="135" t="s">
        <v>2757</v>
      </c>
      <c r="C1211" s="119" t="s">
        <v>2515</v>
      </c>
      <c r="D1211" s="120" t="s">
        <v>1393</v>
      </c>
      <c r="E1211" s="121" t="s">
        <v>298</v>
      </c>
      <c r="F1211" s="120" t="s">
        <v>299</v>
      </c>
      <c r="G1211" s="619">
        <f t="shared" si="36"/>
        <v>4.4950000000000001</v>
      </c>
      <c r="H1211" s="122">
        <v>4.49</v>
      </c>
      <c r="I1211" s="122">
        <v>4.49</v>
      </c>
      <c r="J1211" s="122">
        <v>4.51</v>
      </c>
      <c r="K1211" s="122">
        <v>4.49</v>
      </c>
      <c r="L1211" s="500"/>
    </row>
    <row r="1212" spans="1:12" ht="30" customHeight="1">
      <c r="A1212" s="139" t="str">
        <f t="shared" si="37"/>
        <v>1209위</v>
      </c>
      <c r="B1212" s="135" t="s">
        <v>2756</v>
      </c>
      <c r="C1212" s="119" t="s">
        <v>2510</v>
      </c>
      <c r="D1212" s="120" t="s">
        <v>966</v>
      </c>
      <c r="E1212" s="121" t="s">
        <v>298</v>
      </c>
      <c r="F1212" s="120" t="s">
        <v>299</v>
      </c>
      <c r="G1212" s="619">
        <f t="shared" si="36"/>
        <v>4.4925000000000006</v>
      </c>
      <c r="H1212" s="122">
        <v>4.54</v>
      </c>
      <c r="I1212" s="122">
        <v>4.51</v>
      </c>
      <c r="J1212" s="122">
        <v>4.46</v>
      </c>
      <c r="K1212" s="122">
        <v>4.46</v>
      </c>
      <c r="L1212" s="500"/>
    </row>
    <row r="1213" spans="1:12" ht="30" customHeight="1">
      <c r="A1213" s="139" t="str">
        <f t="shared" si="37"/>
        <v>1210위</v>
      </c>
      <c r="B1213" s="135" t="s">
        <v>2756</v>
      </c>
      <c r="C1213" s="119" t="s">
        <v>2510</v>
      </c>
      <c r="D1213" s="120" t="s">
        <v>155</v>
      </c>
      <c r="E1213" s="121" t="s">
        <v>459</v>
      </c>
      <c r="F1213" s="120" t="s">
        <v>460</v>
      </c>
      <c r="G1213" s="619">
        <f t="shared" si="36"/>
        <v>4.4924999999999997</v>
      </c>
      <c r="H1213" s="122">
        <v>4.5</v>
      </c>
      <c r="I1213" s="122">
        <v>4.53</v>
      </c>
      <c r="J1213" s="122">
        <v>4.47</v>
      </c>
      <c r="K1213" s="122">
        <v>4.47</v>
      </c>
      <c r="L1213" s="500"/>
    </row>
    <row r="1214" spans="1:12" ht="30" customHeight="1">
      <c r="A1214" s="139" t="str">
        <f t="shared" si="37"/>
        <v>1210위</v>
      </c>
      <c r="B1214" s="135" t="s">
        <v>5600</v>
      </c>
      <c r="C1214" s="134" t="s">
        <v>3960</v>
      </c>
      <c r="D1214" s="131" t="s">
        <v>4000</v>
      </c>
      <c r="E1214" s="132" t="s">
        <v>3984</v>
      </c>
      <c r="F1214" s="133" t="s">
        <v>4003</v>
      </c>
      <c r="G1214" s="619">
        <f t="shared" si="36"/>
        <v>4.4924999999999997</v>
      </c>
      <c r="H1214" s="122">
        <v>4.47</v>
      </c>
      <c r="I1214" s="122">
        <v>4.53</v>
      </c>
      <c r="J1214" s="122">
        <v>4.47</v>
      </c>
      <c r="K1214" s="122">
        <v>4.5</v>
      </c>
      <c r="L1214" s="500"/>
    </row>
    <row r="1215" spans="1:12" ht="30" customHeight="1">
      <c r="A1215" s="139" t="str">
        <f t="shared" si="37"/>
        <v>1210위</v>
      </c>
      <c r="B1215" s="135" t="s">
        <v>2757</v>
      </c>
      <c r="C1215" s="119" t="s">
        <v>2514</v>
      </c>
      <c r="D1215" s="120" t="s">
        <v>1494</v>
      </c>
      <c r="E1215" s="121" t="s">
        <v>117</v>
      </c>
      <c r="F1215" s="120" t="s">
        <v>1500</v>
      </c>
      <c r="G1215" s="619">
        <f t="shared" si="36"/>
        <v>4.4924999999999997</v>
      </c>
      <c r="H1215" s="122">
        <v>4.5</v>
      </c>
      <c r="I1215" s="122">
        <v>4.47</v>
      </c>
      <c r="J1215" s="122">
        <v>4.5</v>
      </c>
      <c r="K1215" s="122">
        <v>4.5</v>
      </c>
      <c r="L1215" s="500"/>
    </row>
    <row r="1216" spans="1:12" ht="30" customHeight="1">
      <c r="A1216" s="139" t="str">
        <f t="shared" si="37"/>
        <v>1210위</v>
      </c>
      <c r="B1216" s="135" t="s">
        <v>2760</v>
      </c>
      <c r="C1216" s="119" t="s">
        <v>2772</v>
      </c>
      <c r="D1216" s="136" t="s">
        <v>2776</v>
      </c>
      <c r="E1216" s="132" t="s">
        <v>537</v>
      </c>
      <c r="F1216" s="133" t="s">
        <v>330</v>
      </c>
      <c r="G1216" s="619">
        <f t="shared" si="36"/>
        <v>4.4924999999999997</v>
      </c>
      <c r="H1216" s="122">
        <v>4.5</v>
      </c>
      <c r="I1216" s="122">
        <v>4.42</v>
      </c>
      <c r="J1216" s="122">
        <v>4.5</v>
      </c>
      <c r="K1216" s="122">
        <v>4.55</v>
      </c>
      <c r="L1216" s="500"/>
    </row>
    <row r="1217" spans="1:12" ht="30" customHeight="1">
      <c r="A1217" s="139" t="str">
        <f t="shared" si="37"/>
        <v>1210위</v>
      </c>
      <c r="B1217" s="135" t="s">
        <v>4237</v>
      </c>
      <c r="C1217" s="134" t="s">
        <v>3272</v>
      </c>
      <c r="D1217" s="131" t="s">
        <v>3273</v>
      </c>
      <c r="E1217" s="132" t="s">
        <v>3288</v>
      </c>
      <c r="F1217" s="131" t="s">
        <v>3289</v>
      </c>
      <c r="G1217" s="619">
        <f t="shared" si="36"/>
        <v>4.4924999999999997</v>
      </c>
      <c r="H1217" s="122">
        <v>4.51</v>
      </c>
      <c r="I1217" s="122">
        <v>4.47</v>
      </c>
      <c r="J1217" s="122">
        <v>4.5</v>
      </c>
      <c r="K1217" s="122">
        <v>4.49</v>
      </c>
      <c r="L1217" s="500"/>
    </row>
    <row r="1218" spans="1:12" ht="30" customHeight="1">
      <c r="A1218" s="139" t="str">
        <f t="shared" si="37"/>
        <v>1210위</v>
      </c>
      <c r="B1218" s="135" t="s">
        <v>2757</v>
      </c>
      <c r="C1218" s="119" t="s">
        <v>2514</v>
      </c>
      <c r="D1218" s="120" t="s">
        <v>155</v>
      </c>
      <c r="E1218" s="121" t="s">
        <v>173</v>
      </c>
      <c r="F1218" s="120" t="s">
        <v>174</v>
      </c>
      <c r="G1218" s="619">
        <f t="shared" si="36"/>
        <v>4.4924999999999997</v>
      </c>
      <c r="H1218" s="122">
        <v>4.5</v>
      </c>
      <c r="I1218" s="122">
        <v>4.5</v>
      </c>
      <c r="J1218" s="122">
        <v>4.47</v>
      </c>
      <c r="K1218" s="122">
        <v>4.5</v>
      </c>
      <c r="L1218" s="500"/>
    </row>
    <row r="1219" spans="1:12" ht="30" customHeight="1">
      <c r="A1219" s="139" t="str">
        <f t="shared" si="37"/>
        <v>1216위</v>
      </c>
      <c r="B1219" s="135" t="s">
        <v>2760</v>
      </c>
      <c r="C1219" s="119" t="s">
        <v>2518</v>
      </c>
      <c r="D1219" s="120" t="s">
        <v>2420</v>
      </c>
      <c r="E1219" s="121" t="s">
        <v>142</v>
      </c>
      <c r="F1219" s="120" t="s">
        <v>143</v>
      </c>
      <c r="G1219" s="619">
        <f t="shared" si="36"/>
        <v>4.49</v>
      </c>
      <c r="H1219" s="122">
        <v>4.53</v>
      </c>
      <c r="I1219" s="122">
        <v>4.4400000000000004</v>
      </c>
      <c r="J1219" s="122">
        <v>4.5</v>
      </c>
      <c r="K1219" s="122">
        <v>4.49</v>
      </c>
      <c r="L1219" s="500"/>
    </row>
    <row r="1220" spans="1:12" ht="30" customHeight="1">
      <c r="A1220" s="139" t="str">
        <f t="shared" si="37"/>
        <v>1216위</v>
      </c>
      <c r="B1220" s="139" t="s">
        <v>4995</v>
      </c>
      <c r="C1220" s="139" t="s">
        <v>5559</v>
      </c>
      <c r="D1220" s="142" t="s">
        <v>5556</v>
      </c>
      <c r="E1220" s="121" t="s">
        <v>341</v>
      </c>
      <c r="F1220" s="120" t="s">
        <v>5197</v>
      </c>
      <c r="G1220" s="618">
        <f t="shared" ref="G1220:G1283" si="38">AVERAGE(H1220:K1220)</f>
        <v>4.49</v>
      </c>
      <c r="H1220" s="244">
        <v>4.5199999999999996</v>
      </c>
      <c r="I1220" s="244">
        <v>4.4800000000000004</v>
      </c>
      <c r="J1220" s="244">
        <v>4.5199999999999996</v>
      </c>
      <c r="K1220" s="244">
        <v>4.4400000000000004</v>
      </c>
      <c r="L1220" s="139"/>
    </row>
    <row r="1221" spans="1:12" ht="30" customHeight="1">
      <c r="A1221" s="139" t="str">
        <f t="shared" si="37"/>
        <v>1216위</v>
      </c>
      <c r="B1221" s="139" t="s">
        <v>4375</v>
      </c>
      <c r="C1221" s="139" t="s">
        <v>4904</v>
      </c>
      <c r="D1221" s="142" t="s">
        <v>4899</v>
      </c>
      <c r="E1221" s="121" t="s">
        <v>4806</v>
      </c>
      <c r="F1221" s="140" t="s">
        <v>4807</v>
      </c>
      <c r="G1221" s="618">
        <f t="shared" si="38"/>
        <v>4.49</v>
      </c>
      <c r="H1221" s="141">
        <v>4.4800000000000004</v>
      </c>
      <c r="I1221" s="141">
        <v>4.4800000000000004</v>
      </c>
      <c r="J1221" s="141">
        <v>4.5</v>
      </c>
      <c r="K1221" s="141">
        <v>4.5</v>
      </c>
      <c r="L1221" s="139"/>
    </row>
    <row r="1222" spans="1:12" ht="30" customHeight="1">
      <c r="A1222" s="139" t="str">
        <f t="shared" ref="A1222:A1285" si="39">IF(_xlfn.RANK.EQ(G1222,$G$4:$G$1977,0)=_xlfn.RANK.EQ(G1221,$G$4:$G$1977,0), _xlfn.RANK.EQ(G1221,$G$4:$G$1977)&amp;"위", _xlfn.RANK.EQ(G1222,$G$4:$G$1977,0)&amp;"위")</f>
        <v>1216위</v>
      </c>
      <c r="B1222" s="135" t="s">
        <v>4237</v>
      </c>
      <c r="C1222" s="134" t="s">
        <v>3960</v>
      </c>
      <c r="D1222" s="131" t="s">
        <v>3968</v>
      </c>
      <c r="E1222" s="132" t="s">
        <v>3969</v>
      </c>
      <c r="F1222" s="131" t="s">
        <v>3970</v>
      </c>
      <c r="G1222" s="619">
        <f t="shared" si="38"/>
        <v>4.49</v>
      </c>
      <c r="H1222" s="122">
        <v>4.49</v>
      </c>
      <c r="I1222" s="122">
        <v>4.47</v>
      </c>
      <c r="J1222" s="122">
        <v>4.4400000000000004</v>
      </c>
      <c r="K1222" s="122">
        <v>4.5599999999999996</v>
      </c>
      <c r="L1222" s="500"/>
    </row>
    <row r="1223" spans="1:12" ht="30" customHeight="1">
      <c r="A1223" s="139" t="str">
        <f t="shared" si="39"/>
        <v>1216위</v>
      </c>
      <c r="B1223" s="135" t="s">
        <v>2755</v>
      </c>
      <c r="C1223" s="123" t="s">
        <v>235</v>
      </c>
      <c r="D1223" s="120" t="s">
        <v>377</v>
      </c>
      <c r="E1223" s="121" t="s">
        <v>391</v>
      </c>
      <c r="F1223" s="120" t="s">
        <v>240</v>
      </c>
      <c r="G1223" s="619">
        <f t="shared" si="38"/>
        <v>4.49</v>
      </c>
      <c r="H1223" s="122">
        <v>4.5599999999999996</v>
      </c>
      <c r="I1223" s="122">
        <v>4.4800000000000004</v>
      </c>
      <c r="J1223" s="122">
        <v>4.4400000000000004</v>
      </c>
      <c r="K1223" s="122">
        <v>4.4800000000000004</v>
      </c>
      <c r="L1223" s="500"/>
    </row>
    <row r="1224" spans="1:12" ht="30" customHeight="1">
      <c r="A1224" s="139" t="str">
        <f t="shared" si="39"/>
        <v>1221위</v>
      </c>
      <c r="B1224" s="139" t="s">
        <v>4995</v>
      </c>
      <c r="C1224" s="139" t="s">
        <v>5559</v>
      </c>
      <c r="D1224" s="142" t="s">
        <v>5557</v>
      </c>
      <c r="E1224" s="121" t="s">
        <v>5209</v>
      </c>
      <c r="F1224" s="120" t="s">
        <v>4219</v>
      </c>
      <c r="G1224" s="618">
        <f t="shared" si="38"/>
        <v>4.4896153846153846</v>
      </c>
      <c r="H1224" s="244">
        <v>4.5384615384615383</v>
      </c>
      <c r="I1224" s="244">
        <v>4.5</v>
      </c>
      <c r="J1224" s="244">
        <v>4.4800000000000004</v>
      </c>
      <c r="K1224" s="244">
        <v>4.4400000000000004</v>
      </c>
      <c r="L1224" s="139"/>
    </row>
    <row r="1225" spans="1:12" ht="30" customHeight="1">
      <c r="A1225" s="139" t="str">
        <f t="shared" si="39"/>
        <v>1222위</v>
      </c>
      <c r="B1225" s="135" t="s">
        <v>2758</v>
      </c>
      <c r="C1225" s="125" t="s">
        <v>2636</v>
      </c>
      <c r="D1225" s="130" t="s">
        <v>2652</v>
      </c>
      <c r="E1225" s="125" t="s">
        <v>2038</v>
      </c>
      <c r="F1225" s="127" t="s">
        <v>1963</v>
      </c>
      <c r="G1225" s="621">
        <f t="shared" si="38"/>
        <v>4.4875000000000007</v>
      </c>
      <c r="H1225" s="128">
        <v>4.49</v>
      </c>
      <c r="I1225" s="128">
        <v>4.47</v>
      </c>
      <c r="J1225" s="128">
        <v>4.51</v>
      </c>
      <c r="K1225" s="128">
        <v>4.4800000000000004</v>
      </c>
      <c r="L1225" s="500"/>
    </row>
    <row r="1226" spans="1:12" ht="30" customHeight="1">
      <c r="A1226" s="139" t="str">
        <f t="shared" si="39"/>
        <v>1222위</v>
      </c>
      <c r="B1226" s="135" t="s">
        <v>2760</v>
      </c>
      <c r="C1226" s="119" t="s">
        <v>2518</v>
      </c>
      <c r="D1226" s="120" t="s">
        <v>2420</v>
      </c>
      <c r="E1226" s="121" t="s">
        <v>296</v>
      </c>
      <c r="F1226" s="120" t="s">
        <v>2325</v>
      </c>
      <c r="G1226" s="619">
        <f t="shared" si="38"/>
        <v>4.4875000000000007</v>
      </c>
      <c r="H1226" s="122">
        <v>4.49</v>
      </c>
      <c r="I1226" s="122">
        <v>4.49</v>
      </c>
      <c r="J1226" s="122">
        <v>4.46</v>
      </c>
      <c r="K1226" s="122">
        <v>4.51</v>
      </c>
      <c r="L1226" s="500"/>
    </row>
    <row r="1227" spans="1:12" ht="30" customHeight="1">
      <c r="A1227" s="139" t="str">
        <f t="shared" si="39"/>
        <v>1222위</v>
      </c>
      <c r="B1227" s="135" t="s">
        <v>2755</v>
      </c>
      <c r="C1227" s="123" t="s">
        <v>216</v>
      </c>
      <c r="D1227" s="120" t="s">
        <v>133</v>
      </c>
      <c r="E1227" s="121" t="s">
        <v>312</v>
      </c>
      <c r="F1227" s="120" t="s">
        <v>313</v>
      </c>
      <c r="G1227" s="619">
        <f t="shared" si="38"/>
        <v>4.4875000000000007</v>
      </c>
      <c r="H1227" s="122">
        <v>4.4800000000000004</v>
      </c>
      <c r="I1227" s="122">
        <v>4.51</v>
      </c>
      <c r="J1227" s="122">
        <v>4.47</v>
      </c>
      <c r="K1227" s="122">
        <v>4.49</v>
      </c>
      <c r="L1227" s="500"/>
    </row>
    <row r="1228" spans="1:12" ht="30" customHeight="1">
      <c r="A1228" s="139" t="str">
        <f t="shared" si="39"/>
        <v>1225위</v>
      </c>
      <c r="B1228" s="135" t="s">
        <v>3135</v>
      </c>
      <c r="C1228" s="135" t="s">
        <v>3136</v>
      </c>
      <c r="D1228" s="120" t="s">
        <v>3137</v>
      </c>
      <c r="E1228" s="132" t="s">
        <v>3146</v>
      </c>
      <c r="F1228" s="131" t="s">
        <v>3147</v>
      </c>
      <c r="G1228" s="619">
        <f t="shared" si="38"/>
        <v>4.4874999999999998</v>
      </c>
      <c r="H1228" s="122">
        <v>4.55</v>
      </c>
      <c r="I1228" s="122">
        <v>4.45</v>
      </c>
      <c r="J1228" s="122">
        <v>4.5</v>
      </c>
      <c r="K1228" s="122">
        <v>4.45</v>
      </c>
      <c r="L1228" s="500"/>
    </row>
    <row r="1229" spans="1:12" ht="30" customHeight="1">
      <c r="A1229" s="139" t="str">
        <f t="shared" si="39"/>
        <v>1225위</v>
      </c>
      <c r="B1229" s="135" t="s">
        <v>2758</v>
      </c>
      <c r="C1229" s="125" t="s">
        <v>2627</v>
      </c>
      <c r="D1229" s="130" t="s">
        <v>2585</v>
      </c>
      <c r="E1229" s="125" t="s">
        <v>2550</v>
      </c>
      <c r="F1229" s="127" t="s">
        <v>982</v>
      </c>
      <c r="G1229" s="621">
        <f t="shared" si="38"/>
        <v>4.4874999999999998</v>
      </c>
      <c r="H1229" s="128">
        <v>4.5</v>
      </c>
      <c r="I1229" s="128">
        <v>4.45</v>
      </c>
      <c r="J1229" s="128">
        <v>4.55</v>
      </c>
      <c r="K1229" s="128">
        <v>4.45</v>
      </c>
      <c r="L1229" s="500"/>
    </row>
    <row r="1230" spans="1:12" ht="30" customHeight="1">
      <c r="A1230" s="139" t="str">
        <f t="shared" si="39"/>
        <v>1225위</v>
      </c>
      <c r="B1230" s="135" t="s">
        <v>2757</v>
      </c>
      <c r="C1230" s="119" t="s">
        <v>2514</v>
      </c>
      <c r="D1230" s="120" t="s">
        <v>155</v>
      </c>
      <c r="E1230" s="121" t="s">
        <v>979</v>
      </c>
      <c r="F1230" s="120" t="s">
        <v>980</v>
      </c>
      <c r="G1230" s="619">
        <f t="shared" si="38"/>
        <v>4.4874999999999998</v>
      </c>
      <c r="H1230" s="122">
        <v>4.49</v>
      </c>
      <c r="I1230" s="122">
        <v>4.51</v>
      </c>
      <c r="J1230" s="122">
        <v>4.51</v>
      </c>
      <c r="K1230" s="122">
        <v>4.4400000000000004</v>
      </c>
      <c r="L1230" s="500"/>
    </row>
    <row r="1231" spans="1:12" ht="30" customHeight="1">
      <c r="A1231" s="139" t="str">
        <f t="shared" si="39"/>
        <v>1225위</v>
      </c>
      <c r="B1231" s="135" t="s">
        <v>2758</v>
      </c>
      <c r="C1231" s="125" t="s">
        <v>2629</v>
      </c>
      <c r="D1231" s="130" t="s">
        <v>2635</v>
      </c>
      <c r="E1231" s="125" t="s">
        <v>173</v>
      </c>
      <c r="F1231" s="127" t="s">
        <v>174</v>
      </c>
      <c r="G1231" s="621">
        <f t="shared" si="38"/>
        <v>4.4874999999999998</v>
      </c>
      <c r="H1231" s="128">
        <v>4.49</v>
      </c>
      <c r="I1231" s="128">
        <v>4.53</v>
      </c>
      <c r="J1231" s="128">
        <v>4.46</v>
      </c>
      <c r="K1231" s="128">
        <v>4.47</v>
      </c>
      <c r="L1231" s="500"/>
    </row>
    <row r="1232" spans="1:12" ht="30" customHeight="1">
      <c r="A1232" s="139" t="str">
        <f t="shared" si="39"/>
        <v>1229위</v>
      </c>
      <c r="B1232" s="139" t="s">
        <v>4995</v>
      </c>
      <c r="C1232" s="139" t="s">
        <v>5559</v>
      </c>
      <c r="D1232" s="142" t="s">
        <v>5553</v>
      </c>
      <c r="E1232" s="121" t="s">
        <v>5170</v>
      </c>
      <c r="F1232" s="120" t="s">
        <v>4182</v>
      </c>
      <c r="G1232" s="618">
        <f t="shared" si="38"/>
        <v>4.4873218552654039</v>
      </c>
      <c r="H1232" s="244">
        <v>4.4792626728110596</v>
      </c>
      <c r="I1232" s="244">
        <v>4.4746543778801842</v>
      </c>
      <c r="J1232" s="244">
        <v>4.4722222222222223</v>
      </c>
      <c r="K1232" s="244">
        <v>4.5231481481481479</v>
      </c>
      <c r="L1232" s="139"/>
    </row>
    <row r="1233" spans="1:12" ht="30" customHeight="1">
      <c r="A1233" s="139" t="str">
        <f t="shared" si="39"/>
        <v>1230위</v>
      </c>
      <c r="B1233" s="135" t="s">
        <v>2758</v>
      </c>
      <c r="C1233" s="125" t="s">
        <v>2644</v>
      </c>
      <c r="D1233" s="130" t="s">
        <v>2635</v>
      </c>
      <c r="E1233" s="125" t="s">
        <v>2541</v>
      </c>
      <c r="F1233" s="127" t="s">
        <v>334</v>
      </c>
      <c r="G1233" s="621">
        <f t="shared" si="38"/>
        <v>4.4850000000000003</v>
      </c>
      <c r="H1233" s="128">
        <v>4.5</v>
      </c>
      <c r="I1233" s="128">
        <v>4.5</v>
      </c>
      <c r="J1233" s="128">
        <v>4.5</v>
      </c>
      <c r="K1233" s="128">
        <v>4.4400000000000004</v>
      </c>
      <c r="L1233" s="500"/>
    </row>
    <row r="1234" spans="1:12" ht="30" customHeight="1">
      <c r="A1234" s="139" t="str">
        <f t="shared" si="39"/>
        <v>1230위</v>
      </c>
      <c r="B1234" s="135" t="s">
        <v>2757</v>
      </c>
      <c r="C1234" s="119" t="s">
        <v>2514</v>
      </c>
      <c r="D1234" s="120" t="s">
        <v>155</v>
      </c>
      <c r="E1234" s="121" t="s">
        <v>335</v>
      </c>
      <c r="F1234" s="120" t="s">
        <v>336</v>
      </c>
      <c r="G1234" s="619">
        <f t="shared" si="38"/>
        <v>4.4850000000000003</v>
      </c>
      <c r="H1234" s="122">
        <v>4.5</v>
      </c>
      <c r="I1234" s="122">
        <v>4.5</v>
      </c>
      <c r="J1234" s="122">
        <v>4.4400000000000004</v>
      </c>
      <c r="K1234" s="122">
        <v>4.5</v>
      </c>
      <c r="L1234" s="500"/>
    </row>
    <row r="1235" spans="1:12" ht="30" customHeight="1">
      <c r="A1235" s="139" t="str">
        <f t="shared" si="39"/>
        <v>1230위</v>
      </c>
      <c r="B1235" s="135" t="s">
        <v>2757</v>
      </c>
      <c r="C1235" s="119" t="s">
        <v>2515</v>
      </c>
      <c r="D1235" s="120" t="s">
        <v>2517</v>
      </c>
      <c r="E1235" s="121" t="s">
        <v>117</v>
      </c>
      <c r="F1235" s="120" t="s">
        <v>1500</v>
      </c>
      <c r="G1235" s="619">
        <f t="shared" si="38"/>
        <v>4.4850000000000003</v>
      </c>
      <c r="H1235" s="122">
        <v>4.4400000000000004</v>
      </c>
      <c r="I1235" s="122">
        <v>4.5</v>
      </c>
      <c r="J1235" s="122">
        <v>4.5</v>
      </c>
      <c r="K1235" s="122">
        <v>4.5</v>
      </c>
      <c r="L1235" s="500"/>
    </row>
    <row r="1236" spans="1:12" ht="30" customHeight="1">
      <c r="A1236" s="139" t="str">
        <f t="shared" si="39"/>
        <v>1230위</v>
      </c>
      <c r="B1236" s="135" t="s">
        <v>3037</v>
      </c>
      <c r="C1236" s="135" t="s">
        <v>5593</v>
      </c>
      <c r="D1236" s="120" t="s">
        <v>3032</v>
      </c>
      <c r="E1236" s="121" t="s">
        <v>2289</v>
      </c>
      <c r="F1236" s="120" t="s">
        <v>2911</v>
      </c>
      <c r="G1236" s="619">
        <f t="shared" si="38"/>
        <v>4.4850000000000003</v>
      </c>
      <c r="H1236" s="122">
        <v>4.47</v>
      </c>
      <c r="I1236" s="122">
        <v>4.47</v>
      </c>
      <c r="J1236" s="122">
        <v>4.47</v>
      </c>
      <c r="K1236" s="122">
        <v>4.53</v>
      </c>
      <c r="L1236" s="500"/>
    </row>
    <row r="1237" spans="1:12" ht="30" customHeight="1">
      <c r="A1237" s="139" t="str">
        <f t="shared" si="39"/>
        <v>1230위</v>
      </c>
      <c r="B1237" s="135" t="s">
        <v>2756</v>
      </c>
      <c r="C1237" s="119" t="s">
        <v>2509</v>
      </c>
      <c r="D1237" s="120" t="s">
        <v>155</v>
      </c>
      <c r="E1237" s="121" t="s">
        <v>807</v>
      </c>
      <c r="F1237" s="120" t="s">
        <v>808</v>
      </c>
      <c r="G1237" s="619">
        <f t="shared" si="38"/>
        <v>4.4850000000000003</v>
      </c>
      <c r="H1237" s="122">
        <v>4.4400000000000004</v>
      </c>
      <c r="I1237" s="122">
        <v>4.5</v>
      </c>
      <c r="J1237" s="122">
        <v>4.4400000000000004</v>
      </c>
      <c r="K1237" s="122">
        <v>4.5599999999999996</v>
      </c>
      <c r="L1237" s="500"/>
    </row>
    <row r="1238" spans="1:12" ht="30" customHeight="1">
      <c r="A1238" s="139" t="str">
        <f t="shared" si="39"/>
        <v>1235위</v>
      </c>
      <c r="B1238" s="135" t="s">
        <v>2871</v>
      </c>
      <c r="C1238" s="135" t="s">
        <v>5589</v>
      </c>
      <c r="D1238" s="120" t="s">
        <v>2870</v>
      </c>
      <c r="E1238" s="132" t="s">
        <v>459</v>
      </c>
      <c r="F1238" s="133" t="s">
        <v>460</v>
      </c>
      <c r="G1238" s="619">
        <f t="shared" si="38"/>
        <v>4.4849999999999994</v>
      </c>
      <c r="H1238" s="122">
        <v>4.5</v>
      </c>
      <c r="I1238" s="122">
        <v>4.47</v>
      </c>
      <c r="J1238" s="122">
        <v>4.47</v>
      </c>
      <c r="K1238" s="122">
        <v>4.5</v>
      </c>
      <c r="L1238" s="500"/>
    </row>
    <row r="1239" spans="1:12" ht="30" customHeight="1">
      <c r="A1239" s="139" t="str">
        <f t="shared" si="39"/>
        <v>1236위</v>
      </c>
      <c r="B1239" s="139" t="s">
        <v>4995</v>
      </c>
      <c r="C1239" s="139" t="s">
        <v>5565</v>
      </c>
      <c r="D1239" s="142" t="s">
        <v>4996</v>
      </c>
      <c r="E1239" s="121" t="s">
        <v>4911</v>
      </c>
      <c r="F1239" s="120" t="s">
        <v>4912</v>
      </c>
      <c r="G1239" s="618">
        <f t="shared" si="38"/>
        <v>4.4833333333333334</v>
      </c>
      <c r="H1239" s="245">
        <v>4.4915254237288131</v>
      </c>
      <c r="I1239" s="245">
        <v>4.5084745762711869</v>
      </c>
      <c r="J1239" s="245">
        <v>4.4666666666666668</v>
      </c>
      <c r="K1239" s="245">
        <v>4.4666666666666668</v>
      </c>
      <c r="L1239" s="139"/>
    </row>
    <row r="1240" spans="1:12" ht="30" customHeight="1">
      <c r="A1240" s="139" t="str">
        <f t="shared" si="39"/>
        <v>1237위</v>
      </c>
      <c r="B1240" s="135" t="s">
        <v>2871</v>
      </c>
      <c r="C1240" s="135" t="s">
        <v>5589</v>
      </c>
      <c r="D1240" s="120" t="s">
        <v>2868</v>
      </c>
      <c r="E1240" s="132" t="s">
        <v>2820</v>
      </c>
      <c r="F1240" s="133" t="s">
        <v>2821</v>
      </c>
      <c r="G1240" s="619">
        <f t="shared" si="38"/>
        <v>4.4824999999999999</v>
      </c>
      <c r="H1240" s="122">
        <v>4.43</v>
      </c>
      <c r="I1240" s="122">
        <v>4.5</v>
      </c>
      <c r="J1240" s="122">
        <v>4.5</v>
      </c>
      <c r="K1240" s="122">
        <v>4.5</v>
      </c>
      <c r="L1240" s="500"/>
    </row>
    <row r="1241" spans="1:12" ht="30" customHeight="1">
      <c r="A1241" s="139" t="str">
        <f t="shared" si="39"/>
        <v>1237위</v>
      </c>
      <c r="B1241" s="135" t="s">
        <v>4237</v>
      </c>
      <c r="C1241" s="134" t="s">
        <v>3272</v>
      </c>
      <c r="D1241" s="131" t="s">
        <v>3273</v>
      </c>
      <c r="E1241" s="132" t="s">
        <v>761</v>
      </c>
      <c r="F1241" s="131" t="s">
        <v>3281</v>
      </c>
      <c r="G1241" s="619">
        <f t="shared" si="38"/>
        <v>4.4824999999999999</v>
      </c>
      <c r="H1241" s="122">
        <v>4.51</v>
      </c>
      <c r="I1241" s="122">
        <v>4.54</v>
      </c>
      <c r="J1241" s="122">
        <v>4.3499999999999996</v>
      </c>
      <c r="K1241" s="122">
        <v>4.53</v>
      </c>
      <c r="L1241" s="500"/>
    </row>
    <row r="1242" spans="1:12" ht="30" customHeight="1">
      <c r="A1242" s="139" t="str">
        <f t="shared" si="39"/>
        <v>1237위</v>
      </c>
      <c r="B1242" s="135" t="s">
        <v>2757</v>
      </c>
      <c r="C1242" s="119" t="s">
        <v>2513</v>
      </c>
      <c r="D1242" s="120" t="s">
        <v>155</v>
      </c>
      <c r="E1242" s="121" t="s">
        <v>327</v>
      </c>
      <c r="F1242" s="120" t="s">
        <v>328</v>
      </c>
      <c r="G1242" s="619">
        <f t="shared" si="38"/>
        <v>4.4824999999999999</v>
      </c>
      <c r="H1242" s="122">
        <v>4.53</v>
      </c>
      <c r="I1242" s="122">
        <v>4.4000000000000004</v>
      </c>
      <c r="J1242" s="122">
        <v>4.47</v>
      </c>
      <c r="K1242" s="122">
        <v>4.53</v>
      </c>
      <c r="L1242" s="500"/>
    </row>
    <row r="1243" spans="1:12" ht="30" customHeight="1">
      <c r="A1243" s="139" t="str">
        <f t="shared" si="39"/>
        <v>1237위</v>
      </c>
      <c r="B1243" s="135" t="s">
        <v>4375</v>
      </c>
      <c r="C1243" s="135" t="s">
        <v>4488</v>
      </c>
      <c r="D1243" s="142" t="s">
        <v>4493</v>
      </c>
      <c r="E1243" s="121" t="s">
        <v>405</v>
      </c>
      <c r="F1243" s="140" t="s">
        <v>4448</v>
      </c>
      <c r="G1243" s="619">
        <f t="shared" si="38"/>
        <v>4.4824999999999999</v>
      </c>
      <c r="H1243" s="122">
        <v>4.51</v>
      </c>
      <c r="I1243" s="122">
        <v>4.46</v>
      </c>
      <c r="J1243" s="122">
        <v>4.49</v>
      </c>
      <c r="K1243" s="122">
        <v>4.47</v>
      </c>
      <c r="L1243" s="135"/>
    </row>
    <row r="1244" spans="1:12" ht="30" customHeight="1">
      <c r="A1244" s="139" t="str">
        <f t="shared" si="39"/>
        <v>1237위</v>
      </c>
      <c r="B1244" s="135" t="s">
        <v>4237</v>
      </c>
      <c r="C1244" s="134" t="s">
        <v>3272</v>
      </c>
      <c r="D1244" s="131" t="s">
        <v>3273</v>
      </c>
      <c r="E1244" s="132" t="s">
        <v>2567</v>
      </c>
      <c r="F1244" s="131" t="s">
        <v>3285</v>
      </c>
      <c r="G1244" s="619">
        <f t="shared" si="38"/>
        <v>4.4824999999999999</v>
      </c>
      <c r="H1244" s="122">
        <v>4.47</v>
      </c>
      <c r="I1244" s="122">
        <v>4.49</v>
      </c>
      <c r="J1244" s="122">
        <v>4.46</v>
      </c>
      <c r="K1244" s="122">
        <v>4.51</v>
      </c>
      <c r="L1244" s="500"/>
    </row>
    <row r="1245" spans="1:12" ht="30" customHeight="1">
      <c r="A1245" s="139" t="str">
        <f t="shared" si="39"/>
        <v>1237위</v>
      </c>
      <c r="B1245" s="139" t="s">
        <v>4375</v>
      </c>
      <c r="C1245" s="139" t="s">
        <v>4784</v>
      </c>
      <c r="D1245" s="142" t="s">
        <v>4781</v>
      </c>
      <c r="E1245" s="121" t="s">
        <v>4753</v>
      </c>
      <c r="F1245" s="120" t="s">
        <v>4754</v>
      </c>
      <c r="G1245" s="618">
        <f t="shared" si="38"/>
        <v>4.4824999999999999</v>
      </c>
      <c r="H1245" s="141">
        <v>4.49</v>
      </c>
      <c r="I1245" s="141">
        <v>4.4800000000000004</v>
      </c>
      <c r="J1245" s="141">
        <v>4.47</v>
      </c>
      <c r="K1245" s="141">
        <v>4.49</v>
      </c>
      <c r="L1245" s="139"/>
    </row>
    <row r="1246" spans="1:12" ht="30" customHeight="1">
      <c r="A1246" s="139" t="str">
        <f t="shared" si="39"/>
        <v>1237위</v>
      </c>
      <c r="B1246" s="135" t="s">
        <v>4375</v>
      </c>
      <c r="C1246" s="135" t="s">
        <v>4260</v>
      </c>
      <c r="D1246" s="120" t="s">
        <v>4373</v>
      </c>
      <c r="E1246" s="121" t="s">
        <v>4329</v>
      </c>
      <c r="F1246" s="120" t="s">
        <v>4330</v>
      </c>
      <c r="G1246" s="618">
        <f t="shared" si="38"/>
        <v>4.4824999999999999</v>
      </c>
      <c r="H1246" s="141">
        <v>4.5199999999999996</v>
      </c>
      <c r="I1246" s="141">
        <v>4.4800000000000004</v>
      </c>
      <c r="J1246" s="141">
        <v>4.4800000000000004</v>
      </c>
      <c r="K1246" s="141">
        <v>4.45</v>
      </c>
      <c r="L1246" s="500"/>
    </row>
    <row r="1247" spans="1:12" ht="30" customHeight="1">
      <c r="A1247" s="139" t="str">
        <f t="shared" si="39"/>
        <v>1237위</v>
      </c>
      <c r="B1247" s="139" t="s">
        <v>4375</v>
      </c>
      <c r="C1247" s="139" t="s">
        <v>4784</v>
      </c>
      <c r="D1247" s="142" t="s">
        <v>4781</v>
      </c>
      <c r="E1247" s="121" t="s">
        <v>4751</v>
      </c>
      <c r="F1247" s="120" t="s">
        <v>4752</v>
      </c>
      <c r="G1247" s="618">
        <f t="shared" si="38"/>
        <v>4.4824999999999999</v>
      </c>
      <c r="H1247" s="141">
        <v>4.49</v>
      </c>
      <c r="I1247" s="141">
        <v>4.4800000000000004</v>
      </c>
      <c r="J1247" s="141">
        <v>4.4800000000000004</v>
      </c>
      <c r="K1247" s="141">
        <v>4.4800000000000004</v>
      </c>
      <c r="L1247" s="139"/>
    </row>
    <row r="1248" spans="1:12" ht="30" customHeight="1">
      <c r="A1248" s="139" t="str">
        <f t="shared" si="39"/>
        <v>1237위</v>
      </c>
      <c r="B1248" s="135" t="s">
        <v>2757</v>
      </c>
      <c r="C1248" s="119" t="s">
        <v>2511</v>
      </c>
      <c r="D1248" s="120" t="s">
        <v>966</v>
      </c>
      <c r="E1248" s="121" t="s">
        <v>1225</v>
      </c>
      <c r="F1248" s="120" t="s">
        <v>1226</v>
      </c>
      <c r="G1248" s="619">
        <f t="shared" si="38"/>
        <v>4.4824999999999999</v>
      </c>
      <c r="H1248" s="122">
        <v>4.46</v>
      </c>
      <c r="I1248" s="122">
        <v>4.4800000000000004</v>
      </c>
      <c r="J1248" s="122">
        <v>4.49</v>
      </c>
      <c r="K1248" s="122">
        <v>4.5</v>
      </c>
      <c r="L1248" s="500"/>
    </row>
    <row r="1249" spans="1:12" ht="30" customHeight="1">
      <c r="A1249" s="139" t="str">
        <f t="shared" si="39"/>
        <v>1237위</v>
      </c>
      <c r="B1249" s="135" t="s">
        <v>2755</v>
      </c>
      <c r="C1249" s="123" t="s">
        <v>89</v>
      </c>
      <c r="D1249" s="120" t="s">
        <v>530</v>
      </c>
      <c r="E1249" s="121" t="s">
        <v>531</v>
      </c>
      <c r="F1249" s="120" t="s">
        <v>532</v>
      </c>
      <c r="G1249" s="619">
        <f t="shared" si="38"/>
        <v>4.4824999999999999</v>
      </c>
      <c r="H1249" s="122">
        <v>4.4800000000000004</v>
      </c>
      <c r="I1249" s="122">
        <v>4.51</v>
      </c>
      <c r="J1249" s="122">
        <v>4.43</v>
      </c>
      <c r="K1249" s="122">
        <v>4.51</v>
      </c>
      <c r="L1249" s="500"/>
    </row>
    <row r="1250" spans="1:12" ht="30" customHeight="1">
      <c r="A1250" s="139" t="str">
        <f t="shared" si="39"/>
        <v>1247위</v>
      </c>
      <c r="B1250" s="135" t="s">
        <v>3037</v>
      </c>
      <c r="C1250" s="135" t="s">
        <v>5593</v>
      </c>
      <c r="D1250" s="120" t="s">
        <v>3034</v>
      </c>
      <c r="E1250" s="121" t="s">
        <v>981</v>
      </c>
      <c r="F1250" s="140" t="s">
        <v>982</v>
      </c>
      <c r="G1250" s="619">
        <f t="shared" si="38"/>
        <v>4.4800000000000004</v>
      </c>
      <c r="H1250" s="122">
        <v>4.5</v>
      </c>
      <c r="I1250" s="122">
        <v>4.46</v>
      </c>
      <c r="J1250" s="122">
        <v>4.5</v>
      </c>
      <c r="K1250" s="122">
        <v>4.46</v>
      </c>
      <c r="L1250" s="500"/>
    </row>
    <row r="1251" spans="1:12" ht="30" customHeight="1">
      <c r="A1251" s="139" t="str">
        <f t="shared" si="39"/>
        <v>1247위</v>
      </c>
      <c r="B1251" s="135" t="s">
        <v>2759</v>
      </c>
      <c r="C1251" s="123" t="s">
        <v>2074</v>
      </c>
      <c r="D1251" s="131" t="s">
        <v>2155</v>
      </c>
      <c r="E1251" s="132" t="s">
        <v>117</v>
      </c>
      <c r="F1251" s="133" t="s">
        <v>2161</v>
      </c>
      <c r="G1251" s="619">
        <f t="shared" si="38"/>
        <v>4.4800000000000004</v>
      </c>
      <c r="H1251" s="122">
        <v>4.42</v>
      </c>
      <c r="I1251" s="122">
        <v>4.54</v>
      </c>
      <c r="J1251" s="122">
        <v>4.5</v>
      </c>
      <c r="K1251" s="122">
        <v>4.46</v>
      </c>
      <c r="L1251" s="500"/>
    </row>
    <row r="1252" spans="1:12" ht="30" customHeight="1">
      <c r="A1252" s="139" t="str">
        <f t="shared" si="39"/>
        <v>1247위</v>
      </c>
      <c r="B1252" s="135" t="s">
        <v>2756</v>
      </c>
      <c r="C1252" s="119" t="s">
        <v>2510</v>
      </c>
      <c r="D1252" s="120" t="s">
        <v>1052</v>
      </c>
      <c r="E1252" s="121" t="s">
        <v>1055</v>
      </c>
      <c r="F1252" s="120" t="s">
        <v>1056</v>
      </c>
      <c r="G1252" s="619">
        <f t="shared" si="38"/>
        <v>4.4800000000000004</v>
      </c>
      <c r="H1252" s="122">
        <v>4.54</v>
      </c>
      <c r="I1252" s="122">
        <v>4.5</v>
      </c>
      <c r="J1252" s="122">
        <v>4.46</v>
      </c>
      <c r="K1252" s="122">
        <v>4.42</v>
      </c>
      <c r="L1252" s="500"/>
    </row>
    <row r="1253" spans="1:12" ht="30" customHeight="1">
      <c r="A1253" s="139" t="str">
        <f t="shared" si="39"/>
        <v>1247위</v>
      </c>
      <c r="B1253" s="135" t="s">
        <v>2759</v>
      </c>
      <c r="C1253" s="134" t="s">
        <v>2116</v>
      </c>
      <c r="D1253" s="131" t="s">
        <v>2019</v>
      </c>
      <c r="E1253" s="132" t="s">
        <v>302</v>
      </c>
      <c r="F1253" s="131" t="s">
        <v>303</v>
      </c>
      <c r="G1253" s="619">
        <f t="shared" si="38"/>
        <v>4.4800000000000004</v>
      </c>
      <c r="H1253" s="122">
        <v>4.5</v>
      </c>
      <c r="I1253" s="122">
        <v>4.4800000000000004</v>
      </c>
      <c r="J1253" s="122">
        <v>4.42</v>
      </c>
      <c r="K1253" s="122">
        <v>4.5199999999999996</v>
      </c>
      <c r="L1253" s="500"/>
    </row>
    <row r="1254" spans="1:12" ht="30" customHeight="1">
      <c r="A1254" s="139" t="str">
        <f t="shared" si="39"/>
        <v>1247위</v>
      </c>
      <c r="B1254" s="139" t="s">
        <v>4139</v>
      </c>
      <c r="C1254" s="139" t="s">
        <v>4140</v>
      </c>
      <c r="D1254" s="120" t="s">
        <v>4129</v>
      </c>
      <c r="E1254" s="121" t="s">
        <v>269</v>
      </c>
      <c r="F1254" s="120" t="s">
        <v>270</v>
      </c>
      <c r="G1254" s="618">
        <f t="shared" si="38"/>
        <v>4.4800000000000004</v>
      </c>
      <c r="H1254" s="141">
        <v>4.5</v>
      </c>
      <c r="I1254" s="141">
        <v>4.42</v>
      </c>
      <c r="J1254" s="141">
        <v>4.42</v>
      </c>
      <c r="K1254" s="141">
        <v>4.58</v>
      </c>
      <c r="L1254" s="500"/>
    </row>
    <row r="1255" spans="1:12" ht="30" customHeight="1">
      <c r="A1255" s="139" t="str">
        <f t="shared" si="39"/>
        <v>1247위</v>
      </c>
      <c r="B1255" s="135" t="s">
        <v>2756</v>
      </c>
      <c r="C1255" s="119" t="s">
        <v>2510</v>
      </c>
      <c r="D1255" s="120" t="s">
        <v>966</v>
      </c>
      <c r="E1255" s="121" t="s">
        <v>134</v>
      </c>
      <c r="F1255" s="120" t="s">
        <v>204</v>
      </c>
      <c r="G1255" s="619">
        <f t="shared" si="38"/>
        <v>4.4800000000000004</v>
      </c>
      <c r="H1255" s="122">
        <v>4.4800000000000004</v>
      </c>
      <c r="I1255" s="122">
        <v>4.45</v>
      </c>
      <c r="J1255" s="122">
        <v>4.51</v>
      </c>
      <c r="K1255" s="122">
        <v>4.4800000000000004</v>
      </c>
      <c r="L1255" s="500"/>
    </row>
    <row r="1256" spans="1:12" ht="30" customHeight="1">
      <c r="A1256" s="139" t="str">
        <f t="shared" si="39"/>
        <v>1247위</v>
      </c>
      <c r="B1256" s="135" t="s">
        <v>2757</v>
      </c>
      <c r="C1256" s="119" t="s">
        <v>2513</v>
      </c>
      <c r="D1256" s="120" t="s">
        <v>155</v>
      </c>
      <c r="E1256" s="121" t="s">
        <v>173</v>
      </c>
      <c r="F1256" s="120" t="s">
        <v>174</v>
      </c>
      <c r="G1256" s="619">
        <f t="shared" si="38"/>
        <v>4.4800000000000004</v>
      </c>
      <c r="H1256" s="122">
        <v>4.45</v>
      </c>
      <c r="I1256" s="122">
        <v>4.49</v>
      </c>
      <c r="J1256" s="122">
        <v>4.4800000000000004</v>
      </c>
      <c r="K1256" s="122">
        <v>4.5</v>
      </c>
      <c r="L1256" s="500"/>
    </row>
    <row r="1257" spans="1:12" ht="30" customHeight="1">
      <c r="A1257" s="139" t="str">
        <f t="shared" si="39"/>
        <v>1247위</v>
      </c>
      <c r="B1257" s="135" t="s">
        <v>2758</v>
      </c>
      <c r="C1257" s="125" t="s">
        <v>2641</v>
      </c>
      <c r="D1257" s="130" t="s">
        <v>2585</v>
      </c>
      <c r="E1257" s="125" t="s">
        <v>173</v>
      </c>
      <c r="F1257" s="127" t="s">
        <v>174</v>
      </c>
      <c r="G1257" s="621">
        <f t="shared" si="38"/>
        <v>4.4800000000000004</v>
      </c>
      <c r="H1257" s="128">
        <v>4.49</v>
      </c>
      <c r="I1257" s="128">
        <v>4.5</v>
      </c>
      <c r="J1257" s="128">
        <v>4.47</v>
      </c>
      <c r="K1257" s="128">
        <v>4.46</v>
      </c>
      <c r="L1257" s="500"/>
    </row>
    <row r="1258" spans="1:12" ht="30" customHeight="1">
      <c r="A1258" s="139" t="str">
        <f t="shared" si="39"/>
        <v>1255위</v>
      </c>
      <c r="B1258" s="135" t="s">
        <v>2757</v>
      </c>
      <c r="C1258" s="119" t="s">
        <v>2515</v>
      </c>
      <c r="D1258" s="120" t="s">
        <v>155</v>
      </c>
      <c r="E1258" s="121" t="s">
        <v>1651</v>
      </c>
      <c r="F1258" s="120" t="s">
        <v>1652</v>
      </c>
      <c r="G1258" s="619">
        <f t="shared" si="38"/>
        <v>4.4799999999999995</v>
      </c>
      <c r="H1258" s="122">
        <v>4.5199999999999996</v>
      </c>
      <c r="I1258" s="122">
        <v>4.45</v>
      </c>
      <c r="J1258" s="122">
        <v>4.5</v>
      </c>
      <c r="K1258" s="122">
        <v>4.45</v>
      </c>
      <c r="L1258" s="500"/>
    </row>
    <row r="1259" spans="1:12" ht="30" customHeight="1">
      <c r="A1259" s="139" t="str">
        <f t="shared" si="39"/>
        <v>1255위</v>
      </c>
      <c r="B1259" s="135" t="s">
        <v>2758</v>
      </c>
      <c r="C1259" s="125" t="s">
        <v>1706</v>
      </c>
      <c r="D1259" s="130" t="s">
        <v>2630</v>
      </c>
      <c r="E1259" s="125" t="s">
        <v>807</v>
      </c>
      <c r="F1259" s="127" t="s">
        <v>808</v>
      </c>
      <c r="G1259" s="621">
        <f t="shared" si="38"/>
        <v>4.4799999999999995</v>
      </c>
      <c r="H1259" s="128">
        <v>4.54</v>
      </c>
      <c r="I1259" s="128">
        <v>4.46</v>
      </c>
      <c r="J1259" s="128">
        <v>4.54</v>
      </c>
      <c r="K1259" s="128">
        <v>4.38</v>
      </c>
      <c r="L1259" s="500"/>
    </row>
    <row r="1260" spans="1:12" ht="30" customHeight="1">
      <c r="A1260" s="139" t="str">
        <f t="shared" si="39"/>
        <v>1255위</v>
      </c>
      <c r="B1260" s="135" t="s">
        <v>2755</v>
      </c>
      <c r="C1260" s="123" t="s">
        <v>216</v>
      </c>
      <c r="D1260" s="120" t="s">
        <v>155</v>
      </c>
      <c r="E1260" s="121" t="s">
        <v>331</v>
      </c>
      <c r="F1260" s="120" t="s">
        <v>332</v>
      </c>
      <c r="G1260" s="619">
        <f t="shared" si="38"/>
        <v>4.4799999999999995</v>
      </c>
      <c r="H1260" s="122">
        <v>4.38</v>
      </c>
      <c r="I1260" s="122">
        <v>4.5</v>
      </c>
      <c r="J1260" s="122">
        <v>4.54</v>
      </c>
      <c r="K1260" s="122">
        <v>4.5</v>
      </c>
      <c r="L1260" s="500"/>
    </row>
    <row r="1261" spans="1:12" ht="30" customHeight="1">
      <c r="A1261" s="139" t="str">
        <f t="shared" si="39"/>
        <v>1258위</v>
      </c>
      <c r="B1261" s="139" t="s">
        <v>4995</v>
      </c>
      <c r="C1261" s="139" t="s">
        <v>5562</v>
      </c>
      <c r="D1261" s="142" t="s">
        <v>4996</v>
      </c>
      <c r="E1261" s="121" t="s">
        <v>333</v>
      </c>
      <c r="F1261" s="140" t="s">
        <v>334</v>
      </c>
      <c r="G1261" s="618">
        <f t="shared" si="38"/>
        <v>4.479166666666667</v>
      </c>
      <c r="H1261" s="244">
        <v>4.416666666666667</v>
      </c>
      <c r="I1261" s="244">
        <v>4.5</v>
      </c>
      <c r="J1261" s="244">
        <v>4.5</v>
      </c>
      <c r="K1261" s="244">
        <v>4.5</v>
      </c>
      <c r="L1261" s="139"/>
    </row>
    <row r="1262" spans="1:12" ht="30" customHeight="1">
      <c r="A1262" s="139" t="str">
        <f t="shared" si="39"/>
        <v>1259위</v>
      </c>
      <c r="B1262" s="135" t="s">
        <v>3037</v>
      </c>
      <c r="C1262" s="135" t="s">
        <v>5593</v>
      </c>
      <c r="D1262" s="120" t="s">
        <v>3033</v>
      </c>
      <c r="E1262" s="121" t="s">
        <v>2924</v>
      </c>
      <c r="F1262" s="120" t="s">
        <v>2925</v>
      </c>
      <c r="G1262" s="619">
        <f t="shared" si="38"/>
        <v>4.4775</v>
      </c>
      <c r="H1262" s="122">
        <v>4.5199999999999996</v>
      </c>
      <c r="I1262" s="122">
        <v>4.4800000000000004</v>
      </c>
      <c r="J1262" s="122">
        <v>4.43</v>
      </c>
      <c r="K1262" s="122">
        <v>4.4800000000000004</v>
      </c>
      <c r="L1262" s="500"/>
    </row>
    <row r="1263" spans="1:12" ht="30" customHeight="1">
      <c r="A1263" s="139" t="str">
        <f t="shared" si="39"/>
        <v>1259위</v>
      </c>
      <c r="B1263" s="135" t="s">
        <v>2754</v>
      </c>
      <c r="C1263" s="119" t="s">
        <v>2502</v>
      </c>
      <c r="D1263" s="120" t="s">
        <v>133</v>
      </c>
      <c r="E1263" s="121" t="s">
        <v>134</v>
      </c>
      <c r="F1263" s="120" t="s">
        <v>139</v>
      </c>
      <c r="G1263" s="619">
        <f t="shared" si="38"/>
        <v>4.4775</v>
      </c>
      <c r="H1263" s="122">
        <v>4.49</v>
      </c>
      <c r="I1263" s="122">
        <v>4.42</v>
      </c>
      <c r="J1263" s="122">
        <v>4.5</v>
      </c>
      <c r="K1263" s="122">
        <v>4.5</v>
      </c>
      <c r="L1263" s="500"/>
    </row>
    <row r="1264" spans="1:12" ht="30" customHeight="1">
      <c r="A1264" s="139" t="str">
        <f t="shared" si="39"/>
        <v>1259위</v>
      </c>
      <c r="B1264" s="135" t="s">
        <v>2759</v>
      </c>
      <c r="C1264" s="134" t="s">
        <v>2127</v>
      </c>
      <c r="D1264" s="131" t="s">
        <v>2420</v>
      </c>
      <c r="E1264" s="132" t="s">
        <v>134</v>
      </c>
      <c r="F1264" s="131" t="s">
        <v>1513</v>
      </c>
      <c r="G1264" s="619">
        <f t="shared" si="38"/>
        <v>4.4775</v>
      </c>
      <c r="H1264" s="122">
        <v>4.49</v>
      </c>
      <c r="I1264" s="122">
        <v>4.45</v>
      </c>
      <c r="J1264" s="122">
        <v>4.47</v>
      </c>
      <c r="K1264" s="122">
        <v>4.5</v>
      </c>
      <c r="L1264" s="500"/>
    </row>
    <row r="1265" spans="1:12" ht="30" customHeight="1">
      <c r="A1265" s="139" t="str">
        <f t="shared" si="39"/>
        <v>1259위</v>
      </c>
      <c r="B1265" s="135" t="s">
        <v>4375</v>
      </c>
      <c r="C1265" s="135" t="s">
        <v>4260</v>
      </c>
      <c r="D1265" s="120" t="s">
        <v>4369</v>
      </c>
      <c r="E1265" s="121" t="s">
        <v>4282</v>
      </c>
      <c r="F1265" s="120" t="s">
        <v>146</v>
      </c>
      <c r="G1265" s="618">
        <f t="shared" si="38"/>
        <v>4.4775</v>
      </c>
      <c r="H1265" s="141">
        <v>4.47</v>
      </c>
      <c r="I1265" s="141">
        <v>4.47</v>
      </c>
      <c r="J1265" s="141">
        <v>4.49</v>
      </c>
      <c r="K1265" s="141">
        <v>4.4800000000000004</v>
      </c>
      <c r="L1265" s="500"/>
    </row>
    <row r="1266" spans="1:12" ht="30" customHeight="1">
      <c r="A1266" s="139" t="str">
        <f t="shared" si="39"/>
        <v>1259위</v>
      </c>
      <c r="B1266" s="135" t="s">
        <v>2754</v>
      </c>
      <c r="C1266" s="119" t="s">
        <v>2505</v>
      </c>
      <c r="D1266" s="120" t="s">
        <v>183</v>
      </c>
      <c r="E1266" s="121" t="s">
        <v>186</v>
      </c>
      <c r="F1266" s="120" t="s">
        <v>188</v>
      </c>
      <c r="G1266" s="619">
        <f t="shared" si="38"/>
        <v>4.4775</v>
      </c>
      <c r="H1266" s="122">
        <v>4.45</v>
      </c>
      <c r="I1266" s="122">
        <v>4.4800000000000004</v>
      </c>
      <c r="J1266" s="122">
        <v>4.4800000000000004</v>
      </c>
      <c r="K1266" s="122">
        <v>4.5</v>
      </c>
      <c r="L1266" s="500"/>
    </row>
    <row r="1267" spans="1:12" ht="30" customHeight="1">
      <c r="A1267" s="139" t="str">
        <f t="shared" si="39"/>
        <v>1259위</v>
      </c>
      <c r="B1267" s="135" t="s">
        <v>4375</v>
      </c>
      <c r="C1267" s="135" t="s">
        <v>4260</v>
      </c>
      <c r="D1267" s="120" t="s">
        <v>4373</v>
      </c>
      <c r="E1267" s="121" t="s">
        <v>4336</v>
      </c>
      <c r="F1267" s="120" t="s">
        <v>4337</v>
      </c>
      <c r="G1267" s="618">
        <f t="shared" si="38"/>
        <v>4.4775</v>
      </c>
      <c r="H1267" s="141">
        <v>4.47</v>
      </c>
      <c r="I1267" s="141">
        <v>4.47</v>
      </c>
      <c r="J1267" s="141">
        <v>4.47</v>
      </c>
      <c r="K1267" s="141">
        <v>4.5</v>
      </c>
      <c r="L1267" s="500"/>
    </row>
    <row r="1268" spans="1:12" ht="30" customHeight="1">
      <c r="A1268" s="139" t="str">
        <f t="shared" si="39"/>
        <v>1265위</v>
      </c>
      <c r="B1268" s="135" t="s">
        <v>4375</v>
      </c>
      <c r="C1268" s="135" t="s">
        <v>4488</v>
      </c>
      <c r="D1268" s="142" t="s">
        <v>4494</v>
      </c>
      <c r="E1268" s="121" t="s">
        <v>4466</v>
      </c>
      <c r="F1268" s="120" t="s">
        <v>4467</v>
      </c>
      <c r="G1268" s="619">
        <f t="shared" si="38"/>
        <v>4.4750000000000005</v>
      </c>
      <c r="H1268" s="122">
        <v>4.49</v>
      </c>
      <c r="I1268" s="122">
        <v>4.45</v>
      </c>
      <c r="J1268" s="122">
        <v>4.46</v>
      </c>
      <c r="K1268" s="122">
        <v>4.5</v>
      </c>
      <c r="L1268" s="135"/>
    </row>
    <row r="1269" spans="1:12" ht="30" customHeight="1">
      <c r="A1269" s="139" t="str">
        <f t="shared" si="39"/>
        <v>1265위</v>
      </c>
      <c r="B1269" s="135" t="s">
        <v>4375</v>
      </c>
      <c r="C1269" s="135" t="s">
        <v>4488</v>
      </c>
      <c r="D1269" s="142" t="s">
        <v>4494</v>
      </c>
      <c r="E1269" s="121" t="s">
        <v>4465</v>
      </c>
      <c r="F1269" s="120" t="s">
        <v>204</v>
      </c>
      <c r="G1269" s="619">
        <f t="shared" si="38"/>
        <v>4.4750000000000005</v>
      </c>
      <c r="H1269" s="122">
        <v>4.49</v>
      </c>
      <c r="I1269" s="122">
        <v>4.4800000000000004</v>
      </c>
      <c r="J1269" s="122">
        <v>4.45</v>
      </c>
      <c r="K1269" s="122">
        <v>4.4800000000000004</v>
      </c>
      <c r="L1269" s="135"/>
    </row>
    <row r="1270" spans="1:12" ht="30" customHeight="1">
      <c r="A1270" s="139" t="str">
        <f t="shared" si="39"/>
        <v>1265위</v>
      </c>
      <c r="B1270" s="135" t="s">
        <v>2790</v>
      </c>
      <c r="C1270" s="135" t="s">
        <v>5590</v>
      </c>
      <c r="D1270" s="136" t="s">
        <v>155</v>
      </c>
      <c r="E1270" s="132" t="s">
        <v>2770</v>
      </c>
      <c r="F1270" s="133" t="s">
        <v>2771</v>
      </c>
      <c r="G1270" s="619">
        <f t="shared" si="38"/>
        <v>4.4750000000000005</v>
      </c>
      <c r="H1270" s="122">
        <v>4.49</v>
      </c>
      <c r="I1270" s="122">
        <v>4.49</v>
      </c>
      <c r="J1270" s="122">
        <v>4.4400000000000004</v>
      </c>
      <c r="K1270" s="122">
        <v>4.4800000000000004</v>
      </c>
      <c r="L1270" s="500"/>
    </row>
    <row r="1271" spans="1:12" ht="30" customHeight="1">
      <c r="A1271" s="139" t="str">
        <f t="shared" si="39"/>
        <v>1265위</v>
      </c>
      <c r="B1271" s="135" t="s">
        <v>2759</v>
      </c>
      <c r="C1271" s="134" t="s">
        <v>2127</v>
      </c>
      <c r="D1271" s="131" t="s">
        <v>2420</v>
      </c>
      <c r="E1271" s="132" t="s">
        <v>134</v>
      </c>
      <c r="F1271" s="131" t="s">
        <v>146</v>
      </c>
      <c r="G1271" s="619">
        <f t="shared" si="38"/>
        <v>4.4750000000000005</v>
      </c>
      <c r="H1271" s="122">
        <v>4.4800000000000004</v>
      </c>
      <c r="I1271" s="122">
        <v>4.4800000000000004</v>
      </c>
      <c r="J1271" s="122">
        <v>4.46</v>
      </c>
      <c r="K1271" s="122">
        <v>4.4800000000000004</v>
      </c>
      <c r="L1271" s="500"/>
    </row>
    <row r="1272" spans="1:12" ht="30" customHeight="1">
      <c r="A1272" s="139" t="str">
        <f t="shared" si="39"/>
        <v>1269위</v>
      </c>
      <c r="B1272" s="135" t="s">
        <v>2756</v>
      </c>
      <c r="C1272" s="119" t="s">
        <v>2510</v>
      </c>
      <c r="D1272" s="120" t="s">
        <v>155</v>
      </c>
      <c r="E1272" s="121" t="s">
        <v>805</v>
      </c>
      <c r="F1272" s="120" t="s">
        <v>806</v>
      </c>
      <c r="G1272" s="619">
        <f t="shared" si="38"/>
        <v>4.4749999999999996</v>
      </c>
      <c r="H1272" s="122">
        <v>4.5</v>
      </c>
      <c r="I1272" s="122">
        <v>4.5</v>
      </c>
      <c r="J1272" s="122">
        <v>4.55</v>
      </c>
      <c r="K1272" s="122">
        <v>4.3499999999999996</v>
      </c>
      <c r="L1272" s="500"/>
    </row>
    <row r="1273" spans="1:12" ht="30" customHeight="1">
      <c r="A1273" s="139" t="str">
        <f t="shared" si="39"/>
        <v>1269위</v>
      </c>
      <c r="B1273" s="135" t="s">
        <v>2759</v>
      </c>
      <c r="C1273" s="123" t="s">
        <v>2074</v>
      </c>
      <c r="D1273" s="131" t="s">
        <v>2019</v>
      </c>
      <c r="E1273" s="132" t="s">
        <v>524</v>
      </c>
      <c r="F1273" s="131" t="s">
        <v>525</v>
      </c>
      <c r="G1273" s="619">
        <f t="shared" si="38"/>
        <v>4.4749999999999996</v>
      </c>
      <c r="H1273" s="122">
        <v>4.49</v>
      </c>
      <c r="I1273" s="122">
        <v>4.51</v>
      </c>
      <c r="J1273" s="122">
        <v>4.41</v>
      </c>
      <c r="K1273" s="122">
        <v>4.49</v>
      </c>
      <c r="L1273" s="500"/>
    </row>
    <row r="1274" spans="1:12" ht="30" customHeight="1">
      <c r="A1274" s="139" t="str">
        <f t="shared" si="39"/>
        <v>1269위</v>
      </c>
      <c r="B1274" s="135" t="s">
        <v>3037</v>
      </c>
      <c r="C1274" s="135" t="s">
        <v>5599</v>
      </c>
      <c r="D1274" s="120" t="s">
        <v>2912</v>
      </c>
      <c r="E1274" s="121" t="s">
        <v>604</v>
      </c>
      <c r="F1274" s="120" t="s">
        <v>605</v>
      </c>
      <c r="G1274" s="619">
        <f t="shared" si="38"/>
        <v>4.4749999999999996</v>
      </c>
      <c r="H1274" s="122">
        <v>4.5</v>
      </c>
      <c r="I1274" s="122">
        <v>4.5</v>
      </c>
      <c r="J1274" s="122">
        <v>4.4000000000000004</v>
      </c>
      <c r="K1274" s="122">
        <v>4.5</v>
      </c>
      <c r="L1274" s="500"/>
    </row>
    <row r="1275" spans="1:12" ht="30" customHeight="1">
      <c r="A1275" s="139" t="str">
        <f t="shared" si="39"/>
        <v>1269위</v>
      </c>
      <c r="B1275" s="135" t="s">
        <v>2756</v>
      </c>
      <c r="C1275" s="119" t="s">
        <v>2509</v>
      </c>
      <c r="D1275" s="120" t="s">
        <v>925</v>
      </c>
      <c r="E1275" s="121" t="s">
        <v>339</v>
      </c>
      <c r="F1275" s="120" t="s">
        <v>362</v>
      </c>
      <c r="G1275" s="619">
        <f t="shared" si="38"/>
        <v>4.4749999999999996</v>
      </c>
      <c r="H1275" s="122">
        <v>4.46</v>
      </c>
      <c r="I1275" s="122">
        <v>4.46</v>
      </c>
      <c r="J1275" s="122">
        <v>4.46</v>
      </c>
      <c r="K1275" s="122">
        <v>4.5199999999999996</v>
      </c>
      <c r="L1275" s="500"/>
    </row>
    <row r="1276" spans="1:12" ht="30" customHeight="1">
      <c r="A1276" s="139" t="str">
        <f t="shared" si="39"/>
        <v>1269위</v>
      </c>
      <c r="B1276" s="139" t="s">
        <v>4136</v>
      </c>
      <c r="C1276" s="139" t="s">
        <v>4135</v>
      </c>
      <c r="D1276" s="120" t="s">
        <v>4129</v>
      </c>
      <c r="E1276" s="121" t="s">
        <v>4059</v>
      </c>
      <c r="F1276" s="120" t="s">
        <v>4060</v>
      </c>
      <c r="G1276" s="618">
        <f t="shared" si="38"/>
        <v>4.4749999999999996</v>
      </c>
      <c r="H1276" s="141">
        <v>4.55</v>
      </c>
      <c r="I1276" s="141">
        <v>4.45</v>
      </c>
      <c r="J1276" s="141">
        <v>4.4000000000000004</v>
      </c>
      <c r="K1276" s="141">
        <v>4.5</v>
      </c>
      <c r="L1276" s="500"/>
    </row>
    <row r="1277" spans="1:12" ht="30" customHeight="1">
      <c r="A1277" s="139" t="str">
        <f t="shared" si="39"/>
        <v>1269위</v>
      </c>
      <c r="B1277" s="135" t="s">
        <v>2756</v>
      </c>
      <c r="C1277" s="119" t="s">
        <v>2509</v>
      </c>
      <c r="D1277" s="120" t="s">
        <v>925</v>
      </c>
      <c r="E1277" s="121" t="s">
        <v>355</v>
      </c>
      <c r="F1277" s="120" t="s">
        <v>947</v>
      </c>
      <c r="G1277" s="619">
        <f t="shared" si="38"/>
        <v>4.4749999999999996</v>
      </c>
      <c r="H1277" s="122">
        <v>4.4800000000000004</v>
      </c>
      <c r="I1277" s="122">
        <v>4.5199999999999996</v>
      </c>
      <c r="J1277" s="122">
        <v>4.45</v>
      </c>
      <c r="K1277" s="122">
        <v>4.45</v>
      </c>
      <c r="L1277" s="500"/>
    </row>
    <row r="1278" spans="1:12" ht="30" customHeight="1">
      <c r="A1278" s="139" t="str">
        <f t="shared" si="39"/>
        <v>1269위</v>
      </c>
      <c r="B1278" s="135" t="s">
        <v>4237</v>
      </c>
      <c r="C1278" s="134" t="s">
        <v>3272</v>
      </c>
      <c r="D1278" s="131" t="s">
        <v>155</v>
      </c>
      <c r="E1278" s="132" t="s">
        <v>677</v>
      </c>
      <c r="F1278" s="133" t="s">
        <v>678</v>
      </c>
      <c r="G1278" s="619">
        <f t="shared" si="38"/>
        <v>4.4749999999999996</v>
      </c>
      <c r="H1278" s="122">
        <v>4.5</v>
      </c>
      <c r="I1278" s="122">
        <v>4.4000000000000004</v>
      </c>
      <c r="J1278" s="122">
        <v>4.5</v>
      </c>
      <c r="K1278" s="122">
        <v>4.5</v>
      </c>
      <c r="L1278" s="500"/>
    </row>
    <row r="1279" spans="1:12" ht="30" customHeight="1">
      <c r="A1279" s="139" t="str">
        <f t="shared" si="39"/>
        <v>1269위</v>
      </c>
      <c r="B1279" s="135" t="s">
        <v>4375</v>
      </c>
      <c r="C1279" s="135" t="s">
        <v>4488</v>
      </c>
      <c r="D1279" s="142" t="s">
        <v>4493</v>
      </c>
      <c r="E1279" s="121" t="s">
        <v>2770</v>
      </c>
      <c r="F1279" s="140" t="s">
        <v>2771</v>
      </c>
      <c r="G1279" s="619">
        <f t="shared" si="38"/>
        <v>4.4749999999999996</v>
      </c>
      <c r="H1279" s="122">
        <v>4.45</v>
      </c>
      <c r="I1279" s="122">
        <v>4.45</v>
      </c>
      <c r="J1279" s="122">
        <v>4.5199999999999996</v>
      </c>
      <c r="K1279" s="122">
        <v>4.4800000000000004</v>
      </c>
      <c r="L1279" s="135"/>
    </row>
    <row r="1280" spans="1:12" ht="30" customHeight="1">
      <c r="A1280" s="139" t="str">
        <f t="shared" si="39"/>
        <v>1269위</v>
      </c>
      <c r="B1280" s="135" t="s">
        <v>2759</v>
      </c>
      <c r="C1280" s="134" t="s">
        <v>2127</v>
      </c>
      <c r="D1280" s="131" t="s">
        <v>2420</v>
      </c>
      <c r="E1280" s="132" t="s">
        <v>134</v>
      </c>
      <c r="F1280" s="131" t="s">
        <v>139</v>
      </c>
      <c r="G1280" s="619">
        <f t="shared" si="38"/>
        <v>4.4749999999999996</v>
      </c>
      <c r="H1280" s="122">
        <v>4.51</v>
      </c>
      <c r="I1280" s="122">
        <v>4.46</v>
      </c>
      <c r="J1280" s="122">
        <v>4.45</v>
      </c>
      <c r="K1280" s="122">
        <v>4.4800000000000004</v>
      </c>
      <c r="L1280" s="500"/>
    </row>
    <row r="1281" spans="1:12" ht="30" customHeight="1">
      <c r="A1281" s="139" t="str">
        <f t="shared" si="39"/>
        <v>1269위</v>
      </c>
      <c r="B1281" s="135" t="s">
        <v>4375</v>
      </c>
      <c r="C1281" s="135" t="s">
        <v>5601</v>
      </c>
      <c r="D1281" s="120" t="s">
        <v>4372</v>
      </c>
      <c r="E1281" s="123" t="s">
        <v>4317</v>
      </c>
      <c r="F1281" s="144" t="s">
        <v>4318</v>
      </c>
      <c r="G1281" s="618">
        <f t="shared" si="38"/>
        <v>4.4749999999999996</v>
      </c>
      <c r="H1281" s="145">
        <v>4.43</v>
      </c>
      <c r="I1281" s="145">
        <v>4.49</v>
      </c>
      <c r="J1281" s="145">
        <v>4.49</v>
      </c>
      <c r="K1281" s="145">
        <v>4.49</v>
      </c>
      <c r="L1281" s="500"/>
    </row>
    <row r="1282" spans="1:12" ht="30" customHeight="1">
      <c r="A1282" s="139" t="str">
        <f t="shared" si="39"/>
        <v>1269위</v>
      </c>
      <c r="B1282" s="139" t="s">
        <v>4237</v>
      </c>
      <c r="C1282" s="139" t="s">
        <v>4236</v>
      </c>
      <c r="D1282" s="120" t="s">
        <v>4231</v>
      </c>
      <c r="E1282" s="121" t="s">
        <v>4195</v>
      </c>
      <c r="F1282" s="120" t="s">
        <v>4196</v>
      </c>
      <c r="G1282" s="618">
        <f t="shared" si="38"/>
        <v>4.4749999999999996</v>
      </c>
      <c r="H1282" s="141">
        <v>4.5</v>
      </c>
      <c r="I1282" s="141">
        <v>4.4000000000000004</v>
      </c>
      <c r="J1282" s="141">
        <v>4.5</v>
      </c>
      <c r="K1282" s="141">
        <v>4.5</v>
      </c>
      <c r="L1282" s="500"/>
    </row>
    <row r="1283" spans="1:12" ht="30" customHeight="1">
      <c r="A1283" s="139" t="str">
        <f t="shared" si="39"/>
        <v>1269위</v>
      </c>
      <c r="B1283" s="135" t="s">
        <v>3135</v>
      </c>
      <c r="C1283" s="135" t="s">
        <v>3136</v>
      </c>
      <c r="D1283" s="120" t="s">
        <v>3137</v>
      </c>
      <c r="E1283" s="132" t="s">
        <v>3138</v>
      </c>
      <c r="F1283" s="131" t="s">
        <v>3139</v>
      </c>
      <c r="G1283" s="619">
        <f t="shared" si="38"/>
        <v>4.4749999999999996</v>
      </c>
      <c r="H1283" s="122">
        <v>4.45</v>
      </c>
      <c r="I1283" s="122">
        <v>4.5</v>
      </c>
      <c r="J1283" s="122">
        <v>4.45</v>
      </c>
      <c r="K1283" s="122">
        <v>4.5</v>
      </c>
      <c r="L1283" s="500"/>
    </row>
    <row r="1284" spans="1:12" ht="30" customHeight="1">
      <c r="A1284" s="139" t="str">
        <f t="shared" si="39"/>
        <v>1269위</v>
      </c>
      <c r="B1284" s="135" t="s">
        <v>2758</v>
      </c>
      <c r="C1284" s="125" t="s">
        <v>2661</v>
      </c>
      <c r="D1284" s="130" t="s">
        <v>2585</v>
      </c>
      <c r="E1284" s="125" t="s">
        <v>2551</v>
      </c>
      <c r="F1284" s="127" t="s">
        <v>332</v>
      </c>
      <c r="G1284" s="621">
        <f t="shared" ref="G1284:G1347" si="40">AVERAGE(H1284:K1284)</f>
        <v>4.4749999999999996</v>
      </c>
      <c r="H1284" s="128">
        <v>4.5999999999999996</v>
      </c>
      <c r="I1284" s="128">
        <v>4.5</v>
      </c>
      <c r="J1284" s="128">
        <v>4.55</v>
      </c>
      <c r="K1284" s="128">
        <v>4.25</v>
      </c>
      <c r="L1284" s="500"/>
    </row>
    <row r="1285" spans="1:12" ht="30" customHeight="1">
      <c r="A1285" s="139" t="str">
        <f t="shared" si="39"/>
        <v>1269위</v>
      </c>
      <c r="B1285" s="135" t="s">
        <v>2757</v>
      </c>
      <c r="C1285" s="119" t="s">
        <v>2515</v>
      </c>
      <c r="D1285" s="120" t="s">
        <v>155</v>
      </c>
      <c r="E1285" s="121" t="s">
        <v>173</v>
      </c>
      <c r="F1285" s="120" t="s">
        <v>174</v>
      </c>
      <c r="G1285" s="619">
        <f t="shared" si="40"/>
        <v>4.4749999999999996</v>
      </c>
      <c r="H1285" s="122">
        <v>4.42</v>
      </c>
      <c r="I1285" s="122">
        <v>4.4800000000000004</v>
      </c>
      <c r="J1285" s="122">
        <v>4.5199999999999996</v>
      </c>
      <c r="K1285" s="122">
        <v>4.4800000000000004</v>
      </c>
      <c r="L1285" s="500"/>
    </row>
    <row r="1286" spans="1:12" ht="30" customHeight="1">
      <c r="A1286" s="139" t="str">
        <f t="shared" ref="A1286:A1349" si="41">IF(_xlfn.RANK.EQ(G1286,$G$4:$G$1977,0)=_xlfn.RANK.EQ(G1285,$G$4:$G$1977,0), _xlfn.RANK.EQ(G1285,$G$4:$G$1977)&amp;"위", _xlfn.RANK.EQ(G1286,$G$4:$G$1977,0)&amp;"위")</f>
        <v>1283위</v>
      </c>
      <c r="B1286" s="139" t="s">
        <v>4375</v>
      </c>
      <c r="C1286" s="139" t="s">
        <v>4784</v>
      </c>
      <c r="D1286" s="142" t="s">
        <v>4781</v>
      </c>
      <c r="E1286" s="121" t="s">
        <v>4747</v>
      </c>
      <c r="F1286" s="120" t="s">
        <v>4193</v>
      </c>
      <c r="G1286" s="618">
        <f t="shared" si="40"/>
        <v>4.4725000000000001</v>
      </c>
      <c r="H1286" s="141">
        <v>4.4800000000000004</v>
      </c>
      <c r="I1286" s="141">
        <v>4.4800000000000004</v>
      </c>
      <c r="J1286" s="141">
        <v>4.45</v>
      </c>
      <c r="K1286" s="141">
        <v>4.4800000000000004</v>
      </c>
      <c r="L1286" s="139"/>
    </row>
    <row r="1287" spans="1:12" ht="30" customHeight="1">
      <c r="A1287" s="139" t="str">
        <f t="shared" si="41"/>
        <v>1283위</v>
      </c>
      <c r="B1287" s="135" t="s">
        <v>2756</v>
      </c>
      <c r="C1287" s="119" t="s">
        <v>2509</v>
      </c>
      <c r="D1287" s="120" t="s">
        <v>925</v>
      </c>
      <c r="E1287" s="121" t="s">
        <v>493</v>
      </c>
      <c r="F1287" s="120" t="s">
        <v>935</v>
      </c>
      <c r="G1287" s="619">
        <f t="shared" si="40"/>
        <v>4.4725000000000001</v>
      </c>
      <c r="H1287" s="122">
        <v>4.55</v>
      </c>
      <c r="I1287" s="122">
        <v>4.4800000000000004</v>
      </c>
      <c r="J1287" s="122">
        <v>4.41</v>
      </c>
      <c r="K1287" s="122">
        <v>4.45</v>
      </c>
      <c r="L1287" s="500"/>
    </row>
    <row r="1288" spans="1:12" ht="30" customHeight="1">
      <c r="A1288" s="139" t="str">
        <f t="shared" si="41"/>
        <v>1283위</v>
      </c>
      <c r="B1288" s="135" t="s">
        <v>4375</v>
      </c>
      <c r="C1288" s="135" t="s">
        <v>4488</v>
      </c>
      <c r="D1288" s="142" t="s">
        <v>4493</v>
      </c>
      <c r="E1288" s="121" t="s">
        <v>2762</v>
      </c>
      <c r="F1288" s="140" t="s">
        <v>2761</v>
      </c>
      <c r="G1288" s="619">
        <f t="shared" si="40"/>
        <v>4.4725000000000001</v>
      </c>
      <c r="H1288" s="122">
        <v>4.47</v>
      </c>
      <c r="I1288" s="122">
        <v>4.47</v>
      </c>
      <c r="J1288" s="122">
        <v>4.4800000000000004</v>
      </c>
      <c r="K1288" s="122">
        <v>4.47</v>
      </c>
      <c r="L1288" s="135"/>
    </row>
    <row r="1289" spans="1:12" ht="30" customHeight="1">
      <c r="A1289" s="139" t="str">
        <f t="shared" si="41"/>
        <v>1283위</v>
      </c>
      <c r="B1289" s="139" t="s">
        <v>4237</v>
      </c>
      <c r="C1289" s="139" t="s">
        <v>4160</v>
      </c>
      <c r="D1289" s="120" t="s">
        <v>4230</v>
      </c>
      <c r="E1289" s="121" t="s">
        <v>4181</v>
      </c>
      <c r="F1289" s="120" t="s">
        <v>4182</v>
      </c>
      <c r="G1289" s="618">
        <f t="shared" si="40"/>
        <v>4.4725000000000001</v>
      </c>
      <c r="H1289" s="141">
        <v>4.46</v>
      </c>
      <c r="I1289" s="141">
        <v>4.47</v>
      </c>
      <c r="J1289" s="141">
        <v>4.4800000000000004</v>
      </c>
      <c r="K1289" s="141">
        <v>4.4800000000000004</v>
      </c>
      <c r="L1289" s="500"/>
    </row>
    <row r="1290" spans="1:12" ht="30" customHeight="1">
      <c r="A1290" s="139" t="str">
        <f t="shared" si="41"/>
        <v>1283위</v>
      </c>
      <c r="B1290" s="135" t="s">
        <v>2758</v>
      </c>
      <c r="C1290" s="125" t="s">
        <v>2587</v>
      </c>
      <c r="D1290" s="130" t="s">
        <v>1664</v>
      </c>
      <c r="E1290" s="125" t="s">
        <v>2552</v>
      </c>
      <c r="F1290" s="127" t="s">
        <v>305</v>
      </c>
      <c r="G1290" s="621">
        <f t="shared" si="40"/>
        <v>4.4725000000000001</v>
      </c>
      <c r="H1290" s="128">
        <v>4.47</v>
      </c>
      <c r="I1290" s="128">
        <v>4.46</v>
      </c>
      <c r="J1290" s="128">
        <v>4.46</v>
      </c>
      <c r="K1290" s="128">
        <v>4.5</v>
      </c>
      <c r="L1290" s="500"/>
    </row>
    <row r="1291" spans="1:12" ht="30" customHeight="1">
      <c r="A1291" s="139" t="str">
        <f t="shared" si="41"/>
        <v>1283위</v>
      </c>
      <c r="B1291" s="135" t="s">
        <v>2760</v>
      </c>
      <c r="C1291" s="119" t="s">
        <v>2518</v>
      </c>
      <c r="D1291" s="120" t="s">
        <v>2420</v>
      </c>
      <c r="E1291" s="121" t="s">
        <v>302</v>
      </c>
      <c r="F1291" s="120" t="s">
        <v>303</v>
      </c>
      <c r="G1291" s="619">
        <f t="shared" si="40"/>
        <v>4.4725000000000001</v>
      </c>
      <c r="H1291" s="122">
        <v>4.46</v>
      </c>
      <c r="I1291" s="122">
        <v>4.46</v>
      </c>
      <c r="J1291" s="122">
        <v>4.4400000000000004</v>
      </c>
      <c r="K1291" s="122">
        <v>4.53</v>
      </c>
      <c r="L1291" s="500"/>
    </row>
    <row r="1292" spans="1:12" ht="30" customHeight="1">
      <c r="A1292" s="139" t="str">
        <f t="shared" si="41"/>
        <v>1283위</v>
      </c>
      <c r="B1292" s="135" t="s">
        <v>3037</v>
      </c>
      <c r="C1292" s="135" t="s">
        <v>5593</v>
      </c>
      <c r="D1292" s="120" t="s">
        <v>3034</v>
      </c>
      <c r="E1292" s="121" t="s">
        <v>2770</v>
      </c>
      <c r="F1292" s="140" t="s">
        <v>2771</v>
      </c>
      <c r="G1292" s="619">
        <f t="shared" si="40"/>
        <v>4.4725000000000001</v>
      </c>
      <c r="H1292" s="122">
        <v>4.49</v>
      </c>
      <c r="I1292" s="122">
        <v>4.47</v>
      </c>
      <c r="J1292" s="122">
        <v>4.49</v>
      </c>
      <c r="K1292" s="122">
        <v>4.4400000000000004</v>
      </c>
      <c r="L1292" s="500"/>
    </row>
    <row r="1293" spans="1:12" ht="30" customHeight="1">
      <c r="A1293" s="139" t="str">
        <f t="shared" si="41"/>
        <v>1283위</v>
      </c>
      <c r="B1293" s="139" t="s">
        <v>4237</v>
      </c>
      <c r="C1293" s="139" t="s">
        <v>4236</v>
      </c>
      <c r="D1293" s="120" t="s">
        <v>4229</v>
      </c>
      <c r="E1293" s="121" t="s">
        <v>2770</v>
      </c>
      <c r="F1293" s="140" t="s">
        <v>2771</v>
      </c>
      <c r="G1293" s="618">
        <f t="shared" si="40"/>
        <v>4.4725000000000001</v>
      </c>
      <c r="H1293" s="141">
        <v>4.41</v>
      </c>
      <c r="I1293" s="141">
        <v>4.54</v>
      </c>
      <c r="J1293" s="141">
        <v>4.46</v>
      </c>
      <c r="K1293" s="141">
        <v>4.4800000000000004</v>
      </c>
      <c r="L1293" s="500"/>
    </row>
    <row r="1294" spans="1:12" ht="30" customHeight="1">
      <c r="A1294" s="139" t="str">
        <f t="shared" si="41"/>
        <v>1283위</v>
      </c>
      <c r="B1294" s="135" t="s">
        <v>2759</v>
      </c>
      <c r="C1294" s="134" t="s">
        <v>2127</v>
      </c>
      <c r="D1294" s="131" t="s">
        <v>155</v>
      </c>
      <c r="E1294" s="132" t="s">
        <v>2416</v>
      </c>
      <c r="F1294" s="133" t="s">
        <v>2417</v>
      </c>
      <c r="G1294" s="619">
        <f t="shared" si="40"/>
        <v>4.4725000000000001</v>
      </c>
      <c r="H1294" s="122">
        <v>4.46</v>
      </c>
      <c r="I1294" s="122">
        <v>4.49</v>
      </c>
      <c r="J1294" s="122">
        <v>4.4800000000000004</v>
      </c>
      <c r="K1294" s="122">
        <v>4.46</v>
      </c>
      <c r="L1294" s="500"/>
    </row>
    <row r="1295" spans="1:12" ht="30" customHeight="1">
      <c r="A1295" s="139" t="str">
        <f t="shared" si="41"/>
        <v>1292위</v>
      </c>
      <c r="B1295" s="135" t="s">
        <v>2758</v>
      </c>
      <c r="C1295" s="125" t="s">
        <v>2639</v>
      </c>
      <c r="D1295" s="130" t="s">
        <v>2635</v>
      </c>
      <c r="E1295" s="125" t="s">
        <v>981</v>
      </c>
      <c r="F1295" s="127" t="s">
        <v>982</v>
      </c>
      <c r="G1295" s="621">
        <f t="shared" si="40"/>
        <v>4.4700000000000006</v>
      </c>
      <c r="H1295" s="128">
        <v>4.5</v>
      </c>
      <c r="I1295" s="128">
        <v>4.46</v>
      </c>
      <c r="J1295" s="128">
        <v>4.5</v>
      </c>
      <c r="K1295" s="128">
        <v>4.42</v>
      </c>
      <c r="L1295" s="500"/>
    </row>
    <row r="1296" spans="1:12" ht="30" customHeight="1">
      <c r="A1296" s="139" t="str">
        <f t="shared" si="41"/>
        <v>1292위</v>
      </c>
      <c r="B1296" s="135" t="s">
        <v>2760</v>
      </c>
      <c r="C1296" s="119" t="s">
        <v>2518</v>
      </c>
      <c r="D1296" s="120" t="s">
        <v>2420</v>
      </c>
      <c r="E1296" s="121" t="s">
        <v>300</v>
      </c>
      <c r="F1296" s="120" t="s">
        <v>301</v>
      </c>
      <c r="G1296" s="619">
        <f t="shared" si="40"/>
        <v>4.4700000000000006</v>
      </c>
      <c r="H1296" s="122">
        <v>4.5</v>
      </c>
      <c r="I1296" s="122">
        <v>4.46</v>
      </c>
      <c r="J1296" s="122">
        <v>4.46</v>
      </c>
      <c r="K1296" s="122">
        <v>4.46</v>
      </c>
      <c r="L1296" s="500"/>
    </row>
    <row r="1297" spans="1:12" ht="30" customHeight="1">
      <c r="A1297" s="139" t="str">
        <f t="shared" si="41"/>
        <v>1292위</v>
      </c>
      <c r="B1297" s="135" t="s">
        <v>2756</v>
      </c>
      <c r="C1297" s="119" t="s">
        <v>2510</v>
      </c>
      <c r="D1297" s="120" t="s">
        <v>1028</v>
      </c>
      <c r="E1297" s="121" t="s">
        <v>573</v>
      </c>
      <c r="F1297" s="120" t="s">
        <v>246</v>
      </c>
      <c r="G1297" s="619">
        <f t="shared" si="40"/>
        <v>4.4700000000000006</v>
      </c>
      <c r="H1297" s="122">
        <v>4.5</v>
      </c>
      <c r="I1297" s="122">
        <v>4.4400000000000004</v>
      </c>
      <c r="J1297" s="122">
        <v>4.4400000000000004</v>
      </c>
      <c r="K1297" s="122">
        <v>4.5</v>
      </c>
      <c r="L1297" s="500"/>
    </row>
    <row r="1298" spans="1:12" ht="30" customHeight="1">
      <c r="A1298" s="139" t="str">
        <f t="shared" si="41"/>
        <v>1295위</v>
      </c>
      <c r="B1298" s="135" t="s">
        <v>2757</v>
      </c>
      <c r="C1298" s="119" t="s">
        <v>2513</v>
      </c>
      <c r="D1298" s="120" t="s">
        <v>1383</v>
      </c>
      <c r="E1298" s="121" t="s">
        <v>1384</v>
      </c>
      <c r="F1298" s="120" t="s">
        <v>1387</v>
      </c>
      <c r="G1298" s="619">
        <f t="shared" si="40"/>
        <v>4.47</v>
      </c>
      <c r="H1298" s="122">
        <v>4.5199999999999996</v>
      </c>
      <c r="I1298" s="122">
        <v>4.3899999999999997</v>
      </c>
      <c r="J1298" s="122">
        <v>4.45</v>
      </c>
      <c r="K1298" s="122">
        <v>4.5199999999999996</v>
      </c>
      <c r="L1298" s="500"/>
    </row>
    <row r="1299" spans="1:12" ht="30" customHeight="1">
      <c r="A1299" s="139" t="str">
        <f t="shared" si="41"/>
        <v>1295위</v>
      </c>
      <c r="B1299" s="135" t="s">
        <v>2758</v>
      </c>
      <c r="C1299" s="125" t="s">
        <v>2597</v>
      </c>
      <c r="D1299" s="130" t="s">
        <v>2635</v>
      </c>
      <c r="E1299" s="125" t="s">
        <v>2553</v>
      </c>
      <c r="F1299" s="127" t="s">
        <v>328</v>
      </c>
      <c r="G1299" s="621">
        <f t="shared" si="40"/>
        <v>4.47</v>
      </c>
      <c r="H1299" s="128">
        <v>4.47</v>
      </c>
      <c r="I1299" s="128">
        <v>4.47</v>
      </c>
      <c r="J1299" s="128">
        <v>4.47</v>
      </c>
      <c r="K1299" s="128">
        <v>4.47</v>
      </c>
      <c r="L1299" s="500"/>
    </row>
    <row r="1300" spans="1:12" ht="30" customHeight="1">
      <c r="A1300" s="139" t="str">
        <f t="shared" si="41"/>
        <v>1295위</v>
      </c>
      <c r="B1300" s="135" t="s">
        <v>2757</v>
      </c>
      <c r="C1300" s="119" t="s">
        <v>2512</v>
      </c>
      <c r="D1300" s="120" t="s">
        <v>1304</v>
      </c>
      <c r="E1300" s="121" t="s">
        <v>1307</v>
      </c>
      <c r="F1300" s="120" t="s">
        <v>1308</v>
      </c>
      <c r="G1300" s="619">
        <f t="shared" si="40"/>
        <v>4.47</v>
      </c>
      <c r="H1300" s="122">
        <v>4.46</v>
      </c>
      <c r="I1300" s="122">
        <v>4.54</v>
      </c>
      <c r="J1300" s="122">
        <v>4.38</v>
      </c>
      <c r="K1300" s="122">
        <v>4.5</v>
      </c>
      <c r="L1300" s="500"/>
    </row>
    <row r="1301" spans="1:12" ht="30" customHeight="1">
      <c r="A1301" s="139" t="str">
        <f t="shared" si="41"/>
        <v>1295위</v>
      </c>
      <c r="B1301" s="135" t="s">
        <v>2759</v>
      </c>
      <c r="C1301" s="134" t="s">
        <v>2433</v>
      </c>
      <c r="D1301" s="131" t="s">
        <v>2445</v>
      </c>
      <c r="E1301" s="132" t="s">
        <v>245</v>
      </c>
      <c r="F1301" s="131" t="s">
        <v>248</v>
      </c>
      <c r="G1301" s="619">
        <f t="shared" si="40"/>
        <v>4.47</v>
      </c>
      <c r="H1301" s="122">
        <v>4.5599999999999996</v>
      </c>
      <c r="I1301" s="122">
        <v>4.5599999999999996</v>
      </c>
      <c r="J1301" s="122">
        <v>4.38</v>
      </c>
      <c r="K1301" s="122">
        <v>4.38</v>
      </c>
      <c r="L1301" s="500"/>
    </row>
    <row r="1302" spans="1:12" ht="30" customHeight="1">
      <c r="A1302" s="139" t="str">
        <f t="shared" si="41"/>
        <v>1295위</v>
      </c>
      <c r="B1302" s="135" t="s">
        <v>2757</v>
      </c>
      <c r="C1302" s="119" t="s">
        <v>2512</v>
      </c>
      <c r="D1302" s="120" t="s">
        <v>1304</v>
      </c>
      <c r="E1302" s="121" t="s">
        <v>1313</v>
      </c>
      <c r="F1302" s="120" t="s">
        <v>1314</v>
      </c>
      <c r="G1302" s="619">
        <f t="shared" si="40"/>
        <v>4.47</v>
      </c>
      <c r="H1302" s="122">
        <v>4.5</v>
      </c>
      <c r="I1302" s="122">
        <v>4.5</v>
      </c>
      <c r="J1302" s="122">
        <v>4.5</v>
      </c>
      <c r="K1302" s="122">
        <v>4.38</v>
      </c>
      <c r="L1302" s="500"/>
    </row>
    <row r="1303" spans="1:12" ht="30" customHeight="1">
      <c r="A1303" s="139" t="str">
        <f t="shared" si="41"/>
        <v>1295위</v>
      </c>
      <c r="B1303" s="135" t="s">
        <v>2759</v>
      </c>
      <c r="C1303" s="134" t="s">
        <v>2116</v>
      </c>
      <c r="D1303" s="131" t="s">
        <v>2267</v>
      </c>
      <c r="E1303" s="132" t="s">
        <v>160</v>
      </c>
      <c r="F1303" s="131" t="s">
        <v>2269</v>
      </c>
      <c r="G1303" s="619">
        <f t="shared" si="40"/>
        <v>4.47</v>
      </c>
      <c r="H1303" s="122">
        <v>4.5</v>
      </c>
      <c r="I1303" s="122">
        <v>4.38</v>
      </c>
      <c r="J1303" s="122">
        <v>4.5</v>
      </c>
      <c r="K1303" s="122">
        <v>4.5</v>
      </c>
      <c r="L1303" s="500"/>
    </row>
    <row r="1304" spans="1:12" ht="30" customHeight="1">
      <c r="A1304" s="139" t="str">
        <f t="shared" si="41"/>
        <v>1301위</v>
      </c>
      <c r="B1304" s="135" t="s">
        <v>2758</v>
      </c>
      <c r="C1304" s="125" t="s">
        <v>2595</v>
      </c>
      <c r="D1304" s="130" t="s">
        <v>2632</v>
      </c>
      <c r="E1304" s="125" t="s">
        <v>2541</v>
      </c>
      <c r="F1304" s="127" t="s">
        <v>334</v>
      </c>
      <c r="G1304" s="621">
        <f t="shared" si="40"/>
        <v>4.4675000000000002</v>
      </c>
      <c r="H1304" s="128">
        <v>4.4000000000000004</v>
      </c>
      <c r="I1304" s="128">
        <v>4.47</v>
      </c>
      <c r="J1304" s="128">
        <v>4.47</v>
      </c>
      <c r="K1304" s="128">
        <v>4.53</v>
      </c>
      <c r="L1304" s="500"/>
    </row>
    <row r="1305" spans="1:12" ht="30" customHeight="1">
      <c r="A1305" s="139" t="str">
        <f t="shared" si="41"/>
        <v>1301위</v>
      </c>
      <c r="B1305" s="135" t="s">
        <v>4375</v>
      </c>
      <c r="C1305" s="135" t="s">
        <v>4260</v>
      </c>
      <c r="D1305" s="120" t="s">
        <v>4370</v>
      </c>
      <c r="E1305" s="121" t="s">
        <v>4305</v>
      </c>
      <c r="F1305" s="120" t="s">
        <v>4306</v>
      </c>
      <c r="G1305" s="618">
        <f t="shared" si="40"/>
        <v>4.4675000000000002</v>
      </c>
      <c r="H1305" s="141">
        <v>4.45</v>
      </c>
      <c r="I1305" s="141">
        <v>4.47</v>
      </c>
      <c r="J1305" s="141">
        <v>4.4800000000000004</v>
      </c>
      <c r="K1305" s="141">
        <v>4.47</v>
      </c>
      <c r="L1305" s="500"/>
    </row>
    <row r="1306" spans="1:12" ht="30" customHeight="1">
      <c r="A1306" s="139" t="str">
        <f t="shared" si="41"/>
        <v>1301위</v>
      </c>
      <c r="B1306" s="135" t="s">
        <v>4375</v>
      </c>
      <c r="C1306" s="135" t="s">
        <v>4260</v>
      </c>
      <c r="D1306" s="120" t="s">
        <v>4369</v>
      </c>
      <c r="E1306" s="121" t="s">
        <v>4285</v>
      </c>
      <c r="F1306" s="120" t="s">
        <v>4286</v>
      </c>
      <c r="G1306" s="618">
        <f t="shared" si="40"/>
        <v>4.4675000000000002</v>
      </c>
      <c r="H1306" s="141">
        <v>4.46</v>
      </c>
      <c r="I1306" s="141">
        <v>4.5199999999999996</v>
      </c>
      <c r="J1306" s="141">
        <v>4.42</v>
      </c>
      <c r="K1306" s="141">
        <v>4.47</v>
      </c>
      <c r="L1306" s="500"/>
    </row>
    <row r="1307" spans="1:12" ht="30" customHeight="1">
      <c r="A1307" s="139" t="str">
        <f t="shared" si="41"/>
        <v>1301위</v>
      </c>
      <c r="B1307" s="135" t="s">
        <v>3037</v>
      </c>
      <c r="C1307" s="135" t="s">
        <v>5593</v>
      </c>
      <c r="D1307" s="120" t="s">
        <v>3031</v>
      </c>
      <c r="E1307" s="121" t="s">
        <v>426</v>
      </c>
      <c r="F1307" s="120" t="s">
        <v>427</v>
      </c>
      <c r="G1307" s="619">
        <f t="shared" si="40"/>
        <v>4.4675000000000002</v>
      </c>
      <c r="H1307" s="122">
        <v>4.45</v>
      </c>
      <c r="I1307" s="122">
        <v>4.47</v>
      </c>
      <c r="J1307" s="122">
        <v>4.47</v>
      </c>
      <c r="K1307" s="122">
        <v>4.4800000000000004</v>
      </c>
      <c r="L1307" s="500"/>
    </row>
    <row r="1308" spans="1:12" ht="30" customHeight="1">
      <c r="A1308" s="139" t="str">
        <f t="shared" si="41"/>
        <v>1301위</v>
      </c>
      <c r="B1308" s="135" t="s">
        <v>2759</v>
      </c>
      <c r="C1308" s="134" t="s">
        <v>2127</v>
      </c>
      <c r="D1308" s="131" t="s">
        <v>2420</v>
      </c>
      <c r="E1308" s="132" t="s">
        <v>134</v>
      </c>
      <c r="F1308" s="131" t="s">
        <v>1514</v>
      </c>
      <c r="G1308" s="619">
        <f t="shared" si="40"/>
        <v>4.4675000000000002</v>
      </c>
      <c r="H1308" s="122">
        <v>4.49</v>
      </c>
      <c r="I1308" s="122">
        <v>4.47</v>
      </c>
      <c r="J1308" s="122">
        <v>4.47</v>
      </c>
      <c r="K1308" s="122">
        <v>4.4400000000000004</v>
      </c>
      <c r="L1308" s="500"/>
    </row>
    <row r="1309" spans="1:12" ht="30" customHeight="1">
      <c r="A1309" s="139" t="str">
        <f t="shared" si="41"/>
        <v>1301위</v>
      </c>
      <c r="B1309" s="135" t="s">
        <v>4375</v>
      </c>
      <c r="C1309" s="135" t="s">
        <v>4260</v>
      </c>
      <c r="D1309" s="120" t="s">
        <v>4373</v>
      </c>
      <c r="E1309" s="121" t="s">
        <v>4340</v>
      </c>
      <c r="F1309" s="120" t="s">
        <v>4341</v>
      </c>
      <c r="G1309" s="618">
        <f t="shared" si="40"/>
        <v>4.4675000000000002</v>
      </c>
      <c r="H1309" s="141">
        <v>4.4800000000000004</v>
      </c>
      <c r="I1309" s="141">
        <v>4.5199999999999996</v>
      </c>
      <c r="J1309" s="141">
        <v>4.41</v>
      </c>
      <c r="K1309" s="141">
        <v>4.46</v>
      </c>
      <c r="L1309" s="500"/>
    </row>
    <row r="1310" spans="1:12" ht="30" customHeight="1">
      <c r="A1310" s="139" t="str">
        <f t="shared" si="41"/>
        <v>1301위</v>
      </c>
      <c r="B1310" s="135" t="s">
        <v>2754</v>
      </c>
      <c r="C1310" s="119" t="s">
        <v>2505</v>
      </c>
      <c r="D1310" s="120" t="s">
        <v>155</v>
      </c>
      <c r="E1310" s="121" t="s">
        <v>173</v>
      </c>
      <c r="F1310" s="120" t="s">
        <v>174</v>
      </c>
      <c r="G1310" s="619">
        <f t="shared" si="40"/>
        <v>4.4675000000000002</v>
      </c>
      <c r="H1310" s="122">
        <v>4.4400000000000004</v>
      </c>
      <c r="I1310" s="122">
        <v>4.59</v>
      </c>
      <c r="J1310" s="122">
        <v>4.34</v>
      </c>
      <c r="K1310" s="122">
        <v>4.5</v>
      </c>
      <c r="L1310" s="500"/>
    </row>
    <row r="1311" spans="1:12" ht="30" customHeight="1">
      <c r="A1311" s="139" t="str">
        <f t="shared" si="41"/>
        <v>1308위</v>
      </c>
      <c r="B1311" s="135" t="s">
        <v>2756</v>
      </c>
      <c r="C1311" s="119" t="s">
        <v>2510</v>
      </c>
      <c r="D1311" s="120" t="s">
        <v>1066</v>
      </c>
      <c r="E1311" s="121" t="s">
        <v>1072</v>
      </c>
      <c r="F1311" s="120" t="s">
        <v>1073</v>
      </c>
      <c r="G1311" s="619">
        <f t="shared" si="40"/>
        <v>4.4674999999999994</v>
      </c>
      <c r="H1311" s="122">
        <v>4.4000000000000004</v>
      </c>
      <c r="I1311" s="122">
        <v>4.53</v>
      </c>
      <c r="J1311" s="122">
        <v>4.47</v>
      </c>
      <c r="K1311" s="122">
        <v>4.47</v>
      </c>
      <c r="L1311" s="500"/>
    </row>
    <row r="1312" spans="1:12" ht="30" customHeight="1">
      <c r="A1312" s="139" t="str">
        <f t="shared" si="41"/>
        <v>1308위</v>
      </c>
      <c r="B1312" s="135" t="s">
        <v>2759</v>
      </c>
      <c r="C1312" s="134" t="s">
        <v>2127</v>
      </c>
      <c r="D1312" s="131" t="s">
        <v>2420</v>
      </c>
      <c r="E1312" s="132" t="s">
        <v>134</v>
      </c>
      <c r="F1312" s="131" t="s">
        <v>145</v>
      </c>
      <c r="G1312" s="619">
        <f t="shared" si="40"/>
        <v>4.4674999999999994</v>
      </c>
      <c r="H1312" s="122">
        <v>4.4800000000000004</v>
      </c>
      <c r="I1312" s="122">
        <v>4.45</v>
      </c>
      <c r="J1312" s="122">
        <v>4.45</v>
      </c>
      <c r="K1312" s="122">
        <v>4.49</v>
      </c>
      <c r="L1312" s="500"/>
    </row>
    <row r="1313" spans="1:12" ht="30" customHeight="1">
      <c r="A1313" s="139" t="str">
        <f t="shared" si="41"/>
        <v>1308위</v>
      </c>
      <c r="B1313" s="135" t="s">
        <v>2757</v>
      </c>
      <c r="C1313" s="119" t="s">
        <v>2511</v>
      </c>
      <c r="D1313" s="120" t="s">
        <v>155</v>
      </c>
      <c r="E1313" s="121" t="s">
        <v>1228</v>
      </c>
      <c r="F1313" s="120" t="s">
        <v>174</v>
      </c>
      <c r="G1313" s="619">
        <f t="shared" si="40"/>
        <v>4.4674999999999994</v>
      </c>
      <c r="H1313" s="122">
        <v>4.46</v>
      </c>
      <c r="I1313" s="122">
        <v>4.49</v>
      </c>
      <c r="J1313" s="122">
        <v>4.41</v>
      </c>
      <c r="K1313" s="122">
        <v>4.51</v>
      </c>
      <c r="L1313" s="500"/>
    </row>
    <row r="1314" spans="1:12" ht="30" customHeight="1">
      <c r="A1314" s="139" t="str">
        <f t="shared" si="41"/>
        <v>1311위</v>
      </c>
      <c r="B1314" s="135" t="s">
        <v>2758</v>
      </c>
      <c r="C1314" s="125" t="s">
        <v>2673</v>
      </c>
      <c r="D1314" s="130" t="s">
        <v>2674</v>
      </c>
      <c r="E1314" s="125" t="s">
        <v>2554</v>
      </c>
      <c r="F1314" s="127" t="s">
        <v>583</v>
      </c>
      <c r="G1314" s="621">
        <f t="shared" si="40"/>
        <v>4.4655000000000005</v>
      </c>
      <c r="H1314" s="128">
        <v>4.452</v>
      </c>
      <c r="I1314" s="128">
        <v>4.45</v>
      </c>
      <c r="J1314" s="128">
        <v>4.4800000000000004</v>
      </c>
      <c r="K1314" s="128">
        <v>4.4800000000000004</v>
      </c>
      <c r="L1314" s="500"/>
    </row>
    <row r="1315" spans="1:12" ht="30" customHeight="1">
      <c r="A1315" s="139" t="str">
        <f t="shared" si="41"/>
        <v>1312위</v>
      </c>
      <c r="B1315" s="135" t="s">
        <v>4375</v>
      </c>
      <c r="C1315" s="135" t="s">
        <v>4260</v>
      </c>
      <c r="D1315" s="120" t="s">
        <v>4368</v>
      </c>
      <c r="E1315" s="121" t="s">
        <v>333</v>
      </c>
      <c r="F1315" s="140" t="s">
        <v>334</v>
      </c>
      <c r="G1315" s="618">
        <f t="shared" si="40"/>
        <v>4.4649999999999999</v>
      </c>
      <c r="H1315" s="141">
        <v>4.43</v>
      </c>
      <c r="I1315" s="141">
        <v>4.43</v>
      </c>
      <c r="J1315" s="141">
        <v>4.5</v>
      </c>
      <c r="K1315" s="141">
        <v>4.5</v>
      </c>
      <c r="L1315" s="500"/>
    </row>
    <row r="1316" spans="1:12" ht="30" customHeight="1">
      <c r="A1316" s="139" t="str">
        <f t="shared" si="41"/>
        <v>1312위</v>
      </c>
      <c r="B1316" s="135" t="s">
        <v>2760</v>
      </c>
      <c r="C1316" s="119" t="s">
        <v>2518</v>
      </c>
      <c r="D1316" s="120" t="s">
        <v>2420</v>
      </c>
      <c r="E1316" s="121" t="s">
        <v>169</v>
      </c>
      <c r="F1316" s="120" t="s">
        <v>309</v>
      </c>
      <c r="G1316" s="619">
        <f t="shared" si="40"/>
        <v>4.4649999999999999</v>
      </c>
      <c r="H1316" s="122">
        <v>4.47</v>
      </c>
      <c r="I1316" s="122">
        <v>4.46</v>
      </c>
      <c r="J1316" s="122">
        <v>4.4400000000000004</v>
      </c>
      <c r="K1316" s="122">
        <v>4.49</v>
      </c>
      <c r="L1316" s="500"/>
    </row>
    <row r="1317" spans="1:12" ht="30" customHeight="1">
      <c r="A1317" s="139" t="str">
        <f t="shared" si="41"/>
        <v>1312위</v>
      </c>
      <c r="B1317" s="139" t="s">
        <v>4375</v>
      </c>
      <c r="C1317" s="139" t="s">
        <v>4784</v>
      </c>
      <c r="D1317" s="142" t="s">
        <v>4781</v>
      </c>
      <c r="E1317" s="121" t="s">
        <v>4737</v>
      </c>
      <c r="F1317" s="120" t="s">
        <v>4738</v>
      </c>
      <c r="G1317" s="618">
        <f t="shared" si="40"/>
        <v>4.4649999999999999</v>
      </c>
      <c r="H1317" s="141">
        <v>4.49</v>
      </c>
      <c r="I1317" s="141">
        <v>4.5</v>
      </c>
      <c r="J1317" s="141">
        <v>4.4000000000000004</v>
      </c>
      <c r="K1317" s="141">
        <v>4.47</v>
      </c>
      <c r="L1317" s="139"/>
    </row>
    <row r="1318" spans="1:12" ht="30" customHeight="1">
      <c r="A1318" s="139" t="str">
        <f t="shared" si="41"/>
        <v>1312위</v>
      </c>
      <c r="B1318" s="135" t="s">
        <v>2756</v>
      </c>
      <c r="C1318" s="119" t="s">
        <v>2510</v>
      </c>
      <c r="D1318" s="120" t="s">
        <v>966</v>
      </c>
      <c r="E1318" s="121" t="s">
        <v>201</v>
      </c>
      <c r="F1318" s="120" t="s">
        <v>202</v>
      </c>
      <c r="G1318" s="619">
        <f t="shared" si="40"/>
        <v>4.4649999999999999</v>
      </c>
      <c r="H1318" s="122">
        <v>4.5</v>
      </c>
      <c r="I1318" s="122">
        <v>4.4800000000000004</v>
      </c>
      <c r="J1318" s="122">
        <v>4.43</v>
      </c>
      <c r="K1318" s="122">
        <v>4.45</v>
      </c>
      <c r="L1318" s="500"/>
    </row>
    <row r="1319" spans="1:12" ht="30" customHeight="1">
      <c r="A1319" s="139" t="str">
        <f t="shared" si="41"/>
        <v>1312위</v>
      </c>
      <c r="B1319" s="135" t="s">
        <v>4375</v>
      </c>
      <c r="C1319" s="135" t="s">
        <v>4260</v>
      </c>
      <c r="D1319" s="120" t="s">
        <v>4369</v>
      </c>
      <c r="E1319" s="121" t="s">
        <v>4282</v>
      </c>
      <c r="F1319" s="120" t="s">
        <v>4012</v>
      </c>
      <c r="G1319" s="618">
        <f t="shared" si="40"/>
        <v>4.4649999999999999</v>
      </c>
      <c r="H1319" s="141">
        <v>4.47</v>
      </c>
      <c r="I1319" s="141">
        <v>4.4400000000000004</v>
      </c>
      <c r="J1319" s="141">
        <v>4.47</v>
      </c>
      <c r="K1319" s="141">
        <v>4.4800000000000004</v>
      </c>
      <c r="L1319" s="500"/>
    </row>
    <row r="1320" spans="1:12" ht="30" customHeight="1">
      <c r="A1320" s="139" t="str">
        <f t="shared" si="41"/>
        <v>1312위</v>
      </c>
      <c r="B1320" s="135" t="s">
        <v>4375</v>
      </c>
      <c r="C1320" s="135" t="s">
        <v>4260</v>
      </c>
      <c r="D1320" s="120" t="s">
        <v>4369</v>
      </c>
      <c r="E1320" s="121" t="s">
        <v>4290</v>
      </c>
      <c r="F1320" s="120" t="s">
        <v>4291</v>
      </c>
      <c r="G1320" s="618">
        <f t="shared" si="40"/>
        <v>4.4649999999999999</v>
      </c>
      <c r="H1320" s="141">
        <v>4.49</v>
      </c>
      <c r="I1320" s="141">
        <v>4.5</v>
      </c>
      <c r="J1320" s="141">
        <v>4.38</v>
      </c>
      <c r="K1320" s="141">
        <v>4.49</v>
      </c>
      <c r="L1320" s="500"/>
    </row>
    <row r="1321" spans="1:12" ht="30" customHeight="1">
      <c r="A1321" s="139" t="str">
        <f t="shared" si="41"/>
        <v>1312위</v>
      </c>
      <c r="B1321" s="135" t="s">
        <v>2756</v>
      </c>
      <c r="C1321" s="119" t="s">
        <v>2507</v>
      </c>
      <c r="D1321" s="120" t="s">
        <v>155</v>
      </c>
      <c r="E1321" s="121" t="s">
        <v>782</v>
      </c>
      <c r="F1321" s="120" t="s">
        <v>783</v>
      </c>
      <c r="G1321" s="619">
        <f t="shared" si="40"/>
        <v>4.4649999999999999</v>
      </c>
      <c r="H1321" s="122">
        <v>4.49</v>
      </c>
      <c r="I1321" s="122">
        <v>4.41</v>
      </c>
      <c r="J1321" s="122">
        <v>4.46</v>
      </c>
      <c r="K1321" s="122">
        <v>4.5</v>
      </c>
      <c r="L1321" s="500"/>
    </row>
    <row r="1322" spans="1:12" ht="30" customHeight="1">
      <c r="A1322" s="139" t="str">
        <f t="shared" si="41"/>
        <v>1319위</v>
      </c>
      <c r="B1322" s="135" t="s">
        <v>2790</v>
      </c>
      <c r="C1322" s="135" t="s">
        <v>5590</v>
      </c>
      <c r="D1322" s="136" t="s">
        <v>155</v>
      </c>
      <c r="E1322" s="132" t="s">
        <v>981</v>
      </c>
      <c r="F1322" s="133" t="s">
        <v>982</v>
      </c>
      <c r="G1322" s="619">
        <f t="shared" si="40"/>
        <v>4.4625000000000004</v>
      </c>
      <c r="H1322" s="122">
        <v>4.46</v>
      </c>
      <c r="I1322" s="122">
        <v>4.5</v>
      </c>
      <c r="J1322" s="122">
        <v>4.46</v>
      </c>
      <c r="K1322" s="122">
        <v>4.43</v>
      </c>
      <c r="L1322" s="500"/>
    </row>
    <row r="1323" spans="1:12" ht="30" customHeight="1">
      <c r="A1323" s="139" t="str">
        <f t="shared" si="41"/>
        <v>1319위</v>
      </c>
      <c r="B1323" s="135" t="s">
        <v>4375</v>
      </c>
      <c r="C1323" s="135" t="s">
        <v>4260</v>
      </c>
      <c r="D1323" s="120" t="s">
        <v>4369</v>
      </c>
      <c r="E1323" s="121" t="s">
        <v>4289</v>
      </c>
      <c r="F1323" s="120" t="s">
        <v>150</v>
      </c>
      <c r="G1323" s="618">
        <f t="shared" si="40"/>
        <v>4.4625000000000004</v>
      </c>
      <c r="H1323" s="141">
        <v>4.45</v>
      </c>
      <c r="I1323" s="141">
        <v>4.49</v>
      </c>
      <c r="J1323" s="141">
        <v>4.43</v>
      </c>
      <c r="K1323" s="141">
        <v>4.4800000000000004</v>
      </c>
      <c r="L1323" s="500"/>
    </row>
    <row r="1324" spans="1:12" ht="30" customHeight="1">
      <c r="A1324" s="139" t="str">
        <f t="shared" si="41"/>
        <v>1319위</v>
      </c>
      <c r="B1324" s="135" t="s">
        <v>2756</v>
      </c>
      <c r="C1324" s="119" t="s">
        <v>2507</v>
      </c>
      <c r="D1324" s="120" t="s">
        <v>155</v>
      </c>
      <c r="E1324" s="121" t="s">
        <v>335</v>
      </c>
      <c r="F1324" s="120" t="s">
        <v>336</v>
      </c>
      <c r="G1324" s="619">
        <f t="shared" si="40"/>
        <v>4.4625000000000004</v>
      </c>
      <c r="H1324" s="122">
        <v>4.5</v>
      </c>
      <c r="I1324" s="122">
        <v>4.57</v>
      </c>
      <c r="J1324" s="122">
        <v>4.21</v>
      </c>
      <c r="K1324" s="122">
        <v>4.57</v>
      </c>
      <c r="L1324" s="500"/>
    </row>
    <row r="1325" spans="1:12" ht="30" customHeight="1">
      <c r="A1325" s="139" t="str">
        <f t="shared" si="41"/>
        <v>1319위</v>
      </c>
      <c r="B1325" s="135" t="s">
        <v>2756</v>
      </c>
      <c r="C1325" s="119" t="s">
        <v>2510</v>
      </c>
      <c r="D1325" s="120" t="s">
        <v>966</v>
      </c>
      <c r="E1325" s="121" t="s">
        <v>211</v>
      </c>
      <c r="F1325" s="120" t="s">
        <v>212</v>
      </c>
      <c r="G1325" s="619">
        <f t="shared" si="40"/>
        <v>4.4625000000000004</v>
      </c>
      <c r="H1325" s="122">
        <v>4.4400000000000004</v>
      </c>
      <c r="I1325" s="122">
        <v>4.5199999999999996</v>
      </c>
      <c r="J1325" s="122">
        <v>4.43</v>
      </c>
      <c r="K1325" s="122">
        <v>4.46</v>
      </c>
      <c r="L1325" s="500"/>
    </row>
    <row r="1326" spans="1:12" ht="30" customHeight="1">
      <c r="A1326" s="139" t="str">
        <f t="shared" si="41"/>
        <v>1323위</v>
      </c>
      <c r="B1326" s="135" t="s">
        <v>2757</v>
      </c>
      <c r="C1326" s="119" t="s">
        <v>2511</v>
      </c>
      <c r="D1326" s="120" t="s">
        <v>155</v>
      </c>
      <c r="E1326" s="121" t="s">
        <v>981</v>
      </c>
      <c r="F1326" s="120" t="s">
        <v>1235</v>
      </c>
      <c r="G1326" s="619">
        <f t="shared" si="40"/>
        <v>4.4600000000000009</v>
      </c>
      <c r="H1326" s="122">
        <v>4.4800000000000004</v>
      </c>
      <c r="I1326" s="122">
        <v>4.4400000000000004</v>
      </c>
      <c r="J1326" s="122">
        <v>4.4800000000000004</v>
      </c>
      <c r="K1326" s="122">
        <v>4.4400000000000004</v>
      </c>
      <c r="L1326" s="500"/>
    </row>
    <row r="1327" spans="1:12" ht="30" customHeight="1">
      <c r="A1327" s="139" t="str">
        <f t="shared" si="41"/>
        <v>1323위</v>
      </c>
      <c r="B1327" s="135" t="s">
        <v>2759</v>
      </c>
      <c r="C1327" s="134" t="s">
        <v>2127</v>
      </c>
      <c r="D1327" s="131" t="s">
        <v>2340</v>
      </c>
      <c r="E1327" s="132" t="s">
        <v>239</v>
      </c>
      <c r="F1327" s="131" t="s">
        <v>2348</v>
      </c>
      <c r="G1327" s="619">
        <f t="shared" si="40"/>
        <v>4.4600000000000009</v>
      </c>
      <c r="H1327" s="122">
        <v>4.4400000000000004</v>
      </c>
      <c r="I1327" s="122">
        <v>4.4800000000000004</v>
      </c>
      <c r="J1327" s="122">
        <v>4.4400000000000004</v>
      </c>
      <c r="K1327" s="122">
        <v>4.4800000000000004</v>
      </c>
      <c r="L1327" s="500"/>
    </row>
    <row r="1328" spans="1:12" ht="30" customHeight="1">
      <c r="A1328" s="139" t="str">
        <f t="shared" si="41"/>
        <v>1323위</v>
      </c>
      <c r="B1328" s="135" t="s">
        <v>2755</v>
      </c>
      <c r="C1328" s="119" t="s">
        <v>2506</v>
      </c>
      <c r="D1328" s="120" t="s">
        <v>521</v>
      </c>
      <c r="E1328" s="121" t="s">
        <v>209</v>
      </c>
      <c r="F1328" s="120" t="s">
        <v>210</v>
      </c>
      <c r="G1328" s="619">
        <f t="shared" si="40"/>
        <v>4.4600000000000009</v>
      </c>
      <c r="H1328" s="122">
        <v>4.4800000000000004</v>
      </c>
      <c r="I1328" s="122">
        <v>4.46</v>
      </c>
      <c r="J1328" s="122">
        <v>4.4800000000000004</v>
      </c>
      <c r="K1328" s="122">
        <v>4.42</v>
      </c>
      <c r="L1328" s="500"/>
    </row>
    <row r="1329" spans="1:12" ht="30" customHeight="1">
      <c r="A1329" s="139" t="str">
        <f t="shared" si="41"/>
        <v>1326위</v>
      </c>
      <c r="B1329" s="139" t="s">
        <v>4136</v>
      </c>
      <c r="C1329" s="139" t="s">
        <v>4140</v>
      </c>
      <c r="D1329" s="120" t="s">
        <v>4129</v>
      </c>
      <c r="E1329" s="121" t="s">
        <v>4068</v>
      </c>
      <c r="F1329" s="120" t="s">
        <v>281</v>
      </c>
      <c r="G1329" s="618">
        <f t="shared" si="40"/>
        <v>4.46</v>
      </c>
      <c r="H1329" s="141">
        <v>4.5</v>
      </c>
      <c r="I1329" s="141">
        <v>4.5</v>
      </c>
      <c r="J1329" s="141">
        <v>4.42</v>
      </c>
      <c r="K1329" s="141">
        <v>4.42</v>
      </c>
      <c r="L1329" s="500"/>
    </row>
    <row r="1330" spans="1:12" ht="30" customHeight="1">
      <c r="A1330" s="139" t="str">
        <f t="shared" si="41"/>
        <v>1326위</v>
      </c>
      <c r="B1330" s="135" t="s">
        <v>2755</v>
      </c>
      <c r="C1330" s="123" t="s">
        <v>235</v>
      </c>
      <c r="D1330" s="120" t="s">
        <v>432</v>
      </c>
      <c r="E1330" s="121" t="s">
        <v>469</v>
      </c>
      <c r="F1330" s="120" t="s">
        <v>470</v>
      </c>
      <c r="G1330" s="619">
        <f t="shared" si="40"/>
        <v>4.46</v>
      </c>
      <c r="H1330" s="122">
        <v>4.49</v>
      </c>
      <c r="I1330" s="122">
        <v>4.49</v>
      </c>
      <c r="J1330" s="122">
        <v>4.45</v>
      </c>
      <c r="K1330" s="122">
        <v>4.41</v>
      </c>
      <c r="L1330" s="500"/>
    </row>
    <row r="1331" spans="1:12" ht="30" customHeight="1">
      <c r="A1331" s="139" t="str">
        <f t="shared" si="41"/>
        <v>1326위</v>
      </c>
      <c r="B1331" s="135" t="s">
        <v>2756</v>
      </c>
      <c r="C1331" s="119" t="s">
        <v>2508</v>
      </c>
      <c r="D1331" s="120" t="s">
        <v>155</v>
      </c>
      <c r="E1331" s="121" t="s">
        <v>329</v>
      </c>
      <c r="F1331" s="120" t="s">
        <v>330</v>
      </c>
      <c r="G1331" s="619">
        <f t="shared" si="40"/>
        <v>4.46</v>
      </c>
      <c r="H1331" s="122">
        <v>4.5</v>
      </c>
      <c r="I1331" s="122">
        <v>4.42</v>
      </c>
      <c r="J1331" s="122">
        <v>4.42</v>
      </c>
      <c r="K1331" s="122">
        <v>4.5</v>
      </c>
      <c r="L1331" s="500"/>
    </row>
    <row r="1332" spans="1:12" ht="30" customHeight="1">
      <c r="A1332" s="139" t="str">
        <f t="shared" si="41"/>
        <v>1326위</v>
      </c>
      <c r="B1332" s="135" t="s">
        <v>2757</v>
      </c>
      <c r="C1332" s="119" t="s">
        <v>2513</v>
      </c>
      <c r="D1332" s="120" t="s">
        <v>155</v>
      </c>
      <c r="E1332" s="121" t="s">
        <v>329</v>
      </c>
      <c r="F1332" s="120" t="s">
        <v>330</v>
      </c>
      <c r="G1332" s="619">
        <f t="shared" si="40"/>
        <v>4.46</v>
      </c>
      <c r="H1332" s="122">
        <v>4.46</v>
      </c>
      <c r="I1332" s="122">
        <v>4.46</v>
      </c>
      <c r="J1332" s="122">
        <v>4.46</v>
      </c>
      <c r="K1332" s="122">
        <v>4.46</v>
      </c>
      <c r="L1332" s="500"/>
    </row>
    <row r="1333" spans="1:12" ht="30" customHeight="1">
      <c r="A1333" s="139" t="str">
        <f t="shared" si="41"/>
        <v>1326위</v>
      </c>
      <c r="B1333" s="135" t="s">
        <v>2757</v>
      </c>
      <c r="C1333" s="119" t="s">
        <v>2512</v>
      </c>
      <c r="D1333" s="120" t="s">
        <v>155</v>
      </c>
      <c r="E1333" s="121" t="s">
        <v>1352</v>
      </c>
      <c r="F1333" s="120" t="s">
        <v>1350</v>
      </c>
      <c r="G1333" s="619">
        <f t="shared" si="40"/>
        <v>4.46</v>
      </c>
      <c r="H1333" s="122">
        <v>4.46</v>
      </c>
      <c r="I1333" s="122">
        <v>4.46</v>
      </c>
      <c r="J1333" s="122">
        <v>4.46</v>
      </c>
      <c r="K1333" s="122">
        <v>4.46</v>
      </c>
      <c r="L1333" s="500"/>
    </row>
    <row r="1334" spans="1:12" ht="30" customHeight="1">
      <c r="A1334" s="139" t="str">
        <f t="shared" si="41"/>
        <v>1326위</v>
      </c>
      <c r="B1334" s="135" t="s">
        <v>2755</v>
      </c>
      <c r="C1334" s="123" t="s">
        <v>216</v>
      </c>
      <c r="D1334" s="120" t="s">
        <v>253</v>
      </c>
      <c r="E1334" s="121" t="s">
        <v>239</v>
      </c>
      <c r="F1334" s="120" t="s">
        <v>240</v>
      </c>
      <c r="G1334" s="619">
        <f t="shared" si="40"/>
        <v>4.46</v>
      </c>
      <c r="H1334" s="122">
        <v>4.47</v>
      </c>
      <c r="I1334" s="122">
        <v>4.47</v>
      </c>
      <c r="J1334" s="122">
        <v>4.43</v>
      </c>
      <c r="K1334" s="122">
        <v>4.47</v>
      </c>
      <c r="L1334" s="500"/>
    </row>
    <row r="1335" spans="1:12" ht="30" customHeight="1">
      <c r="A1335" s="139" t="str">
        <f t="shared" si="41"/>
        <v>1326위</v>
      </c>
      <c r="B1335" s="135" t="s">
        <v>4237</v>
      </c>
      <c r="C1335" s="134" t="s">
        <v>3272</v>
      </c>
      <c r="D1335" s="131" t="s">
        <v>3273</v>
      </c>
      <c r="E1335" s="132" t="s">
        <v>3282</v>
      </c>
      <c r="F1335" s="131" t="s">
        <v>3283</v>
      </c>
      <c r="G1335" s="619">
        <f t="shared" si="40"/>
        <v>4.46</v>
      </c>
      <c r="H1335" s="122">
        <v>4.49</v>
      </c>
      <c r="I1335" s="122">
        <v>4.49</v>
      </c>
      <c r="J1335" s="122">
        <v>4.47</v>
      </c>
      <c r="K1335" s="122">
        <v>4.3899999999999997</v>
      </c>
      <c r="L1335" s="500"/>
    </row>
    <row r="1336" spans="1:12" ht="30" customHeight="1">
      <c r="A1336" s="139" t="str">
        <f t="shared" si="41"/>
        <v>1326위</v>
      </c>
      <c r="B1336" s="135" t="s">
        <v>2756</v>
      </c>
      <c r="C1336" s="119" t="s">
        <v>2510</v>
      </c>
      <c r="D1336" s="120" t="s">
        <v>1052</v>
      </c>
      <c r="E1336" s="121" t="s">
        <v>1059</v>
      </c>
      <c r="F1336" s="120" t="s">
        <v>1060</v>
      </c>
      <c r="G1336" s="619">
        <f t="shared" si="40"/>
        <v>4.46</v>
      </c>
      <c r="H1336" s="122">
        <v>4.42</v>
      </c>
      <c r="I1336" s="122">
        <v>4.54</v>
      </c>
      <c r="J1336" s="122">
        <v>4.42</v>
      </c>
      <c r="K1336" s="122">
        <v>4.46</v>
      </c>
      <c r="L1336" s="500"/>
    </row>
    <row r="1337" spans="1:12" ht="30" customHeight="1">
      <c r="A1337" s="139" t="str">
        <f t="shared" si="41"/>
        <v>1326위</v>
      </c>
      <c r="B1337" s="135" t="s">
        <v>2756</v>
      </c>
      <c r="C1337" s="119" t="s">
        <v>2509</v>
      </c>
      <c r="D1337" s="120" t="s">
        <v>155</v>
      </c>
      <c r="E1337" s="121" t="s">
        <v>173</v>
      </c>
      <c r="F1337" s="120" t="s">
        <v>174</v>
      </c>
      <c r="G1337" s="619">
        <f t="shared" si="40"/>
        <v>4.46</v>
      </c>
      <c r="H1337" s="122">
        <v>4.43</v>
      </c>
      <c r="I1337" s="122">
        <v>4.4800000000000004</v>
      </c>
      <c r="J1337" s="122">
        <v>4.46</v>
      </c>
      <c r="K1337" s="122">
        <v>4.47</v>
      </c>
      <c r="L1337" s="500"/>
    </row>
    <row r="1338" spans="1:12" ht="30" customHeight="1">
      <c r="A1338" s="139" t="str">
        <f t="shared" si="41"/>
        <v>1335위</v>
      </c>
      <c r="B1338" s="139" t="s">
        <v>5568</v>
      </c>
      <c r="C1338" s="139" t="s">
        <v>4910</v>
      </c>
      <c r="D1338" s="142" t="s">
        <v>4996</v>
      </c>
      <c r="E1338" s="121" t="s">
        <v>4944</v>
      </c>
      <c r="F1338" s="140" t="s">
        <v>2771</v>
      </c>
      <c r="G1338" s="618">
        <f t="shared" si="40"/>
        <v>4.4590163934426226</v>
      </c>
      <c r="H1338" s="244">
        <v>4.4754098360655741</v>
      </c>
      <c r="I1338" s="244">
        <v>4.4754098360655741</v>
      </c>
      <c r="J1338" s="244">
        <v>4.442622950819672</v>
      </c>
      <c r="K1338" s="244">
        <v>4.442622950819672</v>
      </c>
      <c r="L1338" s="139"/>
    </row>
    <row r="1339" spans="1:12" ht="30" customHeight="1">
      <c r="A1339" s="139" t="str">
        <f t="shared" si="41"/>
        <v>1336위</v>
      </c>
      <c r="B1339" s="139" t="s">
        <v>4375</v>
      </c>
      <c r="C1339" s="139" t="s">
        <v>4904</v>
      </c>
      <c r="D1339" s="142" t="s">
        <v>4899</v>
      </c>
      <c r="E1339" s="121" t="s">
        <v>4811</v>
      </c>
      <c r="F1339" s="140" t="s">
        <v>4812</v>
      </c>
      <c r="G1339" s="618">
        <f t="shared" si="40"/>
        <v>4.4575000000000005</v>
      </c>
      <c r="H1339" s="141">
        <v>4.4400000000000004</v>
      </c>
      <c r="I1339" s="141">
        <v>4.4800000000000004</v>
      </c>
      <c r="J1339" s="141">
        <v>4.45</v>
      </c>
      <c r="K1339" s="141">
        <v>4.46</v>
      </c>
      <c r="L1339" s="139"/>
    </row>
    <row r="1340" spans="1:12" ht="30" customHeight="1">
      <c r="A1340" s="139" t="str">
        <f t="shared" si="41"/>
        <v>1336위</v>
      </c>
      <c r="B1340" s="139" t="s">
        <v>4375</v>
      </c>
      <c r="C1340" s="139" t="s">
        <v>4784</v>
      </c>
      <c r="D1340" s="142" t="s">
        <v>4781</v>
      </c>
      <c r="E1340" s="121" t="s">
        <v>4750</v>
      </c>
      <c r="F1340" s="120" t="s">
        <v>208</v>
      </c>
      <c r="G1340" s="618">
        <f t="shared" si="40"/>
        <v>4.4575000000000005</v>
      </c>
      <c r="H1340" s="141">
        <v>4.47</v>
      </c>
      <c r="I1340" s="141">
        <v>4.47</v>
      </c>
      <c r="J1340" s="141">
        <v>4.45</v>
      </c>
      <c r="K1340" s="141">
        <v>4.4400000000000004</v>
      </c>
      <c r="L1340" s="139"/>
    </row>
    <row r="1341" spans="1:12" ht="30" customHeight="1">
      <c r="A1341" s="139" t="str">
        <f t="shared" si="41"/>
        <v>1336위</v>
      </c>
      <c r="B1341" s="139" t="s">
        <v>4375</v>
      </c>
      <c r="C1341" s="139" t="s">
        <v>4904</v>
      </c>
      <c r="D1341" s="142" t="s">
        <v>4899</v>
      </c>
      <c r="E1341" s="121" t="s">
        <v>4802</v>
      </c>
      <c r="F1341" s="140" t="s">
        <v>4803</v>
      </c>
      <c r="G1341" s="618">
        <f t="shared" si="40"/>
        <v>4.4575000000000005</v>
      </c>
      <c r="H1341" s="141">
        <v>4.49</v>
      </c>
      <c r="I1341" s="141">
        <v>4.46</v>
      </c>
      <c r="J1341" s="141">
        <v>4.4400000000000004</v>
      </c>
      <c r="K1341" s="141">
        <v>4.4400000000000004</v>
      </c>
      <c r="L1341" s="139"/>
    </row>
    <row r="1342" spans="1:12" ht="30" customHeight="1">
      <c r="A1342" s="139" t="str">
        <f t="shared" si="41"/>
        <v>1339위</v>
      </c>
      <c r="B1342" s="135" t="s">
        <v>3037</v>
      </c>
      <c r="C1342" s="135" t="s">
        <v>5593</v>
      </c>
      <c r="D1342" s="120" t="s">
        <v>3034</v>
      </c>
      <c r="E1342" s="121" t="s">
        <v>2765</v>
      </c>
      <c r="F1342" s="140" t="s">
        <v>328</v>
      </c>
      <c r="G1342" s="619">
        <f t="shared" si="40"/>
        <v>4.4574999999999996</v>
      </c>
      <c r="H1342" s="122">
        <v>4.5</v>
      </c>
      <c r="I1342" s="122">
        <v>4.5</v>
      </c>
      <c r="J1342" s="122">
        <v>4.33</v>
      </c>
      <c r="K1342" s="122">
        <v>4.5</v>
      </c>
      <c r="L1342" s="500"/>
    </row>
    <row r="1343" spans="1:12" ht="30" customHeight="1">
      <c r="A1343" s="139" t="str">
        <f t="shared" si="41"/>
        <v>1339위</v>
      </c>
      <c r="B1343" s="135" t="s">
        <v>2754</v>
      </c>
      <c r="C1343" s="119" t="s">
        <v>2505</v>
      </c>
      <c r="D1343" s="120" t="s">
        <v>133</v>
      </c>
      <c r="E1343" s="121" t="s">
        <v>211</v>
      </c>
      <c r="F1343" s="120" t="s">
        <v>212</v>
      </c>
      <c r="G1343" s="619">
        <f t="shared" si="40"/>
        <v>4.4574999999999996</v>
      </c>
      <c r="H1343" s="122">
        <v>4.42</v>
      </c>
      <c r="I1343" s="122">
        <v>4.5</v>
      </c>
      <c r="J1343" s="122">
        <v>4.41</v>
      </c>
      <c r="K1343" s="122">
        <v>4.5</v>
      </c>
      <c r="L1343" s="500"/>
    </row>
    <row r="1344" spans="1:12" ht="30" customHeight="1">
      <c r="A1344" s="139" t="str">
        <f t="shared" si="41"/>
        <v>1339위</v>
      </c>
      <c r="B1344" s="135" t="s">
        <v>2758</v>
      </c>
      <c r="C1344" s="125" t="s">
        <v>2587</v>
      </c>
      <c r="D1344" s="130" t="s">
        <v>2609</v>
      </c>
      <c r="E1344" s="125" t="s">
        <v>2551</v>
      </c>
      <c r="F1344" s="127" t="s">
        <v>332</v>
      </c>
      <c r="G1344" s="621">
        <f t="shared" si="40"/>
        <v>4.4574999999999996</v>
      </c>
      <c r="H1344" s="128">
        <v>4.42</v>
      </c>
      <c r="I1344" s="128">
        <v>4.47</v>
      </c>
      <c r="J1344" s="128">
        <v>4.47</v>
      </c>
      <c r="K1344" s="128">
        <v>4.47</v>
      </c>
      <c r="L1344" s="500"/>
    </row>
    <row r="1345" spans="1:12" ht="30" customHeight="1">
      <c r="A1345" s="139" t="str">
        <f t="shared" si="41"/>
        <v>1342위</v>
      </c>
      <c r="B1345" s="135" t="s">
        <v>2756</v>
      </c>
      <c r="C1345" s="119" t="s">
        <v>2509</v>
      </c>
      <c r="D1345" s="120" t="s">
        <v>155</v>
      </c>
      <c r="E1345" s="121" t="s">
        <v>981</v>
      </c>
      <c r="F1345" s="120" t="s">
        <v>982</v>
      </c>
      <c r="G1345" s="619">
        <f t="shared" si="40"/>
        <v>4.455000000000001</v>
      </c>
      <c r="H1345" s="122">
        <v>4.4400000000000004</v>
      </c>
      <c r="I1345" s="122">
        <v>4.4800000000000004</v>
      </c>
      <c r="J1345" s="122">
        <v>4.4400000000000004</v>
      </c>
      <c r="K1345" s="122">
        <v>4.46</v>
      </c>
      <c r="L1345" s="500"/>
    </row>
    <row r="1346" spans="1:12" ht="30" customHeight="1">
      <c r="A1346" s="139" t="str">
        <f t="shared" si="41"/>
        <v>1343위</v>
      </c>
      <c r="B1346" s="135" t="s">
        <v>2758</v>
      </c>
      <c r="C1346" s="125" t="s">
        <v>2639</v>
      </c>
      <c r="D1346" s="130" t="s">
        <v>2670</v>
      </c>
      <c r="E1346" s="125" t="s">
        <v>493</v>
      </c>
      <c r="F1346" s="127" t="s">
        <v>935</v>
      </c>
      <c r="G1346" s="621">
        <f t="shared" si="40"/>
        <v>4.4550000000000001</v>
      </c>
      <c r="H1346" s="128">
        <v>4.41</v>
      </c>
      <c r="I1346" s="128">
        <v>4.41</v>
      </c>
      <c r="J1346" s="128">
        <v>4.5</v>
      </c>
      <c r="K1346" s="128">
        <v>4.5</v>
      </c>
      <c r="L1346" s="500"/>
    </row>
    <row r="1347" spans="1:12" ht="30" customHeight="1">
      <c r="A1347" s="139" t="str">
        <f t="shared" si="41"/>
        <v>1343위</v>
      </c>
      <c r="B1347" s="135" t="s">
        <v>2759</v>
      </c>
      <c r="C1347" s="134" t="s">
        <v>2127</v>
      </c>
      <c r="D1347" s="131" t="s">
        <v>2384</v>
      </c>
      <c r="E1347" s="132" t="s">
        <v>493</v>
      </c>
      <c r="F1347" s="131" t="s">
        <v>496</v>
      </c>
      <c r="G1347" s="619">
        <f t="shared" si="40"/>
        <v>4.4550000000000001</v>
      </c>
      <c r="H1347" s="122">
        <v>4.47</v>
      </c>
      <c r="I1347" s="122">
        <v>4.47</v>
      </c>
      <c r="J1347" s="122">
        <v>4.41</v>
      </c>
      <c r="K1347" s="122">
        <v>4.47</v>
      </c>
      <c r="L1347" s="500"/>
    </row>
    <row r="1348" spans="1:12" ht="30" customHeight="1">
      <c r="A1348" s="139" t="str">
        <f t="shared" si="41"/>
        <v>1343위</v>
      </c>
      <c r="B1348" s="135" t="s">
        <v>2758</v>
      </c>
      <c r="C1348" s="125" t="s">
        <v>2610</v>
      </c>
      <c r="D1348" s="130" t="s">
        <v>2635</v>
      </c>
      <c r="E1348" s="125" t="s">
        <v>669</v>
      </c>
      <c r="F1348" s="127" t="s">
        <v>802</v>
      </c>
      <c r="G1348" s="621">
        <f t="shared" ref="G1348:G1411" si="42">AVERAGE(H1348:K1348)</f>
        <v>4.4550000000000001</v>
      </c>
      <c r="H1348" s="128">
        <v>4.45</v>
      </c>
      <c r="I1348" s="128">
        <v>4.45</v>
      </c>
      <c r="J1348" s="128">
        <v>4.47</v>
      </c>
      <c r="K1348" s="128">
        <v>4.45</v>
      </c>
      <c r="L1348" s="500"/>
    </row>
    <row r="1349" spans="1:12" ht="30" customHeight="1">
      <c r="A1349" s="139" t="str">
        <f t="shared" si="41"/>
        <v>1343위</v>
      </c>
      <c r="B1349" s="135" t="s">
        <v>3037</v>
      </c>
      <c r="C1349" s="135" t="s">
        <v>5599</v>
      </c>
      <c r="D1349" s="120" t="s">
        <v>3032</v>
      </c>
      <c r="E1349" s="121" t="s">
        <v>341</v>
      </c>
      <c r="F1349" s="120" t="s">
        <v>572</v>
      </c>
      <c r="G1349" s="619">
        <f t="shared" si="42"/>
        <v>4.4550000000000001</v>
      </c>
      <c r="H1349" s="122">
        <v>4.41</v>
      </c>
      <c r="I1349" s="122">
        <v>4.47</v>
      </c>
      <c r="J1349" s="122">
        <v>4.41</v>
      </c>
      <c r="K1349" s="122">
        <v>4.53</v>
      </c>
      <c r="L1349" s="500"/>
    </row>
    <row r="1350" spans="1:12" ht="30" customHeight="1">
      <c r="A1350" s="139" t="str">
        <f t="shared" ref="A1350:A1413" si="43">IF(_xlfn.RANK.EQ(G1350,$G$4:$G$1977,0)=_xlfn.RANK.EQ(G1349,$G$4:$G$1977,0), _xlfn.RANK.EQ(G1349,$G$4:$G$1977)&amp;"위", _xlfn.RANK.EQ(G1350,$G$4:$G$1977,0)&amp;"위")</f>
        <v>1343위</v>
      </c>
      <c r="B1350" s="135" t="s">
        <v>2755</v>
      </c>
      <c r="C1350" s="123" t="s">
        <v>235</v>
      </c>
      <c r="D1350" s="120" t="s">
        <v>432</v>
      </c>
      <c r="E1350" s="121" t="s">
        <v>439</v>
      </c>
      <c r="F1350" s="120" t="s">
        <v>440</v>
      </c>
      <c r="G1350" s="619">
        <f t="shared" si="42"/>
        <v>4.4550000000000001</v>
      </c>
      <c r="H1350" s="122">
        <v>4.43</v>
      </c>
      <c r="I1350" s="122">
        <v>4.4800000000000004</v>
      </c>
      <c r="J1350" s="122">
        <v>4.43</v>
      </c>
      <c r="K1350" s="122">
        <v>4.4800000000000004</v>
      </c>
      <c r="L1350" s="500"/>
    </row>
    <row r="1351" spans="1:12" ht="30" customHeight="1">
      <c r="A1351" s="139" t="str">
        <f t="shared" si="43"/>
        <v>1343위</v>
      </c>
      <c r="B1351" s="135" t="s">
        <v>2754</v>
      </c>
      <c r="C1351" s="119" t="s">
        <v>2505</v>
      </c>
      <c r="D1351" s="120" t="s">
        <v>133</v>
      </c>
      <c r="E1351" s="121" t="s">
        <v>211</v>
      </c>
      <c r="F1351" s="120" t="s">
        <v>213</v>
      </c>
      <c r="G1351" s="619">
        <f t="shared" si="42"/>
        <v>4.4550000000000001</v>
      </c>
      <c r="H1351" s="122">
        <v>4.4400000000000004</v>
      </c>
      <c r="I1351" s="122">
        <v>4.47</v>
      </c>
      <c r="J1351" s="122">
        <v>4.42</v>
      </c>
      <c r="K1351" s="122">
        <v>4.49</v>
      </c>
      <c r="L1351" s="500"/>
    </row>
    <row r="1352" spans="1:12" ht="30" customHeight="1">
      <c r="A1352" s="139" t="str">
        <f t="shared" si="43"/>
        <v>1343위</v>
      </c>
      <c r="B1352" s="135" t="s">
        <v>2756</v>
      </c>
      <c r="C1352" s="119" t="s">
        <v>2510</v>
      </c>
      <c r="D1352" s="120" t="s">
        <v>966</v>
      </c>
      <c r="E1352" s="121" t="s">
        <v>211</v>
      </c>
      <c r="F1352" s="120" t="s">
        <v>213</v>
      </c>
      <c r="G1352" s="619">
        <f t="shared" si="42"/>
        <v>4.4550000000000001</v>
      </c>
      <c r="H1352" s="122">
        <v>4.4400000000000004</v>
      </c>
      <c r="I1352" s="122">
        <v>4.5199999999999996</v>
      </c>
      <c r="J1352" s="122">
        <v>4.37</v>
      </c>
      <c r="K1352" s="122">
        <v>4.49</v>
      </c>
      <c r="L1352" s="500"/>
    </row>
    <row r="1353" spans="1:12" ht="30" customHeight="1">
      <c r="A1353" s="139" t="str">
        <f t="shared" si="43"/>
        <v>1343위</v>
      </c>
      <c r="B1353" s="139" t="s">
        <v>4375</v>
      </c>
      <c r="C1353" s="139" t="s">
        <v>4904</v>
      </c>
      <c r="D1353" s="142" t="s">
        <v>4901</v>
      </c>
      <c r="E1353" s="121" t="s">
        <v>4870</v>
      </c>
      <c r="F1353" s="120" t="s">
        <v>4873</v>
      </c>
      <c r="G1353" s="618">
        <f t="shared" si="42"/>
        <v>4.4550000000000001</v>
      </c>
      <c r="H1353" s="141">
        <v>4.4400000000000004</v>
      </c>
      <c r="I1353" s="141">
        <v>4.38</v>
      </c>
      <c r="J1353" s="141">
        <v>4.4400000000000004</v>
      </c>
      <c r="K1353" s="141">
        <v>4.5599999999999996</v>
      </c>
      <c r="L1353" s="139"/>
    </row>
    <row r="1354" spans="1:12" ht="30" customHeight="1">
      <c r="A1354" s="139" t="str">
        <f t="shared" si="43"/>
        <v>1343위</v>
      </c>
      <c r="B1354" s="135" t="s">
        <v>2756</v>
      </c>
      <c r="C1354" s="119" t="s">
        <v>2507</v>
      </c>
      <c r="D1354" s="120" t="s">
        <v>521</v>
      </c>
      <c r="E1354" s="121" t="s">
        <v>304</v>
      </c>
      <c r="F1354" s="120" t="s">
        <v>305</v>
      </c>
      <c r="G1354" s="619">
        <f t="shared" si="42"/>
        <v>4.4550000000000001</v>
      </c>
      <c r="H1354" s="122">
        <v>4.47</v>
      </c>
      <c r="I1354" s="122">
        <v>4.45</v>
      </c>
      <c r="J1354" s="122">
        <v>4.47</v>
      </c>
      <c r="K1354" s="122">
        <v>4.43</v>
      </c>
      <c r="L1354" s="500"/>
    </row>
    <row r="1355" spans="1:12" ht="30" customHeight="1">
      <c r="A1355" s="139" t="str">
        <f t="shared" si="43"/>
        <v>1343위</v>
      </c>
      <c r="B1355" s="135" t="s">
        <v>2756</v>
      </c>
      <c r="C1355" s="119" t="s">
        <v>2508</v>
      </c>
      <c r="D1355" s="120" t="s">
        <v>155</v>
      </c>
      <c r="E1355" s="121" t="s">
        <v>882</v>
      </c>
      <c r="F1355" s="120" t="s">
        <v>883</v>
      </c>
      <c r="G1355" s="619">
        <f t="shared" si="42"/>
        <v>4.4550000000000001</v>
      </c>
      <c r="H1355" s="122">
        <v>4.47</v>
      </c>
      <c r="I1355" s="122">
        <v>4.47</v>
      </c>
      <c r="J1355" s="122">
        <v>4.41</v>
      </c>
      <c r="K1355" s="122">
        <v>4.47</v>
      </c>
      <c r="L1355" s="500"/>
    </row>
    <row r="1356" spans="1:12" ht="30" customHeight="1">
      <c r="A1356" s="139" t="str">
        <f t="shared" si="43"/>
        <v>1343위</v>
      </c>
      <c r="B1356" s="135" t="s">
        <v>2758</v>
      </c>
      <c r="C1356" s="125" t="s">
        <v>2640</v>
      </c>
      <c r="D1356" s="130" t="s">
        <v>2675</v>
      </c>
      <c r="E1356" s="125" t="s">
        <v>2555</v>
      </c>
      <c r="F1356" s="127" t="s">
        <v>736</v>
      </c>
      <c r="G1356" s="621">
        <f t="shared" si="42"/>
        <v>4.4550000000000001</v>
      </c>
      <c r="H1356" s="128">
        <v>4.4800000000000004</v>
      </c>
      <c r="I1356" s="128">
        <v>4.4800000000000004</v>
      </c>
      <c r="J1356" s="128">
        <v>4.43</v>
      </c>
      <c r="K1356" s="128">
        <v>4.43</v>
      </c>
      <c r="L1356" s="500"/>
    </row>
    <row r="1357" spans="1:12" ht="30" customHeight="1">
      <c r="A1357" s="139" t="str">
        <f t="shared" si="43"/>
        <v>1354위</v>
      </c>
      <c r="B1357" s="135" t="s">
        <v>2758</v>
      </c>
      <c r="C1357" s="125" t="s">
        <v>2668</v>
      </c>
      <c r="D1357" s="130" t="s">
        <v>2585</v>
      </c>
      <c r="E1357" s="125" t="s">
        <v>333</v>
      </c>
      <c r="F1357" s="127" t="s">
        <v>334</v>
      </c>
      <c r="G1357" s="621">
        <f t="shared" si="42"/>
        <v>4.4525000000000006</v>
      </c>
      <c r="H1357" s="128">
        <v>4.4400000000000004</v>
      </c>
      <c r="I1357" s="128">
        <v>4.5</v>
      </c>
      <c r="J1357" s="128">
        <v>4.47</v>
      </c>
      <c r="K1357" s="128">
        <v>4.4000000000000004</v>
      </c>
      <c r="L1357" s="500"/>
    </row>
    <row r="1358" spans="1:12" ht="30" customHeight="1">
      <c r="A1358" s="139" t="str">
        <f t="shared" si="43"/>
        <v>1354위</v>
      </c>
      <c r="B1358" s="135" t="s">
        <v>4375</v>
      </c>
      <c r="C1358" s="135" t="s">
        <v>4260</v>
      </c>
      <c r="D1358" s="120" t="s">
        <v>4372</v>
      </c>
      <c r="E1358" s="123" t="s">
        <v>4317</v>
      </c>
      <c r="F1358" s="144" t="s">
        <v>4320</v>
      </c>
      <c r="G1358" s="618">
        <f t="shared" si="42"/>
        <v>4.4525000000000006</v>
      </c>
      <c r="H1358" s="145">
        <v>4.41</v>
      </c>
      <c r="I1358" s="145">
        <v>4.43</v>
      </c>
      <c r="J1358" s="145">
        <v>4.46</v>
      </c>
      <c r="K1358" s="145">
        <v>4.51</v>
      </c>
      <c r="L1358" s="500"/>
    </row>
    <row r="1359" spans="1:12" ht="30" customHeight="1">
      <c r="A1359" s="139" t="str">
        <f t="shared" si="43"/>
        <v>1356위</v>
      </c>
      <c r="B1359" s="135" t="s">
        <v>2871</v>
      </c>
      <c r="C1359" s="135" t="s">
        <v>5589</v>
      </c>
      <c r="D1359" s="120" t="s">
        <v>2841</v>
      </c>
      <c r="E1359" s="132" t="s">
        <v>2848</v>
      </c>
      <c r="F1359" s="133" t="s">
        <v>2849</v>
      </c>
      <c r="G1359" s="619">
        <f t="shared" si="42"/>
        <v>4.4524999999999997</v>
      </c>
      <c r="H1359" s="122">
        <v>4.5</v>
      </c>
      <c r="I1359" s="122">
        <v>4.45</v>
      </c>
      <c r="J1359" s="122">
        <v>4.45</v>
      </c>
      <c r="K1359" s="122">
        <v>4.41</v>
      </c>
      <c r="L1359" s="500"/>
    </row>
    <row r="1360" spans="1:12" ht="30" customHeight="1">
      <c r="A1360" s="139" t="str">
        <f t="shared" si="43"/>
        <v>1356위</v>
      </c>
      <c r="B1360" s="139" t="s">
        <v>4375</v>
      </c>
      <c r="C1360" s="139" t="s">
        <v>4784</v>
      </c>
      <c r="D1360" s="142" t="s">
        <v>4781</v>
      </c>
      <c r="E1360" s="121" t="s">
        <v>4733</v>
      </c>
      <c r="F1360" s="120" t="s">
        <v>4734</v>
      </c>
      <c r="G1360" s="618">
        <f t="shared" si="42"/>
        <v>4.4524999999999997</v>
      </c>
      <c r="H1360" s="141">
        <v>4.46</v>
      </c>
      <c r="I1360" s="141">
        <v>4.46</v>
      </c>
      <c r="J1360" s="141">
        <v>4.4400000000000004</v>
      </c>
      <c r="K1360" s="141">
        <v>4.45</v>
      </c>
      <c r="L1360" s="139"/>
    </row>
    <row r="1361" spans="1:12" ht="30" customHeight="1">
      <c r="A1361" s="139" t="str">
        <f t="shared" si="43"/>
        <v>1356위</v>
      </c>
      <c r="B1361" s="135" t="s">
        <v>2758</v>
      </c>
      <c r="C1361" s="125" t="s">
        <v>2601</v>
      </c>
      <c r="D1361" s="130" t="s">
        <v>2676</v>
      </c>
      <c r="E1361" s="125" t="s">
        <v>2556</v>
      </c>
      <c r="F1361" s="127" t="s">
        <v>372</v>
      </c>
      <c r="G1361" s="621">
        <f t="shared" si="42"/>
        <v>4.4524999999999997</v>
      </c>
      <c r="H1361" s="128">
        <v>4.5</v>
      </c>
      <c r="I1361" s="128">
        <v>4.45</v>
      </c>
      <c r="J1361" s="128">
        <v>4.45</v>
      </c>
      <c r="K1361" s="128">
        <v>4.41</v>
      </c>
      <c r="L1361" s="500"/>
    </row>
    <row r="1362" spans="1:12" ht="30" customHeight="1">
      <c r="A1362" s="139" t="str">
        <f t="shared" si="43"/>
        <v>1356위</v>
      </c>
      <c r="B1362" s="135" t="s">
        <v>2756</v>
      </c>
      <c r="C1362" s="119" t="s">
        <v>2507</v>
      </c>
      <c r="D1362" s="120" t="s">
        <v>521</v>
      </c>
      <c r="E1362" s="121" t="s">
        <v>310</v>
      </c>
      <c r="F1362" s="120" t="s">
        <v>311</v>
      </c>
      <c r="G1362" s="619">
        <f t="shared" si="42"/>
        <v>4.4524999999999997</v>
      </c>
      <c r="H1362" s="122">
        <v>4.45</v>
      </c>
      <c r="I1362" s="122">
        <v>4.47</v>
      </c>
      <c r="J1362" s="122">
        <v>4.43</v>
      </c>
      <c r="K1362" s="122">
        <v>4.46</v>
      </c>
      <c r="L1362" s="500"/>
    </row>
    <row r="1363" spans="1:12" ht="30" customHeight="1">
      <c r="A1363" s="139" t="str">
        <f t="shared" si="43"/>
        <v>1360위</v>
      </c>
      <c r="B1363" s="135" t="s">
        <v>2755</v>
      </c>
      <c r="C1363" s="123" t="s">
        <v>216</v>
      </c>
      <c r="D1363" s="120" t="s">
        <v>133</v>
      </c>
      <c r="E1363" s="121" t="s">
        <v>300</v>
      </c>
      <c r="F1363" s="120" t="s">
        <v>301</v>
      </c>
      <c r="G1363" s="619">
        <f t="shared" si="42"/>
        <v>4.45</v>
      </c>
      <c r="H1363" s="122">
        <v>4.47</v>
      </c>
      <c r="I1363" s="122">
        <v>4.4400000000000004</v>
      </c>
      <c r="J1363" s="122">
        <v>4.46</v>
      </c>
      <c r="K1363" s="122">
        <v>4.43</v>
      </c>
      <c r="L1363" s="500"/>
    </row>
    <row r="1364" spans="1:12" ht="30" customHeight="1">
      <c r="A1364" s="139" t="str">
        <f t="shared" si="43"/>
        <v>1360위</v>
      </c>
      <c r="B1364" s="135" t="s">
        <v>2755</v>
      </c>
      <c r="C1364" s="123" t="s">
        <v>216</v>
      </c>
      <c r="D1364" s="120" t="s">
        <v>133</v>
      </c>
      <c r="E1364" s="121" t="s">
        <v>296</v>
      </c>
      <c r="F1364" s="120" t="s">
        <v>297</v>
      </c>
      <c r="G1364" s="619">
        <f t="shared" si="42"/>
        <v>4.45</v>
      </c>
      <c r="H1364" s="122">
        <v>4.4400000000000004</v>
      </c>
      <c r="I1364" s="122">
        <v>4.46</v>
      </c>
      <c r="J1364" s="122">
        <v>4.4000000000000004</v>
      </c>
      <c r="K1364" s="122">
        <v>4.5</v>
      </c>
      <c r="L1364" s="500"/>
    </row>
    <row r="1365" spans="1:12" ht="30" customHeight="1">
      <c r="A1365" s="139" t="str">
        <f t="shared" si="43"/>
        <v>1360위</v>
      </c>
      <c r="B1365" s="139" t="s">
        <v>4136</v>
      </c>
      <c r="C1365" s="139" t="s">
        <v>4138</v>
      </c>
      <c r="D1365" s="120" t="s">
        <v>4129</v>
      </c>
      <c r="E1365" s="121" t="s">
        <v>4059</v>
      </c>
      <c r="F1365" s="120" t="s">
        <v>733</v>
      </c>
      <c r="G1365" s="618">
        <f t="shared" si="42"/>
        <v>4.45</v>
      </c>
      <c r="H1365" s="141">
        <v>4.5</v>
      </c>
      <c r="I1365" s="141">
        <v>4.4000000000000004</v>
      </c>
      <c r="J1365" s="141">
        <v>4.45</v>
      </c>
      <c r="K1365" s="141">
        <v>4.45</v>
      </c>
      <c r="L1365" s="500"/>
    </row>
    <row r="1366" spans="1:12" ht="30" customHeight="1">
      <c r="A1366" s="139" t="str">
        <f t="shared" si="43"/>
        <v>1360위</v>
      </c>
      <c r="B1366" s="135" t="s">
        <v>2754</v>
      </c>
      <c r="C1366" s="119" t="s">
        <v>2505</v>
      </c>
      <c r="D1366" s="120" t="s">
        <v>183</v>
      </c>
      <c r="E1366" s="121" t="s">
        <v>184</v>
      </c>
      <c r="F1366" s="120" t="s">
        <v>185</v>
      </c>
      <c r="G1366" s="619">
        <f t="shared" si="42"/>
        <v>4.45</v>
      </c>
      <c r="H1366" s="122">
        <v>4.4800000000000004</v>
      </c>
      <c r="I1366" s="122">
        <v>4.5</v>
      </c>
      <c r="J1366" s="122">
        <v>4.3899999999999997</v>
      </c>
      <c r="K1366" s="122">
        <v>4.43</v>
      </c>
      <c r="L1366" s="500"/>
    </row>
    <row r="1367" spans="1:12" ht="30" customHeight="1">
      <c r="A1367" s="139" t="str">
        <f t="shared" si="43"/>
        <v>1360위</v>
      </c>
      <c r="B1367" s="135" t="s">
        <v>2756</v>
      </c>
      <c r="C1367" s="119" t="s">
        <v>2509</v>
      </c>
      <c r="D1367" s="120" t="s">
        <v>925</v>
      </c>
      <c r="E1367" s="121" t="s">
        <v>367</v>
      </c>
      <c r="F1367" s="120" t="s">
        <v>368</v>
      </c>
      <c r="G1367" s="619">
        <f t="shared" si="42"/>
        <v>4.45</v>
      </c>
      <c r="H1367" s="122">
        <v>4.4800000000000004</v>
      </c>
      <c r="I1367" s="122">
        <v>4.45</v>
      </c>
      <c r="J1367" s="122">
        <v>4.3899999999999997</v>
      </c>
      <c r="K1367" s="122">
        <v>4.4800000000000004</v>
      </c>
      <c r="L1367" s="500"/>
    </row>
    <row r="1368" spans="1:12" ht="30" customHeight="1">
      <c r="A1368" s="139" t="str">
        <f t="shared" si="43"/>
        <v>1360위</v>
      </c>
      <c r="B1368" s="139" t="s">
        <v>4237</v>
      </c>
      <c r="C1368" s="139" t="s">
        <v>4160</v>
      </c>
      <c r="D1368" s="120" t="s">
        <v>4230</v>
      </c>
      <c r="E1368" s="121" t="s">
        <v>4172</v>
      </c>
      <c r="F1368" s="120" t="s">
        <v>303</v>
      </c>
      <c r="G1368" s="618">
        <f t="shared" si="42"/>
        <v>4.45</v>
      </c>
      <c r="H1368" s="141">
        <v>4.4400000000000004</v>
      </c>
      <c r="I1368" s="141">
        <v>4.49</v>
      </c>
      <c r="J1368" s="141">
        <v>4.41</v>
      </c>
      <c r="K1368" s="141">
        <v>4.46</v>
      </c>
      <c r="L1368" s="500"/>
    </row>
    <row r="1369" spans="1:12" ht="30" customHeight="1">
      <c r="A1369" s="139" t="str">
        <f t="shared" si="43"/>
        <v>1360위</v>
      </c>
      <c r="B1369" s="135" t="s">
        <v>2756</v>
      </c>
      <c r="C1369" s="119" t="s">
        <v>2509</v>
      </c>
      <c r="D1369" s="120" t="s">
        <v>925</v>
      </c>
      <c r="E1369" s="121" t="s">
        <v>944</v>
      </c>
      <c r="F1369" s="120" t="s">
        <v>364</v>
      </c>
      <c r="G1369" s="619">
        <f t="shared" si="42"/>
        <v>4.45</v>
      </c>
      <c r="H1369" s="122">
        <v>4.58</v>
      </c>
      <c r="I1369" s="122">
        <v>4.45</v>
      </c>
      <c r="J1369" s="122">
        <v>4.32</v>
      </c>
      <c r="K1369" s="122">
        <v>4.45</v>
      </c>
      <c r="L1369" s="500"/>
    </row>
    <row r="1370" spans="1:12" ht="30" customHeight="1">
      <c r="A1370" s="139" t="str">
        <f t="shared" si="43"/>
        <v>1360위</v>
      </c>
      <c r="B1370" s="135" t="s">
        <v>2757</v>
      </c>
      <c r="C1370" s="119" t="s">
        <v>2511</v>
      </c>
      <c r="D1370" s="120" t="s">
        <v>155</v>
      </c>
      <c r="E1370" s="121" t="s">
        <v>807</v>
      </c>
      <c r="F1370" s="120" t="s">
        <v>808</v>
      </c>
      <c r="G1370" s="619">
        <f t="shared" si="42"/>
        <v>4.45</v>
      </c>
      <c r="H1370" s="122">
        <v>4.4000000000000004</v>
      </c>
      <c r="I1370" s="122">
        <v>4.4000000000000004</v>
      </c>
      <c r="J1370" s="122">
        <v>4.53</v>
      </c>
      <c r="K1370" s="122">
        <v>4.47</v>
      </c>
      <c r="L1370" s="500"/>
    </row>
    <row r="1371" spans="1:12" ht="30" customHeight="1">
      <c r="A1371" s="139" t="str">
        <f t="shared" si="43"/>
        <v>1360위</v>
      </c>
      <c r="B1371" s="135" t="s">
        <v>4375</v>
      </c>
      <c r="C1371" s="135" t="s">
        <v>4488</v>
      </c>
      <c r="D1371" s="142" t="s">
        <v>4493</v>
      </c>
      <c r="E1371" s="121" t="s">
        <v>675</v>
      </c>
      <c r="F1371" s="140" t="s">
        <v>676</v>
      </c>
      <c r="G1371" s="619">
        <f t="shared" si="42"/>
        <v>4.45</v>
      </c>
      <c r="H1371" s="122">
        <v>4.5</v>
      </c>
      <c r="I1371" s="122">
        <v>4.4000000000000004</v>
      </c>
      <c r="J1371" s="122">
        <v>4.5</v>
      </c>
      <c r="K1371" s="122">
        <v>4.4000000000000004</v>
      </c>
      <c r="L1371" s="135"/>
    </row>
    <row r="1372" spans="1:12" ht="30" customHeight="1">
      <c r="A1372" s="139" t="str">
        <f t="shared" si="43"/>
        <v>1360위</v>
      </c>
      <c r="B1372" s="135" t="s">
        <v>2756</v>
      </c>
      <c r="C1372" s="119" t="s">
        <v>2507</v>
      </c>
      <c r="D1372" s="120" t="s">
        <v>155</v>
      </c>
      <c r="E1372" s="121" t="s">
        <v>173</v>
      </c>
      <c r="F1372" s="120" t="s">
        <v>174</v>
      </c>
      <c r="G1372" s="619">
        <f t="shared" si="42"/>
        <v>4.45</v>
      </c>
      <c r="H1372" s="122">
        <v>4.46</v>
      </c>
      <c r="I1372" s="122">
        <v>4.5</v>
      </c>
      <c r="J1372" s="122">
        <v>4.42</v>
      </c>
      <c r="K1372" s="122">
        <v>4.42</v>
      </c>
      <c r="L1372" s="500"/>
    </row>
    <row r="1373" spans="1:12" ht="30" customHeight="1">
      <c r="A1373" s="139" t="str">
        <f t="shared" si="43"/>
        <v>1370위</v>
      </c>
      <c r="B1373" s="135" t="s">
        <v>2756</v>
      </c>
      <c r="C1373" s="119" t="s">
        <v>2510</v>
      </c>
      <c r="D1373" s="120" t="s">
        <v>155</v>
      </c>
      <c r="E1373" s="121" t="s">
        <v>807</v>
      </c>
      <c r="F1373" s="120" t="s">
        <v>808</v>
      </c>
      <c r="G1373" s="619">
        <f t="shared" si="42"/>
        <v>4.4475000000000007</v>
      </c>
      <c r="H1373" s="122">
        <v>4.2</v>
      </c>
      <c r="I1373" s="122">
        <v>4.53</v>
      </c>
      <c r="J1373" s="122">
        <v>4.53</v>
      </c>
      <c r="K1373" s="122">
        <v>4.53</v>
      </c>
      <c r="L1373" s="500"/>
    </row>
    <row r="1374" spans="1:12" ht="30" customHeight="1">
      <c r="A1374" s="139" t="str">
        <f t="shared" si="43"/>
        <v>1371위</v>
      </c>
      <c r="B1374" s="135" t="s">
        <v>2756</v>
      </c>
      <c r="C1374" s="119" t="s">
        <v>2507</v>
      </c>
      <c r="D1374" s="120" t="s">
        <v>155</v>
      </c>
      <c r="E1374" s="121" t="s">
        <v>805</v>
      </c>
      <c r="F1374" s="120" t="s">
        <v>806</v>
      </c>
      <c r="G1374" s="619">
        <f t="shared" si="42"/>
        <v>4.4474999999999998</v>
      </c>
      <c r="H1374" s="122">
        <v>4.5</v>
      </c>
      <c r="I1374" s="122">
        <v>4.43</v>
      </c>
      <c r="J1374" s="122">
        <v>4.43</v>
      </c>
      <c r="K1374" s="122">
        <v>4.43</v>
      </c>
      <c r="L1374" s="500"/>
    </row>
    <row r="1375" spans="1:12" ht="30" customHeight="1">
      <c r="A1375" s="139" t="str">
        <f t="shared" si="43"/>
        <v>1371위</v>
      </c>
      <c r="B1375" s="135" t="s">
        <v>2760</v>
      </c>
      <c r="C1375" s="119" t="s">
        <v>2772</v>
      </c>
      <c r="D1375" s="136" t="s">
        <v>2775</v>
      </c>
      <c r="E1375" s="132" t="s">
        <v>981</v>
      </c>
      <c r="F1375" s="133" t="s">
        <v>982</v>
      </c>
      <c r="G1375" s="619">
        <f t="shared" si="42"/>
        <v>4.4474999999999998</v>
      </c>
      <c r="H1375" s="122">
        <v>4.45</v>
      </c>
      <c r="I1375" s="122">
        <v>4.5</v>
      </c>
      <c r="J1375" s="122">
        <v>4.43</v>
      </c>
      <c r="K1375" s="122">
        <v>4.41</v>
      </c>
      <c r="L1375" s="500"/>
    </row>
    <row r="1376" spans="1:12" ht="30" customHeight="1">
      <c r="A1376" s="139" t="str">
        <f t="shared" si="43"/>
        <v>1371위</v>
      </c>
      <c r="B1376" s="135" t="s">
        <v>2759</v>
      </c>
      <c r="C1376" s="123" t="s">
        <v>2074</v>
      </c>
      <c r="D1376" s="131" t="s">
        <v>2019</v>
      </c>
      <c r="E1376" s="132" t="s">
        <v>149</v>
      </c>
      <c r="F1376" s="131" t="s">
        <v>150</v>
      </c>
      <c r="G1376" s="619">
        <f t="shared" si="42"/>
        <v>4.4474999999999998</v>
      </c>
      <c r="H1376" s="122">
        <v>4.46</v>
      </c>
      <c r="I1376" s="122">
        <v>4.43</v>
      </c>
      <c r="J1376" s="122">
        <v>4.41</v>
      </c>
      <c r="K1376" s="122">
        <v>4.49</v>
      </c>
      <c r="L1376" s="500"/>
    </row>
    <row r="1377" spans="1:12" ht="30" customHeight="1">
      <c r="A1377" s="139" t="str">
        <f t="shared" si="43"/>
        <v>1371위</v>
      </c>
      <c r="B1377" s="135" t="s">
        <v>2755</v>
      </c>
      <c r="C1377" s="123" t="s">
        <v>216</v>
      </c>
      <c r="D1377" s="120" t="s">
        <v>155</v>
      </c>
      <c r="E1377" s="121" t="s">
        <v>350</v>
      </c>
      <c r="F1377" s="120" t="s">
        <v>351</v>
      </c>
      <c r="G1377" s="619">
        <f t="shared" si="42"/>
        <v>4.4474999999999998</v>
      </c>
      <c r="H1377" s="122">
        <v>4.43</v>
      </c>
      <c r="I1377" s="122">
        <v>4.49</v>
      </c>
      <c r="J1377" s="122">
        <v>4.42</v>
      </c>
      <c r="K1377" s="122">
        <v>4.45</v>
      </c>
      <c r="L1377" s="500"/>
    </row>
    <row r="1378" spans="1:12" ht="30" customHeight="1">
      <c r="A1378" s="139" t="str">
        <f t="shared" si="43"/>
        <v>1371위</v>
      </c>
      <c r="B1378" s="135" t="s">
        <v>2755</v>
      </c>
      <c r="C1378" s="123" t="s">
        <v>235</v>
      </c>
      <c r="D1378" s="120" t="s">
        <v>352</v>
      </c>
      <c r="E1378" s="121" t="s">
        <v>355</v>
      </c>
      <c r="F1378" s="120" t="s">
        <v>356</v>
      </c>
      <c r="G1378" s="619">
        <f t="shared" si="42"/>
        <v>4.4474999999999998</v>
      </c>
      <c r="H1378" s="122">
        <v>4.47</v>
      </c>
      <c r="I1378" s="122">
        <v>4.5599999999999996</v>
      </c>
      <c r="J1378" s="122">
        <v>4.38</v>
      </c>
      <c r="K1378" s="122">
        <v>4.38</v>
      </c>
      <c r="L1378" s="500"/>
    </row>
    <row r="1379" spans="1:12" ht="30" customHeight="1">
      <c r="A1379" s="139" t="str">
        <f t="shared" si="43"/>
        <v>1371위</v>
      </c>
      <c r="B1379" s="135" t="s">
        <v>4375</v>
      </c>
      <c r="C1379" s="135" t="s">
        <v>4260</v>
      </c>
      <c r="D1379" s="120" t="s">
        <v>4369</v>
      </c>
      <c r="E1379" s="121" t="s">
        <v>4283</v>
      </c>
      <c r="F1379" s="120" t="s">
        <v>4014</v>
      </c>
      <c r="G1379" s="618">
        <f t="shared" si="42"/>
        <v>4.4474999999999998</v>
      </c>
      <c r="H1379" s="141">
        <v>4.45</v>
      </c>
      <c r="I1379" s="141">
        <v>4.43</v>
      </c>
      <c r="J1379" s="141">
        <v>4.45</v>
      </c>
      <c r="K1379" s="141">
        <v>4.46</v>
      </c>
      <c r="L1379" s="500"/>
    </row>
    <row r="1380" spans="1:12" ht="30" customHeight="1">
      <c r="A1380" s="139" t="str">
        <f t="shared" si="43"/>
        <v>1371위</v>
      </c>
      <c r="B1380" s="135" t="s">
        <v>4237</v>
      </c>
      <c r="C1380" s="134" t="s">
        <v>3239</v>
      </c>
      <c r="D1380" s="131" t="s">
        <v>4041</v>
      </c>
      <c r="E1380" s="132" t="s">
        <v>3243</v>
      </c>
      <c r="F1380" s="131" t="s">
        <v>3244</v>
      </c>
      <c r="G1380" s="619">
        <f t="shared" si="42"/>
        <v>4.4474999999999998</v>
      </c>
      <c r="H1380" s="122">
        <v>4.5</v>
      </c>
      <c r="I1380" s="122">
        <v>4.4400000000000004</v>
      </c>
      <c r="J1380" s="122">
        <v>4.38</v>
      </c>
      <c r="K1380" s="122">
        <v>4.47</v>
      </c>
      <c r="L1380" s="500"/>
    </row>
    <row r="1381" spans="1:12" ht="30" customHeight="1">
      <c r="A1381" s="139" t="str">
        <f t="shared" si="43"/>
        <v>1378위</v>
      </c>
      <c r="B1381" s="139" t="s">
        <v>4995</v>
      </c>
      <c r="C1381" s="139" t="s">
        <v>4910</v>
      </c>
      <c r="D1381" s="142" t="s">
        <v>4996</v>
      </c>
      <c r="E1381" s="121" t="s">
        <v>4919</v>
      </c>
      <c r="F1381" s="140" t="s">
        <v>2761</v>
      </c>
      <c r="G1381" s="618">
        <f t="shared" si="42"/>
        <v>4.4470486111111107</v>
      </c>
      <c r="H1381" s="244">
        <v>4.4444444444444446</v>
      </c>
      <c r="I1381" s="244">
        <v>4.46875</v>
      </c>
      <c r="J1381" s="244">
        <v>4.4375</v>
      </c>
      <c r="K1381" s="244">
        <v>4.4375</v>
      </c>
      <c r="L1381" s="139"/>
    </row>
    <row r="1382" spans="1:12" ht="30" customHeight="1">
      <c r="A1382" s="139" t="str">
        <f t="shared" si="43"/>
        <v>1379위</v>
      </c>
      <c r="B1382" s="135" t="s">
        <v>2756</v>
      </c>
      <c r="C1382" s="119" t="s">
        <v>2509</v>
      </c>
      <c r="D1382" s="120" t="s">
        <v>925</v>
      </c>
      <c r="E1382" s="121" t="s">
        <v>746</v>
      </c>
      <c r="F1382" s="120" t="s">
        <v>358</v>
      </c>
      <c r="G1382" s="619">
        <f t="shared" si="42"/>
        <v>4.4450000000000003</v>
      </c>
      <c r="H1382" s="122">
        <v>4.43</v>
      </c>
      <c r="I1382" s="122">
        <v>4.43</v>
      </c>
      <c r="J1382" s="122">
        <v>4.46</v>
      </c>
      <c r="K1382" s="122">
        <v>4.46</v>
      </c>
      <c r="L1382" s="500"/>
    </row>
    <row r="1383" spans="1:12" ht="30" customHeight="1">
      <c r="A1383" s="139" t="str">
        <f t="shared" si="43"/>
        <v>1379위</v>
      </c>
      <c r="B1383" s="135" t="s">
        <v>2754</v>
      </c>
      <c r="C1383" s="119" t="s">
        <v>2505</v>
      </c>
      <c r="D1383" s="120" t="s">
        <v>183</v>
      </c>
      <c r="E1383" s="121" t="s">
        <v>186</v>
      </c>
      <c r="F1383" s="120" t="s">
        <v>187</v>
      </c>
      <c r="G1383" s="619">
        <f t="shared" si="42"/>
        <v>4.4450000000000003</v>
      </c>
      <c r="H1383" s="122">
        <v>4.45</v>
      </c>
      <c r="I1383" s="122">
        <v>4.45</v>
      </c>
      <c r="J1383" s="122">
        <v>4.43</v>
      </c>
      <c r="K1383" s="122">
        <v>4.45</v>
      </c>
      <c r="L1383" s="500"/>
    </row>
    <row r="1384" spans="1:12" ht="30" customHeight="1">
      <c r="A1384" s="139" t="str">
        <f t="shared" si="43"/>
        <v>1379위</v>
      </c>
      <c r="B1384" s="135" t="s">
        <v>4375</v>
      </c>
      <c r="C1384" s="135" t="s">
        <v>4488</v>
      </c>
      <c r="D1384" s="142" t="s">
        <v>4494</v>
      </c>
      <c r="E1384" s="121" t="s">
        <v>4462</v>
      </c>
      <c r="F1384" s="120" t="s">
        <v>4463</v>
      </c>
      <c r="G1384" s="619">
        <f t="shared" si="42"/>
        <v>4.4450000000000003</v>
      </c>
      <c r="H1384" s="122">
        <v>4.46</v>
      </c>
      <c r="I1384" s="122">
        <v>4.4400000000000004</v>
      </c>
      <c r="J1384" s="122">
        <v>4.43</v>
      </c>
      <c r="K1384" s="122">
        <v>4.45</v>
      </c>
      <c r="L1384" s="135"/>
    </row>
    <row r="1385" spans="1:12" ht="30" customHeight="1">
      <c r="A1385" s="139" t="str">
        <f t="shared" si="43"/>
        <v>1379위</v>
      </c>
      <c r="B1385" s="135" t="s">
        <v>4375</v>
      </c>
      <c r="C1385" s="135" t="s">
        <v>4488</v>
      </c>
      <c r="D1385" s="142" t="s">
        <v>4494</v>
      </c>
      <c r="E1385" s="121" t="s">
        <v>4462</v>
      </c>
      <c r="F1385" s="120" t="s">
        <v>4464</v>
      </c>
      <c r="G1385" s="619">
        <f t="shared" si="42"/>
        <v>4.4450000000000003</v>
      </c>
      <c r="H1385" s="122">
        <v>4.46</v>
      </c>
      <c r="I1385" s="122">
        <v>4.43</v>
      </c>
      <c r="J1385" s="122">
        <v>4.45</v>
      </c>
      <c r="K1385" s="122">
        <v>4.4400000000000004</v>
      </c>
      <c r="L1385" s="135"/>
    </row>
    <row r="1386" spans="1:12" ht="30" customHeight="1">
      <c r="A1386" s="139" t="str">
        <f t="shared" si="43"/>
        <v>1383위</v>
      </c>
      <c r="B1386" s="135" t="s">
        <v>2754</v>
      </c>
      <c r="C1386" s="119" t="s">
        <v>2502</v>
      </c>
      <c r="D1386" s="120" t="s">
        <v>2503</v>
      </c>
      <c r="E1386" s="121" t="s">
        <v>117</v>
      </c>
      <c r="F1386" s="120" t="s">
        <v>99</v>
      </c>
      <c r="G1386" s="619">
        <f t="shared" si="42"/>
        <v>4.4449999999999994</v>
      </c>
      <c r="H1386" s="122">
        <v>4.37</v>
      </c>
      <c r="I1386" s="122">
        <v>4.47</v>
      </c>
      <c r="J1386" s="122">
        <v>4.47</v>
      </c>
      <c r="K1386" s="122">
        <v>4.47</v>
      </c>
      <c r="L1386" s="500"/>
    </row>
    <row r="1387" spans="1:12" ht="30" customHeight="1">
      <c r="A1387" s="139" t="str">
        <f t="shared" si="43"/>
        <v>1383위</v>
      </c>
      <c r="B1387" s="135" t="s">
        <v>2760</v>
      </c>
      <c r="C1387" s="119" t="s">
        <v>2518</v>
      </c>
      <c r="D1387" s="120" t="s">
        <v>2420</v>
      </c>
      <c r="E1387" s="121" t="s">
        <v>310</v>
      </c>
      <c r="F1387" s="120" t="s">
        <v>311</v>
      </c>
      <c r="G1387" s="619">
        <f t="shared" si="42"/>
        <v>4.4449999999999994</v>
      </c>
      <c r="H1387" s="122">
        <v>4.41</v>
      </c>
      <c r="I1387" s="122">
        <v>4.43</v>
      </c>
      <c r="J1387" s="122">
        <v>4.47</v>
      </c>
      <c r="K1387" s="122">
        <v>4.47</v>
      </c>
      <c r="L1387" s="500"/>
    </row>
    <row r="1388" spans="1:12" ht="30" customHeight="1">
      <c r="A1388" s="139" t="str">
        <f t="shared" si="43"/>
        <v>1385위</v>
      </c>
      <c r="B1388" s="135" t="s">
        <v>2757</v>
      </c>
      <c r="C1388" s="119" t="s">
        <v>2515</v>
      </c>
      <c r="D1388" s="120" t="s">
        <v>155</v>
      </c>
      <c r="E1388" s="121" t="s">
        <v>333</v>
      </c>
      <c r="F1388" s="120" t="s">
        <v>334</v>
      </c>
      <c r="G1388" s="619">
        <f t="shared" si="42"/>
        <v>4.4425000000000008</v>
      </c>
      <c r="H1388" s="122">
        <v>4.53</v>
      </c>
      <c r="I1388" s="122">
        <v>4.47</v>
      </c>
      <c r="J1388" s="122">
        <v>4.53</v>
      </c>
      <c r="K1388" s="122">
        <v>4.24</v>
      </c>
      <c r="L1388" s="500"/>
    </row>
    <row r="1389" spans="1:12" ht="30" customHeight="1">
      <c r="A1389" s="139" t="str">
        <f t="shared" si="43"/>
        <v>1385위</v>
      </c>
      <c r="B1389" s="135" t="s">
        <v>4237</v>
      </c>
      <c r="C1389" s="134" t="s">
        <v>3960</v>
      </c>
      <c r="D1389" s="131" t="s">
        <v>155</v>
      </c>
      <c r="E1389" s="132" t="s">
        <v>2770</v>
      </c>
      <c r="F1389" s="133" t="s">
        <v>2771</v>
      </c>
      <c r="G1389" s="619">
        <f t="shared" si="42"/>
        <v>4.4425000000000008</v>
      </c>
      <c r="H1389" s="122">
        <v>4.4800000000000004</v>
      </c>
      <c r="I1389" s="122">
        <v>4.4000000000000004</v>
      </c>
      <c r="J1389" s="122">
        <v>4.45</v>
      </c>
      <c r="K1389" s="122">
        <v>4.4400000000000004</v>
      </c>
      <c r="L1389" s="500"/>
    </row>
    <row r="1390" spans="1:12" ht="30" customHeight="1">
      <c r="A1390" s="139" t="str">
        <f t="shared" si="43"/>
        <v>1387위</v>
      </c>
      <c r="B1390" s="135" t="s">
        <v>2756</v>
      </c>
      <c r="C1390" s="119" t="s">
        <v>2510</v>
      </c>
      <c r="D1390" s="120" t="s">
        <v>155</v>
      </c>
      <c r="E1390" s="121" t="s">
        <v>981</v>
      </c>
      <c r="F1390" s="120" t="s">
        <v>982</v>
      </c>
      <c r="G1390" s="619">
        <f t="shared" si="42"/>
        <v>4.4424999999999999</v>
      </c>
      <c r="H1390" s="122">
        <v>4.38</v>
      </c>
      <c r="I1390" s="122">
        <v>4.58</v>
      </c>
      <c r="J1390" s="122">
        <v>4.54</v>
      </c>
      <c r="K1390" s="122">
        <v>4.2699999999999996</v>
      </c>
      <c r="L1390" s="500"/>
    </row>
    <row r="1391" spans="1:12" ht="30" customHeight="1">
      <c r="A1391" s="139" t="str">
        <f t="shared" si="43"/>
        <v>1387위</v>
      </c>
      <c r="B1391" s="139" t="s">
        <v>4237</v>
      </c>
      <c r="C1391" s="139" t="s">
        <v>4236</v>
      </c>
      <c r="D1391" s="120" t="s">
        <v>4229</v>
      </c>
      <c r="E1391" s="121" t="s">
        <v>2762</v>
      </c>
      <c r="F1391" s="140" t="s">
        <v>2761</v>
      </c>
      <c r="G1391" s="618">
        <f t="shared" si="42"/>
        <v>4.4424999999999999</v>
      </c>
      <c r="H1391" s="141">
        <v>4.3899999999999997</v>
      </c>
      <c r="I1391" s="141">
        <v>4.46</v>
      </c>
      <c r="J1391" s="141">
        <v>4.4400000000000004</v>
      </c>
      <c r="K1391" s="141">
        <v>4.4800000000000004</v>
      </c>
      <c r="L1391" s="500"/>
    </row>
    <row r="1392" spans="1:12" ht="30" customHeight="1">
      <c r="A1392" s="139" t="str">
        <f t="shared" si="43"/>
        <v>1387위</v>
      </c>
      <c r="B1392" s="135" t="s">
        <v>2757</v>
      </c>
      <c r="C1392" s="119" t="s">
        <v>2512</v>
      </c>
      <c r="D1392" s="120" t="s">
        <v>155</v>
      </c>
      <c r="E1392" s="121" t="s">
        <v>669</v>
      </c>
      <c r="F1392" s="120" t="s">
        <v>802</v>
      </c>
      <c r="G1392" s="619">
        <f t="shared" si="42"/>
        <v>4.4424999999999999</v>
      </c>
      <c r="H1392" s="122">
        <v>4.45</v>
      </c>
      <c r="I1392" s="122">
        <v>4.4800000000000004</v>
      </c>
      <c r="J1392" s="122">
        <v>4.5199999999999996</v>
      </c>
      <c r="K1392" s="122">
        <v>4.32</v>
      </c>
      <c r="L1392" s="500"/>
    </row>
    <row r="1393" spans="1:12" ht="30" customHeight="1">
      <c r="A1393" s="139" t="str">
        <f t="shared" si="43"/>
        <v>1390위</v>
      </c>
      <c r="B1393" s="135" t="s">
        <v>4375</v>
      </c>
      <c r="C1393" s="135" t="s">
        <v>4488</v>
      </c>
      <c r="D1393" s="142" t="s">
        <v>4493</v>
      </c>
      <c r="E1393" s="121" t="s">
        <v>4452</v>
      </c>
      <c r="F1393" s="140" t="s">
        <v>4453</v>
      </c>
      <c r="G1393" s="619">
        <f t="shared" si="42"/>
        <v>4.4400000000000004</v>
      </c>
      <c r="H1393" s="122">
        <v>4.47</v>
      </c>
      <c r="I1393" s="122">
        <v>4.45</v>
      </c>
      <c r="J1393" s="122">
        <v>4.4000000000000004</v>
      </c>
      <c r="K1393" s="122">
        <v>4.4400000000000004</v>
      </c>
      <c r="L1393" s="135"/>
    </row>
    <row r="1394" spans="1:12" ht="30" customHeight="1">
      <c r="A1394" s="139" t="str">
        <f t="shared" si="43"/>
        <v>1390위</v>
      </c>
      <c r="B1394" s="135" t="s">
        <v>2759</v>
      </c>
      <c r="C1394" s="123" t="s">
        <v>2074</v>
      </c>
      <c r="D1394" s="131" t="s">
        <v>432</v>
      </c>
      <c r="E1394" s="132" t="s">
        <v>809</v>
      </c>
      <c r="F1394" s="133" t="s">
        <v>810</v>
      </c>
      <c r="G1394" s="619">
        <f t="shared" si="42"/>
        <v>4.4400000000000004</v>
      </c>
      <c r="H1394" s="122">
        <v>4.3600000000000003</v>
      </c>
      <c r="I1394" s="122">
        <v>4.45</v>
      </c>
      <c r="J1394" s="122">
        <v>4.45</v>
      </c>
      <c r="K1394" s="122">
        <v>4.5</v>
      </c>
      <c r="L1394" s="500"/>
    </row>
    <row r="1395" spans="1:12" ht="30" customHeight="1">
      <c r="A1395" s="139" t="str">
        <f t="shared" si="43"/>
        <v>1390위</v>
      </c>
      <c r="B1395" s="135" t="s">
        <v>2758</v>
      </c>
      <c r="C1395" s="125" t="s">
        <v>2640</v>
      </c>
      <c r="D1395" s="130" t="s">
        <v>2677</v>
      </c>
      <c r="E1395" s="125" t="s">
        <v>134</v>
      </c>
      <c r="F1395" s="127" t="s">
        <v>1513</v>
      </c>
      <c r="G1395" s="621">
        <f t="shared" si="42"/>
        <v>4.4400000000000004</v>
      </c>
      <c r="H1395" s="128">
        <v>4.4400000000000004</v>
      </c>
      <c r="I1395" s="128">
        <v>4.41</v>
      </c>
      <c r="J1395" s="128">
        <v>4.45</v>
      </c>
      <c r="K1395" s="128">
        <v>4.46</v>
      </c>
      <c r="L1395" s="500"/>
    </row>
    <row r="1396" spans="1:12" ht="30" customHeight="1">
      <c r="A1396" s="139" t="str">
        <f t="shared" si="43"/>
        <v>1390위</v>
      </c>
      <c r="B1396" s="135" t="s">
        <v>4237</v>
      </c>
      <c r="C1396" s="134" t="s">
        <v>3272</v>
      </c>
      <c r="D1396" s="131" t="s">
        <v>3273</v>
      </c>
      <c r="E1396" s="132" t="s">
        <v>3286</v>
      </c>
      <c r="F1396" s="131" t="s">
        <v>3287</v>
      </c>
      <c r="G1396" s="619">
        <f t="shared" si="42"/>
        <v>4.4400000000000004</v>
      </c>
      <c r="H1396" s="122">
        <v>4.4400000000000004</v>
      </c>
      <c r="I1396" s="122">
        <v>4.4400000000000004</v>
      </c>
      <c r="J1396" s="122">
        <v>4.4400000000000004</v>
      </c>
      <c r="K1396" s="122">
        <v>4.4400000000000004</v>
      </c>
      <c r="L1396" s="500"/>
    </row>
    <row r="1397" spans="1:12" ht="30" customHeight="1">
      <c r="A1397" s="139" t="str">
        <f t="shared" si="43"/>
        <v>1390위</v>
      </c>
      <c r="B1397" s="135" t="s">
        <v>2758</v>
      </c>
      <c r="C1397" s="125" t="s">
        <v>2589</v>
      </c>
      <c r="D1397" s="130" t="s">
        <v>2666</v>
      </c>
      <c r="E1397" s="125" t="s">
        <v>310</v>
      </c>
      <c r="F1397" s="127" t="s">
        <v>311</v>
      </c>
      <c r="G1397" s="621">
        <f t="shared" si="42"/>
        <v>4.4400000000000004</v>
      </c>
      <c r="H1397" s="128">
        <v>4.42</v>
      </c>
      <c r="I1397" s="128">
        <v>4.4400000000000004</v>
      </c>
      <c r="J1397" s="128">
        <v>4.46</v>
      </c>
      <c r="K1397" s="128">
        <v>4.4400000000000004</v>
      </c>
      <c r="L1397" s="500"/>
    </row>
    <row r="1398" spans="1:12" ht="30" customHeight="1">
      <c r="A1398" s="139" t="str">
        <f t="shared" si="43"/>
        <v>1390위</v>
      </c>
      <c r="B1398" s="135" t="s">
        <v>4237</v>
      </c>
      <c r="C1398" s="134" t="s">
        <v>3239</v>
      </c>
      <c r="D1398" s="131" t="s">
        <v>4041</v>
      </c>
      <c r="E1398" s="132" t="s">
        <v>3241</v>
      </c>
      <c r="F1398" s="131" t="s">
        <v>3245</v>
      </c>
      <c r="G1398" s="619">
        <f t="shared" si="42"/>
        <v>4.4400000000000004</v>
      </c>
      <c r="H1398" s="122">
        <v>4.4400000000000004</v>
      </c>
      <c r="I1398" s="122">
        <v>4.4400000000000004</v>
      </c>
      <c r="J1398" s="122">
        <v>4.5</v>
      </c>
      <c r="K1398" s="122">
        <v>4.38</v>
      </c>
      <c r="L1398" s="500"/>
    </row>
    <row r="1399" spans="1:12" ht="30" customHeight="1">
      <c r="A1399" s="139" t="str">
        <f t="shared" si="43"/>
        <v>1390위</v>
      </c>
      <c r="B1399" s="135" t="s">
        <v>2755</v>
      </c>
      <c r="C1399" s="123" t="s">
        <v>89</v>
      </c>
      <c r="D1399" s="120" t="s">
        <v>482</v>
      </c>
      <c r="E1399" s="121" t="s">
        <v>483</v>
      </c>
      <c r="F1399" s="120" t="s">
        <v>484</v>
      </c>
      <c r="G1399" s="619">
        <f t="shared" si="42"/>
        <v>4.4400000000000004</v>
      </c>
      <c r="H1399" s="122">
        <v>4.42</v>
      </c>
      <c r="I1399" s="122">
        <v>4.42</v>
      </c>
      <c r="J1399" s="122">
        <v>4.46</v>
      </c>
      <c r="K1399" s="122">
        <v>4.46</v>
      </c>
      <c r="L1399" s="500"/>
    </row>
    <row r="1400" spans="1:12" ht="30" customHeight="1">
      <c r="A1400" s="139" t="str">
        <f t="shared" si="43"/>
        <v>1397위</v>
      </c>
      <c r="B1400" s="135" t="s">
        <v>2757</v>
      </c>
      <c r="C1400" s="119" t="s">
        <v>2514</v>
      </c>
      <c r="D1400" s="120" t="s">
        <v>155</v>
      </c>
      <c r="E1400" s="121" t="s">
        <v>327</v>
      </c>
      <c r="F1400" s="120" t="s">
        <v>328</v>
      </c>
      <c r="G1400" s="619">
        <f t="shared" si="42"/>
        <v>4.4399999999999995</v>
      </c>
      <c r="H1400" s="122">
        <v>4.41</v>
      </c>
      <c r="I1400" s="122">
        <v>4.41</v>
      </c>
      <c r="J1400" s="122">
        <v>4.47</v>
      </c>
      <c r="K1400" s="122">
        <v>4.47</v>
      </c>
      <c r="L1400" s="500"/>
    </row>
    <row r="1401" spans="1:12" ht="30" customHeight="1">
      <c r="A1401" s="139" t="str">
        <f t="shared" si="43"/>
        <v>1397위</v>
      </c>
      <c r="B1401" s="135" t="s">
        <v>2759</v>
      </c>
      <c r="C1401" s="134" t="s">
        <v>2116</v>
      </c>
      <c r="D1401" s="131" t="s">
        <v>2250</v>
      </c>
      <c r="E1401" s="132" t="s">
        <v>2257</v>
      </c>
      <c r="F1401" s="131" t="s">
        <v>2260</v>
      </c>
      <c r="G1401" s="619">
        <f t="shared" si="42"/>
        <v>4.4399999999999995</v>
      </c>
      <c r="H1401" s="122">
        <v>4.29</v>
      </c>
      <c r="I1401" s="122">
        <v>4.47</v>
      </c>
      <c r="J1401" s="122">
        <v>4.53</v>
      </c>
      <c r="K1401" s="122">
        <v>4.47</v>
      </c>
      <c r="L1401" s="500"/>
    </row>
    <row r="1402" spans="1:12" ht="30" customHeight="1">
      <c r="A1402" s="139" t="str">
        <f t="shared" si="43"/>
        <v>1397위</v>
      </c>
      <c r="B1402" s="135" t="s">
        <v>2756</v>
      </c>
      <c r="C1402" s="119" t="s">
        <v>2507</v>
      </c>
      <c r="D1402" s="120" t="s">
        <v>155</v>
      </c>
      <c r="E1402" s="121" t="s">
        <v>329</v>
      </c>
      <c r="F1402" s="120" t="s">
        <v>330</v>
      </c>
      <c r="G1402" s="619">
        <f t="shared" si="42"/>
        <v>4.4399999999999995</v>
      </c>
      <c r="H1402" s="122">
        <v>4.5</v>
      </c>
      <c r="I1402" s="122">
        <v>4.42</v>
      </c>
      <c r="J1402" s="122">
        <v>4.42</v>
      </c>
      <c r="K1402" s="122">
        <v>4.42</v>
      </c>
      <c r="L1402" s="500"/>
    </row>
    <row r="1403" spans="1:12" ht="30" customHeight="1">
      <c r="A1403" s="139" t="str">
        <f t="shared" si="43"/>
        <v>1397위</v>
      </c>
      <c r="B1403" s="135" t="s">
        <v>4375</v>
      </c>
      <c r="C1403" s="135" t="s">
        <v>4260</v>
      </c>
      <c r="D1403" s="120" t="s">
        <v>4370</v>
      </c>
      <c r="E1403" s="121" t="s">
        <v>4299</v>
      </c>
      <c r="F1403" s="120" t="s">
        <v>4300</v>
      </c>
      <c r="G1403" s="618">
        <f t="shared" si="42"/>
        <v>4.4399999999999995</v>
      </c>
      <c r="H1403" s="141">
        <v>4.47</v>
      </c>
      <c r="I1403" s="141">
        <v>4.41</v>
      </c>
      <c r="J1403" s="141">
        <v>4.41</v>
      </c>
      <c r="K1403" s="141">
        <v>4.47</v>
      </c>
      <c r="L1403" s="500"/>
    </row>
    <row r="1404" spans="1:12" ht="30" customHeight="1">
      <c r="A1404" s="139" t="str">
        <f t="shared" si="43"/>
        <v>1397위</v>
      </c>
      <c r="B1404" s="135" t="s">
        <v>2756</v>
      </c>
      <c r="C1404" s="119" t="s">
        <v>2510</v>
      </c>
      <c r="D1404" s="120" t="s">
        <v>1052</v>
      </c>
      <c r="E1404" s="121" t="s">
        <v>1061</v>
      </c>
      <c r="F1404" s="120" t="s">
        <v>1062</v>
      </c>
      <c r="G1404" s="619">
        <f t="shared" si="42"/>
        <v>4.4399999999999995</v>
      </c>
      <c r="H1404" s="122">
        <v>4.42</v>
      </c>
      <c r="I1404" s="122">
        <v>4.42</v>
      </c>
      <c r="J1404" s="122">
        <v>4.5</v>
      </c>
      <c r="K1404" s="122">
        <v>4.42</v>
      </c>
      <c r="L1404" s="500"/>
    </row>
    <row r="1405" spans="1:12" ht="30" customHeight="1">
      <c r="A1405" s="139" t="str">
        <f t="shared" si="43"/>
        <v>1397위</v>
      </c>
      <c r="B1405" s="135" t="s">
        <v>2758</v>
      </c>
      <c r="C1405" s="125" t="s">
        <v>1935</v>
      </c>
      <c r="D1405" s="130" t="s">
        <v>2678</v>
      </c>
      <c r="E1405" s="125" t="s">
        <v>2544</v>
      </c>
      <c r="F1405" s="127" t="s">
        <v>146</v>
      </c>
      <c r="G1405" s="621">
        <f t="shared" si="42"/>
        <v>4.4399999999999995</v>
      </c>
      <c r="H1405" s="128">
        <v>4.4800000000000004</v>
      </c>
      <c r="I1405" s="128">
        <v>4.45</v>
      </c>
      <c r="J1405" s="128">
        <v>4.43</v>
      </c>
      <c r="K1405" s="128">
        <v>4.4000000000000004</v>
      </c>
      <c r="L1405" s="500"/>
    </row>
    <row r="1406" spans="1:12" ht="30" customHeight="1">
      <c r="A1406" s="139" t="str">
        <f t="shared" si="43"/>
        <v>1397위</v>
      </c>
      <c r="B1406" s="135" t="s">
        <v>5600</v>
      </c>
      <c r="C1406" s="134" t="s">
        <v>3960</v>
      </c>
      <c r="D1406" s="131" t="s">
        <v>155</v>
      </c>
      <c r="E1406" s="132" t="s">
        <v>331</v>
      </c>
      <c r="F1406" s="133" t="s">
        <v>332</v>
      </c>
      <c r="G1406" s="619">
        <f t="shared" si="42"/>
        <v>4.4399999999999995</v>
      </c>
      <c r="H1406" s="122">
        <v>4.47</v>
      </c>
      <c r="I1406" s="122">
        <v>4.41</v>
      </c>
      <c r="J1406" s="122">
        <v>4.47</v>
      </c>
      <c r="K1406" s="122">
        <v>4.41</v>
      </c>
      <c r="L1406" s="500"/>
    </row>
    <row r="1407" spans="1:12" ht="30" customHeight="1">
      <c r="A1407" s="139" t="str">
        <f t="shared" si="43"/>
        <v>1404위</v>
      </c>
      <c r="B1407" s="135" t="s">
        <v>2757</v>
      </c>
      <c r="C1407" s="119" t="s">
        <v>2513</v>
      </c>
      <c r="D1407" s="120" t="s">
        <v>1393</v>
      </c>
      <c r="E1407" s="121" t="s">
        <v>207</v>
      </c>
      <c r="F1407" s="120" t="s">
        <v>208</v>
      </c>
      <c r="G1407" s="619">
        <f t="shared" si="42"/>
        <v>4.4375</v>
      </c>
      <c r="H1407" s="122">
        <v>4.4400000000000004</v>
      </c>
      <c r="I1407" s="122">
        <v>4.49</v>
      </c>
      <c r="J1407" s="122">
        <v>4.3899999999999997</v>
      </c>
      <c r="K1407" s="122">
        <v>4.43</v>
      </c>
      <c r="L1407" s="500"/>
    </row>
    <row r="1408" spans="1:12" ht="30" customHeight="1">
      <c r="A1408" s="139" t="str">
        <f t="shared" si="43"/>
        <v>1404위</v>
      </c>
      <c r="B1408" s="139" t="s">
        <v>4375</v>
      </c>
      <c r="C1408" s="139" t="s">
        <v>4784</v>
      </c>
      <c r="D1408" s="142" t="s">
        <v>4781</v>
      </c>
      <c r="E1408" s="121" t="s">
        <v>4739</v>
      </c>
      <c r="F1408" s="120" t="s">
        <v>4740</v>
      </c>
      <c r="G1408" s="618">
        <f t="shared" si="42"/>
        <v>4.4375</v>
      </c>
      <c r="H1408" s="141">
        <v>4.45</v>
      </c>
      <c r="I1408" s="141">
        <v>4.42</v>
      </c>
      <c r="J1408" s="141">
        <v>4.43</v>
      </c>
      <c r="K1408" s="141">
        <v>4.45</v>
      </c>
      <c r="L1408" s="139"/>
    </row>
    <row r="1409" spans="1:12" ht="30" customHeight="1">
      <c r="A1409" s="139" t="str">
        <f t="shared" si="43"/>
        <v>1404위</v>
      </c>
      <c r="B1409" s="135" t="s">
        <v>2755</v>
      </c>
      <c r="C1409" s="123" t="s">
        <v>235</v>
      </c>
      <c r="D1409" s="120" t="s">
        <v>432</v>
      </c>
      <c r="E1409" s="121" t="s">
        <v>471</v>
      </c>
      <c r="F1409" s="120" t="s">
        <v>472</v>
      </c>
      <c r="G1409" s="619">
        <f t="shared" si="42"/>
        <v>4.4375</v>
      </c>
      <c r="H1409" s="122">
        <v>4.46</v>
      </c>
      <c r="I1409" s="122">
        <v>4.41</v>
      </c>
      <c r="J1409" s="122">
        <v>4.46</v>
      </c>
      <c r="K1409" s="122">
        <v>4.42</v>
      </c>
      <c r="L1409" s="500"/>
    </row>
    <row r="1410" spans="1:12" ht="30" customHeight="1">
      <c r="A1410" s="139" t="str">
        <f t="shared" si="43"/>
        <v>1404위</v>
      </c>
      <c r="B1410" s="135" t="s">
        <v>2756</v>
      </c>
      <c r="C1410" s="119" t="s">
        <v>2509</v>
      </c>
      <c r="D1410" s="120" t="s">
        <v>966</v>
      </c>
      <c r="E1410" s="121" t="s">
        <v>302</v>
      </c>
      <c r="F1410" s="120" t="s">
        <v>303</v>
      </c>
      <c r="G1410" s="619">
        <f t="shared" si="42"/>
        <v>4.4375</v>
      </c>
      <c r="H1410" s="122">
        <v>4.4400000000000004</v>
      </c>
      <c r="I1410" s="122">
        <v>4.49</v>
      </c>
      <c r="J1410" s="122">
        <v>4.3600000000000003</v>
      </c>
      <c r="K1410" s="122">
        <v>4.46</v>
      </c>
      <c r="L1410" s="500"/>
    </row>
    <row r="1411" spans="1:12" ht="30" customHeight="1">
      <c r="A1411" s="139" t="str">
        <f t="shared" si="43"/>
        <v>1404위</v>
      </c>
      <c r="B1411" s="135" t="s">
        <v>2760</v>
      </c>
      <c r="C1411" s="119" t="s">
        <v>2518</v>
      </c>
      <c r="D1411" s="120" t="s">
        <v>2420</v>
      </c>
      <c r="E1411" s="121" t="s">
        <v>298</v>
      </c>
      <c r="F1411" s="120" t="s">
        <v>299</v>
      </c>
      <c r="G1411" s="619">
        <f t="shared" si="42"/>
        <v>4.4375</v>
      </c>
      <c r="H1411" s="122">
        <v>4.43</v>
      </c>
      <c r="I1411" s="122">
        <v>4.46</v>
      </c>
      <c r="J1411" s="122">
        <v>4.43</v>
      </c>
      <c r="K1411" s="122">
        <v>4.43</v>
      </c>
      <c r="L1411" s="500"/>
    </row>
    <row r="1412" spans="1:12" ht="30" customHeight="1">
      <c r="A1412" s="139" t="str">
        <f t="shared" si="43"/>
        <v>1404위</v>
      </c>
      <c r="B1412" s="139" t="s">
        <v>4375</v>
      </c>
      <c r="C1412" s="139" t="s">
        <v>4904</v>
      </c>
      <c r="D1412" s="142" t="s">
        <v>4899</v>
      </c>
      <c r="E1412" s="121" t="s">
        <v>4804</v>
      </c>
      <c r="F1412" s="140" t="s">
        <v>4805</v>
      </c>
      <c r="G1412" s="618">
        <f t="shared" ref="G1412:G1475" si="44">AVERAGE(H1412:K1412)</f>
        <v>4.4375</v>
      </c>
      <c r="H1412" s="141">
        <v>4.47</v>
      </c>
      <c r="I1412" s="141">
        <v>4.42</v>
      </c>
      <c r="J1412" s="141">
        <v>4.47</v>
      </c>
      <c r="K1412" s="141">
        <v>4.3899999999999997</v>
      </c>
      <c r="L1412" s="139"/>
    </row>
    <row r="1413" spans="1:12" ht="30" customHeight="1">
      <c r="A1413" s="139" t="str">
        <f t="shared" si="43"/>
        <v>1410위</v>
      </c>
      <c r="B1413" s="135" t="s">
        <v>4375</v>
      </c>
      <c r="C1413" s="135" t="s">
        <v>4488</v>
      </c>
      <c r="D1413" s="142" t="s">
        <v>4495</v>
      </c>
      <c r="E1413" s="121" t="s">
        <v>4480</v>
      </c>
      <c r="F1413" s="120" t="s">
        <v>4481</v>
      </c>
      <c r="G1413" s="619">
        <f t="shared" si="44"/>
        <v>4.4374999999999991</v>
      </c>
      <c r="H1413" s="122">
        <v>4.47</v>
      </c>
      <c r="I1413" s="122">
        <v>4.43</v>
      </c>
      <c r="J1413" s="122">
        <v>4.38</v>
      </c>
      <c r="K1413" s="122">
        <v>4.47</v>
      </c>
      <c r="L1413" s="135"/>
    </row>
    <row r="1414" spans="1:12" ht="30" customHeight="1">
      <c r="A1414" s="139" t="str">
        <f t="shared" ref="A1414:A1477" si="45">IF(_xlfn.RANK.EQ(G1414,$G$4:$G$1977,0)=_xlfn.RANK.EQ(G1413,$G$4:$G$1977,0), _xlfn.RANK.EQ(G1413,$G$4:$G$1977)&amp;"위", _xlfn.RANK.EQ(G1414,$G$4:$G$1977,0)&amp;"위")</f>
        <v>1411위</v>
      </c>
      <c r="B1414" s="135" t="s">
        <v>2755</v>
      </c>
      <c r="C1414" s="123" t="s">
        <v>235</v>
      </c>
      <c r="D1414" s="120" t="s">
        <v>352</v>
      </c>
      <c r="E1414" s="121" t="s">
        <v>357</v>
      </c>
      <c r="F1414" s="120" t="s">
        <v>358</v>
      </c>
      <c r="G1414" s="619">
        <f t="shared" si="44"/>
        <v>4.4350000000000005</v>
      </c>
      <c r="H1414" s="122">
        <v>4.4400000000000004</v>
      </c>
      <c r="I1414" s="122">
        <v>4.4800000000000004</v>
      </c>
      <c r="J1414" s="122">
        <v>4.41</v>
      </c>
      <c r="K1414" s="122">
        <v>4.41</v>
      </c>
      <c r="L1414" s="500"/>
    </row>
    <row r="1415" spans="1:12" ht="30" customHeight="1">
      <c r="A1415" s="139" t="str">
        <f t="shared" si="45"/>
        <v>1411위</v>
      </c>
      <c r="B1415" s="135" t="s">
        <v>4375</v>
      </c>
      <c r="C1415" s="135" t="s">
        <v>4488</v>
      </c>
      <c r="D1415" s="142" t="s">
        <v>4493</v>
      </c>
      <c r="E1415" s="121" t="s">
        <v>3291</v>
      </c>
      <c r="F1415" s="140" t="s">
        <v>4451</v>
      </c>
      <c r="G1415" s="619">
        <f t="shared" si="44"/>
        <v>4.4350000000000005</v>
      </c>
      <c r="H1415" s="122">
        <v>4.4400000000000004</v>
      </c>
      <c r="I1415" s="122">
        <v>4.42</v>
      </c>
      <c r="J1415" s="122">
        <v>4.4400000000000004</v>
      </c>
      <c r="K1415" s="122">
        <v>4.4400000000000004</v>
      </c>
      <c r="L1415" s="135"/>
    </row>
    <row r="1416" spans="1:12" ht="30" customHeight="1">
      <c r="A1416" s="139" t="str">
        <f t="shared" si="45"/>
        <v>1411위</v>
      </c>
      <c r="B1416" s="135" t="s">
        <v>3037</v>
      </c>
      <c r="C1416" s="135" t="s">
        <v>5596</v>
      </c>
      <c r="D1416" s="120" t="s">
        <v>155</v>
      </c>
      <c r="E1416" s="121" t="s">
        <v>2770</v>
      </c>
      <c r="F1416" s="140" t="s">
        <v>2771</v>
      </c>
      <c r="G1416" s="619">
        <f t="shared" si="44"/>
        <v>4.4350000000000005</v>
      </c>
      <c r="H1416" s="122">
        <v>4.46</v>
      </c>
      <c r="I1416" s="122">
        <v>4.4400000000000004</v>
      </c>
      <c r="J1416" s="122">
        <v>4.4400000000000004</v>
      </c>
      <c r="K1416" s="122">
        <v>4.4000000000000004</v>
      </c>
      <c r="L1416" s="500"/>
    </row>
    <row r="1417" spans="1:12" ht="30" customHeight="1">
      <c r="A1417" s="139" t="str">
        <f t="shared" si="45"/>
        <v>1414위</v>
      </c>
      <c r="B1417" s="139" t="s">
        <v>4375</v>
      </c>
      <c r="C1417" s="139" t="s">
        <v>4904</v>
      </c>
      <c r="D1417" s="142" t="s">
        <v>4899</v>
      </c>
      <c r="E1417" s="121" t="s">
        <v>2762</v>
      </c>
      <c r="F1417" s="140" t="s">
        <v>2761</v>
      </c>
      <c r="G1417" s="618">
        <f t="shared" si="44"/>
        <v>4.4349999999999996</v>
      </c>
      <c r="H1417" s="141">
        <v>4.4000000000000004</v>
      </c>
      <c r="I1417" s="141">
        <v>4.46</v>
      </c>
      <c r="J1417" s="141">
        <v>4.42</v>
      </c>
      <c r="K1417" s="141">
        <v>4.46</v>
      </c>
      <c r="L1417" s="139"/>
    </row>
    <row r="1418" spans="1:12" ht="30" customHeight="1">
      <c r="A1418" s="139" t="str">
        <f t="shared" si="45"/>
        <v>1414위</v>
      </c>
      <c r="B1418" s="139" t="s">
        <v>4237</v>
      </c>
      <c r="C1418" s="139" t="s">
        <v>4236</v>
      </c>
      <c r="D1418" s="120" t="s">
        <v>4229</v>
      </c>
      <c r="E1418" s="121" t="s">
        <v>4167</v>
      </c>
      <c r="F1418" s="140" t="s">
        <v>4168</v>
      </c>
      <c r="G1418" s="618">
        <f t="shared" si="44"/>
        <v>4.4349999999999996</v>
      </c>
      <c r="H1418" s="141">
        <v>4.45</v>
      </c>
      <c r="I1418" s="141">
        <v>4.45</v>
      </c>
      <c r="J1418" s="141">
        <v>4.3899999999999997</v>
      </c>
      <c r="K1418" s="141">
        <v>4.45</v>
      </c>
      <c r="L1418" s="500"/>
    </row>
    <row r="1419" spans="1:12" ht="30" customHeight="1">
      <c r="A1419" s="139" t="str">
        <f t="shared" si="45"/>
        <v>1414위</v>
      </c>
      <c r="B1419" s="135" t="s">
        <v>4375</v>
      </c>
      <c r="C1419" s="135" t="s">
        <v>4488</v>
      </c>
      <c r="D1419" s="142" t="s">
        <v>4494</v>
      </c>
      <c r="E1419" s="121" t="s">
        <v>4470</v>
      </c>
      <c r="F1419" s="120" t="s">
        <v>4471</v>
      </c>
      <c r="G1419" s="619">
        <f t="shared" si="44"/>
        <v>4.4349999999999996</v>
      </c>
      <c r="H1419" s="122">
        <v>4.45</v>
      </c>
      <c r="I1419" s="122">
        <v>4.45</v>
      </c>
      <c r="J1419" s="122">
        <v>4.3899999999999997</v>
      </c>
      <c r="K1419" s="122">
        <v>4.45</v>
      </c>
      <c r="L1419" s="135"/>
    </row>
    <row r="1420" spans="1:12" ht="30" customHeight="1">
      <c r="A1420" s="139" t="str">
        <f t="shared" si="45"/>
        <v>1414위</v>
      </c>
      <c r="B1420" s="135" t="s">
        <v>2756</v>
      </c>
      <c r="C1420" s="119" t="s">
        <v>2509</v>
      </c>
      <c r="D1420" s="120" t="s">
        <v>155</v>
      </c>
      <c r="E1420" s="121" t="s">
        <v>515</v>
      </c>
      <c r="F1420" s="120" t="s">
        <v>1016</v>
      </c>
      <c r="G1420" s="619">
        <f t="shared" si="44"/>
        <v>4.4349999999999996</v>
      </c>
      <c r="H1420" s="122">
        <v>4.41</v>
      </c>
      <c r="I1420" s="122">
        <v>4.43</v>
      </c>
      <c r="J1420" s="122">
        <v>4.43</v>
      </c>
      <c r="K1420" s="122">
        <v>4.47</v>
      </c>
      <c r="L1420" s="500"/>
    </row>
    <row r="1421" spans="1:12" ht="30" customHeight="1">
      <c r="A1421" s="139" t="str">
        <f t="shared" si="45"/>
        <v>1418위</v>
      </c>
      <c r="B1421" s="139" t="s">
        <v>5568</v>
      </c>
      <c r="C1421" s="139" t="s">
        <v>5559</v>
      </c>
      <c r="D1421" s="142" t="s">
        <v>5552</v>
      </c>
      <c r="E1421" s="121" t="s">
        <v>4930</v>
      </c>
      <c r="F1421" s="140" t="s">
        <v>5142</v>
      </c>
      <c r="G1421" s="618">
        <f t="shared" si="44"/>
        <v>4.4347826086956523</v>
      </c>
      <c r="H1421" s="244">
        <v>4.3043478260869561</v>
      </c>
      <c r="I1421" s="244">
        <v>4.4782608695652177</v>
      </c>
      <c r="J1421" s="244">
        <v>4.4782608695652177</v>
      </c>
      <c r="K1421" s="244">
        <v>4.4782608695652177</v>
      </c>
      <c r="L1421" s="139"/>
    </row>
    <row r="1422" spans="1:12" ht="30" customHeight="1">
      <c r="A1422" s="139" t="str">
        <f t="shared" si="45"/>
        <v>1419위</v>
      </c>
      <c r="B1422" s="135" t="s">
        <v>2758</v>
      </c>
      <c r="C1422" s="125" t="s">
        <v>2617</v>
      </c>
      <c r="D1422" s="130" t="s">
        <v>2679</v>
      </c>
      <c r="E1422" s="125" t="s">
        <v>2557</v>
      </c>
      <c r="F1422" s="127" t="s">
        <v>362</v>
      </c>
      <c r="G1422" s="621">
        <f t="shared" si="44"/>
        <v>4.4325000000000001</v>
      </c>
      <c r="H1422" s="128">
        <v>4.43</v>
      </c>
      <c r="I1422" s="128">
        <v>4.42</v>
      </c>
      <c r="J1422" s="128">
        <v>4.42</v>
      </c>
      <c r="K1422" s="128">
        <v>4.46</v>
      </c>
      <c r="L1422" s="500"/>
    </row>
    <row r="1423" spans="1:12" ht="30" customHeight="1">
      <c r="A1423" s="139" t="str">
        <f t="shared" si="45"/>
        <v>1419위</v>
      </c>
      <c r="B1423" s="135" t="s">
        <v>2759</v>
      </c>
      <c r="C1423" s="134" t="s">
        <v>2127</v>
      </c>
      <c r="D1423" s="131" t="s">
        <v>2420</v>
      </c>
      <c r="E1423" s="132" t="s">
        <v>134</v>
      </c>
      <c r="F1423" s="131" t="s">
        <v>2426</v>
      </c>
      <c r="G1423" s="619">
        <f t="shared" si="44"/>
        <v>4.4325000000000001</v>
      </c>
      <c r="H1423" s="122">
        <v>4.4400000000000004</v>
      </c>
      <c r="I1423" s="122">
        <v>4.38</v>
      </c>
      <c r="J1423" s="122">
        <v>4.46</v>
      </c>
      <c r="K1423" s="122">
        <v>4.45</v>
      </c>
      <c r="L1423" s="500"/>
    </row>
    <row r="1424" spans="1:12" ht="30" customHeight="1">
      <c r="A1424" s="139" t="str">
        <f t="shared" si="45"/>
        <v>1419위</v>
      </c>
      <c r="B1424" s="135" t="s">
        <v>2756</v>
      </c>
      <c r="C1424" s="119" t="s">
        <v>2507</v>
      </c>
      <c r="D1424" s="120" t="s">
        <v>521</v>
      </c>
      <c r="E1424" s="121" t="s">
        <v>140</v>
      </c>
      <c r="F1424" s="120" t="s">
        <v>141</v>
      </c>
      <c r="G1424" s="619">
        <f t="shared" si="44"/>
        <v>4.4325000000000001</v>
      </c>
      <c r="H1424" s="122">
        <v>4.4000000000000004</v>
      </c>
      <c r="I1424" s="122">
        <v>4.43</v>
      </c>
      <c r="J1424" s="122">
        <v>4.45</v>
      </c>
      <c r="K1424" s="122">
        <v>4.45</v>
      </c>
      <c r="L1424" s="500"/>
    </row>
    <row r="1425" spans="1:12" ht="30" customHeight="1">
      <c r="A1425" s="139" t="str">
        <f t="shared" si="45"/>
        <v>1419위</v>
      </c>
      <c r="B1425" s="135" t="s">
        <v>2756</v>
      </c>
      <c r="C1425" s="119" t="s">
        <v>2507</v>
      </c>
      <c r="D1425" s="120" t="s">
        <v>155</v>
      </c>
      <c r="E1425" s="121" t="s">
        <v>807</v>
      </c>
      <c r="F1425" s="120" t="s">
        <v>808</v>
      </c>
      <c r="G1425" s="619">
        <f t="shared" si="44"/>
        <v>4.4325000000000001</v>
      </c>
      <c r="H1425" s="122">
        <v>4.4000000000000004</v>
      </c>
      <c r="I1425" s="122">
        <v>4.47</v>
      </c>
      <c r="J1425" s="122">
        <v>4.33</v>
      </c>
      <c r="K1425" s="122">
        <v>4.53</v>
      </c>
      <c r="L1425" s="500"/>
    </row>
    <row r="1426" spans="1:12" ht="30" customHeight="1">
      <c r="A1426" s="139" t="str">
        <f t="shared" si="45"/>
        <v>1423위</v>
      </c>
      <c r="B1426" s="135" t="s">
        <v>2756</v>
      </c>
      <c r="C1426" s="119" t="s">
        <v>2507</v>
      </c>
      <c r="D1426" s="120" t="s">
        <v>521</v>
      </c>
      <c r="E1426" s="121" t="s">
        <v>300</v>
      </c>
      <c r="F1426" s="120" t="s">
        <v>301</v>
      </c>
      <c r="G1426" s="619">
        <f t="shared" si="44"/>
        <v>4.4324999999999992</v>
      </c>
      <c r="H1426" s="122">
        <v>4.43</v>
      </c>
      <c r="I1426" s="122">
        <v>4.43</v>
      </c>
      <c r="J1426" s="122">
        <v>4.45</v>
      </c>
      <c r="K1426" s="122">
        <v>4.42</v>
      </c>
      <c r="L1426" s="500"/>
    </row>
    <row r="1427" spans="1:12" ht="30" customHeight="1">
      <c r="A1427" s="139" t="str">
        <f t="shared" si="45"/>
        <v>1424위</v>
      </c>
      <c r="B1427" s="135" t="s">
        <v>2756</v>
      </c>
      <c r="C1427" s="119" t="s">
        <v>2508</v>
      </c>
      <c r="D1427" s="120" t="s">
        <v>155</v>
      </c>
      <c r="E1427" s="121" t="s">
        <v>173</v>
      </c>
      <c r="F1427" s="120" t="s">
        <v>174</v>
      </c>
      <c r="G1427" s="619">
        <f t="shared" si="44"/>
        <v>4.4300000000000006</v>
      </c>
      <c r="H1427" s="122">
        <v>4.4000000000000004</v>
      </c>
      <c r="I1427" s="122">
        <v>4.47</v>
      </c>
      <c r="J1427" s="122">
        <v>4.3899999999999997</v>
      </c>
      <c r="K1427" s="122">
        <v>4.46</v>
      </c>
      <c r="L1427" s="500"/>
    </row>
    <row r="1428" spans="1:12" ht="30" customHeight="1">
      <c r="A1428" s="139" t="str">
        <f t="shared" si="45"/>
        <v>1425위</v>
      </c>
      <c r="B1428" s="135" t="s">
        <v>2755</v>
      </c>
      <c r="C1428" s="119" t="s">
        <v>2506</v>
      </c>
      <c r="D1428" s="120" t="s">
        <v>155</v>
      </c>
      <c r="E1428" s="121" t="s">
        <v>673</v>
      </c>
      <c r="F1428" s="120" t="s">
        <v>674</v>
      </c>
      <c r="G1428" s="619">
        <f t="shared" si="44"/>
        <v>4.43</v>
      </c>
      <c r="H1428" s="122">
        <v>4.29</v>
      </c>
      <c r="I1428" s="122">
        <v>4.5</v>
      </c>
      <c r="J1428" s="122">
        <v>4.3600000000000003</v>
      </c>
      <c r="K1428" s="122">
        <v>4.57</v>
      </c>
      <c r="L1428" s="500"/>
    </row>
    <row r="1429" spans="1:12" ht="30" customHeight="1">
      <c r="A1429" s="139" t="str">
        <f t="shared" si="45"/>
        <v>1425위</v>
      </c>
      <c r="B1429" s="135" t="s">
        <v>2759</v>
      </c>
      <c r="C1429" s="123" t="s">
        <v>2074</v>
      </c>
      <c r="D1429" s="131" t="s">
        <v>2019</v>
      </c>
      <c r="E1429" s="132" t="s">
        <v>128</v>
      </c>
      <c r="F1429" s="131" t="s">
        <v>496</v>
      </c>
      <c r="G1429" s="619">
        <f t="shared" si="44"/>
        <v>4.43</v>
      </c>
      <c r="H1429" s="122">
        <v>4.43</v>
      </c>
      <c r="I1429" s="122">
        <v>4.45</v>
      </c>
      <c r="J1429" s="122">
        <v>4.3899999999999997</v>
      </c>
      <c r="K1429" s="122">
        <v>4.45</v>
      </c>
      <c r="L1429" s="500"/>
    </row>
    <row r="1430" spans="1:12" ht="30" customHeight="1">
      <c r="A1430" s="139" t="str">
        <f t="shared" si="45"/>
        <v>1425위</v>
      </c>
      <c r="B1430" s="139" t="s">
        <v>4237</v>
      </c>
      <c r="C1430" s="139" t="s">
        <v>4160</v>
      </c>
      <c r="D1430" s="120" t="s">
        <v>4229</v>
      </c>
      <c r="E1430" s="121" t="s">
        <v>4169</v>
      </c>
      <c r="F1430" s="140" t="s">
        <v>4170</v>
      </c>
      <c r="G1430" s="618">
        <f t="shared" si="44"/>
        <v>4.43</v>
      </c>
      <c r="H1430" s="141">
        <v>4.43</v>
      </c>
      <c r="I1430" s="141">
        <v>4.5</v>
      </c>
      <c r="J1430" s="141">
        <v>4.3099999999999996</v>
      </c>
      <c r="K1430" s="141">
        <v>4.4800000000000004</v>
      </c>
      <c r="L1430" s="500"/>
    </row>
    <row r="1431" spans="1:12" ht="30" customHeight="1">
      <c r="A1431" s="139" t="str">
        <f t="shared" si="45"/>
        <v>1425위</v>
      </c>
      <c r="B1431" s="135" t="s">
        <v>2758</v>
      </c>
      <c r="C1431" s="125" t="s">
        <v>2680</v>
      </c>
      <c r="D1431" s="130" t="s">
        <v>2637</v>
      </c>
      <c r="E1431" s="125" t="s">
        <v>2558</v>
      </c>
      <c r="F1431" s="127" t="s">
        <v>368</v>
      </c>
      <c r="G1431" s="621">
        <f t="shared" si="44"/>
        <v>4.43</v>
      </c>
      <c r="H1431" s="128">
        <v>4.46</v>
      </c>
      <c r="I1431" s="128">
        <v>4.46</v>
      </c>
      <c r="J1431" s="128">
        <v>4.42</v>
      </c>
      <c r="K1431" s="128">
        <v>4.38</v>
      </c>
      <c r="L1431" s="500"/>
    </row>
    <row r="1432" spans="1:12" ht="30" customHeight="1">
      <c r="A1432" s="139" t="str">
        <f t="shared" si="45"/>
        <v>1425위</v>
      </c>
      <c r="B1432" s="135" t="s">
        <v>2757</v>
      </c>
      <c r="C1432" s="119" t="s">
        <v>2512</v>
      </c>
      <c r="D1432" s="120" t="s">
        <v>1269</v>
      </c>
      <c r="E1432" s="121" t="s">
        <v>302</v>
      </c>
      <c r="F1432" s="120" t="s">
        <v>1289</v>
      </c>
      <c r="G1432" s="619">
        <f t="shared" si="44"/>
        <v>4.43</v>
      </c>
      <c r="H1432" s="122">
        <v>4.4000000000000004</v>
      </c>
      <c r="I1432" s="122">
        <v>4.5</v>
      </c>
      <c r="J1432" s="122">
        <v>4.37</v>
      </c>
      <c r="K1432" s="122">
        <v>4.45</v>
      </c>
      <c r="L1432" s="500"/>
    </row>
    <row r="1433" spans="1:12" ht="30" customHeight="1">
      <c r="A1433" s="139" t="str">
        <f t="shared" si="45"/>
        <v>1425위</v>
      </c>
      <c r="B1433" s="135" t="s">
        <v>2755</v>
      </c>
      <c r="C1433" s="123" t="s">
        <v>216</v>
      </c>
      <c r="D1433" s="120" t="s">
        <v>133</v>
      </c>
      <c r="E1433" s="121" t="s">
        <v>310</v>
      </c>
      <c r="F1433" s="120" t="s">
        <v>311</v>
      </c>
      <c r="G1433" s="619">
        <f t="shared" si="44"/>
        <v>4.43</v>
      </c>
      <c r="H1433" s="122">
        <v>4.4400000000000004</v>
      </c>
      <c r="I1433" s="122">
        <v>4.4400000000000004</v>
      </c>
      <c r="J1433" s="122">
        <v>4.41</v>
      </c>
      <c r="K1433" s="122">
        <v>4.43</v>
      </c>
      <c r="L1433" s="500"/>
    </row>
    <row r="1434" spans="1:12" ht="30" customHeight="1">
      <c r="A1434" s="139" t="str">
        <f t="shared" si="45"/>
        <v>1425위</v>
      </c>
      <c r="B1434" s="135" t="s">
        <v>4237</v>
      </c>
      <c r="C1434" s="134" t="s">
        <v>3272</v>
      </c>
      <c r="D1434" s="131" t="s">
        <v>155</v>
      </c>
      <c r="E1434" s="132" t="s">
        <v>3331</v>
      </c>
      <c r="F1434" s="133" t="s">
        <v>3332</v>
      </c>
      <c r="G1434" s="619">
        <f t="shared" si="44"/>
        <v>4.43</v>
      </c>
      <c r="H1434" s="122">
        <v>4.47</v>
      </c>
      <c r="I1434" s="122">
        <v>4.41</v>
      </c>
      <c r="J1434" s="122">
        <v>4.3899999999999997</v>
      </c>
      <c r="K1434" s="122">
        <v>4.45</v>
      </c>
      <c r="L1434" s="500"/>
    </row>
    <row r="1435" spans="1:12" ht="30" customHeight="1">
      <c r="A1435" s="139" t="str">
        <f t="shared" si="45"/>
        <v>1425위</v>
      </c>
      <c r="B1435" s="135" t="s">
        <v>2757</v>
      </c>
      <c r="C1435" s="119" t="s">
        <v>2514</v>
      </c>
      <c r="D1435" s="120" t="s">
        <v>155</v>
      </c>
      <c r="E1435" s="121" t="s">
        <v>331</v>
      </c>
      <c r="F1435" s="120" t="s">
        <v>332</v>
      </c>
      <c r="G1435" s="619">
        <f t="shared" si="44"/>
        <v>4.43</v>
      </c>
      <c r="H1435" s="122">
        <v>4.43</v>
      </c>
      <c r="I1435" s="122">
        <v>4.43</v>
      </c>
      <c r="J1435" s="122">
        <v>4.43</v>
      </c>
      <c r="K1435" s="122">
        <v>4.43</v>
      </c>
      <c r="L1435" s="500"/>
    </row>
    <row r="1436" spans="1:12" ht="30" customHeight="1">
      <c r="A1436" s="139" t="str">
        <f t="shared" si="45"/>
        <v>1425위</v>
      </c>
      <c r="B1436" s="135" t="s">
        <v>2757</v>
      </c>
      <c r="C1436" s="119" t="s">
        <v>2515</v>
      </c>
      <c r="D1436" s="120" t="s">
        <v>155</v>
      </c>
      <c r="E1436" s="121" t="s">
        <v>331</v>
      </c>
      <c r="F1436" s="120" t="s">
        <v>332</v>
      </c>
      <c r="G1436" s="619">
        <f t="shared" si="44"/>
        <v>4.43</v>
      </c>
      <c r="H1436" s="122">
        <v>4.45</v>
      </c>
      <c r="I1436" s="122">
        <v>4.2699999999999996</v>
      </c>
      <c r="J1436" s="122">
        <v>4.5</v>
      </c>
      <c r="K1436" s="122">
        <v>4.5</v>
      </c>
      <c r="L1436" s="500"/>
    </row>
    <row r="1437" spans="1:12" ht="30" customHeight="1">
      <c r="A1437" s="139" t="str">
        <f t="shared" si="45"/>
        <v>1434위</v>
      </c>
      <c r="B1437" s="135" t="s">
        <v>2756</v>
      </c>
      <c r="C1437" s="119" t="s">
        <v>2507</v>
      </c>
      <c r="D1437" s="120" t="s">
        <v>521</v>
      </c>
      <c r="E1437" s="121" t="s">
        <v>761</v>
      </c>
      <c r="F1437" s="120" t="s">
        <v>297</v>
      </c>
      <c r="G1437" s="619">
        <f t="shared" si="44"/>
        <v>4.4275000000000002</v>
      </c>
      <c r="H1437" s="122">
        <v>4.4400000000000004</v>
      </c>
      <c r="I1437" s="122">
        <v>4.43</v>
      </c>
      <c r="J1437" s="122">
        <v>4.42</v>
      </c>
      <c r="K1437" s="122">
        <v>4.42</v>
      </c>
      <c r="L1437" s="500"/>
    </row>
    <row r="1438" spans="1:12" ht="30" customHeight="1">
      <c r="A1438" s="139" t="str">
        <f t="shared" si="45"/>
        <v>1434위</v>
      </c>
      <c r="B1438" s="135" t="s">
        <v>2757</v>
      </c>
      <c r="C1438" s="119" t="s">
        <v>2511</v>
      </c>
      <c r="D1438" s="120" t="s">
        <v>155</v>
      </c>
      <c r="E1438" s="121" t="s">
        <v>669</v>
      </c>
      <c r="F1438" s="120" t="s">
        <v>802</v>
      </c>
      <c r="G1438" s="619">
        <f t="shared" si="44"/>
        <v>4.4275000000000002</v>
      </c>
      <c r="H1438" s="122">
        <v>4.45</v>
      </c>
      <c r="I1438" s="122">
        <v>4.3899999999999997</v>
      </c>
      <c r="J1438" s="122">
        <v>4.42</v>
      </c>
      <c r="K1438" s="122">
        <v>4.45</v>
      </c>
      <c r="L1438" s="500"/>
    </row>
    <row r="1439" spans="1:12" ht="30" customHeight="1">
      <c r="A1439" s="139" t="str">
        <f t="shared" si="45"/>
        <v>1434위</v>
      </c>
      <c r="B1439" s="135" t="s">
        <v>3224</v>
      </c>
      <c r="C1439" s="135" t="s">
        <v>5597</v>
      </c>
      <c r="D1439" s="136" t="s">
        <v>5598</v>
      </c>
      <c r="E1439" s="132" t="s">
        <v>3231</v>
      </c>
      <c r="F1439" s="133" t="s">
        <v>3232</v>
      </c>
      <c r="G1439" s="619">
        <f t="shared" si="44"/>
        <v>4.4275000000000002</v>
      </c>
      <c r="H1439" s="122">
        <v>4.42</v>
      </c>
      <c r="I1439" s="122">
        <v>4.34</v>
      </c>
      <c r="J1439" s="122">
        <v>4.4000000000000004</v>
      </c>
      <c r="K1439" s="122">
        <v>4.55</v>
      </c>
      <c r="L1439" s="500"/>
    </row>
    <row r="1440" spans="1:12" ht="30" customHeight="1">
      <c r="A1440" s="139" t="str">
        <f t="shared" si="45"/>
        <v>1434위</v>
      </c>
      <c r="B1440" s="135" t="s">
        <v>2759</v>
      </c>
      <c r="C1440" s="134" t="s">
        <v>2127</v>
      </c>
      <c r="D1440" s="131" t="s">
        <v>2362</v>
      </c>
      <c r="E1440" s="132" t="s">
        <v>339</v>
      </c>
      <c r="F1440" s="131" t="s">
        <v>362</v>
      </c>
      <c r="G1440" s="619">
        <f t="shared" si="44"/>
        <v>4.4275000000000002</v>
      </c>
      <c r="H1440" s="122">
        <v>4.42</v>
      </c>
      <c r="I1440" s="122">
        <v>4.45</v>
      </c>
      <c r="J1440" s="122">
        <v>4.42</v>
      </c>
      <c r="K1440" s="122">
        <v>4.42</v>
      </c>
      <c r="L1440" s="500"/>
    </row>
    <row r="1441" spans="1:12" ht="30" customHeight="1">
      <c r="A1441" s="139" t="str">
        <f t="shared" si="45"/>
        <v>1434위</v>
      </c>
      <c r="B1441" s="135" t="s">
        <v>2758</v>
      </c>
      <c r="C1441" s="125" t="s">
        <v>2591</v>
      </c>
      <c r="D1441" s="126" t="s">
        <v>2681</v>
      </c>
      <c r="E1441" s="125" t="s">
        <v>1817</v>
      </c>
      <c r="F1441" s="127" t="s">
        <v>1818</v>
      </c>
      <c r="G1441" s="620">
        <f t="shared" si="44"/>
        <v>4.4275000000000002</v>
      </c>
      <c r="H1441" s="128">
        <v>4.4400000000000004</v>
      </c>
      <c r="I1441" s="128">
        <v>4.3899999999999997</v>
      </c>
      <c r="J1441" s="128">
        <v>4.4400000000000004</v>
      </c>
      <c r="K1441" s="129">
        <v>4.4400000000000004</v>
      </c>
      <c r="L1441" s="500"/>
    </row>
    <row r="1442" spans="1:12" ht="30" customHeight="1">
      <c r="A1442" s="139" t="str">
        <f t="shared" si="45"/>
        <v>1439위</v>
      </c>
      <c r="B1442" s="135" t="s">
        <v>2758</v>
      </c>
      <c r="C1442" s="125" t="s">
        <v>2661</v>
      </c>
      <c r="D1442" s="130" t="s">
        <v>2585</v>
      </c>
      <c r="E1442" s="125" t="s">
        <v>327</v>
      </c>
      <c r="F1442" s="127" t="s">
        <v>328</v>
      </c>
      <c r="G1442" s="621">
        <f t="shared" si="44"/>
        <v>4.4274999999999993</v>
      </c>
      <c r="H1442" s="128">
        <v>4.5</v>
      </c>
      <c r="I1442" s="128">
        <v>4.47</v>
      </c>
      <c r="J1442" s="128">
        <v>4.47</v>
      </c>
      <c r="K1442" s="128">
        <v>4.2699999999999996</v>
      </c>
      <c r="L1442" s="500"/>
    </row>
    <row r="1443" spans="1:12" ht="30" customHeight="1">
      <c r="A1443" s="139" t="str">
        <f t="shared" si="45"/>
        <v>1440위</v>
      </c>
      <c r="B1443" s="135" t="s">
        <v>4375</v>
      </c>
      <c r="C1443" s="135" t="s">
        <v>4260</v>
      </c>
      <c r="D1443" s="120" t="s">
        <v>4368</v>
      </c>
      <c r="E1443" s="121" t="s">
        <v>4269</v>
      </c>
      <c r="F1443" s="140" t="s">
        <v>4270</v>
      </c>
      <c r="G1443" s="618">
        <f t="shared" si="44"/>
        <v>4.4250000000000007</v>
      </c>
      <c r="H1443" s="141">
        <v>4.41</v>
      </c>
      <c r="I1443" s="141">
        <v>4.4400000000000004</v>
      </c>
      <c r="J1443" s="141">
        <v>4.41</v>
      </c>
      <c r="K1443" s="141">
        <v>4.4400000000000004</v>
      </c>
      <c r="L1443" s="500"/>
    </row>
    <row r="1444" spans="1:12" ht="30" customHeight="1">
      <c r="A1444" s="139" t="str">
        <f t="shared" si="45"/>
        <v>1440위</v>
      </c>
      <c r="B1444" s="135" t="s">
        <v>4375</v>
      </c>
      <c r="C1444" s="135" t="s">
        <v>4488</v>
      </c>
      <c r="D1444" s="142" t="s">
        <v>4493</v>
      </c>
      <c r="E1444" s="121" t="s">
        <v>333</v>
      </c>
      <c r="F1444" s="140" t="s">
        <v>334</v>
      </c>
      <c r="G1444" s="619">
        <f t="shared" si="44"/>
        <v>4.4250000000000007</v>
      </c>
      <c r="H1444" s="122">
        <v>4.4000000000000004</v>
      </c>
      <c r="I1444" s="122">
        <v>4.4000000000000004</v>
      </c>
      <c r="J1444" s="122">
        <v>4.4000000000000004</v>
      </c>
      <c r="K1444" s="122">
        <v>4.5</v>
      </c>
      <c r="L1444" s="135"/>
    </row>
    <row r="1445" spans="1:12" ht="30" customHeight="1">
      <c r="A1445" s="139" t="str">
        <f t="shared" si="45"/>
        <v>1440위</v>
      </c>
      <c r="B1445" s="139" t="s">
        <v>4375</v>
      </c>
      <c r="C1445" s="139" t="s">
        <v>4904</v>
      </c>
      <c r="D1445" s="142" t="s">
        <v>4901</v>
      </c>
      <c r="E1445" s="121" t="s">
        <v>4868</v>
      </c>
      <c r="F1445" s="120" t="s">
        <v>4869</v>
      </c>
      <c r="G1445" s="618">
        <f t="shared" si="44"/>
        <v>4.4250000000000007</v>
      </c>
      <c r="H1445" s="141">
        <v>4.4400000000000004</v>
      </c>
      <c r="I1445" s="141">
        <v>4.4400000000000004</v>
      </c>
      <c r="J1445" s="141">
        <v>4.38</v>
      </c>
      <c r="K1445" s="141">
        <v>4.4400000000000004</v>
      </c>
      <c r="L1445" s="139"/>
    </row>
    <row r="1446" spans="1:12" ht="30" customHeight="1">
      <c r="A1446" s="139" t="str">
        <f t="shared" si="45"/>
        <v>1440위</v>
      </c>
      <c r="B1446" s="135" t="s">
        <v>2759</v>
      </c>
      <c r="C1446" s="134" t="s">
        <v>2127</v>
      </c>
      <c r="D1446" s="131" t="s">
        <v>2420</v>
      </c>
      <c r="E1446" s="132" t="s">
        <v>205</v>
      </c>
      <c r="F1446" s="131" t="s">
        <v>206</v>
      </c>
      <c r="G1446" s="619">
        <f t="shared" si="44"/>
        <v>4.4250000000000007</v>
      </c>
      <c r="H1446" s="122">
        <v>4.4000000000000004</v>
      </c>
      <c r="I1446" s="122">
        <v>4.45</v>
      </c>
      <c r="J1446" s="122">
        <v>4.4000000000000004</v>
      </c>
      <c r="K1446" s="122">
        <v>4.45</v>
      </c>
      <c r="L1446" s="500"/>
    </row>
    <row r="1447" spans="1:12" ht="30" customHeight="1">
      <c r="A1447" s="139" t="str">
        <f t="shared" si="45"/>
        <v>1440위</v>
      </c>
      <c r="B1447" s="135" t="s">
        <v>4375</v>
      </c>
      <c r="C1447" s="135" t="s">
        <v>4260</v>
      </c>
      <c r="D1447" s="120" t="s">
        <v>4370</v>
      </c>
      <c r="E1447" s="121" t="s">
        <v>4303</v>
      </c>
      <c r="F1447" s="120" t="s">
        <v>4304</v>
      </c>
      <c r="G1447" s="618">
        <f t="shared" si="44"/>
        <v>4.4250000000000007</v>
      </c>
      <c r="H1447" s="141">
        <v>4.4400000000000004</v>
      </c>
      <c r="I1447" s="141">
        <v>4.41</v>
      </c>
      <c r="J1447" s="141">
        <v>4.41</v>
      </c>
      <c r="K1447" s="141">
        <v>4.4400000000000004</v>
      </c>
      <c r="L1447" s="500"/>
    </row>
    <row r="1448" spans="1:12" ht="30" customHeight="1">
      <c r="A1448" s="139" t="str">
        <f t="shared" si="45"/>
        <v>1440위</v>
      </c>
      <c r="B1448" s="135" t="s">
        <v>4375</v>
      </c>
      <c r="C1448" s="135" t="s">
        <v>4260</v>
      </c>
      <c r="D1448" s="120" t="s">
        <v>4369</v>
      </c>
      <c r="E1448" s="121" t="s">
        <v>151</v>
      </c>
      <c r="F1448" s="120" t="s">
        <v>4280</v>
      </c>
      <c r="G1448" s="618">
        <f t="shared" si="44"/>
        <v>4.4250000000000007</v>
      </c>
      <c r="H1448" s="141">
        <v>4.4000000000000004</v>
      </c>
      <c r="I1448" s="141">
        <v>4.3600000000000003</v>
      </c>
      <c r="J1448" s="141">
        <v>4.3499999999999996</v>
      </c>
      <c r="K1448" s="141">
        <v>4.59</v>
      </c>
      <c r="L1448" s="500"/>
    </row>
    <row r="1449" spans="1:12" ht="30" customHeight="1">
      <c r="A1449" s="139" t="str">
        <f t="shared" si="45"/>
        <v>1440위</v>
      </c>
      <c r="B1449" s="135" t="s">
        <v>2760</v>
      </c>
      <c r="C1449" s="119" t="s">
        <v>2772</v>
      </c>
      <c r="D1449" s="136" t="s">
        <v>2774</v>
      </c>
      <c r="E1449" s="132" t="s">
        <v>331</v>
      </c>
      <c r="F1449" s="133" t="s">
        <v>444</v>
      </c>
      <c r="G1449" s="619">
        <f t="shared" si="44"/>
        <v>4.4250000000000007</v>
      </c>
      <c r="H1449" s="122">
        <v>4.45</v>
      </c>
      <c r="I1449" s="122">
        <v>4.45</v>
      </c>
      <c r="J1449" s="122">
        <v>4.45</v>
      </c>
      <c r="K1449" s="122">
        <v>4.3499999999999996</v>
      </c>
      <c r="L1449" s="500"/>
    </row>
    <row r="1450" spans="1:12" ht="30" customHeight="1">
      <c r="A1450" s="139" t="str">
        <f t="shared" si="45"/>
        <v>1447위</v>
      </c>
      <c r="B1450" s="135" t="s">
        <v>4237</v>
      </c>
      <c r="C1450" s="134" t="s">
        <v>3239</v>
      </c>
      <c r="D1450" s="131" t="s">
        <v>3209</v>
      </c>
      <c r="E1450" s="132" t="s">
        <v>3250</v>
      </c>
      <c r="F1450" s="133" t="s">
        <v>3251</v>
      </c>
      <c r="G1450" s="619">
        <f t="shared" si="44"/>
        <v>4.4249999999999998</v>
      </c>
      <c r="H1450" s="122">
        <v>4.43</v>
      </c>
      <c r="I1450" s="122">
        <v>4.43</v>
      </c>
      <c r="J1450" s="122">
        <v>4.34</v>
      </c>
      <c r="K1450" s="122">
        <v>4.5</v>
      </c>
      <c r="L1450" s="500"/>
    </row>
    <row r="1451" spans="1:12" ht="30" customHeight="1">
      <c r="A1451" s="139" t="str">
        <f t="shared" si="45"/>
        <v>1447위</v>
      </c>
      <c r="B1451" s="135" t="s">
        <v>3037</v>
      </c>
      <c r="C1451" s="135" t="s">
        <v>5596</v>
      </c>
      <c r="D1451" s="120" t="s">
        <v>3035</v>
      </c>
      <c r="E1451" s="121" t="s">
        <v>2952</v>
      </c>
      <c r="F1451" s="120" t="s">
        <v>2953</v>
      </c>
      <c r="G1451" s="619">
        <f t="shared" si="44"/>
        <v>4.4249999999999998</v>
      </c>
      <c r="H1451" s="122">
        <v>4.3899999999999997</v>
      </c>
      <c r="I1451" s="122">
        <v>4.3600000000000003</v>
      </c>
      <c r="J1451" s="122">
        <v>4.43</v>
      </c>
      <c r="K1451" s="122">
        <v>4.5199999999999996</v>
      </c>
      <c r="L1451" s="500"/>
    </row>
    <row r="1452" spans="1:12" ht="30" customHeight="1">
      <c r="A1452" s="139" t="str">
        <f t="shared" si="45"/>
        <v>1447위</v>
      </c>
      <c r="B1452" s="139" t="s">
        <v>4375</v>
      </c>
      <c r="C1452" s="139" t="s">
        <v>4784</v>
      </c>
      <c r="D1452" s="142" t="s">
        <v>4781</v>
      </c>
      <c r="E1452" s="121" t="s">
        <v>4735</v>
      </c>
      <c r="F1452" s="120" t="s">
        <v>4736</v>
      </c>
      <c r="G1452" s="618">
        <f t="shared" si="44"/>
        <v>4.4249999999999998</v>
      </c>
      <c r="H1452" s="141">
        <v>4.42</v>
      </c>
      <c r="I1452" s="141">
        <v>4.43</v>
      </c>
      <c r="J1452" s="141">
        <v>4.4400000000000004</v>
      </c>
      <c r="K1452" s="141">
        <v>4.41</v>
      </c>
      <c r="L1452" s="139"/>
    </row>
    <row r="1453" spans="1:12" ht="30" customHeight="1">
      <c r="A1453" s="139" t="str">
        <f t="shared" si="45"/>
        <v>1447위</v>
      </c>
      <c r="B1453" s="135" t="s">
        <v>2754</v>
      </c>
      <c r="C1453" s="119" t="s">
        <v>2502</v>
      </c>
      <c r="D1453" s="120" t="s">
        <v>133</v>
      </c>
      <c r="E1453" s="121" t="s">
        <v>134</v>
      </c>
      <c r="F1453" s="120" t="s">
        <v>145</v>
      </c>
      <c r="G1453" s="619">
        <f t="shared" si="44"/>
        <v>4.4249999999999998</v>
      </c>
      <c r="H1453" s="122">
        <v>4.42</v>
      </c>
      <c r="I1453" s="122">
        <v>4.43</v>
      </c>
      <c r="J1453" s="122">
        <v>4.43</v>
      </c>
      <c r="K1453" s="122">
        <v>4.42</v>
      </c>
      <c r="L1453" s="500"/>
    </row>
    <row r="1454" spans="1:12" ht="30" customHeight="1">
      <c r="A1454" s="139" t="str">
        <f t="shared" si="45"/>
        <v>1447위</v>
      </c>
      <c r="B1454" s="135" t="s">
        <v>2754</v>
      </c>
      <c r="C1454" s="119" t="s">
        <v>2505</v>
      </c>
      <c r="D1454" s="120" t="s">
        <v>133</v>
      </c>
      <c r="E1454" s="121" t="s">
        <v>209</v>
      </c>
      <c r="F1454" s="120" t="s">
        <v>210</v>
      </c>
      <c r="G1454" s="619">
        <f t="shared" si="44"/>
        <v>4.4249999999999998</v>
      </c>
      <c r="H1454" s="122">
        <v>4.45</v>
      </c>
      <c r="I1454" s="122">
        <v>4.41</v>
      </c>
      <c r="J1454" s="122">
        <v>4.4000000000000004</v>
      </c>
      <c r="K1454" s="122">
        <v>4.4400000000000004</v>
      </c>
      <c r="L1454" s="500"/>
    </row>
    <row r="1455" spans="1:12" ht="30" customHeight="1">
      <c r="A1455" s="139" t="str">
        <f t="shared" si="45"/>
        <v>1447위</v>
      </c>
      <c r="B1455" s="135" t="s">
        <v>2759</v>
      </c>
      <c r="C1455" s="134" t="s">
        <v>2116</v>
      </c>
      <c r="D1455" s="131" t="s">
        <v>2250</v>
      </c>
      <c r="E1455" s="132" t="s">
        <v>2253</v>
      </c>
      <c r="F1455" s="131" t="s">
        <v>2254</v>
      </c>
      <c r="G1455" s="619">
        <f t="shared" si="44"/>
        <v>4.4249999999999998</v>
      </c>
      <c r="H1455" s="122">
        <v>4.41</v>
      </c>
      <c r="I1455" s="122">
        <v>4.47</v>
      </c>
      <c r="J1455" s="122">
        <v>4.3499999999999996</v>
      </c>
      <c r="K1455" s="122">
        <v>4.47</v>
      </c>
      <c r="L1455" s="500"/>
    </row>
    <row r="1456" spans="1:12" ht="30" customHeight="1">
      <c r="A1456" s="139" t="str">
        <f t="shared" si="45"/>
        <v>1453위</v>
      </c>
      <c r="B1456" s="135" t="s">
        <v>2759</v>
      </c>
      <c r="C1456" s="123" t="s">
        <v>2074</v>
      </c>
      <c r="D1456" s="131" t="s">
        <v>155</v>
      </c>
      <c r="E1456" s="132" t="s">
        <v>981</v>
      </c>
      <c r="F1456" s="133" t="s">
        <v>982</v>
      </c>
      <c r="G1456" s="619">
        <f t="shared" si="44"/>
        <v>4.4225000000000003</v>
      </c>
      <c r="H1456" s="122">
        <v>4.29</v>
      </c>
      <c r="I1456" s="122">
        <v>4.45</v>
      </c>
      <c r="J1456" s="122">
        <v>4.5</v>
      </c>
      <c r="K1456" s="122">
        <v>4.45</v>
      </c>
      <c r="L1456" s="500"/>
    </row>
    <row r="1457" spans="1:12" ht="30" customHeight="1">
      <c r="A1457" s="139" t="str">
        <f t="shared" si="45"/>
        <v>1453위</v>
      </c>
      <c r="B1457" s="135" t="s">
        <v>2756</v>
      </c>
      <c r="C1457" s="119" t="s">
        <v>2510</v>
      </c>
      <c r="D1457" s="120" t="s">
        <v>1052</v>
      </c>
      <c r="E1457" s="121" t="s">
        <v>1061</v>
      </c>
      <c r="F1457" s="120" t="s">
        <v>1063</v>
      </c>
      <c r="G1457" s="619">
        <f t="shared" si="44"/>
        <v>4.4225000000000003</v>
      </c>
      <c r="H1457" s="122">
        <v>4.42</v>
      </c>
      <c r="I1457" s="122">
        <v>4.3499999999999996</v>
      </c>
      <c r="J1457" s="122">
        <v>4.46</v>
      </c>
      <c r="K1457" s="122">
        <v>4.46</v>
      </c>
      <c r="L1457" s="500"/>
    </row>
    <row r="1458" spans="1:12" ht="30" customHeight="1">
      <c r="A1458" s="139" t="str">
        <f t="shared" si="45"/>
        <v>1453위</v>
      </c>
      <c r="B1458" s="135" t="s">
        <v>4237</v>
      </c>
      <c r="C1458" s="134" t="s">
        <v>3272</v>
      </c>
      <c r="D1458" s="131" t="s">
        <v>3273</v>
      </c>
      <c r="E1458" s="132" t="s">
        <v>3276</v>
      </c>
      <c r="F1458" s="131" t="s">
        <v>3277</v>
      </c>
      <c r="G1458" s="619">
        <f t="shared" si="44"/>
        <v>4.4225000000000003</v>
      </c>
      <c r="H1458" s="122">
        <v>4.42</v>
      </c>
      <c r="I1458" s="122">
        <v>4.4400000000000004</v>
      </c>
      <c r="J1458" s="122">
        <v>4.37</v>
      </c>
      <c r="K1458" s="122">
        <v>4.46</v>
      </c>
      <c r="L1458" s="500"/>
    </row>
    <row r="1459" spans="1:12" ht="30" customHeight="1">
      <c r="A1459" s="139" t="str">
        <f t="shared" si="45"/>
        <v>1453위</v>
      </c>
      <c r="B1459" s="139" t="s">
        <v>4139</v>
      </c>
      <c r="C1459" s="139" t="s">
        <v>4135</v>
      </c>
      <c r="D1459" s="120" t="s">
        <v>4134</v>
      </c>
      <c r="E1459" s="121" t="s">
        <v>2770</v>
      </c>
      <c r="F1459" s="140" t="s">
        <v>2771</v>
      </c>
      <c r="G1459" s="618">
        <f t="shared" si="44"/>
        <v>4.4225000000000003</v>
      </c>
      <c r="H1459" s="141">
        <v>4.46</v>
      </c>
      <c r="I1459" s="141">
        <v>4.43</v>
      </c>
      <c r="J1459" s="141">
        <v>4.43</v>
      </c>
      <c r="K1459" s="141">
        <v>4.37</v>
      </c>
      <c r="L1459" s="500"/>
    </row>
    <row r="1460" spans="1:12" ht="30" customHeight="1">
      <c r="A1460" s="139" t="str">
        <f t="shared" si="45"/>
        <v>1453위</v>
      </c>
      <c r="B1460" s="135" t="s">
        <v>3224</v>
      </c>
      <c r="C1460" s="135" t="s">
        <v>5597</v>
      </c>
      <c r="D1460" s="136" t="s">
        <v>5598</v>
      </c>
      <c r="E1460" s="132" t="s">
        <v>3212</v>
      </c>
      <c r="F1460" s="133" t="s">
        <v>3213</v>
      </c>
      <c r="G1460" s="619">
        <f t="shared" si="44"/>
        <v>4.4225000000000003</v>
      </c>
      <c r="H1460" s="122">
        <v>4.37</v>
      </c>
      <c r="I1460" s="122">
        <v>4.4400000000000004</v>
      </c>
      <c r="J1460" s="122">
        <v>4.4400000000000004</v>
      </c>
      <c r="K1460" s="122">
        <v>4.4400000000000004</v>
      </c>
      <c r="L1460" s="500"/>
    </row>
    <row r="1461" spans="1:12" ht="30" customHeight="1">
      <c r="A1461" s="139" t="str">
        <f t="shared" si="45"/>
        <v>1453위</v>
      </c>
      <c r="B1461" s="135" t="s">
        <v>3224</v>
      </c>
      <c r="C1461" s="135" t="s">
        <v>5597</v>
      </c>
      <c r="D1461" s="136" t="s">
        <v>5598</v>
      </c>
      <c r="E1461" s="132" t="s">
        <v>3212</v>
      </c>
      <c r="F1461" s="133" t="s">
        <v>3214</v>
      </c>
      <c r="G1461" s="619">
        <f t="shared" si="44"/>
        <v>4.4225000000000003</v>
      </c>
      <c r="H1461" s="122">
        <v>4.43</v>
      </c>
      <c r="I1461" s="122">
        <v>4.4000000000000004</v>
      </c>
      <c r="J1461" s="122">
        <v>4.42</v>
      </c>
      <c r="K1461" s="122">
        <v>4.4400000000000004</v>
      </c>
      <c r="L1461" s="500"/>
    </row>
    <row r="1462" spans="1:12" ht="30" customHeight="1">
      <c r="A1462" s="139" t="str">
        <f t="shared" si="45"/>
        <v>1453위</v>
      </c>
      <c r="B1462" s="498" t="s">
        <v>4375</v>
      </c>
      <c r="C1462" s="498" t="s">
        <v>4260</v>
      </c>
      <c r="D1462" s="137" t="s">
        <v>4369</v>
      </c>
      <c r="E1462" s="499" t="s">
        <v>4282</v>
      </c>
      <c r="F1462" s="137" t="s">
        <v>4284</v>
      </c>
      <c r="G1462" s="623">
        <f t="shared" si="44"/>
        <v>4.4225000000000003</v>
      </c>
      <c r="H1462" s="503">
        <v>4.41</v>
      </c>
      <c r="I1462" s="503">
        <v>4.4000000000000004</v>
      </c>
      <c r="J1462" s="503">
        <v>4.43</v>
      </c>
      <c r="K1462" s="503">
        <v>4.45</v>
      </c>
      <c r="L1462" s="500"/>
    </row>
    <row r="1463" spans="1:12" ht="30" customHeight="1">
      <c r="A1463" s="139" t="str">
        <f t="shared" si="45"/>
        <v>1453위</v>
      </c>
      <c r="B1463" s="139" t="s">
        <v>4237</v>
      </c>
      <c r="C1463" s="139" t="s">
        <v>4236</v>
      </c>
      <c r="D1463" s="120" t="s">
        <v>4229</v>
      </c>
      <c r="E1463" s="121" t="s">
        <v>4164</v>
      </c>
      <c r="F1463" s="120" t="s">
        <v>4165</v>
      </c>
      <c r="G1463" s="618">
        <f t="shared" si="44"/>
        <v>4.4225000000000003</v>
      </c>
      <c r="H1463" s="141">
        <v>4.42</v>
      </c>
      <c r="I1463" s="141">
        <v>4.42</v>
      </c>
      <c r="J1463" s="141">
        <v>4.4000000000000004</v>
      </c>
      <c r="K1463" s="141">
        <v>4.45</v>
      </c>
      <c r="L1463" s="500"/>
    </row>
    <row r="1464" spans="1:12" ht="30" customHeight="1">
      <c r="A1464" s="139" t="str">
        <f t="shared" si="45"/>
        <v>1461위</v>
      </c>
      <c r="B1464" s="135" t="s">
        <v>4237</v>
      </c>
      <c r="C1464" s="134" t="s">
        <v>3272</v>
      </c>
      <c r="D1464" s="131" t="s">
        <v>155</v>
      </c>
      <c r="E1464" s="132" t="s">
        <v>333</v>
      </c>
      <c r="F1464" s="133" t="s">
        <v>334</v>
      </c>
      <c r="G1464" s="619">
        <f t="shared" si="44"/>
        <v>4.4224999999999994</v>
      </c>
      <c r="H1464" s="122">
        <v>4.46</v>
      </c>
      <c r="I1464" s="122">
        <v>4.1500000000000004</v>
      </c>
      <c r="J1464" s="122">
        <v>4.54</v>
      </c>
      <c r="K1464" s="122">
        <v>4.54</v>
      </c>
      <c r="L1464" s="500"/>
    </row>
    <row r="1465" spans="1:12" ht="30" customHeight="1">
      <c r="A1465" s="139" t="str">
        <f t="shared" si="45"/>
        <v>1461위</v>
      </c>
      <c r="B1465" s="135" t="s">
        <v>2756</v>
      </c>
      <c r="C1465" s="119" t="s">
        <v>2507</v>
      </c>
      <c r="D1465" s="120" t="s">
        <v>521</v>
      </c>
      <c r="E1465" s="121" t="s">
        <v>306</v>
      </c>
      <c r="F1465" s="120" t="s">
        <v>307</v>
      </c>
      <c r="G1465" s="619">
        <f t="shared" si="44"/>
        <v>4.4224999999999994</v>
      </c>
      <c r="H1465" s="122">
        <v>4.43</v>
      </c>
      <c r="I1465" s="122">
        <v>4.42</v>
      </c>
      <c r="J1465" s="122">
        <v>4.42</v>
      </c>
      <c r="K1465" s="122">
        <v>4.42</v>
      </c>
      <c r="L1465" s="500"/>
    </row>
    <row r="1466" spans="1:12" ht="30" customHeight="1">
      <c r="A1466" s="139" t="str">
        <f t="shared" si="45"/>
        <v>1461위</v>
      </c>
      <c r="B1466" s="135" t="s">
        <v>2755</v>
      </c>
      <c r="C1466" s="123" t="s">
        <v>216</v>
      </c>
      <c r="D1466" s="120" t="s">
        <v>155</v>
      </c>
      <c r="E1466" s="121" t="s">
        <v>327</v>
      </c>
      <c r="F1466" s="120" t="s">
        <v>328</v>
      </c>
      <c r="G1466" s="619">
        <f t="shared" si="44"/>
        <v>4.4224999999999994</v>
      </c>
      <c r="H1466" s="122">
        <v>4.43</v>
      </c>
      <c r="I1466" s="122">
        <v>4.42</v>
      </c>
      <c r="J1466" s="122">
        <v>4.3899999999999997</v>
      </c>
      <c r="K1466" s="122">
        <v>4.45</v>
      </c>
      <c r="L1466" s="500"/>
    </row>
    <row r="1467" spans="1:12" ht="30" customHeight="1">
      <c r="A1467" s="139" t="str">
        <f t="shared" si="45"/>
        <v>1461위</v>
      </c>
      <c r="B1467" s="135" t="s">
        <v>2758</v>
      </c>
      <c r="C1467" s="125" t="s">
        <v>2636</v>
      </c>
      <c r="D1467" s="130" t="s">
        <v>2677</v>
      </c>
      <c r="E1467" s="125" t="s">
        <v>134</v>
      </c>
      <c r="F1467" s="127" t="s">
        <v>1514</v>
      </c>
      <c r="G1467" s="621">
        <f t="shared" si="44"/>
        <v>4.4224999999999994</v>
      </c>
      <c r="H1467" s="128">
        <v>4.43</v>
      </c>
      <c r="I1467" s="128">
        <v>4.45</v>
      </c>
      <c r="J1467" s="128">
        <v>4.38</v>
      </c>
      <c r="K1467" s="128">
        <v>4.43</v>
      </c>
      <c r="L1467" s="500"/>
    </row>
    <row r="1468" spans="1:12" ht="30" customHeight="1">
      <c r="A1468" s="139" t="str">
        <f t="shared" si="45"/>
        <v>1461위</v>
      </c>
      <c r="B1468" s="135" t="s">
        <v>4237</v>
      </c>
      <c r="C1468" s="134" t="s">
        <v>3272</v>
      </c>
      <c r="D1468" s="131" t="s">
        <v>155</v>
      </c>
      <c r="E1468" s="132" t="s">
        <v>3333</v>
      </c>
      <c r="F1468" s="133" t="s">
        <v>3334</v>
      </c>
      <c r="G1468" s="619">
        <f t="shared" si="44"/>
        <v>4.4224999999999994</v>
      </c>
      <c r="H1468" s="122">
        <v>4.42</v>
      </c>
      <c r="I1468" s="122">
        <v>4.4400000000000004</v>
      </c>
      <c r="J1468" s="122">
        <v>4.38</v>
      </c>
      <c r="K1468" s="122">
        <v>4.45</v>
      </c>
      <c r="L1468" s="500"/>
    </row>
    <row r="1469" spans="1:12" ht="30" customHeight="1">
      <c r="A1469" s="139" t="str">
        <f t="shared" si="45"/>
        <v>1466위</v>
      </c>
      <c r="B1469" s="135" t="s">
        <v>2756</v>
      </c>
      <c r="C1469" s="119" t="s">
        <v>2509</v>
      </c>
      <c r="D1469" s="120" t="s">
        <v>155</v>
      </c>
      <c r="E1469" s="121" t="s">
        <v>995</v>
      </c>
      <c r="F1469" s="120" t="s">
        <v>996</v>
      </c>
      <c r="G1469" s="619">
        <f t="shared" si="44"/>
        <v>4.42</v>
      </c>
      <c r="H1469" s="122">
        <v>4.4000000000000004</v>
      </c>
      <c r="I1469" s="122">
        <v>4.43</v>
      </c>
      <c r="J1469" s="122">
        <v>4.42</v>
      </c>
      <c r="K1469" s="122">
        <v>4.43</v>
      </c>
      <c r="L1469" s="500"/>
    </row>
    <row r="1470" spans="1:12" ht="30" customHeight="1">
      <c r="A1470" s="139" t="str">
        <f t="shared" si="45"/>
        <v>1466위</v>
      </c>
      <c r="B1470" s="135" t="s">
        <v>4375</v>
      </c>
      <c r="C1470" s="135" t="s">
        <v>4260</v>
      </c>
      <c r="D1470" s="120" t="s">
        <v>4368</v>
      </c>
      <c r="E1470" s="121" t="s">
        <v>2762</v>
      </c>
      <c r="F1470" s="140" t="s">
        <v>2761</v>
      </c>
      <c r="G1470" s="618">
        <f t="shared" si="44"/>
        <v>4.42</v>
      </c>
      <c r="H1470" s="141">
        <v>4.3499999999999996</v>
      </c>
      <c r="I1470" s="141">
        <v>4.45</v>
      </c>
      <c r="J1470" s="141">
        <v>4.45</v>
      </c>
      <c r="K1470" s="141">
        <v>4.43</v>
      </c>
      <c r="L1470" s="500"/>
    </row>
    <row r="1471" spans="1:12" ht="30" customHeight="1">
      <c r="A1471" s="139" t="str">
        <f t="shared" si="45"/>
        <v>1466위</v>
      </c>
      <c r="B1471" s="135" t="s">
        <v>4375</v>
      </c>
      <c r="C1471" s="135" t="s">
        <v>5601</v>
      </c>
      <c r="D1471" s="120" t="s">
        <v>4368</v>
      </c>
      <c r="E1471" s="121" t="s">
        <v>4272</v>
      </c>
      <c r="F1471" s="140" t="s">
        <v>4273</v>
      </c>
      <c r="G1471" s="618">
        <f t="shared" si="44"/>
        <v>4.42</v>
      </c>
      <c r="H1471" s="141">
        <v>4.4400000000000004</v>
      </c>
      <c r="I1471" s="141">
        <v>4.41</v>
      </c>
      <c r="J1471" s="141">
        <v>4.42</v>
      </c>
      <c r="K1471" s="141">
        <v>4.41</v>
      </c>
      <c r="L1471" s="500"/>
    </row>
    <row r="1472" spans="1:12" ht="30" customHeight="1">
      <c r="A1472" s="139" t="str">
        <f t="shared" si="45"/>
        <v>1466위</v>
      </c>
      <c r="B1472" s="135" t="s">
        <v>4375</v>
      </c>
      <c r="C1472" s="135" t="s">
        <v>4260</v>
      </c>
      <c r="D1472" s="120" t="s">
        <v>4368</v>
      </c>
      <c r="E1472" s="121" t="s">
        <v>4274</v>
      </c>
      <c r="F1472" s="140" t="s">
        <v>4275</v>
      </c>
      <c r="G1472" s="618">
        <f t="shared" si="44"/>
        <v>4.42</v>
      </c>
      <c r="H1472" s="141">
        <v>4.42</v>
      </c>
      <c r="I1472" s="141">
        <v>4.41</v>
      </c>
      <c r="J1472" s="141">
        <v>4.42</v>
      </c>
      <c r="K1472" s="141">
        <v>4.43</v>
      </c>
      <c r="L1472" s="500"/>
    </row>
    <row r="1473" spans="1:12" ht="30" customHeight="1">
      <c r="A1473" s="139" t="str">
        <f t="shared" si="45"/>
        <v>1466위</v>
      </c>
      <c r="B1473" s="139" t="s">
        <v>4375</v>
      </c>
      <c r="C1473" s="139" t="s">
        <v>4784</v>
      </c>
      <c r="D1473" s="142" t="s">
        <v>4782</v>
      </c>
      <c r="E1473" s="121" t="s">
        <v>4756</v>
      </c>
      <c r="F1473" s="120" t="s">
        <v>4757</v>
      </c>
      <c r="G1473" s="618">
        <f t="shared" si="44"/>
        <v>4.42</v>
      </c>
      <c r="H1473" s="141">
        <v>4.41</v>
      </c>
      <c r="I1473" s="141">
        <v>4.4800000000000004</v>
      </c>
      <c r="J1473" s="141">
        <v>4.4400000000000004</v>
      </c>
      <c r="K1473" s="141">
        <v>4.3499999999999996</v>
      </c>
      <c r="L1473" s="139"/>
    </row>
    <row r="1474" spans="1:12" ht="30" customHeight="1">
      <c r="A1474" s="139" t="str">
        <f t="shared" si="45"/>
        <v>1466위</v>
      </c>
      <c r="B1474" s="135" t="s">
        <v>2757</v>
      </c>
      <c r="C1474" s="119" t="s">
        <v>2513</v>
      </c>
      <c r="D1474" s="120" t="s">
        <v>1388</v>
      </c>
      <c r="E1474" s="121" t="s">
        <v>245</v>
      </c>
      <c r="F1474" s="120" t="s">
        <v>1392</v>
      </c>
      <c r="G1474" s="619">
        <f t="shared" si="44"/>
        <v>4.42</v>
      </c>
      <c r="H1474" s="122">
        <v>4.3600000000000003</v>
      </c>
      <c r="I1474" s="122">
        <v>4.4800000000000004</v>
      </c>
      <c r="J1474" s="122">
        <v>4.32</v>
      </c>
      <c r="K1474" s="122">
        <v>4.5199999999999996</v>
      </c>
      <c r="L1474" s="500"/>
    </row>
    <row r="1475" spans="1:12" ht="30" customHeight="1">
      <c r="A1475" s="139" t="str">
        <f t="shared" si="45"/>
        <v>1466위</v>
      </c>
      <c r="B1475" s="135" t="s">
        <v>2755</v>
      </c>
      <c r="C1475" s="119" t="s">
        <v>2506</v>
      </c>
      <c r="D1475" s="120" t="s">
        <v>155</v>
      </c>
      <c r="E1475" s="121" t="s">
        <v>641</v>
      </c>
      <c r="F1475" s="120" t="s">
        <v>330</v>
      </c>
      <c r="G1475" s="619">
        <f t="shared" si="44"/>
        <v>4.42</v>
      </c>
      <c r="H1475" s="122">
        <v>4.38</v>
      </c>
      <c r="I1475" s="122">
        <v>4.46</v>
      </c>
      <c r="J1475" s="122">
        <v>4.38</v>
      </c>
      <c r="K1475" s="122">
        <v>4.46</v>
      </c>
      <c r="L1475" s="500"/>
    </row>
    <row r="1476" spans="1:12" ht="30" customHeight="1">
      <c r="A1476" s="139" t="str">
        <f t="shared" si="45"/>
        <v>1466위</v>
      </c>
      <c r="B1476" s="135" t="s">
        <v>2790</v>
      </c>
      <c r="C1476" s="135" t="s">
        <v>5590</v>
      </c>
      <c r="D1476" s="136" t="s">
        <v>155</v>
      </c>
      <c r="E1476" s="132" t="s">
        <v>677</v>
      </c>
      <c r="F1476" s="133" t="s">
        <v>678</v>
      </c>
      <c r="G1476" s="619">
        <f t="shared" ref="G1476:G1539" si="46">AVERAGE(H1476:K1476)</f>
        <v>4.42</v>
      </c>
      <c r="H1476" s="122">
        <v>4.42</v>
      </c>
      <c r="I1476" s="122">
        <v>4.42</v>
      </c>
      <c r="J1476" s="122">
        <v>4.42</v>
      </c>
      <c r="K1476" s="122">
        <v>4.42</v>
      </c>
      <c r="L1476" s="500"/>
    </row>
    <row r="1477" spans="1:12" ht="30" customHeight="1">
      <c r="A1477" s="139" t="str">
        <f t="shared" si="45"/>
        <v>1466위</v>
      </c>
      <c r="B1477" s="135" t="s">
        <v>4237</v>
      </c>
      <c r="C1477" s="134" t="s">
        <v>3272</v>
      </c>
      <c r="D1477" s="131" t="s">
        <v>155</v>
      </c>
      <c r="E1477" s="132" t="s">
        <v>331</v>
      </c>
      <c r="F1477" s="133" t="s">
        <v>332</v>
      </c>
      <c r="G1477" s="619">
        <f t="shared" si="46"/>
        <v>4.42</v>
      </c>
      <c r="H1477" s="122">
        <v>4.41</v>
      </c>
      <c r="I1477" s="122">
        <v>4.41</v>
      </c>
      <c r="J1477" s="122">
        <v>4.45</v>
      </c>
      <c r="K1477" s="122">
        <v>4.41</v>
      </c>
      <c r="L1477" s="500"/>
    </row>
    <row r="1478" spans="1:12" ht="30" customHeight="1">
      <c r="A1478" s="139" t="str">
        <f t="shared" ref="A1478:A1541" si="47">IF(_xlfn.RANK.EQ(G1478,$G$4:$G$1977,0)=_xlfn.RANK.EQ(G1477,$G$4:$G$1977,0), _xlfn.RANK.EQ(G1477,$G$4:$G$1977)&amp;"위", _xlfn.RANK.EQ(G1478,$G$4:$G$1977,0)&amp;"위")</f>
        <v>1475위</v>
      </c>
      <c r="B1478" s="135" t="s">
        <v>3037</v>
      </c>
      <c r="C1478" s="135" t="s">
        <v>5593</v>
      </c>
      <c r="D1478" s="120" t="s">
        <v>3033</v>
      </c>
      <c r="E1478" s="121" t="s">
        <v>124</v>
      </c>
      <c r="F1478" s="120" t="s">
        <v>2927</v>
      </c>
      <c r="G1478" s="619">
        <f t="shared" si="46"/>
        <v>4.4175000000000004</v>
      </c>
      <c r="H1478" s="122">
        <v>4.43</v>
      </c>
      <c r="I1478" s="122">
        <v>4.4800000000000004</v>
      </c>
      <c r="J1478" s="122">
        <v>4.43</v>
      </c>
      <c r="K1478" s="122">
        <v>4.33</v>
      </c>
      <c r="L1478" s="500"/>
    </row>
    <row r="1479" spans="1:12" ht="30" customHeight="1">
      <c r="A1479" s="139" t="str">
        <f t="shared" si="47"/>
        <v>1475위</v>
      </c>
      <c r="B1479" s="135" t="s">
        <v>2758</v>
      </c>
      <c r="C1479" s="125" t="s">
        <v>2599</v>
      </c>
      <c r="D1479" s="126" t="s">
        <v>2682</v>
      </c>
      <c r="E1479" s="125" t="s">
        <v>2559</v>
      </c>
      <c r="F1479" s="127" t="s">
        <v>1810</v>
      </c>
      <c r="G1479" s="620">
        <f t="shared" si="46"/>
        <v>4.4175000000000004</v>
      </c>
      <c r="H1479" s="128">
        <v>4.5599999999999996</v>
      </c>
      <c r="I1479" s="128">
        <v>4.4400000000000004</v>
      </c>
      <c r="J1479" s="128">
        <v>4.28</v>
      </c>
      <c r="K1479" s="129">
        <v>4.3899999999999997</v>
      </c>
      <c r="L1479" s="500"/>
    </row>
    <row r="1480" spans="1:12" ht="30" customHeight="1">
      <c r="A1480" s="139" t="str">
        <f t="shared" si="47"/>
        <v>1475위</v>
      </c>
      <c r="B1480" s="135" t="s">
        <v>2756</v>
      </c>
      <c r="C1480" s="119" t="s">
        <v>2510</v>
      </c>
      <c r="D1480" s="120" t="s">
        <v>1066</v>
      </c>
      <c r="E1480" s="121" t="s">
        <v>1070</v>
      </c>
      <c r="F1480" s="120" t="s">
        <v>1071</v>
      </c>
      <c r="G1480" s="619">
        <f t="shared" si="46"/>
        <v>4.4175000000000004</v>
      </c>
      <c r="H1480" s="122">
        <v>4.47</v>
      </c>
      <c r="I1480" s="122">
        <v>4.47</v>
      </c>
      <c r="J1480" s="122">
        <v>4.33</v>
      </c>
      <c r="K1480" s="122">
        <v>4.4000000000000004</v>
      </c>
      <c r="L1480" s="500"/>
    </row>
    <row r="1481" spans="1:12" ht="30" customHeight="1">
      <c r="A1481" s="139" t="str">
        <f t="shared" si="47"/>
        <v>1478위</v>
      </c>
      <c r="B1481" s="135" t="s">
        <v>2759</v>
      </c>
      <c r="C1481" s="123" t="s">
        <v>2074</v>
      </c>
      <c r="D1481" s="131" t="s">
        <v>2019</v>
      </c>
      <c r="E1481" s="132" t="s">
        <v>211</v>
      </c>
      <c r="F1481" s="131" t="s">
        <v>212</v>
      </c>
      <c r="G1481" s="619">
        <f t="shared" si="46"/>
        <v>4.4174999999999995</v>
      </c>
      <c r="H1481" s="122">
        <v>4.43</v>
      </c>
      <c r="I1481" s="122">
        <v>4.45</v>
      </c>
      <c r="J1481" s="122">
        <v>4.3600000000000003</v>
      </c>
      <c r="K1481" s="122">
        <v>4.43</v>
      </c>
      <c r="L1481" s="500"/>
    </row>
    <row r="1482" spans="1:12" ht="30" customHeight="1">
      <c r="A1482" s="139" t="str">
        <f t="shared" si="47"/>
        <v>1479위</v>
      </c>
      <c r="B1482" s="135" t="s">
        <v>4237</v>
      </c>
      <c r="C1482" s="134" t="s">
        <v>3960</v>
      </c>
      <c r="D1482" s="131" t="s">
        <v>3971</v>
      </c>
      <c r="E1482" s="132" t="s">
        <v>3972</v>
      </c>
      <c r="F1482" s="131" t="s">
        <v>3973</v>
      </c>
      <c r="G1482" s="619">
        <f t="shared" si="46"/>
        <v>4.415750000000001</v>
      </c>
      <c r="H1482" s="122">
        <v>4.4400000000000004</v>
      </c>
      <c r="I1482" s="122">
        <v>4.4800000000000004</v>
      </c>
      <c r="J1482" s="122">
        <v>4.32</v>
      </c>
      <c r="K1482" s="122">
        <v>4.423</v>
      </c>
      <c r="L1482" s="500"/>
    </row>
    <row r="1483" spans="1:12" ht="30" customHeight="1">
      <c r="A1483" s="139" t="str">
        <f t="shared" si="47"/>
        <v>1480위</v>
      </c>
      <c r="B1483" s="135" t="s">
        <v>2756</v>
      </c>
      <c r="C1483" s="119" t="s">
        <v>2507</v>
      </c>
      <c r="D1483" s="120" t="s">
        <v>521</v>
      </c>
      <c r="E1483" s="121" t="s">
        <v>142</v>
      </c>
      <c r="F1483" s="120" t="s">
        <v>758</v>
      </c>
      <c r="G1483" s="619">
        <f t="shared" si="46"/>
        <v>4.4150000000000009</v>
      </c>
      <c r="H1483" s="122">
        <v>4.42</v>
      </c>
      <c r="I1483" s="122">
        <v>4.45</v>
      </c>
      <c r="J1483" s="122">
        <v>4.37</v>
      </c>
      <c r="K1483" s="122">
        <v>4.42</v>
      </c>
      <c r="L1483" s="500"/>
    </row>
    <row r="1484" spans="1:12" ht="30" customHeight="1">
      <c r="A1484" s="139" t="str">
        <f t="shared" si="47"/>
        <v>1480위</v>
      </c>
      <c r="B1484" s="135" t="s">
        <v>2756</v>
      </c>
      <c r="C1484" s="119" t="s">
        <v>2510</v>
      </c>
      <c r="D1484" s="120" t="s">
        <v>1028</v>
      </c>
      <c r="E1484" s="121" t="s">
        <v>573</v>
      </c>
      <c r="F1484" s="120" t="s">
        <v>248</v>
      </c>
      <c r="G1484" s="619">
        <f t="shared" si="46"/>
        <v>4.4150000000000009</v>
      </c>
      <c r="H1484" s="122">
        <v>4.38</v>
      </c>
      <c r="I1484" s="122">
        <v>4.4400000000000004</v>
      </c>
      <c r="J1484" s="122">
        <v>4.4400000000000004</v>
      </c>
      <c r="K1484" s="122">
        <v>4.4000000000000004</v>
      </c>
      <c r="L1484" s="500"/>
    </row>
    <row r="1485" spans="1:12" ht="30" customHeight="1">
      <c r="A1485" s="139" t="str">
        <f t="shared" si="47"/>
        <v>1480위</v>
      </c>
      <c r="B1485" s="135" t="s">
        <v>2758</v>
      </c>
      <c r="C1485" s="125" t="s">
        <v>2601</v>
      </c>
      <c r="D1485" s="130" t="s">
        <v>2678</v>
      </c>
      <c r="E1485" s="125" t="s">
        <v>134</v>
      </c>
      <c r="F1485" s="127" t="s">
        <v>139</v>
      </c>
      <c r="G1485" s="621">
        <f t="shared" si="46"/>
        <v>4.4150000000000009</v>
      </c>
      <c r="H1485" s="128">
        <v>4.4000000000000004</v>
      </c>
      <c r="I1485" s="128">
        <v>4.45</v>
      </c>
      <c r="J1485" s="128">
        <v>4.4000000000000004</v>
      </c>
      <c r="K1485" s="128">
        <v>4.41</v>
      </c>
      <c r="L1485" s="500"/>
    </row>
    <row r="1486" spans="1:12" ht="30" customHeight="1">
      <c r="A1486" s="139" t="str">
        <f t="shared" si="47"/>
        <v>1483위</v>
      </c>
      <c r="B1486" s="135" t="s">
        <v>2755</v>
      </c>
      <c r="C1486" s="123" t="s">
        <v>235</v>
      </c>
      <c r="D1486" s="120" t="s">
        <v>432</v>
      </c>
      <c r="E1486" s="121" t="s">
        <v>445</v>
      </c>
      <c r="F1486" s="120" t="s">
        <v>446</v>
      </c>
      <c r="G1486" s="619">
        <f t="shared" si="46"/>
        <v>4.415</v>
      </c>
      <c r="H1486" s="122">
        <v>4.4400000000000004</v>
      </c>
      <c r="I1486" s="122">
        <v>4.3899999999999997</v>
      </c>
      <c r="J1486" s="122">
        <v>4.3899999999999997</v>
      </c>
      <c r="K1486" s="122">
        <v>4.4400000000000004</v>
      </c>
      <c r="L1486" s="500"/>
    </row>
    <row r="1487" spans="1:12" ht="30" customHeight="1">
      <c r="A1487" s="139" t="str">
        <f t="shared" si="47"/>
        <v>1483위</v>
      </c>
      <c r="B1487" s="135" t="s">
        <v>4375</v>
      </c>
      <c r="C1487" s="135" t="s">
        <v>4260</v>
      </c>
      <c r="D1487" s="120" t="s">
        <v>4370</v>
      </c>
      <c r="E1487" s="121" t="s">
        <v>4293</v>
      </c>
      <c r="F1487" s="120" t="s">
        <v>4294</v>
      </c>
      <c r="G1487" s="618">
        <f t="shared" si="46"/>
        <v>4.415</v>
      </c>
      <c r="H1487" s="141">
        <v>4.38</v>
      </c>
      <c r="I1487" s="141">
        <v>4.4800000000000004</v>
      </c>
      <c r="J1487" s="141">
        <v>4.32</v>
      </c>
      <c r="K1487" s="141">
        <v>4.4800000000000004</v>
      </c>
      <c r="L1487" s="500"/>
    </row>
    <row r="1488" spans="1:12" ht="30" customHeight="1">
      <c r="A1488" s="139" t="str">
        <f t="shared" si="47"/>
        <v>1483위</v>
      </c>
      <c r="B1488" s="135" t="s">
        <v>2757</v>
      </c>
      <c r="C1488" s="119" t="s">
        <v>2511</v>
      </c>
      <c r="D1488" s="120" t="s">
        <v>1165</v>
      </c>
      <c r="E1488" s="121" t="s">
        <v>1168</v>
      </c>
      <c r="F1488" s="120" t="s">
        <v>1172</v>
      </c>
      <c r="G1488" s="619">
        <f t="shared" si="46"/>
        <v>4.415</v>
      </c>
      <c r="H1488" s="122">
        <v>4.4400000000000004</v>
      </c>
      <c r="I1488" s="122">
        <v>4.3899999999999997</v>
      </c>
      <c r="J1488" s="122">
        <v>4.3899999999999997</v>
      </c>
      <c r="K1488" s="122">
        <v>4.4400000000000004</v>
      </c>
      <c r="L1488" s="500"/>
    </row>
    <row r="1489" spans="1:12" ht="30" customHeight="1">
      <c r="A1489" s="139" t="str">
        <f t="shared" si="47"/>
        <v>1483위</v>
      </c>
      <c r="B1489" s="139" t="s">
        <v>4136</v>
      </c>
      <c r="C1489" s="139" t="s">
        <v>4135</v>
      </c>
      <c r="D1489" s="120" t="s">
        <v>4134</v>
      </c>
      <c r="E1489" s="121" t="s">
        <v>4122</v>
      </c>
      <c r="F1489" s="140" t="s">
        <v>4123</v>
      </c>
      <c r="G1489" s="618">
        <f t="shared" si="46"/>
        <v>4.415</v>
      </c>
      <c r="H1489" s="141">
        <v>4.3899999999999997</v>
      </c>
      <c r="I1489" s="141">
        <v>4.4400000000000004</v>
      </c>
      <c r="J1489" s="141">
        <v>4.41</v>
      </c>
      <c r="K1489" s="141">
        <v>4.42</v>
      </c>
      <c r="L1489" s="500"/>
    </row>
    <row r="1490" spans="1:12" ht="30" customHeight="1">
      <c r="A1490" s="139" t="str">
        <f t="shared" si="47"/>
        <v>1483위</v>
      </c>
      <c r="B1490" s="135" t="s">
        <v>3037</v>
      </c>
      <c r="C1490" s="135" t="s">
        <v>5593</v>
      </c>
      <c r="D1490" s="120" t="s">
        <v>3031</v>
      </c>
      <c r="E1490" s="121" t="s">
        <v>2896</v>
      </c>
      <c r="F1490" s="140" t="s">
        <v>2897</v>
      </c>
      <c r="G1490" s="619">
        <f t="shared" si="46"/>
        <v>4.415</v>
      </c>
      <c r="H1490" s="122">
        <v>4.3600000000000003</v>
      </c>
      <c r="I1490" s="122">
        <v>4.41</v>
      </c>
      <c r="J1490" s="122">
        <v>4.42</v>
      </c>
      <c r="K1490" s="122">
        <v>4.47</v>
      </c>
      <c r="L1490" s="500"/>
    </row>
    <row r="1491" spans="1:12" ht="30" customHeight="1">
      <c r="A1491" s="139" t="str">
        <f t="shared" si="47"/>
        <v>1483위</v>
      </c>
      <c r="B1491" s="135" t="s">
        <v>2756</v>
      </c>
      <c r="C1491" s="119" t="s">
        <v>2509</v>
      </c>
      <c r="D1491" s="120" t="s">
        <v>966</v>
      </c>
      <c r="E1491" s="121" t="s">
        <v>134</v>
      </c>
      <c r="F1491" s="120" t="s">
        <v>145</v>
      </c>
      <c r="G1491" s="619">
        <f t="shared" si="46"/>
        <v>4.415</v>
      </c>
      <c r="H1491" s="122">
        <v>4.4000000000000004</v>
      </c>
      <c r="I1491" s="122">
        <v>4.43</v>
      </c>
      <c r="J1491" s="122">
        <v>4.42</v>
      </c>
      <c r="K1491" s="122">
        <v>4.41</v>
      </c>
      <c r="L1491" s="500"/>
    </row>
    <row r="1492" spans="1:12" ht="30" customHeight="1">
      <c r="A1492" s="139" t="str">
        <f t="shared" si="47"/>
        <v>1483위</v>
      </c>
      <c r="B1492" s="135" t="s">
        <v>2758</v>
      </c>
      <c r="C1492" s="125" t="s">
        <v>2606</v>
      </c>
      <c r="D1492" s="130" t="s">
        <v>2664</v>
      </c>
      <c r="E1492" s="125" t="s">
        <v>2560</v>
      </c>
      <c r="F1492" s="127" t="s">
        <v>313</v>
      </c>
      <c r="G1492" s="621">
        <f t="shared" si="46"/>
        <v>4.415</v>
      </c>
      <c r="H1492" s="128">
        <v>4.43</v>
      </c>
      <c r="I1492" s="128">
        <v>4.42</v>
      </c>
      <c r="J1492" s="128">
        <v>4.3499999999999996</v>
      </c>
      <c r="K1492" s="128">
        <v>4.46</v>
      </c>
      <c r="L1492" s="500"/>
    </row>
    <row r="1493" spans="1:12" ht="30" customHeight="1">
      <c r="A1493" s="139" t="str">
        <f t="shared" si="47"/>
        <v>1490위</v>
      </c>
      <c r="B1493" s="135" t="s">
        <v>2755</v>
      </c>
      <c r="C1493" s="119" t="s">
        <v>2506</v>
      </c>
      <c r="D1493" s="120" t="s">
        <v>155</v>
      </c>
      <c r="E1493" s="121" t="s">
        <v>173</v>
      </c>
      <c r="F1493" s="120" t="s">
        <v>174</v>
      </c>
      <c r="G1493" s="619">
        <f t="shared" si="46"/>
        <v>4.4149999999999991</v>
      </c>
      <c r="H1493" s="122">
        <v>4.43</v>
      </c>
      <c r="I1493" s="122">
        <v>4.47</v>
      </c>
      <c r="J1493" s="122">
        <v>4.3600000000000003</v>
      </c>
      <c r="K1493" s="122">
        <v>4.4000000000000004</v>
      </c>
      <c r="L1493" s="500"/>
    </row>
    <row r="1494" spans="1:12" ht="30" customHeight="1">
      <c r="A1494" s="139" t="str">
        <f t="shared" si="47"/>
        <v>1491위</v>
      </c>
      <c r="B1494" s="135" t="s">
        <v>2759</v>
      </c>
      <c r="C1494" s="134" t="s">
        <v>2127</v>
      </c>
      <c r="D1494" s="131" t="s">
        <v>2420</v>
      </c>
      <c r="E1494" s="132" t="s">
        <v>341</v>
      </c>
      <c r="F1494" s="131" t="s">
        <v>342</v>
      </c>
      <c r="G1494" s="619">
        <f t="shared" si="46"/>
        <v>4.4125000000000005</v>
      </c>
      <c r="H1494" s="122">
        <v>4.46</v>
      </c>
      <c r="I1494" s="122">
        <v>4.45</v>
      </c>
      <c r="J1494" s="122">
        <v>4.37</v>
      </c>
      <c r="K1494" s="122">
        <v>4.37</v>
      </c>
      <c r="L1494" s="500"/>
    </row>
    <row r="1495" spans="1:12" ht="30" customHeight="1">
      <c r="A1495" s="139" t="str">
        <f t="shared" si="47"/>
        <v>1492위</v>
      </c>
      <c r="B1495" s="135" t="s">
        <v>2758</v>
      </c>
      <c r="C1495" s="125" t="s">
        <v>2646</v>
      </c>
      <c r="D1495" s="130" t="s">
        <v>2613</v>
      </c>
      <c r="E1495" s="125" t="s">
        <v>2550</v>
      </c>
      <c r="F1495" s="127" t="s">
        <v>982</v>
      </c>
      <c r="G1495" s="621">
        <f t="shared" si="46"/>
        <v>4.4124999999999996</v>
      </c>
      <c r="H1495" s="128">
        <v>4.43</v>
      </c>
      <c r="I1495" s="128">
        <v>4.43</v>
      </c>
      <c r="J1495" s="128">
        <v>4.43</v>
      </c>
      <c r="K1495" s="128">
        <v>4.3600000000000003</v>
      </c>
      <c r="L1495" s="500"/>
    </row>
    <row r="1496" spans="1:12" ht="30" customHeight="1">
      <c r="A1496" s="139" t="str">
        <f t="shared" si="47"/>
        <v>1492위</v>
      </c>
      <c r="B1496" s="135" t="s">
        <v>2759</v>
      </c>
      <c r="C1496" s="134" t="s">
        <v>2127</v>
      </c>
      <c r="D1496" s="131" t="s">
        <v>2362</v>
      </c>
      <c r="E1496" s="132" t="s">
        <v>1974</v>
      </c>
      <c r="F1496" s="131" t="s">
        <v>1291</v>
      </c>
      <c r="G1496" s="619">
        <f t="shared" si="46"/>
        <v>4.4124999999999996</v>
      </c>
      <c r="H1496" s="122">
        <v>4.42</v>
      </c>
      <c r="I1496" s="122">
        <v>4.42</v>
      </c>
      <c r="J1496" s="122">
        <v>4.42</v>
      </c>
      <c r="K1496" s="122">
        <v>4.3899999999999997</v>
      </c>
      <c r="L1496" s="500"/>
    </row>
    <row r="1497" spans="1:12" ht="30" customHeight="1">
      <c r="A1497" s="139" t="str">
        <f t="shared" si="47"/>
        <v>1492위</v>
      </c>
      <c r="B1497" s="135" t="s">
        <v>2871</v>
      </c>
      <c r="C1497" s="135" t="s">
        <v>5589</v>
      </c>
      <c r="D1497" s="120" t="s">
        <v>2868</v>
      </c>
      <c r="E1497" s="132" t="s">
        <v>2822</v>
      </c>
      <c r="F1497" s="133" t="s">
        <v>2823</v>
      </c>
      <c r="G1497" s="619">
        <f t="shared" si="46"/>
        <v>4.4124999999999996</v>
      </c>
      <c r="H1497" s="122">
        <v>4.43</v>
      </c>
      <c r="I1497" s="122">
        <v>4.43</v>
      </c>
      <c r="J1497" s="122">
        <v>4.3600000000000003</v>
      </c>
      <c r="K1497" s="122">
        <v>4.43</v>
      </c>
      <c r="L1497" s="500"/>
    </row>
    <row r="1498" spans="1:12" ht="30" customHeight="1">
      <c r="A1498" s="139" t="str">
        <f t="shared" si="47"/>
        <v>1495위</v>
      </c>
      <c r="B1498" s="135" t="s">
        <v>3037</v>
      </c>
      <c r="C1498" s="135" t="s">
        <v>5593</v>
      </c>
      <c r="D1498" s="120" t="s">
        <v>3033</v>
      </c>
      <c r="E1498" s="121" t="s">
        <v>149</v>
      </c>
      <c r="F1498" s="120" t="s">
        <v>710</v>
      </c>
      <c r="G1498" s="619">
        <f t="shared" si="46"/>
        <v>4.41</v>
      </c>
      <c r="H1498" s="122">
        <v>4.38</v>
      </c>
      <c r="I1498" s="122">
        <v>4.38</v>
      </c>
      <c r="J1498" s="122">
        <v>4.43</v>
      </c>
      <c r="K1498" s="122">
        <v>4.45</v>
      </c>
      <c r="L1498" s="500"/>
    </row>
    <row r="1499" spans="1:12" ht="30" customHeight="1">
      <c r="A1499" s="139" t="str">
        <f t="shared" si="47"/>
        <v>1495위</v>
      </c>
      <c r="B1499" s="135" t="s">
        <v>2757</v>
      </c>
      <c r="C1499" s="119" t="s">
        <v>2513</v>
      </c>
      <c r="D1499" s="120" t="s">
        <v>155</v>
      </c>
      <c r="E1499" s="121" t="s">
        <v>669</v>
      </c>
      <c r="F1499" s="120" t="s">
        <v>802</v>
      </c>
      <c r="G1499" s="619">
        <f t="shared" si="46"/>
        <v>4.41</v>
      </c>
      <c r="H1499" s="122">
        <v>4.38</v>
      </c>
      <c r="I1499" s="122">
        <v>4.41</v>
      </c>
      <c r="J1499" s="122">
        <v>4.41</v>
      </c>
      <c r="K1499" s="122">
        <v>4.4400000000000004</v>
      </c>
      <c r="L1499" s="500"/>
    </row>
    <row r="1500" spans="1:12" ht="30" customHeight="1">
      <c r="A1500" s="139" t="str">
        <f t="shared" si="47"/>
        <v>1495위</v>
      </c>
      <c r="B1500" s="135" t="s">
        <v>2758</v>
      </c>
      <c r="C1500" s="125" t="s">
        <v>2616</v>
      </c>
      <c r="D1500" s="130" t="s">
        <v>2585</v>
      </c>
      <c r="E1500" s="125" t="s">
        <v>2534</v>
      </c>
      <c r="F1500" s="127" t="s">
        <v>802</v>
      </c>
      <c r="G1500" s="621">
        <f t="shared" si="46"/>
        <v>4.41</v>
      </c>
      <c r="H1500" s="128">
        <v>4.4000000000000004</v>
      </c>
      <c r="I1500" s="128">
        <v>4.4000000000000004</v>
      </c>
      <c r="J1500" s="128">
        <v>4.43</v>
      </c>
      <c r="K1500" s="128">
        <v>4.41</v>
      </c>
      <c r="L1500" s="500"/>
    </row>
    <row r="1501" spans="1:12" ht="30" customHeight="1">
      <c r="A1501" s="139" t="str">
        <f t="shared" si="47"/>
        <v>1495위</v>
      </c>
      <c r="B1501" s="135" t="s">
        <v>2755</v>
      </c>
      <c r="C1501" s="119" t="s">
        <v>2506</v>
      </c>
      <c r="D1501" s="120" t="s">
        <v>566</v>
      </c>
      <c r="E1501" s="121" t="s">
        <v>341</v>
      </c>
      <c r="F1501" s="120" t="s">
        <v>572</v>
      </c>
      <c r="G1501" s="619">
        <f t="shared" si="46"/>
        <v>4.41</v>
      </c>
      <c r="H1501" s="122">
        <v>4.47</v>
      </c>
      <c r="I1501" s="122">
        <v>4.3899999999999997</v>
      </c>
      <c r="J1501" s="122">
        <v>4.3899999999999997</v>
      </c>
      <c r="K1501" s="122">
        <v>4.3899999999999997</v>
      </c>
      <c r="L1501" s="500"/>
    </row>
    <row r="1502" spans="1:12" ht="30" customHeight="1">
      <c r="A1502" s="139" t="str">
        <f t="shared" si="47"/>
        <v>1495위</v>
      </c>
      <c r="B1502" s="135" t="s">
        <v>2758</v>
      </c>
      <c r="C1502" s="125" t="s">
        <v>2644</v>
      </c>
      <c r="D1502" s="130" t="s">
        <v>2664</v>
      </c>
      <c r="E1502" s="125" t="s">
        <v>2561</v>
      </c>
      <c r="F1502" s="127" t="s">
        <v>342</v>
      </c>
      <c r="G1502" s="621">
        <f t="shared" si="46"/>
        <v>4.41</v>
      </c>
      <c r="H1502" s="128">
        <v>4.42</v>
      </c>
      <c r="I1502" s="128">
        <v>4.42</v>
      </c>
      <c r="J1502" s="128">
        <v>4.42</v>
      </c>
      <c r="K1502" s="128">
        <v>4.38</v>
      </c>
      <c r="L1502" s="500"/>
    </row>
    <row r="1503" spans="1:12" ht="30" customHeight="1">
      <c r="A1503" s="139" t="str">
        <f t="shared" si="47"/>
        <v>1495위</v>
      </c>
      <c r="B1503" s="135" t="s">
        <v>2755</v>
      </c>
      <c r="C1503" s="123" t="s">
        <v>216</v>
      </c>
      <c r="D1503" s="120" t="s">
        <v>284</v>
      </c>
      <c r="E1503" s="121" t="s">
        <v>291</v>
      </c>
      <c r="F1503" s="120" t="s">
        <v>294</v>
      </c>
      <c r="G1503" s="619">
        <f t="shared" si="46"/>
        <v>4.41</v>
      </c>
      <c r="H1503" s="122">
        <v>4.42</v>
      </c>
      <c r="I1503" s="122">
        <v>4.42</v>
      </c>
      <c r="J1503" s="122">
        <v>4.38</v>
      </c>
      <c r="K1503" s="122">
        <v>4.42</v>
      </c>
      <c r="L1503" s="500"/>
    </row>
    <row r="1504" spans="1:12" ht="30" customHeight="1">
      <c r="A1504" s="139" t="str">
        <f t="shared" si="47"/>
        <v>1495위</v>
      </c>
      <c r="B1504" s="135" t="s">
        <v>2755</v>
      </c>
      <c r="C1504" s="123" t="s">
        <v>216</v>
      </c>
      <c r="D1504" s="120" t="s">
        <v>284</v>
      </c>
      <c r="E1504" s="121" t="s">
        <v>291</v>
      </c>
      <c r="F1504" s="120" t="s">
        <v>292</v>
      </c>
      <c r="G1504" s="619">
        <f t="shared" si="46"/>
        <v>4.41</v>
      </c>
      <c r="H1504" s="122">
        <v>4.42</v>
      </c>
      <c r="I1504" s="122">
        <v>4.42</v>
      </c>
      <c r="J1504" s="122">
        <v>4.42</v>
      </c>
      <c r="K1504" s="122">
        <v>4.38</v>
      </c>
      <c r="L1504" s="500"/>
    </row>
    <row r="1505" spans="1:12" ht="30" customHeight="1">
      <c r="A1505" s="139" t="str">
        <f t="shared" si="47"/>
        <v>1495위</v>
      </c>
      <c r="B1505" s="135" t="s">
        <v>2757</v>
      </c>
      <c r="C1505" s="119" t="s">
        <v>2512</v>
      </c>
      <c r="D1505" s="120" t="s">
        <v>1304</v>
      </c>
      <c r="E1505" s="121" t="s">
        <v>1309</v>
      </c>
      <c r="F1505" s="120" t="s">
        <v>1310</v>
      </c>
      <c r="G1505" s="619">
        <f t="shared" si="46"/>
        <v>4.41</v>
      </c>
      <c r="H1505" s="122">
        <v>4.46</v>
      </c>
      <c r="I1505" s="122">
        <v>4.38</v>
      </c>
      <c r="J1505" s="122">
        <v>4.38</v>
      </c>
      <c r="K1505" s="122">
        <v>4.42</v>
      </c>
      <c r="L1505" s="500"/>
    </row>
    <row r="1506" spans="1:12" ht="30" customHeight="1">
      <c r="A1506" s="139" t="str">
        <f t="shared" si="47"/>
        <v>1495위</v>
      </c>
      <c r="B1506" s="135" t="s">
        <v>2757</v>
      </c>
      <c r="C1506" s="119" t="s">
        <v>2515</v>
      </c>
      <c r="D1506" s="120" t="s">
        <v>155</v>
      </c>
      <c r="E1506" s="121" t="s">
        <v>327</v>
      </c>
      <c r="F1506" s="120" t="s">
        <v>328</v>
      </c>
      <c r="G1506" s="619">
        <f t="shared" si="46"/>
        <v>4.41</v>
      </c>
      <c r="H1506" s="122">
        <v>4.4400000000000004</v>
      </c>
      <c r="I1506" s="122">
        <v>4.38</v>
      </c>
      <c r="J1506" s="122">
        <v>4.38</v>
      </c>
      <c r="K1506" s="122">
        <v>4.4400000000000004</v>
      </c>
      <c r="L1506" s="500"/>
    </row>
    <row r="1507" spans="1:12" ht="30" customHeight="1">
      <c r="A1507" s="139" t="str">
        <f t="shared" si="47"/>
        <v>1495위</v>
      </c>
      <c r="B1507" s="135" t="s">
        <v>2757</v>
      </c>
      <c r="C1507" s="119" t="s">
        <v>2513</v>
      </c>
      <c r="D1507" s="120" t="s">
        <v>1388</v>
      </c>
      <c r="E1507" s="121" t="s">
        <v>211</v>
      </c>
      <c r="F1507" s="120" t="s">
        <v>1390</v>
      </c>
      <c r="G1507" s="619">
        <f t="shared" si="46"/>
        <v>4.41</v>
      </c>
      <c r="H1507" s="122">
        <v>4.32</v>
      </c>
      <c r="I1507" s="122">
        <v>4.5199999999999996</v>
      </c>
      <c r="J1507" s="122">
        <v>4.32</v>
      </c>
      <c r="K1507" s="122">
        <v>4.4800000000000004</v>
      </c>
      <c r="L1507" s="500"/>
    </row>
    <row r="1508" spans="1:12" ht="30" customHeight="1">
      <c r="A1508" s="139" t="str">
        <f t="shared" si="47"/>
        <v>1495위</v>
      </c>
      <c r="B1508" s="135" t="s">
        <v>2758</v>
      </c>
      <c r="C1508" s="125" t="s">
        <v>2650</v>
      </c>
      <c r="D1508" s="130" t="s">
        <v>2642</v>
      </c>
      <c r="E1508" s="125" t="s">
        <v>2562</v>
      </c>
      <c r="F1508" s="127" t="s">
        <v>370</v>
      </c>
      <c r="G1508" s="621">
        <f t="shared" si="46"/>
        <v>4.41</v>
      </c>
      <c r="H1508" s="128">
        <v>4.4000000000000004</v>
      </c>
      <c r="I1508" s="128">
        <v>4.4800000000000004</v>
      </c>
      <c r="J1508" s="128">
        <v>4.32</v>
      </c>
      <c r="K1508" s="128">
        <v>4.4400000000000004</v>
      </c>
      <c r="L1508" s="500"/>
    </row>
    <row r="1509" spans="1:12" ht="30" customHeight="1">
      <c r="A1509" s="139" t="str">
        <f t="shared" si="47"/>
        <v>1495위</v>
      </c>
      <c r="B1509" s="135" t="s">
        <v>2759</v>
      </c>
      <c r="C1509" s="134" t="s">
        <v>2127</v>
      </c>
      <c r="D1509" s="131" t="s">
        <v>2384</v>
      </c>
      <c r="E1509" s="132" t="s">
        <v>365</v>
      </c>
      <c r="F1509" s="131" t="s">
        <v>488</v>
      </c>
      <c r="G1509" s="619">
        <f t="shared" si="46"/>
        <v>4.41</v>
      </c>
      <c r="H1509" s="122">
        <v>4.3499999999999996</v>
      </c>
      <c r="I1509" s="122">
        <v>4.47</v>
      </c>
      <c r="J1509" s="122">
        <v>4.3499999999999996</v>
      </c>
      <c r="K1509" s="122">
        <v>4.47</v>
      </c>
      <c r="L1509" s="500"/>
    </row>
    <row r="1510" spans="1:12" ht="30" customHeight="1">
      <c r="A1510" s="139" t="str">
        <f t="shared" si="47"/>
        <v>1507위</v>
      </c>
      <c r="B1510" s="135" t="s">
        <v>3037</v>
      </c>
      <c r="C1510" s="135" t="s">
        <v>5593</v>
      </c>
      <c r="D1510" s="120" t="s">
        <v>3032</v>
      </c>
      <c r="E1510" s="121" t="s">
        <v>239</v>
      </c>
      <c r="F1510" s="120" t="s">
        <v>568</v>
      </c>
      <c r="G1510" s="619">
        <f t="shared" si="46"/>
        <v>4.4099999999999993</v>
      </c>
      <c r="H1510" s="122">
        <v>4.3499999999999996</v>
      </c>
      <c r="I1510" s="122">
        <v>4.3499999999999996</v>
      </c>
      <c r="J1510" s="122">
        <v>4.47</v>
      </c>
      <c r="K1510" s="122">
        <v>4.47</v>
      </c>
      <c r="L1510" s="500"/>
    </row>
    <row r="1511" spans="1:12" ht="30" customHeight="1">
      <c r="A1511" s="139" t="str">
        <f t="shared" si="47"/>
        <v>1507위</v>
      </c>
      <c r="B1511" s="135" t="s">
        <v>2756</v>
      </c>
      <c r="C1511" s="119" t="s">
        <v>2509</v>
      </c>
      <c r="D1511" s="120" t="s">
        <v>925</v>
      </c>
      <c r="E1511" s="121" t="s">
        <v>365</v>
      </c>
      <c r="F1511" s="120" t="s">
        <v>927</v>
      </c>
      <c r="G1511" s="619">
        <f t="shared" si="46"/>
        <v>4.4099999999999993</v>
      </c>
      <c r="H1511" s="122">
        <v>4.38</v>
      </c>
      <c r="I1511" s="122">
        <v>4.5</v>
      </c>
      <c r="J1511" s="122">
        <v>4.38</v>
      </c>
      <c r="K1511" s="122">
        <v>4.38</v>
      </c>
      <c r="L1511" s="500"/>
    </row>
    <row r="1512" spans="1:12" ht="30" customHeight="1">
      <c r="A1512" s="139" t="str">
        <f t="shared" si="47"/>
        <v>1509위</v>
      </c>
      <c r="B1512" s="139" t="s">
        <v>5568</v>
      </c>
      <c r="C1512" s="139" t="s">
        <v>4910</v>
      </c>
      <c r="D1512" s="142" t="s">
        <v>4999</v>
      </c>
      <c r="E1512" s="121" t="s">
        <v>4979</v>
      </c>
      <c r="F1512" s="120" t="s">
        <v>4980</v>
      </c>
      <c r="G1512" s="618">
        <f t="shared" si="46"/>
        <v>4.4090909090909083</v>
      </c>
      <c r="H1512" s="244">
        <v>4.3939393939393936</v>
      </c>
      <c r="I1512" s="244">
        <v>4.4242424242424239</v>
      </c>
      <c r="J1512" s="244">
        <v>4.3939393939393936</v>
      </c>
      <c r="K1512" s="244">
        <v>4.4242424242424239</v>
      </c>
      <c r="L1512" s="139"/>
    </row>
    <row r="1513" spans="1:12" ht="30" customHeight="1">
      <c r="A1513" s="139" t="str">
        <f t="shared" si="47"/>
        <v>1510위</v>
      </c>
      <c r="B1513" s="135" t="s">
        <v>4375</v>
      </c>
      <c r="C1513" s="135" t="s">
        <v>4260</v>
      </c>
      <c r="D1513" s="120" t="s">
        <v>4368</v>
      </c>
      <c r="E1513" s="121" t="s">
        <v>4269</v>
      </c>
      <c r="F1513" s="140" t="s">
        <v>4271</v>
      </c>
      <c r="G1513" s="618">
        <f t="shared" si="46"/>
        <v>4.4075000000000006</v>
      </c>
      <c r="H1513" s="141">
        <v>4.42</v>
      </c>
      <c r="I1513" s="141">
        <v>4.3600000000000003</v>
      </c>
      <c r="J1513" s="141">
        <v>4.41</v>
      </c>
      <c r="K1513" s="141">
        <v>4.4400000000000004</v>
      </c>
      <c r="L1513" s="500"/>
    </row>
    <row r="1514" spans="1:12" ht="30" customHeight="1">
      <c r="A1514" s="139" t="str">
        <f t="shared" si="47"/>
        <v>1510위</v>
      </c>
      <c r="B1514" s="135" t="s">
        <v>2756</v>
      </c>
      <c r="C1514" s="119" t="s">
        <v>2507</v>
      </c>
      <c r="D1514" s="120" t="s">
        <v>702</v>
      </c>
      <c r="E1514" s="121" t="s">
        <v>698</v>
      </c>
      <c r="F1514" s="120" t="s">
        <v>699</v>
      </c>
      <c r="G1514" s="619">
        <f t="shared" si="46"/>
        <v>4.4075000000000006</v>
      </c>
      <c r="H1514" s="122">
        <v>4.37</v>
      </c>
      <c r="I1514" s="122">
        <v>4.41</v>
      </c>
      <c r="J1514" s="122">
        <v>4.41</v>
      </c>
      <c r="K1514" s="122">
        <v>4.4400000000000004</v>
      </c>
      <c r="L1514" s="500"/>
    </row>
    <row r="1515" spans="1:12" ht="30" customHeight="1">
      <c r="A1515" s="139" t="str">
        <f t="shared" si="47"/>
        <v>1510위</v>
      </c>
      <c r="B1515" s="135" t="s">
        <v>2759</v>
      </c>
      <c r="C1515" s="123" t="s">
        <v>2074</v>
      </c>
      <c r="D1515" s="131" t="s">
        <v>2019</v>
      </c>
      <c r="E1515" s="132" t="s">
        <v>203</v>
      </c>
      <c r="F1515" s="131" t="s">
        <v>204</v>
      </c>
      <c r="G1515" s="619">
        <f t="shared" si="46"/>
        <v>4.4075000000000006</v>
      </c>
      <c r="H1515" s="122">
        <v>4.42</v>
      </c>
      <c r="I1515" s="122">
        <v>4.42</v>
      </c>
      <c r="J1515" s="122">
        <v>4.3899999999999997</v>
      </c>
      <c r="K1515" s="122">
        <v>4.4000000000000004</v>
      </c>
      <c r="L1515" s="500"/>
    </row>
    <row r="1516" spans="1:12" ht="30" customHeight="1">
      <c r="A1516" s="139" t="str">
        <f t="shared" si="47"/>
        <v>1513위</v>
      </c>
      <c r="B1516" s="135" t="s">
        <v>2755</v>
      </c>
      <c r="C1516" s="119" t="s">
        <v>2506</v>
      </c>
      <c r="D1516" s="120" t="s">
        <v>155</v>
      </c>
      <c r="E1516" s="121" t="s">
        <v>669</v>
      </c>
      <c r="F1516" s="120" t="s">
        <v>670</v>
      </c>
      <c r="G1516" s="619">
        <f t="shared" si="46"/>
        <v>4.4074999999999998</v>
      </c>
      <c r="H1516" s="122">
        <v>4.4400000000000004</v>
      </c>
      <c r="I1516" s="122">
        <v>4.41</v>
      </c>
      <c r="J1516" s="122">
        <v>4.47</v>
      </c>
      <c r="K1516" s="122">
        <v>4.3099999999999996</v>
      </c>
      <c r="L1516" s="500"/>
    </row>
    <row r="1517" spans="1:12" ht="30" customHeight="1">
      <c r="A1517" s="139" t="str">
        <f t="shared" si="47"/>
        <v>1513위</v>
      </c>
      <c r="B1517" s="135" t="s">
        <v>2756</v>
      </c>
      <c r="C1517" s="119" t="s">
        <v>2507</v>
      </c>
      <c r="D1517" s="120" t="s">
        <v>521</v>
      </c>
      <c r="E1517" s="121" t="s">
        <v>205</v>
      </c>
      <c r="F1517" s="120" t="s">
        <v>206</v>
      </c>
      <c r="G1517" s="619">
        <f t="shared" si="46"/>
        <v>4.4074999999999998</v>
      </c>
      <c r="H1517" s="122">
        <v>4.42</v>
      </c>
      <c r="I1517" s="122">
        <v>4.41</v>
      </c>
      <c r="J1517" s="122">
        <v>4.3899999999999997</v>
      </c>
      <c r="K1517" s="122">
        <v>4.41</v>
      </c>
      <c r="L1517" s="500"/>
    </row>
    <row r="1518" spans="1:12" ht="30" customHeight="1">
      <c r="A1518" s="139" t="str">
        <f t="shared" si="47"/>
        <v>1513위</v>
      </c>
      <c r="B1518" s="135" t="s">
        <v>4375</v>
      </c>
      <c r="C1518" s="135" t="s">
        <v>4260</v>
      </c>
      <c r="D1518" s="120" t="s">
        <v>4372</v>
      </c>
      <c r="E1518" s="123" t="s">
        <v>4324</v>
      </c>
      <c r="F1518" s="144" t="s">
        <v>4325</v>
      </c>
      <c r="G1518" s="618">
        <f t="shared" si="46"/>
        <v>4.4074999999999998</v>
      </c>
      <c r="H1518" s="145">
        <v>4.3499999999999996</v>
      </c>
      <c r="I1518" s="145">
        <v>4.41</v>
      </c>
      <c r="J1518" s="145">
        <v>4.41</v>
      </c>
      <c r="K1518" s="145">
        <v>4.46</v>
      </c>
      <c r="L1518" s="500"/>
    </row>
    <row r="1519" spans="1:12" ht="30" customHeight="1">
      <c r="A1519" s="139" t="str">
        <f t="shared" si="47"/>
        <v>1513위</v>
      </c>
      <c r="B1519" s="135" t="s">
        <v>2760</v>
      </c>
      <c r="C1519" s="119" t="s">
        <v>2772</v>
      </c>
      <c r="D1519" s="136" t="s">
        <v>2777</v>
      </c>
      <c r="E1519" s="132" t="s">
        <v>675</v>
      </c>
      <c r="F1519" s="133" t="s">
        <v>676</v>
      </c>
      <c r="G1519" s="619">
        <f t="shared" si="46"/>
        <v>4.4074999999999998</v>
      </c>
      <c r="H1519" s="122">
        <v>4.42</v>
      </c>
      <c r="I1519" s="122">
        <v>4.42</v>
      </c>
      <c r="J1519" s="122">
        <v>4.42</v>
      </c>
      <c r="K1519" s="122">
        <v>4.37</v>
      </c>
      <c r="L1519" s="500"/>
    </row>
    <row r="1520" spans="1:12" ht="30" customHeight="1">
      <c r="A1520" s="139" t="str">
        <f t="shared" si="47"/>
        <v>1517위</v>
      </c>
      <c r="B1520" s="135" t="s">
        <v>4375</v>
      </c>
      <c r="C1520" s="135" t="s">
        <v>4260</v>
      </c>
      <c r="D1520" s="120" t="s">
        <v>4370</v>
      </c>
      <c r="E1520" s="121" t="s">
        <v>4297</v>
      </c>
      <c r="F1520" s="120" t="s">
        <v>4298</v>
      </c>
      <c r="G1520" s="618">
        <f t="shared" si="46"/>
        <v>4.4050000000000002</v>
      </c>
      <c r="H1520" s="141">
        <v>4.41</v>
      </c>
      <c r="I1520" s="141">
        <v>4.41</v>
      </c>
      <c r="J1520" s="141">
        <v>4.41</v>
      </c>
      <c r="K1520" s="141">
        <v>4.3899999999999997</v>
      </c>
      <c r="L1520" s="500"/>
    </row>
    <row r="1521" spans="1:12" ht="30" customHeight="1">
      <c r="A1521" s="139" t="str">
        <f t="shared" si="47"/>
        <v>1517위</v>
      </c>
      <c r="B1521" s="135" t="s">
        <v>2756</v>
      </c>
      <c r="C1521" s="119" t="s">
        <v>2509</v>
      </c>
      <c r="D1521" s="120" t="s">
        <v>155</v>
      </c>
      <c r="E1521" s="121" t="s">
        <v>329</v>
      </c>
      <c r="F1521" s="120" t="s">
        <v>330</v>
      </c>
      <c r="G1521" s="619">
        <f t="shared" si="46"/>
        <v>4.4050000000000002</v>
      </c>
      <c r="H1521" s="122">
        <v>4.3600000000000003</v>
      </c>
      <c r="I1521" s="122">
        <v>4.3600000000000003</v>
      </c>
      <c r="J1521" s="122">
        <v>4.45</v>
      </c>
      <c r="K1521" s="122">
        <v>4.45</v>
      </c>
      <c r="L1521" s="500"/>
    </row>
    <row r="1522" spans="1:12" ht="30" customHeight="1">
      <c r="A1522" s="139" t="str">
        <f t="shared" si="47"/>
        <v>1517위</v>
      </c>
      <c r="B1522" s="135" t="s">
        <v>2755</v>
      </c>
      <c r="C1522" s="123" t="s">
        <v>89</v>
      </c>
      <c r="D1522" s="120" t="s">
        <v>521</v>
      </c>
      <c r="E1522" s="121" t="s">
        <v>134</v>
      </c>
      <c r="F1522" s="120" t="s">
        <v>145</v>
      </c>
      <c r="G1522" s="619">
        <f t="shared" si="46"/>
        <v>4.4050000000000002</v>
      </c>
      <c r="H1522" s="122">
        <v>4.3600000000000003</v>
      </c>
      <c r="I1522" s="122">
        <v>4.42</v>
      </c>
      <c r="J1522" s="122">
        <v>4.41</v>
      </c>
      <c r="K1522" s="122">
        <v>4.43</v>
      </c>
      <c r="L1522" s="500"/>
    </row>
    <row r="1523" spans="1:12" ht="30" customHeight="1">
      <c r="A1523" s="139" t="str">
        <f t="shared" si="47"/>
        <v>1517위</v>
      </c>
      <c r="B1523" s="135" t="s">
        <v>2757</v>
      </c>
      <c r="C1523" s="119" t="s">
        <v>2513</v>
      </c>
      <c r="D1523" s="120" t="s">
        <v>1393</v>
      </c>
      <c r="E1523" s="121" t="s">
        <v>134</v>
      </c>
      <c r="F1523" s="120" t="s">
        <v>204</v>
      </c>
      <c r="G1523" s="619">
        <f t="shared" si="46"/>
        <v>4.4050000000000002</v>
      </c>
      <c r="H1523" s="122">
        <v>4.38</v>
      </c>
      <c r="I1523" s="122">
        <v>4.3899999999999997</v>
      </c>
      <c r="J1523" s="122">
        <v>4.4400000000000004</v>
      </c>
      <c r="K1523" s="122">
        <v>4.41</v>
      </c>
      <c r="L1523" s="500"/>
    </row>
    <row r="1524" spans="1:12" ht="30" customHeight="1">
      <c r="A1524" s="139" t="str">
        <f t="shared" si="47"/>
        <v>1521위</v>
      </c>
      <c r="B1524" s="135" t="s">
        <v>2759</v>
      </c>
      <c r="C1524" s="123" t="s">
        <v>2074</v>
      </c>
      <c r="D1524" s="131" t="s">
        <v>155</v>
      </c>
      <c r="E1524" s="132" t="s">
        <v>735</v>
      </c>
      <c r="F1524" s="133" t="s">
        <v>2209</v>
      </c>
      <c r="G1524" s="619">
        <f t="shared" si="46"/>
        <v>4.4049999999999994</v>
      </c>
      <c r="H1524" s="122">
        <v>4.41</v>
      </c>
      <c r="I1524" s="122">
        <v>4.45</v>
      </c>
      <c r="J1524" s="122">
        <v>4.41</v>
      </c>
      <c r="K1524" s="122">
        <v>4.3499999999999996</v>
      </c>
      <c r="L1524" s="500"/>
    </row>
    <row r="1525" spans="1:12" ht="30" customHeight="1">
      <c r="A1525" s="139" t="str">
        <f t="shared" si="47"/>
        <v>1522위</v>
      </c>
      <c r="B1525" s="135" t="s">
        <v>2871</v>
      </c>
      <c r="C1525" s="135" t="s">
        <v>5589</v>
      </c>
      <c r="D1525" s="120" t="s">
        <v>2870</v>
      </c>
      <c r="E1525" s="132" t="s">
        <v>2856</v>
      </c>
      <c r="F1525" s="131" t="s">
        <v>2857</v>
      </c>
      <c r="G1525" s="619">
        <f t="shared" si="46"/>
        <v>4.4024999999999999</v>
      </c>
      <c r="H1525" s="122">
        <v>4.43</v>
      </c>
      <c r="I1525" s="122">
        <v>4.38</v>
      </c>
      <c r="J1525" s="122">
        <v>4.37</v>
      </c>
      <c r="K1525" s="122">
        <v>4.43</v>
      </c>
      <c r="L1525" s="500"/>
    </row>
    <row r="1526" spans="1:12" ht="30" customHeight="1">
      <c r="A1526" s="139" t="str">
        <f t="shared" si="47"/>
        <v>1522위</v>
      </c>
      <c r="B1526" s="135" t="s">
        <v>2758</v>
      </c>
      <c r="C1526" s="125" t="s">
        <v>2617</v>
      </c>
      <c r="D1526" s="130" t="s">
        <v>2635</v>
      </c>
      <c r="E1526" s="125" t="s">
        <v>2563</v>
      </c>
      <c r="F1526" s="127" t="s">
        <v>2053</v>
      </c>
      <c r="G1526" s="621">
        <f t="shared" si="46"/>
        <v>4.4024999999999999</v>
      </c>
      <c r="H1526" s="128">
        <v>4.38</v>
      </c>
      <c r="I1526" s="128">
        <v>4.42</v>
      </c>
      <c r="J1526" s="128">
        <v>4.3600000000000003</v>
      </c>
      <c r="K1526" s="128">
        <v>4.45</v>
      </c>
      <c r="L1526" s="500"/>
    </row>
    <row r="1527" spans="1:12" ht="30" customHeight="1">
      <c r="A1527" s="139" t="str">
        <f t="shared" si="47"/>
        <v>1522위</v>
      </c>
      <c r="B1527" s="135" t="s">
        <v>2759</v>
      </c>
      <c r="C1527" s="123" t="s">
        <v>2074</v>
      </c>
      <c r="D1527" s="131" t="s">
        <v>2019</v>
      </c>
      <c r="E1527" s="132" t="s">
        <v>211</v>
      </c>
      <c r="F1527" s="131" t="s">
        <v>213</v>
      </c>
      <c r="G1527" s="619">
        <f t="shared" si="46"/>
        <v>4.4024999999999999</v>
      </c>
      <c r="H1527" s="122">
        <v>4.42</v>
      </c>
      <c r="I1527" s="122">
        <v>4.41</v>
      </c>
      <c r="J1527" s="122">
        <v>4.38</v>
      </c>
      <c r="K1527" s="122">
        <v>4.4000000000000004</v>
      </c>
      <c r="L1527" s="500"/>
    </row>
    <row r="1528" spans="1:12" ht="30" customHeight="1">
      <c r="A1528" s="139" t="str">
        <f t="shared" si="47"/>
        <v>1522위</v>
      </c>
      <c r="B1528" s="135" t="s">
        <v>2756</v>
      </c>
      <c r="C1528" s="119" t="s">
        <v>2508</v>
      </c>
      <c r="D1528" s="120" t="s">
        <v>155</v>
      </c>
      <c r="E1528" s="121" t="s">
        <v>886</v>
      </c>
      <c r="F1528" s="120" t="s">
        <v>887</v>
      </c>
      <c r="G1528" s="619">
        <f t="shared" si="46"/>
        <v>4.4024999999999999</v>
      </c>
      <c r="H1528" s="122">
        <v>4.38</v>
      </c>
      <c r="I1528" s="122">
        <v>4.38</v>
      </c>
      <c r="J1528" s="122">
        <v>4.43</v>
      </c>
      <c r="K1528" s="122">
        <v>4.42</v>
      </c>
      <c r="L1528" s="500"/>
    </row>
    <row r="1529" spans="1:12" ht="30" customHeight="1">
      <c r="A1529" s="139" t="str">
        <f t="shared" si="47"/>
        <v>1526위</v>
      </c>
      <c r="B1529" s="139" t="s">
        <v>4136</v>
      </c>
      <c r="C1529" s="139" t="s">
        <v>4140</v>
      </c>
      <c r="D1529" s="120" t="s">
        <v>4134</v>
      </c>
      <c r="E1529" s="121" t="s">
        <v>333</v>
      </c>
      <c r="F1529" s="140" t="s">
        <v>334</v>
      </c>
      <c r="G1529" s="618">
        <f t="shared" si="46"/>
        <v>4.4000000000000004</v>
      </c>
      <c r="H1529" s="141">
        <v>4.38</v>
      </c>
      <c r="I1529" s="141">
        <v>4.38</v>
      </c>
      <c r="J1529" s="141">
        <v>4.38</v>
      </c>
      <c r="K1529" s="141">
        <v>4.46</v>
      </c>
      <c r="L1529" s="500"/>
    </row>
    <row r="1530" spans="1:12" ht="30" customHeight="1">
      <c r="A1530" s="139" t="str">
        <f t="shared" si="47"/>
        <v>1526위</v>
      </c>
      <c r="B1530" s="135" t="s">
        <v>2755</v>
      </c>
      <c r="C1530" s="119" t="s">
        <v>2506</v>
      </c>
      <c r="D1530" s="120" t="s">
        <v>521</v>
      </c>
      <c r="E1530" s="121" t="s">
        <v>207</v>
      </c>
      <c r="F1530" s="120" t="s">
        <v>208</v>
      </c>
      <c r="G1530" s="619">
        <f t="shared" si="46"/>
        <v>4.4000000000000004</v>
      </c>
      <c r="H1530" s="122">
        <v>4.42</v>
      </c>
      <c r="I1530" s="122">
        <v>4.37</v>
      </c>
      <c r="J1530" s="122">
        <v>4.3899999999999997</v>
      </c>
      <c r="K1530" s="122">
        <v>4.42</v>
      </c>
      <c r="L1530" s="500"/>
    </row>
    <row r="1531" spans="1:12" ht="30" customHeight="1">
      <c r="A1531" s="139" t="str">
        <f t="shared" si="47"/>
        <v>1526위</v>
      </c>
      <c r="B1531" s="135" t="s">
        <v>2758</v>
      </c>
      <c r="C1531" s="125" t="s">
        <v>2587</v>
      </c>
      <c r="D1531" s="126" t="s">
        <v>2682</v>
      </c>
      <c r="E1531" s="125" t="s">
        <v>2564</v>
      </c>
      <c r="F1531" s="127" t="s">
        <v>1816</v>
      </c>
      <c r="G1531" s="620">
        <f t="shared" si="46"/>
        <v>4.4000000000000004</v>
      </c>
      <c r="H1531" s="128">
        <v>4.4400000000000004</v>
      </c>
      <c r="I1531" s="128">
        <v>4.4400000000000004</v>
      </c>
      <c r="J1531" s="128">
        <v>4.33</v>
      </c>
      <c r="K1531" s="129">
        <v>4.3899999999999997</v>
      </c>
      <c r="L1531" s="500"/>
    </row>
    <row r="1532" spans="1:12" ht="30" customHeight="1">
      <c r="A1532" s="139" t="str">
        <f t="shared" si="47"/>
        <v>1526위</v>
      </c>
      <c r="B1532" s="135" t="s">
        <v>2760</v>
      </c>
      <c r="C1532" s="119" t="s">
        <v>2518</v>
      </c>
      <c r="D1532" s="120" t="s">
        <v>2420</v>
      </c>
      <c r="E1532" s="121" t="s">
        <v>149</v>
      </c>
      <c r="F1532" s="120" t="s">
        <v>313</v>
      </c>
      <c r="G1532" s="619">
        <f t="shared" si="46"/>
        <v>4.4000000000000004</v>
      </c>
      <c r="H1532" s="122">
        <v>4.4000000000000004</v>
      </c>
      <c r="I1532" s="122">
        <v>4.37</v>
      </c>
      <c r="J1532" s="122">
        <v>4.3899999999999997</v>
      </c>
      <c r="K1532" s="122">
        <v>4.4400000000000004</v>
      </c>
      <c r="L1532" s="500"/>
    </row>
    <row r="1533" spans="1:12" ht="30" customHeight="1">
      <c r="A1533" s="139" t="str">
        <f t="shared" si="47"/>
        <v>1526위</v>
      </c>
      <c r="B1533" s="135" t="s">
        <v>2756</v>
      </c>
      <c r="C1533" s="119" t="s">
        <v>2507</v>
      </c>
      <c r="D1533" s="120" t="s">
        <v>155</v>
      </c>
      <c r="E1533" s="121" t="s">
        <v>669</v>
      </c>
      <c r="F1533" s="120" t="s">
        <v>802</v>
      </c>
      <c r="G1533" s="619">
        <f t="shared" si="46"/>
        <v>4.4000000000000004</v>
      </c>
      <c r="H1533" s="122">
        <v>4.4000000000000004</v>
      </c>
      <c r="I1533" s="122">
        <v>4.43</v>
      </c>
      <c r="J1533" s="122">
        <v>4.34</v>
      </c>
      <c r="K1533" s="122">
        <v>4.43</v>
      </c>
      <c r="L1533" s="500"/>
    </row>
    <row r="1534" spans="1:12" ht="30" customHeight="1">
      <c r="A1534" s="139" t="str">
        <f t="shared" si="47"/>
        <v>1526위</v>
      </c>
      <c r="B1534" s="135" t="s">
        <v>2755</v>
      </c>
      <c r="C1534" s="123" t="s">
        <v>89</v>
      </c>
      <c r="D1534" s="120" t="s">
        <v>530</v>
      </c>
      <c r="E1534" s="121" t="s">
        <v>335</v>
      </c>
      <c r="F1534" s="120" t="s">
        <v>336</v>
      </c>
      <c r="G1534" s="619">
        <f t="shared" si="46"/>
        <v>4.4000000000000004</v>
      </c>
      <c r="H1534" s="122">
        <v>4.4000000000000004</v>
      </c>
      <c r="I1534" s="122">
        <v>4.47</v>
      </c>
      <c r="J1534" s="122">
        <v>4.33</v>
      </c>
      <c r="K1534" s="122">
        <v>4.4000000000000004</v>
      </c>
      <c r="L1534" s="500"/>
    </row>
    <row r="1535" spans="1:12" ht="30" customHeight="1">
      <c r="A1535" s="139" t="str">
        <f t="shared" si="47"/>
        <v>1526위</v>
      </c>
      <c r="B1535" s="135" t="s">
        <v>2755</v>
      </c>
      <c r="C1535" s="119" t="s">
        <v>2506</v>
      </c>
      <c r="D1535" s="120" t="s">
        <v>155</v>
      </c>
      <c r="E1535" s="121" t="s">
        <v>671</v>
      </c>
      <c r="F1535" s="120" t="s">
        <v>672</v>
      </c>
      <c r="G1535" s="619">
        <f t="shared" si="46"/>
        <v>4.4000000000000004</v>
      </c>
      <c r="H1535" s="122">
        <v>4.4000000000000004</v>
      </c>
      <c r="I1535" s="122">
        <v>4.47</v>
      </c>
      <c r="J1535" s="122">
        <v>4.33</v>
      </c>
      <c r="K1535" s="122">
        <v>4.4000000000000004</v>
      </c>
      <c r="L1535" s="500"/>
    </row>
    <row r="1536" spans="1:12" ht="30" customHeight="1">
      <c r="A1536" s="139" t="str">
        <f t="shared" si="47"/>
        <v>1526위</v>
      </c>
      <c r="B1536" s="139" t="s">
        <v>4136</v>
      </c>
      <c r="C1536" s="139" t="s">
        <v>4135</v>
      </c>
      <c r="D1536" s="120" t="s">
        <v>4129</v>
      </c>
      <c r="E1536" s="121" t="s">
        <v>237</v>
      </c>
      <c r="F1536" s="120" t="s">
        <v>4057</v>
      </c>
      <c r="G1536" s="618">
        <f t="shared" si="46"/>
        <v>4.4000000000000004</v>
      </c>
      <c r="H1536" s="141">
        <v>4.3499999999999996</v>
      </c>
      <c r="I1536" s="141">
        <v>4.4000000000000004</v>
      </c>
      <c r="J1536" s="141">
        <v>4.4000000000000004</v>
      </c>
      <c r="K1536" s="141">
        <v>4.45</v>
      </c>
      <c r="L1536" s="500"/>
    </row>
    <row r="1537" spans="1:12" ht="30" customHeight="1">
      <c r="A1537" s="139" t="str">
        <f t="shared" si="47"/>
        <v>1526위</v>
      </c>
      <c r="B1537" s="135" t="s">
        <v>2758</v>
      </c>
      <c r="C1537" s="125" t="s">
        <v>2587</v>
      </c>
      <c r="D1537" s="130" t="s">
        <v>2609</v>
      </c>
      <c r="E1537" s="125" t="s">
        <v>2565</v>
      </c>
      <c r="F1537" s="127" t="s">
        <v>1924</v>
      </c>
      <c r="G1537" s="621">
        <f t="shared" si="46"/>
        <v>4.4000000000000004</v>
      </c>
      <c r="H1537" s="128">
        <v>4.41</v>
      </c>
      <c r="I1537" s="128">
        <v>4.4000000000000004</v>
      </c>
      <c r="J1537" s="128">
        <v>4.3499999999999996</v>
      </c>
      <c r="K1537" s="128">
        <v>4.4400000000000004</v>
      </c>
      <c r="L1537" s="500"/>
    </row>
    <row r="1538" spans="1:12" ht="30" customHeight="1">
      <c r="A1538" s="139" t="str">
        <f t="shared" si="47"/>
        <v>1526위</v>
      </c>
      <c r="B1538" s="135" t="s">
        <v>2755</v>
      </c>
      <c r="C1538" s="123" t="s">
        <v>216</v>
      </c>
      <c r="D1538" s="120" t="s">
        <v>133</v>
      </c>
      <c r="E1538" s="121" t="s">
        <v>304</v>
      </c>
      <c r="F1538" s="120" t="s">
        <v>305</v>
      </c>
      <c r="G1538" s="619">
        <f t="shared" si="46"/>
        <v>4.4000000000000004</v>
      </c>
      <c r="H1538" s="122">
        <v>4.4000000000000004</v>
      </c>
      <c r="I1538" s="122">
        <v>4.4000000000000004</v>
      </c>
      <c r="J1538" s="122">
        <v>4.4000000000000004</v>
      </c>
      <c r="K1538" s="122">
        <v>4.4000000000000004</v>
      </c>
      <c r="L1538" s="500"/>
    </row>
    <row r="1539" spans="1:12" ht="30" customHeight="1">
      <c r="A1539" s="139" t="str">
        <f t="shared" si="47"/>
        <v>1526위</v>
      </c>
      <c r="B1539" s="135" t="s">
        <v>2758</v>
      </c>
      <c r="C1539" s="125" t="s">
        <v>2601</v>
      </c>
      <c r="D1539" s="130" t="s">
        <v>2678</v>
      </c>
      <c r="E1539" s="125" t="s">
        <v>134</v>
      </c>
      <c r="F1539" s="127" t="s">
        <v>145</v>
      </c>
      <c r="G1539" s="621">
        <f t="shared" si="46"/>
        <v>4.4000000000000004</v>
      </c>
      <c r="H1539" s="128">
        <v>4.41</v>
      </c>
      <c r="I1539" s="128">
        <v>4.4000000000000004</v>
      </c>
      <c r="J1539" s="128">
        <v>4.37</v>
      </c>
      <c r="K1539" s="128">
        <v>4.42</v>
      </c>
      <c r="L1539" s="500"/>
    </row>
    <row r="1540" spans="1:12" ht="30" customHeight="1">
      <c r="A1540" s="139" t="str">
        <f t="shared" si="47"/>
        <v>1537위</v>
      </c>
      <c r="B1540" s="135" t="s">
        <v>2758</v>
      </c>
      <c r="C1540" s="125" t="s">
        <v>2636</v>
      </c>
      <c r="D1540" s="130" t="s">
        <v>2677</v>
      </c>
      <c r="E1540" s="125" t="s">
        <v>207</v>
      </c>
      <c r="F1540" s="127" t="s">
        <v>208</v>
      </c>
      <c r="G1540" s="621">
        <f t="shared" ref="G1540:G1603" si="48">AVERAGE(H1540:K1540)</f>
        <v>4.3999999999999995</v>
      </c>
      <c r="H1540" s="128">
        <v>4.41</v>
      </c>
      <c r="I1540" s="128">
        <v>4.43</v>
      </c>
      <c r="J1540" s="128">
        <v>4.3099999999999996</v>
      </c>
      <c r="K1540" s="128">
        <v>4.45</v>
      </c>
      <c r="L1540" s="500"/>
    </row>
    <row r="1541" spans="1:12" ht="30" customHeight="1">
      <c r="A1541" s="139" t="str">
        <f t="shared" si="47"/>
        <v>1537위</v>
      </c>
      <c r="B1541" s="135" t="s">
        <v>2758</v>
      </c>
      <c r="C1541" s="125" t="s">
        <v>2587</v>
      </c>
      <c r="D1541" s="126" t="s">
        <v>2682</v>
      </c>
      <c r="E1541" s="125" t="s">
        <v>1819</v>
      </c>
      <c r="F1541" s="127" t="s">
        <v>1820</v>
      </c>
      <c r="G1541" s="620">
        <f t="shared" si="48"/>
        <v>4.3999999999999995</v>
      </c>
      <c r="H1541" s="128">
        <v>4.41</v>
      </c>
      <c r="I1541" s="128">
        <v>4.3099999999999996</v>
      </c>
      <c r="J1541" s="128">
        <v>4.47</v>
      </c>
      <c r="K1541" s="129">
        <v>4.41</v>
      </c>
      <c r="L1541" s="500"/>
    </row>
    <row r="1542" spans="1:12" ht="30" customHeight="1">
      <c r="A1542" s="139" t="str">
        <f t="shared" ref="A1542:A1605" si="49">IF(_xlfn.RANK.EQ(G1542,$G$4:$G$1977,0)=_xlfn.RANK.EQ(G1541,$G$4:$G$1977,0), _xlfn.RANK.EQ(G1541,$G$4:$G$1977)&amp;"위", _xlfn.RANK.EQ(G1542,$G$4:$G$1977,0)&amp;"위")</f>
        <v>1539위</v>
      </c>
      <c r="B1542" s="135" t="s">
        <v>3037</v>
      </c>
      <c r="C1542" s="135" t="s">
        <v>5593</v>
      </c>
      <c r="D1542" s="120" t="s">
        <v>3031</v>
      </c>
      <c r="E1542" s="121" t="s">
        <v>306</v>
      </c>
      <c r="F1542" s="120" t="s">
        <v>2889</v>
      </c>
      <c r="G1542" s="619">
        <f t="shared" si="48"/>
        <v>4.3975000000000009</v>
      </c>
      <c r="H1542" s="122">
        <v>4.41</v>
      </c>
      <c r="I1542" s="122">
        <v>4.37</v>
      </c>
      <c r="J1542" s="122">
        <v>4.4000000000000004</v>
      </c>
      <c r="K1542" s="122">
        <v>4.41</v>
      </c>
      <c r="L1542" s="500"/>
    </row>
    <row r="1543" spans="1:12" ht="30" customHeight="1">
      <c r="A1543" s="139" t="str">
        <f t="shared" si="49"/>
        <v>1540위</v>
      </c>
      <c r="B1543" s="135" t="s">
        <v>2755</v>
      </c>
      <c r="C1543" s="123" t="s">
        <v>235</v>
      </c>
      <c r="D1543" s="120" t="s">
        <v>432</v>
      </c>
      <c r="E1543" s="121" t="s">
        <v>435</v>
      </c>
      <c r="F1543" s="120" t="s">
        <v>436</v>
      </c>
      <c r="G1543" s="619">
        <f t="shared" si="48"/>
        <v>4.3975</v>
      </c>
      <c r="H1543" s="122">
        <v>4.38</v>
      </c>
      <c r="I1543" s="122">
        <v>4.3899999999999997</v>
      </c>
      <c r="J1543" s="122">
        <v>4.4000000000000004</v>
      </c>
      <c r="K1543" s="122">
        <v>4.42</v>
      </c>
      <c r="L1543" s="500"/>
    </row>
    <row r="1544" spans="1:12" ht="30" customHeight="1">
      <c r="A1544" s="139" t="str">
        <f t="shared" si="49"/>
        <v>1540위</v>
      </c>
      <c r="B1544" s="135" t="s">
        <v>2755</v>
      </c>
      <c r="C1544" s="123" t="s">
        <v>89</v>
      </c>
      <c r="D1544" s="120" t="s">
        <v>482</v>
      </c>
      <c r="E1544" s="121" t="s">
        <v>493</v>
      </c>
      <c r="F1544" s="120" t="s">
        <v>494</v>
      </c>
      <c r="G1544" s="619">
        <f t="shared" si="48"/>
        <v>4.3975</v>
      </c>
      <c r="H1544" s="122">
        <v>4.33</v>
      </c>
      <c r="I1544" s="122">
        <v>4.42</v>
      </c>
      <c r="J1544" s="122">
        <v>4.42</v>
      </c>
      <c r="K1544" s="122">
        <v>4.42</v>
      </c>
      <c r="L1544" s="500"/>
    </row>
    <row r="1545" spans="1:12" ht="30" customHeight="1">
      <c r="A1545" s="139" t="str">
        <f t="shared" si="49"/>
        <v>1540위</v>
      </c>
      <c r="B1545" s="135" t="s">
        <v>4375</v>
      </c>
      <c r="C1545" s="135" t="s">
        <v>4260</v>
      </c>
      <c r="D1545" s="120" t="s">
        <v>4373</v>
      </c>
      <c r="E1545" s="121" t="s">
        <v>4338</v>
      </c>
      <c r="F1545" s="120" t="s">
        <v>4339</v>
      </c>
      <c r="G1545" s="618">
        <f t="shared" si="48"/>
        <v>4.3975</v>
      </c>
      <c r="H1545" s="141">
        <v>4.43</v>
      </c>
      <c r="I1545" s="141">
        <v>4.37</v>
      </c>
      <c r="J1545" s="141">
        <v>4.41</v>
      </c>
      <c r="K1545" s="141">
        <v>4.38</v>
      </c>
      <c r="L1545" s="500"/>
    </row>
    <row r="1546" spans="1:12" ht="30" customHeight="1">
      <c r="A1546" s="139" t="str">
        <f t="shared" si="49"/>
        <v>1540위</v>
      </c>
      <c r="B1546" s="135" t="s">
        <v>3135</v>
      </c>
      <c r="C1546" s="135" t="s">
        <v>3136</v>
      </c>
      <c r="D1546" s="120" t="s">
        <v>3168</v>
      </c>
      <c r="E1546" s="132" t="s">
        <v>3171</v>
      </c>
      <c r="F1546" s="133" t="s">
        <v>3172</v>
      </c>
      <c r="G1546" s="619">
        <f t="shared" si="48"/>
        <v>4.3975</v>
      </c>
      <c r="H1546" s="122">
        <v>4.3899999999999997</v>
      </c>
      <c r="I1546" s="122">
        <v>4.5199999999999996</v>
      </c>
      <c r="J1546" s="122">
        <v>4.2699999999999996</v>
      </c>
      <c r="K1546" s="122">
        <v>4.41</v>
      </c>
      <c r="L1546" s="500"/>
    </row>
    <row r="1547" spans="1:12" ht="30" customHeight="1">
      <c r="A1547" s="139" t="str">
        <f t="shared" si="49"/>
        <v>1540위</v>
      </c>
      <c r="B1547" s="135" t="s">
        <v>2755</v>
      </c>
      <c r="C1547" s="123" t="s">
        <v>216</v>
      </c>
      <c r="D1547" s="120" t="s">
        <v>133</v>
      </c>
      <c r="E1547" s="121" t="s">
        <v>298</v>
      </c>
      <c r="F1547" s="120" t="s">
        <v>299</v>
      </c>
      <c r="G1547" s="619">
        <f t="shared" si="48"/>
        <v>4.3975</v>
      </c>
      <c r="H1547" s="122">
        <v>4.42</v>
      </c>
      <c r="I1547" s="122">
        <v>4.4000000000000004</v>
      </c>
      <c r="J1547" s="122">
        <v>4.3499999999999996</v>
      </c>
      <c r="K1547" s="122">
        <v>4.42</v>
      </c>
      <c r="L1547" s="500"/>
    </row>
    <row r="1548" spans="1:12" ht="30" customHeight="1">
      <c r="A1548" s="139" t="str">
        <f t="shared" si="49"/>
        <v>1545위</v>
      </c>
      <c r="B1548" s="139" t="s">
        <v>5564</v>
      </c>
      <c r="C1548" s="139" t="s">
        <v>4910</v>
      </c>
      <c r="D1548" s="142" t="s">
        <v>4998</v>
      </c>
      <c r="E1548" s="121" t="s">
        <v>4960</v>
      </c>
      <c r="F1548" s="120" t="s">
        <v>4961</v>
      </c>
      <c r="G1548" s="618">
        <f t="shared" si="48"/>
        <v>4.395161290322581</v>
      </c>
      <c r="H1548" s="244">
        <v>4.354838709677419</v>
      </c>
      <c r="I1548" s="244">
        <v>4.387096774193548</v>
      </c>
      <c r="J1548" s="244">
        <v>4.354838709677419</v>
      </c>
      <c r="K1548" s="244">
        <v>4.4838709677419351</v>
      </c>
      <c r="L1548" s="139"/>
    </row>
    <row r="1549" spans="1:12" ht="30" customHeight="1">
      <c r="A1549" s="139" t="str">
        <f t="shared" si="49"/>
        <v>1546위</v>
      </c>
      <c r="B1549" s="139" t="s">
        <v>4375</v>
      </c>
      <c r="C1549" s="139" t="s">
        <v>4904</v>
      </c>
      <c r="D1549" s="142" t="s">
        <v>4903</v>
      </c>
      <c r="E1549" s="121" t="s">
        <v>4894</v>
      </c>
      <c r="F1549" s="120" t="s">
        <v>4893</v>
      </c>
      <c r="G1549" s="618">
        <f t="shared" si="48"/>
        <v>4.3951023391812862</v>
      </c>
      <c r="H1549" s="502">
        <v>4.4013157894736841</v>
      </c>
      <c r="I1549" s="502">
        <v>4.4313725490196081</v>
      </c>
      <c r="J1549" s="502">
        <v>4.3464052287581696</v>
      </c>
      <c r="K1549" s="502">
        <v>4.4013157894736841</v>
      </c>
      <c r="L1549" s="139"/>
    </row>
    <row r="1550" spans="1:12" ht="30" customHeight="1">
      <c r="A1550" s="139" t="str">
        <f t="shared" si="49"/>
        <v>1547위</v>
      </c>
      <c r="B1550" s="135" t="s">
        <v>2755</v>
      </c>
      <c r="C1550" s="123" t="s">
        <v>216</v>
      </c>
      <c r="D1550" s="120" t="s">
        <v>271</v>
      </c>
      <c r="E1550" s="121" t="s">
        <v>199</v>
      </c>
      <c r="F1550" s="120" t="s">
        <v>200</v>
      </c>
      <c r="G1550" s="619">
        <f t="shared" si="48"/>
        <v>4.3949999999999996</v>
      </c>
      <c r="H1550" s="122">
        <v>4.41</v>
      </c>
      <c r="I1550" s="122">
        <v>4.38</v>
      </c>
      <c r="J1550" s="122">
        <v>4.38</v>
      </c>
      <c r="K1550" s="122">
        <v>4.41</v>
      </c>
      <c r="L1550" s="500"/>
    </row>
    <row r="1551" spans="1:12" ht="30" customHeight="1">
      <c r="A1551" s="139" t="str">
        <f t="shared" si="49"/>
        <v>1547위</v>
      </c>
      <c r="B1551" s="135" t="s">
        <v>3037</v>
      </c>
      <c r="C1551" s="135" t="s">
        <v>5593</v>
      </c>
      <c r="D1551" s="120" t="s">
        <v>3031</v>
      </c>
      <c r="E1551" s="121" t="s">
        <v>2894</v>
      </c>
      <c r="F1551" s="140" t="s">
        <v>2895</v>
      </c>
      <c r="G1551" s="619">
        <f t="shared" si="48"/>
        <v>4.3949999999999996</v>
      </c>
      <c r="H1551" s="122">
        <v>4.4000000000000004</v>
      </c>
      <c r="I1551" s="122">
        <v>4.42</v>
      </c>
      <c r="J1551" s="122">
        <v>4.42</v>
      </c>
      <c r="K1551" s="122">
        <v>4.34</v>
      </c>
      <c r="L1551" s="500"/>
    </row>
    <row r="1552" spans="1:12" ht="30" customHeight="1">
      <c r="A1552" s="139" t="str">
        <f t="shared" si="49"/>
        <v>1547위</v>
      </c>
      <c r="B1552" s="135" t="s">
        <v>2756</v>
      </c>
      <c r="C1552" s="119" t="s">
        <v>2507</v>
      </c>
      <c r="D1552" s="120" t="s">
        <v>155</v>
      </c>
      <c r="E1552" s="121" t="s">
        <v>459</v>
      </c>
      <c r="F1552" s="120" t="s">
        <v>460</v>
      </c>
      <c r="G1552" s="619">
        <f t="shared" si="48"/>
        <v>4.3949999999999996</v>
      </c>
      <c r="H1552" s="122">
        <v>4.34</v>
      </c>
      <c r="I1552" s="122">
        <v>4.41</v>
      </c>
      <c r="J1552" s="122">
        <v>4.38</v>
      </c>
      <c r="K1552" s="122">
        <v>4.45</v>
      </c>
      <c r="L1552" s="500"/>
    </row>
    <row r="1553" spans="1:12" ht="30" customHeight="1">
      <c r="A1553" s="139" t="str">
        <f t="shared" si="49"/>
        <v>1550위</v>
      </c>
      <c r="B1553" s="139" t="s">
        <v>4995</v>
      </c>
      <c r="C1553" s="139" t="s">
        <v>5559</v>
      </c>
      <c r="D1553" s="142" t="s">
        <v>5552</v>
      </c>
      <c r="E1553" s="121" t="s">
        <v>4937</v>
      </c>
      <c r="F1553" s="140" t="s">
        <v>5137</v>
      </c>
      <c r="G1553" s="618">
        <f t="shared" si="48"/>
        <v>4.3940677966101696</v>
      </c>
      <c r="H1553" s="244">
        <v>4.3728813559322033</v>
      </c>
      <c r="I1553" s="244">
        <v>4.3898305084745761</v>
      </c>
      <c r="J1553" s="244">
        <v>4.3898305084745761</v>
      </c>
      <c r="K1553" s="244">
        <v>4.4237288135593218</v>
      </c>
      <c r="L1553" s="139"/>
    </row>
    <row r="1554" spans="1:12" ht="30" customHeight="1">
      <c r="A1554" s="139" t="str">
        <f t="shared" si="49"/>
        <v>1551위</v>
      </c>
      <c r="B1554" s="139" t="s">
        <v>4995</v>
      </c>
      <c r="C1554" s="139" t="s">
        <v>5559</v>
      </c>
      <c r="D1554" s="142" t="s">
        <v>5552</v>
      </c>
      <c r="E1554" s="121" t="s">
        <v>4937</v>
      </c>
      <c r="F1554" s="140" t="s">
        <v>5135</v>
      </c>
      <c r="G1554" s="618">
        <f t="shared" si="48"/>
        <v>4.3927154944473825</v>
      </c>
      <c r="H1554" s="244">
        <v>4.387096774193548</v>
      </c>
      <c r="I1554" s="244">
        <v>4.3934426229508201</v>
      </c>
      <c r="J1554" s="244">
        <v>4.370967741935484</v>
      </c>
      <c r="K1554" s="244">
        <v>4.419354838709677</v>
      </c>
      <c r="L1554" s="139"/>
    </row>
    <row r="1555" spans="1:12" ht="30" customHeight="1">
      <c r="A1555" s="139" t="str">
        <f t="shared" si="49"/>
        <v>1552위</v>
      </c>
      <c r="B1555" s="135" t="s">
        <v>2755</v>
      </c>
      <c r="C1555" s="123" t="s">
        <v>235</v>
      </c>
      <c r="D1555" s="120" t="s">
        <v>432</v>
      </c>
      <c r="E1555" s="121" t="s">
        <v>437</v>
      </c>
      <c r="F1555" s="120" t="s">
        <v>438</v>
      </c>
      <c r="G1555" s="619">
        <f t="shared" si="48"/>
        <v>4.3925000000000001</v>
      </c>
      <c r="H1555" s="122">
        <v>4.41</v>
      </c>
      <c r="I1555" s="122">
        <v>4.3600000000000003</v>
      </c>
      <c r="J1555" s="122">
        <v>4.38</v>
      </c>
      <c r="K1555" s="122">
        <v>4.42</v>
      </c>
      <c r="L1555" s="500"/>
    </row>
    <row r="1556" spans="1:12" ht="30" customHeight="1">
      <c r="A1556" s="139" t="str">
        <f t="shared" si="49"/>
        <v>1552위</v>
      </c>
      <c r="B1556" s="135" t="s">
        <v>2759</v>
      </c>
      <c r="C1556" s="134" t="s">
        <v>2127</v>
      </c>
      <c r="D1556" s="131" t="s">
        <v>432</v>
      </c>
      <c r="E1556" s="132" t="s">
        <v>149</v>
      </c>
      <c r="F1556" s="133" t="s">
        <v>2418</v>
      </c>
      <c r="G1556" s="619">
        <f t="shared" si="48"/>
        <v>4.3925000000000001</v>
      </c>
      <c r="H1556" s="122">
        <v>4.3899999999999997</v>
      </c>
      <c r="I1556" s="122">
        <v>4.3899999999999997</v>
      </c>
      <c r="J1556" s="122">
        <v>4.43</v>
      </c>
      <c r="K1556" s="122">
        <v>4.3600000000000003</v>
      </c>
      <c r="L1556" s="500"/>
    </row>
    <row r="1557" spans="1:12" ht="30" customHeight="1">
      <c r="A1557" s="139" t="str">
        <f t="shared" si="49"/>
        <v>1552위</v>
      </c>
      <c r="B1557" s="135" t="s">
        <v>3037</v>
      </c>
      <c r="C1557" s="135" t="s">
        <v>5593</v>
      </c>
      <c r="D1557" s="120" t="s">
        <v>3034</v>
      </c>
      <c r="E1557" s="121" t="s">
        <v>2940</v>
      </c>
      <c r="F1557" s="140" t="s">
        <v>2941</v>
      </c>
      <c r="G1557" s="619">
        <f t="shared" si="48"/>
        <v>4.3925000000000001</v>
      </c>
      <c r="H1557" s="122">
        <v>4.4000000000000004</v>
      </c>
      <c r="I1557" s="122">
        <v>4.3499999999999996</v>
      </c>
      <c r="J1557" s="122">
        <v>4.38</v>
      </c>
      <c r="K1557" s="122">
        <v>4.4400000000000004</v>
      </c>
      <c r="L1557" s="500"/>
    </row>
    <row r="1558" spans="1:12" ht="30" customHeight="1">
      <c r="A1558" s="139" t="str">
        <f t="shared" si="49"/>
        <v>1552위</v>
      </c>
      <c r="B1558" s="139" t="s">
        <v>4375</v>
      </c>
      <c r="C1558" s="139" t="s">
        <v>4904</v>
      </c>
      <c r="D1558" s="142" t="s">
        <v>4899</v>
      </c>
      <c r="E1558" s="121" t="s">
        <v>239</v>
      </c>
      <c r="F1558" s="120" t="s">
        <v>4798</v>
      </c>
      <c r="G1558" s="618">
        <f t="shared" si="48"/>
        <v>4.3925000000000001</v>
      </c>
      <c r="H1558" s="141">
        <v>4.3499999999999996</v>
      </c>
      <c r="I1558" s="141">
        <v>4.43</v>
      </c>
      <c r="J1558" s="141">
        <v>4.38</v>
      </c>
      <c r="K1558" s="141">
        <v>4.41</v>
      </c>
      <c r="L1558" s="139"/>
    </row>
    <row r="1559" spans="1:12" ht="30" customHeight="1">
      <c r="A1559" s="139" t="str">
        <f t="shared" si="49"/>
        <v>1556위</v>
      </c>
      <c r="B1559" s="135" t="s">
        <v>5600</v>
      </c>
      <c r="C1559" s="134" t="s">
        <v>3272</v>
      </c>
      <c r="D1559" s="131" t="s">
        <v>3320</v>
      </c>
      <c r="E1559" s="132" t="s">
        <v>3323</v>
      </c>
      <c r="F1559" s="133" t="s">
        <v>3324</v>
      </c>
      <c r="G1559" s="619">
        <f t="shared" si="48"/>
        <v>4.3900000000000006</v>
      </c>
      <c r="H1559" s="122">
        <v>4.3600000000000003</v>
      </c>
      <c r="I1559" s="122">
        <v>4.45</v>
      </c>
      <c r="J1559" s="122">
        <v>4.45</v>
      </c>
      <c r="K1559" s="122">
        <v>4.3</v>
      </c>
      <c r="L1559" s="500"/>
    </row>
    <row r="1560" spans="1:12" ht="30" customHeight="1">
      <c r="A1560" s="139" t="str">
        <f t="shared" si="49"/>
        <v>1556위</v>
      </c>
      <c r="B1560" s="135" t="s">
        <v>2755</v>
      </c>
      <c r="C1560" s="123" t="s">
        <v>216</v>
      </c>
      <c r="D1560" s="120" t="s">
        <v>133</v>
      </c>
      <c r="E1560" s="121" t="s">
        <v>306</v>
      </c>
      <c r="F1560" s="120" t="s">
        <v>307</v>
      </c>
      <c r="G1560" s="619">
        <f t="shared" si="48"/>
        <v>4.3900000000000006</v>
      </c>
      <c r="H1560" s="122">
        <v>4.37</v>
      </c>
      <c r="I1560" s="122">
        <v>4.41</v>
      </c>
      <c r="J1560" s="122">
        <v>4.38</v>
      </c>
      <c r="K1560" s="122">
        <v>4.4000000000000004</v>
      </c>
      <c r="L1560" s="500"/>
    </row>
    <row r="1561" spans="1:12" ht="30" customHeight="1">
      <c r="A1561" s="139" t="str">
        <f t="shared" si="49"/>
        <v>1556위</v>
      </c>
      <c r="B1561" s="139" t="s">
        <v>5567</v>
      </c>
      <c r="C1561" s="139" t="s">
        <v>5559</v>
      </c>
      <c r="D1561" s="142" t="s">
        <v>5556</v>
      </c>
      <c r="E1561" s="121" t="s">
        <v>5204</v>
      </c>
      <c r="F1561" s="120" t="s">
        <v>5207</v>
      </c>
      <c r="G1561" s="618">
        <f t="shared" si="48"/>
        <v>4.3900000000000006</v>
      </c>
      <c r="H1561" s="244">
        <v>4.4000000000000004</v>
      </c>
      <c r="I1561" s="244">
        <v>4.4000000000000004</v>
      </c>
      <c r="J1561" s="244">
        <v>4.32</v>
      </c>
      <c r="K1561" s="244">
        <v>4.4400000000000004</v>
      </c>
      <c r="L1561" s="139"/>
    </row>
    <row r="1562" spans="1:12" ht="30" customHeight="1">
      <c r="A1562" s="139" t="str">
        <f t="shared" si="49"/>
        <v>1559위</v>
      </c>
      <c r="B1562" s="135" t="s">
        <v>2757</v>
      </c>
      <c r="C1562" s="119" t="s">
        <v>2514</v>
      </c>
      <c r="D1562" s="120" t="s">
        <v>155</v>
      </c>
      <c r="E1562" s="121" t="s">
        <v>981</v>
      </c>
      <c r="F1562" s="120" t="s">
        <v>982</v>
      </c>
      <c r="G1562" s="619">
        <f t="shared" si="48"/>
        <v>4.3899999999999997</v>
      </c>
      <c r="H1562" s="122">
        <v>4.38</v>
      </c>
      <c r="I1562" s="122">
        <v>4.41</v>
      </c>
      <c r="J1562" s="122">
        <v>4.3600000000000003</v>
      </c>
      <c r="K1562" s="122">
        <v>4.41</v>
      </c>
      <c r="L1562" s="500"/>
    </row>
    <row r="1563" spans="1:12" ht="30" customHeight="1">
      <c r="A1563" s="139" t="str">
        <f t="shared" si="49"/>
        <v>1559위</v>
      </c>
      <c r="B1563" s="135" t="s">
        <v>2759</v>
      </c>
      <c r="C1563" s="134" t="s">
        <v>2127</v>
      </c>
      <c r="D1563" s="131" t="s">
        <v>2362</v>
      </c>
      <c r="E1563" s="132" t="s">
        <v>357</v>
      </c>
      <c r="F1563" s="131" t="s">
        <v>358</v>
      </c>
      <c r="G1563" s="619">
        <f t="shared" si="48"/>
        <v>4.3899999999999997</v>
      </c>
      <c r="H1563" s="122">
        <v>4.3899999999999997</v>
      </c>
      <c r="I1563" s="122">
        <v>4.3899999999999997</v>
      </c>
      <c r="J1563" s="122">
        <v>4.3899999999999997</v>
      </c>
      <c r="K1563" s="122">
        <v>4.3899999999999997</v>
      </c>
      <c r="L1563" s="500"/>
    </row>
    <row r="1564" spans="1:12" ht="30" customHeight="1">
      <c r="A1564" s="139" t="str">
        <f t="shared" si="49"/>
        <v>1559위</v>
      </c>
      <c r="B1564" s="135" t="s">
        <v>2758</v>
      </c>
      <c r="C1564" s="125" t="s">
        <v>2591</v>
      </c>
      <c r="D1564" s="130" t="s">
        <v>2664</v>
      </c>
      <c r="E1564" s="125" t="s">
        <v>239</v>
      </c>
      <c r="F1564" s="127" t="s">
        <v>297</v>
      </c>
      <c r="G1564" s="621">
        <f t="shared" si="48"/>
        <v>4.3899999999999997</v>
      </c>
      <c r="H1564" s="128">
        <v>4.38</v>
      </c>
      <c r="I1564" s="128">
        <v>4.43</v>
      </c>
      <c r="J1564" s="128">
        <v>4.3600000000000003</v>
      </c>
      <c r="K1564" s="128">
        <v>4.3899999999999997</v>
      </c>
      <c r="L1564" s="500"/>
    </row>
    <row r="1565" spans="1:12" ht="30" customHeight="1">
      <c r="A1565" s="139" t="str">
        <f t="shared" si="49"/>
        <v>1559위</v>
      </c>
      <c r="B1565" s="139" t="s">
        <v>4375</v>
      </c>
      <c r="C1565" s="139" t="s">
        <v>4904</v>
      </c>
      <c r="D1565" s="142" t="s">
        <v>4899</v>
      </c>
      <c r="E1565" s="121" t="s">
        <v>4799</v>
      </c>
      <c r="F1565" s="140" t="s">
        <v>4800</v>
      </c>
      <c r="G1565" s="618">
        <f t="shared" si="48"/>
        <v>4.3899999999999997</v>
      </c>
      <c r="H1565" s="141">
        <v>4.3899999999999997</v>
      </c>
      <c r="I1565" s="141">
        <v>4.3899999999999997</v>
      </c>
      <c r="J1565" s="141">
        <v>4.3899999999999997</v>
      </c>
      <c r="K1565" s="141">
        <v>4.3899999999999997</v>
      </c>
      <c r="L1565" s="139"/>
    </row>
    <row r="1566" spans="1:12" ht="30" customHeight="1">
      <c r="A1566" s="139" t="str">
        <f t="shared" si="49"/>
        <v>1563위</v>
      </c>
      <c r="B1566" s="135" t="s">
        <v>2756</v>
      </c>
      <c r="C1566" s="119" t="s">
        <v>2508</v>
      </c>
      <c r="D1566" s="120" t="s">
        <v>155</v>
      </c>
      <c r="E1566" s="121" t="s">
        <v>331</v>
      </c>
      <c r="F1566" s="120" t="s">
        <v>332</v>
      </c>
      <c r="G1566" s="619">
        <f t="shared" si="48"/>
        <v>4.3885000000000005</v>
      </c>
      <c r="H1566" s="122">
        <v>4.4000000000000004</v>
      </c>
      <c r="I1566" s="122">
        <v>4.4000000000000004</v>
      </c>
      <c r="J1566" s="122">
        <v>4.4000000000000004</v>
      </c>
      <c r="K1566" s="122">
        <v>4.3540000000000001</v>
      </c>
      <c r="L1566" s="500"/>
    </row>
    <row r="1567" spans="1:12" ht="30" customHeight="1">
      <c r="A1567" s="139" t="str">
        <f t="shared" si="49"/>
        <v>1564위</v>
      </c>
      <c r="B1567" s="135" t="s">
        <v>2757</v>
      </c>
      <c r="C1567" s="119" t="s">
        <v>2511</v>
      </c>
      <c r="D1567" s="120" t="s">
        <v>155</v>
      </c>
      <c r="E1567" s="121" t="s">
        <v>329</v>
      </c>
      <c r="F1567" s="120" t="s">
        <v>1239</v>
      </c>
      <c r="G1567" s="619">
        <f t="shared" si="48"/>
        <v>4.3875000000000002</v>
      </c>
      <c r="H1567" s="122">
        <v>4.47</v>
      </c>
      <c r="I1567" s="122">
        <v>4.3600000000000003</v>
      </c>
      <c r="J1567" s="122">
        <v>4.3600000000000003</v>
      </c>
      <c r="K1567" s="122">
        <v>4.3600000000000003</v>
      </c>
      <c r="L1567" s="500"/>
    </row>
    <row r="1568" spans="1:12" ht="30" customHeight="1">
      <c r="A1568" s="139" t="str">
        <f t="shared" si="49"/>
        <v>1564위</v>
      </c>
      <c r="B1568" s="135" t="s">
        <v>2759</v>
      </c>
      <c r="C1568" s="123" t="s">
        <v>2074</v>
      </c>
      <c r="D1568" s="131" t="s">
        <v>2019</v>
      </c>
      <c r="E1568" s="132" t="s">
        <v>304</v>
      </c>
      <c r="F1568" s="131" t="s">
        <v>305</v>
      </c>
      <c r="G1568" s="619">
        <f t="shared" si="48"/>
        <v>4.3875000000000002</v>
      </c>
      <c r="H1568" s="122">
        <v>4.38</v>
      </c>
      <c r="I1568" s="122">
        <v>4.41</v>
      </c>
      <c r="J1568" s="122">
        <v>4.37</v>
      </c>
      <c r="K1568" s="122">
        <v>4.3899999999999997</v>
      </c>
      <c r="L1568" s="500"/>
    </row>
    <row r="1569" spans="1:12" ht="30" customHeight="1">
      <c r="A1569" s="139" t="str">
        <f t="shared" si="49"/>
        <v>1566위</v>
      </c>
      <c r="B1569" s="135" t="s">
        <v>2757</v>
      </c>
      <c r="C1569" s="119" t="s">
        <v>2512</v>
      </c>
      <c r="D1569" s="120" t="s">
        <v>1304</v>
      </c>
      <c r="E1569" s="121" t="s">
        <v>1315</v>
      </c>
      <c r="F1569" s="120" t="s">
        <v>1317</v>
      </c>
      <c r="G1569" s="619">
        <f t="shared" si="48"/>
        <v>4.3874999999999993</v>
      </c>
      <c r="H1569" s="122">
        <v>4.46</v>
      </c>
      <c r="I1569" s="122">
        <v>4.33</v>
      </c>
      <c r="J1569" s="122">
        <v>4.26</v>
      </c>
      <c r="K1569" s="122">
        <v>4.5</v>
      </c>
      <c r="L1569" s="500"/>
    </row>
    <row r="1570" spans="1:12" ht="30" customHeight="1">
      <c r="A1570" s="139" t="str">
        <f t="shared" si="49"/>
        <v>1566위</v>
      </c>
      <c r="B1570" s="135" t="s">
        <v>2755</v>
      </c>
      <c r="C1570" s="123" t="s">
        <v>216</v>
      </c>
      <c r="D1570" s="120" t="s">
        <v>271</v>
      </c>
      <c r="E1570" s="121" t="s">
        <v>272</v>
      </c>
      <c r="F1570" s="120" t="s">
        <v>273</v>
      </c>
      <c r="G1570" s="619">
        <f t="shared" si="48"/>
        <v>4.3874999999999993</v>
      </c>
      <c r="H1570" s="122">
        <v>4.3099999999999996</v>
      </c>
      <c r="I1570" s="122">
        <v>4.4800000000000004</v>
      </c>
      <c r="J1570" s="122">
        <v>4.3099999999999996</v>
      </c>
      <c r="K1570" s="122">
        <v>4.45</v>
      </c>
      <c r="L1570" s="500"/>
    </row>
    <row r="1571" spans="1:12" ht="30" customHeight="1">
      <c r="A1571" s="139" t="str">
        <f t="shared" si="49"/>
        <v>1566위</v>
      </c>
      <c r="B1571" s="135" t="s">
        <v>3037</v>
      </c>
      <c r="C1571" s="135" t="s">
        <v>5593</v>
      </c>
      <c r="D1571" s="120" t="s">
        <v>3031</v>
      </c>
      <c r="E1571" s="121" t="s">
        <v>164</v>
      </c>
      <c r="F1571" s="120" t="s">
        <v>710</v>
      </c>
      <c r="G1571" s="619">
        <f t="shared" si="48"/>
        <v>4.3874999999999993</v>
      </c>
      <c r="H1571" s="122">
        <v>4.42</v>
      </c>
      <c r="I1571" s="122">
        <v>4.3499999999999996</v>
      </c>
      <c r="J1571" s="122">
        <v>4.3600000000000003</v>
      </c>
      <c r="K1571" s="122">
        <v>4.42</v>
      </c>
      <c r="L1571" s="500"/>
    </row>
    <row r="1572" spans="1:12" ht="30" customHeight="1">
      <c r="A1572" s="139" t="str">
        <f t="shared" si="49"/>
        <v>1569위</v>
      </c>
      <c r="B1572" s="139" t="s">
        <v>4995</v>
      </c>
      <c r="C1572" s="139" t="s">
        <v>4910</v>
      </c>
      <c r="D1572" s="142" t="s">
        <v>4996</v>
      </c>
      <c r="E1572" s="121" t="s">
        <v>4939</v>
      </c>
      <c r="F1572" s="140" t="s">
        <v>4940</v>
      </c>
      <c r="G1572" s="618">
        <f t="shared" si="48"/>
        <v>4.3866379310344819</v>
      </c>
      <c r="H1572" s="244">
        <v>4.3666666666666663</v>
      </c>
      <c r="I1572" s="244">
        <v>4.4000000000000004</v>
      </c>
      <c r="J1572" s="244">
        <v>4.3833333333333337</v>
      </c>
      <c r="K1572" s="244">
        <v>4.3965517241379306</v>
      </c>
      <c r="L1572" s="139"/>
    </row>
    <row r="1573" spans="1:12" ht="30" customHeight="1">
      <c r="A1573" s="139" t="str">
        <f t="shared" si="49"/>
        <v>1570위</v>
      </c>
      <c r="B1573" s="139" t="s">
        <v>4375</v>
      </c>
      <c r="C1573" s="139" t="s">
        <v>4904</v>
      </c>
      <c r="D1573" s="142" t="s">
        <v>4903</v>
      </c>
      <c r="E1573" s="121" t="s">
        <v>4892</v>
      </c>
      <c r="F1573" s="120" t="s">
        <v>4898</v>
      </c>
      <c r="G1573" s="618">
        <f t="shared" si="48"/>
        <v>4.3865131578947372</v>
      </c>
      <c r="H1573" s="502">
        <v>4.3815789473684212</v>
      </c>
      <c r="I1573" s="502">
        <v>4.4013157894736841</v>
      </c>
      <c r="J1573" s="502">
        <v>4.3881578947368425</v>
      </c>
      <c r="K1573" s="502">
        <v>4.375</v>
      </c>
      <c r="L1573" s="139"/>
    </row>
    <row r="1574" spans="1:12" ht="30" customHeight="1">
      <c r="A1574" s="139" t="str">
        <f t="shared" si="49"/>
        <v>1571위</v>
      </c>
      <c r="B1574" s="139" t="s">
        <v>5569</v>
      </c>
      <c r="C1574" s="139" t="s">
        <v>4910</v>
      </c>
      <c r="D1574" s="142" t="s">
        <v>4996</v>
      </c>
      <c r="E1574" s="121" t="s">
        <v>2300</v>
      </c>
      <c r="F1574" s="140" t="s">
        <v>4943</v>
      </c>
      <c r="G1574" s="618">
        <f t="shared" si="48"/>
        <v>4.3861046171829337</v>
      </c>
      <c r="H1574" s="244">
        <v>4.3793103448275863</v>
      </c>
      <c r="I1574" s="244">
        <v>4.4237288135593218</v>
      </c>
      <c r="J1574" s="244">
        <v>4.3275862068965516</v>
      </c>
      <c r="K1574" s="244">
        <v>4.4137931034482758</v>
      </c>
      <c r="L1574" s="139"/>
    </row>
    <row r="1575" spans="1:12" ht="30" customHeight="1">
      <c r="A1575" s="139" t="str">
        <f t="shared" si="49"/>
        <v>1572위</v>
      </c>
      <c r="B1575" s="135" t="s">
        <v>2759</v>
      </c>
      <c r="C1575" s="134" t="s">
        <v>2116</v>
      </c>
      <c r="D1575" s="131" t="s">
        <v>432</v>
      </c>
      <c r="E1575" s="132" t="s">
        <v>2314</v>
      </c>
      <c r="F1575" s="133" t="s">
        <v>2313</v>
      </c>
      <c r="G1575" s="619">
        <f t="shared" si="48"/>
        <v>4.3849999999999998</v>
      </c>
      <c r="H1575" s="122">
        <v>4.42</v>
      </c>
      <c r="I1575" s="122">
        <v>4.3499999999999996</v>
      </c>
      <c r="J1575" s="122">
        <v>4.38</v>
      </c>
      <c r="K1575" s="122">
        <v>4.3899999999999997</v>
      </c>
      <c r="L1575" s="500"/>
    </row>
    <row r="1576" spans="1:12" ht="30" customHeight="1">
      <c r="A1576" s="139" t="str">
        <f t="shared" si="49"/>
        <v>1572위</v>
      </c>
      <c r="B1576" s="135" t="s">
        <v>2758</v>
      </c>
      <c r="C1576" s="125" t="s">
        <v>2604</v>
      </c>
      <c r="D1576" s="130" t="s">
        <v>2683</v>
      </c>
      <c r="E1576" s="125" t="s">
        <v>2525</v>
      </c>
      <c r="F1576" s="127" t="s">
        <v>213</v>
      </c>
      <c r="G1576" s="621">
        <f t="shared" si="48"/>
        <v>4.3849999999999998</v>
      </c>
      <c r="H1576" s="128">
        <v>4.33</v>
      </c>
      <c r="I1576" s="128">
        <v>4.4000000000000004</v>
      </c>
      <c r="J1576" s="128">
        <v>4.42</v>
      </c>
      <c r="K1576" s="128">
        <v>4.3899999999999997</v>
      </c>
      <c r="L1576" s="500"/>
    </row>
    <row r="1577" spans="1:12" ht="30" customHeight="1">
      <c r="A1577" s="139" t="str">
        <f t="shared" si="49"/>
        <v>1572위</v>
      </c>
      <c r="B1577" s="135" t="s">
        <v>3224</v>
      </c>
      <c r="C1577" s="135" t="s">
        <v>5597</v>
      </c>
      <c r="D1577" s="136" t="s">
        <v>5598</v>
      </c>
      <c r="E1577" s="132" t="s">
        <v>3225</v>
      </c>
      <c r="F1577" s="131" t="s">
        <v>3211</v>
      </c>
      <c r="G1577" s="619">
        <f t="shared" si="48"/>
        <v>4.3849999999999998</v>
      </c>
      <c r="H1577" s="122">
        <v>4.38</v>
      </c>
      <c r="I1577" s="122">
        <v>4.3099999999999996</v>
      </c>
      <c r="J1577" s="122">
        <v>4.3899999999999997</v>
      </c>
      <c r="K1577" s="122">
        <v>4.46</v>
      </c>
      <c r="L1577" s="500"/>
    </row>
    <row r="1578" spans="1:12" ht="30" customHeight="1">
      <c r="A1578" s="139" t="str">
        <f t="shared" si="49"/>
        <v>1572위</v>
      </c>
      <c r="B1578" s="135" t="s">
        <v>3224</v>
      </c>
      <c r="C1578" s="135" t="s">
        <v>5597</v>
      </c>
      <c r="D1578" s="136" t="s">
        <v>5598</v>
      </c>
      <c r="E1578" s="132" t="s">
        <v>3212</v>
      </c>
      <c r="F1578" s="133" t="s">
        <v>3227</v>
      </c>
      <c r="G1578" s="619">
        <f t="shared" si="48"/>
        <v>4.3849999999999998</v>
      </c>
      <c r="H1578" s="122">
        <v>4.37</v>
      </c>
      <c r="I1578" s="122">
        <v>4.3899999999999997</v>
      </c>
      <c r="J1578" s="122">
        <v>4.37</v>
      </c>
      <c r="K1578" s="122">
        <v>4.41</v>
      </c>
      <c r="L1578" s="500"/>
    </row>
    <row r="1579" spans="1:12" ht="30" customHeight="1">
      <c r="A1579" s="139" t="str">
        <f t="shared" si="49"/>
        <v>1576위</v>
      </c>
      <c r="B1579" s="135" t="s">
        <v>2756</v>
      </c>
      <c r="C1579" s="119" t="s">
        <v>2508</v>
      </c>
      <c r="D1579" s="120" t="s">
        <v>155</v>
      </c>
      <c r="E1579" s="121" t="s">
        <v>805</v>
      </c>
      <c r="F1579" s="120" t="s">
        <v>806</v>
      </c>
      <c r="G1579" s="619">
        <f t="shared" si="48"/>
        <v>4.3825000000000003</v>
      </c>
      <c r="H1579" s="122">
        <v>4.3099999999999996</v>
      </c>
      <c r="I1579" s="122">
        <v>4.38</v>
      </c>
      <c r="J1579" s="122">
        <v>4.38</v>
      </c>
      <c r="K1579" s="122">
        <v>4.46</v>
      </c>
      <c r="L1579" s="500"/>
    </row>
    <row r="1580" spans="1:12" ht="30" customHeight="1">
      <c r="A1580" s="139" t="str">
        <f t="shared" si="49"/>
        <v>1576위</v>
      </c>
      <c r="B1580" s="135" t="s">
        <v>5600</v>
      </c>
      <c r="C1580" s="134" t="s">
        <v>3960</v>
      </c>
      <c r="D1580" s="131" t="s">
        <v>155</v>
      </c>
      <c r="E1580" s="132" t="s">
        <v>2762</v>
      </c>
      <c r="F1580" s="133" t="s">
        <v>2761</v>
      </c>
      <c r="G1580" s="619">
        <f t="shared" si="48"/>
        <v>4.3825000000000003</v>
      </c>
      <c r="H1580" s="122">
        <v>4.37</v>
      </c>
      <c r="I1580" s="122">
        <v>4.4000000000000004</v>
      </c>
      <c r="J1580" s="122">
        <v>4.4000000000000004</v>
      </c>
      <c r="K1580" s="122">
        <v>4.3600000000000003</v>
      </c>
      <c r="L1580" s="500"/>
    </row>
    <row r="1581" spans="1:12" ht="30" customHeight="1">
      <c r="A1581" s="139" t="str">
        <f t="shared" si="49"/>
        <v>1576위</v>
      </c>
      <c r="B1581" s="135" t="s">
        <v>2754</v>
      </c>
      <c r="C1581" s="119" t="s">
        <v>2502</v>
      </c>
      <c r="D1581" s="120" t="s">
        <v>133</v>
      </c>
      <c r="E1581" s="121" t="s">
        <v>142</v>
      </c>
      <c r="F1581" s="120" t="s">
        <v>143</v>
      </c>
      <c r="G1581" s="619">
        <f t="shared" si="48"/>
        <v>4.3825000000000003</v>
      </c>
      <c r="H1581" s="122">
        <v>4.3899999999999997</v>
      </c>
      <c r="I1581" s="122">
        <v>4.34</v>
      </c>
      <c r="J1581" s="122">
        <v>4.38</v>
      </c>
      <c r="K1581" s="122">
        <v>4.42</v>
      </c>
      <c r="L1581" s="500"/>
    </row>
    <row r="1582" spans="1:12" ht="30" customHeight="1">
      <c r="A1582" s="139" t="str">
        <f t="shared" si="49"/>
        <v>1576위</v>
      </c>
      <c r="B1582" s="135" t="s">
        <v>2754</v>
      </c>
      <c r="C1582" s="119" t="s">
        <v>2505</v>
      </c>
      <c r="D1582" s="120" t="s">
        <v>189</v>
      </c>
      <c r="E1582" s="121" t="s">
        <v>117</v>
      </c>
      <c r="F1582" s="120" t="s">
        <v>99</v>
      </c>
      <c r="G1582" s="619">
        <f t="shared" si="48"/>
        <v>4.3825000000000003</v>
      </c>
      <c r="H1582" s="122">
        <v>4.37</v>
      </c>
      <c r="I1582" s="122">
        <v>4.37</v>
      </c>
      <c r="J1582" s="122">
        <v>4.37</v>
      </c>
      <c r="K1582" s="122">
        <v>4.42</v>
      </c>
      <c r="L1582" s="500"/>
    </row>
    <row r="1583" spans="1:12" ht="30" customHeight="1">
      <c r="A1583" s="139" t="str">
        <f t="shared" si="49"/>
        <v>1576위</v>
      </c>
      <c r="B1583" s="135" t="s">
        <v>2758</v>
      </c>
      <c r="C1583" s="125" t="s">
        <v>2587</v>
      </c>
      <c r="D1583" s="130" t="s">
        <v>2684</v>
      </c>
      <c r="E1583" s="125" t="s">
        <v>211</v>
      </c>
      <c r="F1583" s="127" t="s">
        <v>212</v>
      </c>
      <c r="G1583" s="621">
        <f t="shared" si="48"/>
        <v>4.3825000000000003</v>
      </c>
      <c r="H1583" s="128">
        <v>4.38</v>
      </c>
      <c r="I1583" s="128">
        <v>4.4000000000000004</v>
      </c>
      <c r="J1583" s="128">
        <v>4.3600000000000003</v>
      </c>
      <c r="K1583" s="128">
        <v>4.3899999999999997</v>
      </c>
      <c r="L1583" s="500"/>
    </row>
    <row r="1584" spans="1:12" ht="30" customHeight="1">
      <c r="A1584" s="139" t="str">
        <f t="shared" si="49"/>
        <v>1576위</v>
      </c>
      <c r="B1584" s="135" t="s">
        <v>2758</v>
      </c>
      <c r="C1584" s="125" t="s">
        <v>2685</v>
      </c>
      <c r="D1584" s="130" t="s">
        <v>2664</v>
      </c>
      <c r="E1584" s="125" t="s">
        <v>1762</v>
      </c>
      <c r="F1584" s="127" t="s">
        <v>204</v>
      </c>
      <c r="G1584" s="621">
        <f t="shared" si="48"/>
        <v>4.3825000000000003</v>
      </c>
      <c r="H1584" s="128">
        <v>4.38</v>
      </c>
      <c r="I1584" s="128">
        <v>4.3600000000000003</v>
      </c>
      <c r="J1584" s="128">
        <v>4.41</v>
      </c>
      <c r="K1584" s="128">
        <v>4.38</v>
      </c>
      <c r="L1584" s="500"/>
    </row>
    <row r="1585" spans="1:12" ht="30" customHeight="1">
      <c r="A1585" s="139" t="str">
        <f t="shared" si="49"/>
        <v>1576위</v>
      </c>
      <c r="B1585" s="135" t="s">
        <v>2757</v>
      </c>
      <c r="C1585" s="119" t="s">
        <v>2514</v>
      </c>
      <c r="D1585" s="120" t="s">
        <v>1457</v>
      </c>
      <c r="E1585" s="121" t="s">
        <v>239</v>
      </c>
      <c r="F1585" s="120" t="s">
        <v>568</v>
      </c>
      <c r="G1585" s="619">
        <f t="shared" si="48"/>
        <v>4.3825000000000003</v>
      </c>
      <c r="H1585" s="122">
        <v>4.3600000000000003</v>
      </c>
      <c r="I1585" s="122">
        <v>4.3600000000000003</v>
      </c>
      <c r="J1585" s="122">
        <v>4.3600000000000003</v>
      </c>
      <c r="K1585" s="122">
        <v>4.45</v>
      </c>
      <c r="L1585" s="500"/>
    </row>
    <row r="1586" spans="1:12" ht="30" customHeight="1">
      <c r="A1586" s="139" t="str">
        <f t="shared" si="49"/>
        <v>1576위</v>
      </c>
      <c r="B1586" s="135" t="s">
        <v>2756</v>
      </c>
      <c r="C1586" s="119" t="s">
        <v>2510</v>
      </c>
      <c r="D1586" s="120" t="s">
        <v>966</v>
      </c>
      <c r="E1586" s="121" t="s">
        <v>1098</v>
      </c>
      <c r="F1586" s="120" t="s">
        <v>154</v>
      </c>
      <c r="G1586" s="619">
        <f t="shared" si="48"/>
        <v>4.3825000000000003</v>
      </c>
      <c r="H1586" s="122">
        <v>4.42</v>
      </c>
      <c r="I1586" s="122">
        <v>4.37</v>
      </c>
      <c r="J1586" s="122">
        <v>4.32</v>
      </c>
      <c r="K1586" s="122">
        <v>4.42</v>
      </c>
      <c r="L1586" s="500"/>
    </row>
    <row r="1587" spans="1:12" ht="30" customHeight="1">
      <c r="A1587" s="139" t="str">
        <f t="shared" si="49"/>
        <v>1584위</v>
      </c>
      <c r="B1587" s="139" t="s">
        <v>4995</v>
      </c>
      <c r="C1587" s="139" t="s">
        <v>5559</v>
      </c>
      <c r="D1587" s="142" t="s">
        <v>5552</v>
      </c>
      <c r="E1587" s="121" t="s">
        <v>5138</v>
      </c>
      <c r="F1587" s="140" t="s">
        <v>5139</v>
      </c>
      <c r="G1587" s="618">
        <f t="shared" si="48"/>
        <v>4.3803827751196174</v>
      </c>
      <c r="H1587" s="244">
        <v>4.3636363636363633</v>
      </c>
      <c r="I1587" s="244">
        <v>4.4035087719298245</v>
      </c>
      <c r="J1587" s="244">
        <v>4.3684210526315788</v>
      </c>
      <c r="K1587" s="244">
        <v>4.3859649122807021</v>
      </c>
      <c r="L1587" s="139"/>
    </row>
    <row r="1588" spans="1:12" ht="30" customHeight="1">
      <c r="A1588" s="139" t="str">
        <f t="shared" si="49"/>
        <v>1585위</v>
      </c>
      <c r="B1588" s="135" t="s">
        <v>2754</v>
      </c>
      <c r="C1588" s="119" t="s">
        <v>2502</v>
      </c>
      <c r="D1588" s="120" t="s">
        <v>155</v>
      </c>
      <c r="E1588" s="121" t="s">
        <v>156</v>
      </c>
      <c r="F1588" s="120" t="s">
        <v>157</v>
      </c>
      <c r="G1588" s="619">
        <f t="shared" si="48"/>
        <v>4.3800000000000008</v>
      </c>
      <c r="H1588" s="122">
        <v>4.32</v>
      </c>
      <c r="I1588" s="122">
        <v>4.37</v>
      </c>
      <c r="J1588" s="122">
        <v>4.43</v>
      </c>
      <c r="K1588" s="122">
        <v>4.4000000000000004</v>
      </c>
      <c r="L1588" s="500"/>
    </row>
    <row r="1589" spans="1:12" ht="30" customHeight="1">
      <c r="A1589" s="139" t="str">
        <f t="shared" si="49"/>
        <v>1585위</v>
      </c>
      <c r="B1589" s="135" t="s">
        <v>2759</v>
      </c>
      <c r="C1589" s="134" t="s">
        <v>2127</v>
      </c>
      <c r="D1589" s="131" t="s">
        <v>2340</v>
      </c>
      <c r="E1589" s="132" t="s">
        <v>2346</v>
      </c>
      <c r="F1589" s="131" t="s">
        <v>2347</v>
      </c>
      <c r="G1589" s="619">
        <f t="shared" si="48"/>
        <v>4.3800000000000008</v>
      </c>
      <c r="H1589" s="122">
        <v>4.4000000000000004</v>
      </c>
      <c r="I1589" s="122">
        <v>4.3600000000000003</v>
      </c>
      <c r="J1589" s="122">
        <v>4.4000000000000004</v>
      </c>
      <c r="K1589" s="122">
        <v>4.3600000000000003</v>
      </c>
      <c r="L1589" s="500"/>
    </row>
    <row r="1590" spans="1:12" ht="30" customHeight="1">
      <c r="A1590" s="139" t="str">
        <f t="shared" si="49"/>
        <v>1587위</v>
      </c>
      <c r="B1590" s="139" t="s">
        <v>4136</v>
      </c>
      <c r="C1590" s="139" t="s">
        <v>4138</v>
      </c>
      <c r="D1590" s="120" t="s">
        <v>4134</v>
      </c>
      <c r="E1590" s="121" t="s">
        <v>2762</v>
      </c>
      <c r="F1590" s="140" t="s">
        <v>2761</v>
      </c>
      <c r="G1590" s="618">
        <f t="shared" si="48"/>
        <v>4.38</v>
      </c>
      <c r="H1590" s="141">
        <v>4.4000000000000004</v>
      </c>
      <c r="I1590" s="141">
        <v>4.3899999999999997</v>
      </c>
      <c r="J1590" s="141">
        <v>4.37</v>
      </c>
      <c r="K1590" s="141">
        <v>4.3600000000000003</v>
      </c>
      <c r="L1590" s="500"/>
    </row>
    <row r="1591" spans="1:12" ht="30" customHeight="1">
      <c r="A1591" s="139" t="str">
        <f t="shared" si="49"/>
        <v>1587위</v>
      </c>
      <c r="B1591" s="135" t="s">
        <v>2755</v>
      </c>
      <c r="C1591" s="119" t="s">
        <v>2506</v>
      </c>
      <c r="D1591" s="120" t="s">
        <v>521</v>
      </c>
      <c r="E1591" s="121" t="s">
        <v>341</v>
      </c>
      <c r="F1591" s="120" t="s">
        <v>342</v>
      </c>
      <c r="G1591" s="619">
        <f t="shared" si="48"/>
        <v>4.38</v>
      </c>
      <c r="H1591" s="122">
        <v>4.4000000000000004</v>
      </c>
      <c r="I1591" s="122">
        <v>4.4000000000000004</v>
      </c>
      <c r="J1591" s="122">
        <v>4.3600000000000003</v>
      </c>
      <c r="K1591" s="122">
        <v>4.3600000000000003</v>
      </c>
      <c r="L1591" s="500"/>
    </row>
    <row r="1592" spans="1:12" ht="30" customHeight="1">
      <c r="A1592" s="139" t="str">
        <f t="shared" si="49"/>
        <v>1587위</v>
      </c>
      <c r="B1592" s="135" t="s">
        <v>2758</v>
      </c>
      <c r="C1592" s="125" t="s">
        <v>2644</v>
      </c>
      <c r="D1592" s="130" t="s">
        <v>2686</v>
      </c>
      <c r="E1592" s="125" t="s">
        <v>2566</v>
      </c>
      <c r="F1592" s="127" t="s">
        <v>202</v>
      </c>
      <c r="G1592" s="621">
        <f t="shared" si="48"/>
        <v>4.38</v>
      </c>
      <c r="H1592" s="128">
        <v>4.38</v>
      </c>
      <c r="I1592" s="128">
        <v>4.3899999999999997</v>
      </c>
      <c r="J1592" s="128">
        <v>4.37</v>
      </c>
      <c r="K1592" s="128">
        <v>4.38</v>
      </c>
      <c r="L1592" s="500"/>
    </row>
    <row r="1593" spans="1:12" ht="30" customHeight="1">
      <c r="A1593" s="139" t="str">
        <f t="shared" si="49"/>
        <v>1587위</v>
      </c>
      <c r="B1593" s="135" t="s">
        <v>2758</v>
      </c>
      <c r="C1593" s="125" t="s">
        <v>2610</v>
      </c>
      <c r="D1593" s="130" t="s">
        <v>2635</v>
      </c>
      <c r="E1593" s="125" t="s">
        <v>2553</v>
      </c>
      <c r="F1593" s="127" t="s">
        <v>328</v>
      </c>
      <c r="G1593" s="621">
        <f t="shared" si="48"/>
        <v>4.38</v>
      </c>
      <c r="H1593" s="128">
        <v>4.38</v>
      </c>
      <c r="I1593" s="128">
        <v>4.38</v>
      </c>
      <c r="J1593" s="128">
        <v>4.38</v>
      </c>
      <c r="K1593" s="128">
        <v>4.38</v>
      </c>
      <c r="L1593" s="500"/>
    </row>
    <row r="1594" spans="1:12" ht="30" customHeight="1">
      <c r="A1594" s="139" t="str">
        <f t="shared" si="49"/>
        <v>1587위</v>
      </c>
      <c r="B1594" s="135" t="s">
        <v>2759</v>
      </c>
      <c r="C1594" s="134" t="s">
        <v>2116</v>
      </c>
      <c r="D1594" s="131" t="s">
        <v>2267</v>
      </c>
      <c r="E1594" s="132" t="s">
        <v>1050</v>
      </c>
      <c r="F1594" s="133" t="s">
        <v>899</v>
      </c>
      <c r="G1594" s="619">
        <f t="shared" si="48"/>
        <v>4.38</v>
      </c>
      <c r="H1594" s="122">
        <v>4.38</v>
      </c>
      <c r="I1594" s="122">
        <v>4.38</v>
      </c>
      <c r="J1594" s="122">
        <v>4.38</v>
      </c>
      <c r="K1594" s="122">
        <v>4.38</v>
      </c>
      <c r="L1594" s="500"/>
    </row>
    <row r="1595" spans="1:12" ht="30" customHeight="1">
      <c r="A1595" s="139" t="str">
        <f t="shared" si="49"/>
        <v>1587위</v>
      </c>
      <c r="B1595" s="135" t="s">
        <v>2754</v>
      </c>
      <c r="C1595" s="119" t="s">
        <v>2505</v>
      </c>
      <c r="D1595" s="120" t="s">
        <v>133</v>
      </c>
      <c r="E1595" s="121" t="s">
        <v>205</v>
      </c>
      <c r="F1595" s="120" t="s">
        <v>206</v>
      </c>
      <c r="G1595" s="619">
        <f t="shared" si="48"/>
        <v>4.38</v>
      </c>
      <c r="H1595" s="122">
        <v>4.38</v>
      </c>
      <c r="I1595" s="122">
        <v>4.3499999999999996</v>
      </c>
      <c r="J1595" s="122">
        <v>4.38</v>
      </c>
      <c r="K1595" s="122">
        <v>4.41</v>
      </c>
      <c r="L1595" s="500"/>
    </row>
    <row r="1596" spans="1:12" ht="30" customHeight="1">
      <c r="A1596" s="139" t="str">
        <f t="shared" si="49"/>
        <v>1587위</v>
      </c>
      <c r="B1596" s="135" t="s">
        <v>3037</v>
      </c>
      <c r="C1596" s="135" t="s">
        <v>5592</v>
      </c>
      <c r="D1596" s="120" t="s">
        <v>155</v>
      </c>
      <c r="E1596" s="121" t="s">
        <v>329</v>
      </c>
      <c r="F1596" s="140" t="s">
        <v>330</v>
      </c>
      <c r="G1596" s="619">
        <f t="shared" si="48"/>
        <v>4.38</v>
      </c>
      <c r="H1596" s="122">
        <v>4.38</v>
      </c>
      <c r="I1596" s="122">
        <v>4.38</v>
      </c>
      <c r="J1596" s="122">
        <v>4.38</v>
      </c>
      <c r="K1596" s="122">
        <v>4.38</v>
      </c>
      <c r="L1596" s="500"/>
    </row>
    <row r="1597" spans="1:12" ht="30" customHeight="1">
      <c r="A1597" s="139" t="str">
        <f t="shared" si="49"/>
        <v>1587위</v>
      </c>
      <c r="B1597" s="139" t="s">
        <v>4375</v>
      </c>
      <c r="C1597" s="139" t="s">
        <v>4784</v>
      </c>
      <c r="D1597" s="142" t="s">
        <v>4781</v>
      </c>
      <c r="E1597" s="121" t="s">
        <v>4741</v>
      </c>
      <c r="F1597" s="120" t="s">
        <v>4742</v>
      </c>
      <c r="G1597" s="618">
        <f t="shared" si="48"/>
        <v>4.38</v>
      </c>
      <c r="H1597" s="141">
        <v>4.3899999999999997</v>
      </c>
      <c r="I1597" s="141">
        <v>4.43</v>
      </c>
      <c r="J1597" s="141">
        <v>4.34</v>
      </c>
      <c r="K1597" s="141">
        <v>4.3600000000000003</v>
      </c>
      <c r="L1597" s="139"/>
    </row>
    <row r="1598" spans="1:12" ht="30" customHeight="1">
      <c r="A1598" s="139" t="str">
        <f t="shared" si="49"/>
        <v>1587위</v>
      </c>
      <c r="B1598" s="135" t="s">
        <v>4375</v>
      </c>
      <c r="C1598" s="135" t="s">
        <v>4488</v>
      </c>
      <c r="D1598" s="142" t="s">
        <v>4493</v>
      </c>
      <c r="E1598" s="121" t="s">
        <v>4454</v>
      </c>
      <c r="F1598" s="140" t="s">
        <v>4455</v>
      </c>
      <c r="G1598" s="619">
        <f t="shared" si="48"/>
        <v>4.38</v>
      </c>
      <c r="H1598" s="122">
        <v>4.42</v>
      </c>
      <c r="I1598" s="122">
        <v>4.38</v>
      </c>
      <c r="J1598" s="122">
        <v>4.38</v>
      </c>
      <c r="K1598" s="122">
        <v>4.34</v>
      </c>
      <c r="L1598" s="135"/>
    </row>
    <row r="1599" spans="1:12" ht="30" customHeight="1">
      <c r="A1599" s="139" t="str">
        <f t="shared" si="49"/>
        <v>1587위</v>
      </c>
      <c r="B1599" s="135" t="s">
        <v>2755</v>
      </c>
      <c r="C1599" s="119" t="s">
        <v>2506</v>
      </c>
      <c r="D1599" s="120" t="s">
        <v>590</v>
      </c>
      <c r="E1599" s="121" t="s">
        <v>599</v>
      </c>
      <c r="F1599" s="120" t="s">
        <v>600</v>
      </c>
      <c r="G1599" s="619">
        <f t="shared" si="48"/>
        <v>4.38</v>
      </c>
      <c r="H1599" s="122">
        <v>4.41</v>
      </c>
      <c r="I1599" s="122">
        <v>4.3499999999999996</v>
      </c>
      <c r="J1599" s="122">
        <v>4.3499999999999996</v>
      </c>
      <c r="K1599" s="122">
        <v>4.41</v>
      </c>
      <c r="L1599" s="500"/>
    </row>
    <row r="1600" spans="1:12" ht="30" customHeight="1">
      <c r="A1600" s="139" t="str">
        <f t="shared" si="49"/>
        <v>1587위</v>
      </c>
      <c r="B1600" s="135" t="s">
        <v>2758</v>
      </c>
      <c r="C1600" s="125" t="s">
        <v>2601</v>
      </c>
      <c r="D1600" s="130" t="s">
        <v>1988</v>
      </c>
      <c r="E1600" s="125" t="s">
        <v>597</v>
      </c>
      <c r="F1600" s="127" t="s">
        <v>541</v>
      </c>
      <c r="G1600" s="621">
        <f t="shared" si="48"/>
        <v>4.38</v>
      </c>
      <c r="H1600" s="128">
        <v>4.41</v>
      </c>
      <c r="I1600" s="128">
        <v>4.41</v>
      </c>
      <c r="J1600" s="128">
        <v>4.3499999999999996</v>
      </c>
      <c r="K1600" s="128">
        <v>4.3499999999999996</v>
      </c>
      <c r="L1600" s="500"/>
    </row>
    <row r="1601" spans="1:12" ht="30" customHeight="1">
      <c r="A1601" s="139" t="str">
        <f t="shared" si="49"/>
        <v>1587위</v>
      </c>
      <c r="B1601" s="135" t="s">
        <v>2756</v>
      </c>
      <c r="C1601" s="119" t="s">
        <v>2507</v>
      </c>
      <c r="D1601" s="120" t="s">
        <v>155</v>
      </c>
      <c r="E1601" s="121" t="s">
        <v>331</v>
      </c>
      <c r="F1601" s="120" t="s">
        <v>332</v>
      </c>
      <c r="G1601" s="619">
        <f t="shared" si="48"/>
        <v>4.38</v>
      </c>
      <c r="H1601" s="122">
        <v>4.3</v>
      </c>
      <c r="I1601" s="122">
        <v>4.45</v>
      </c>
      <c r="J1601" s="122">
        <v>4.4000000000000004</v>
      </c>
      <c r="K1601" s="122">
        <v>4.37</v>
      </c>
      <c r="L1601" s="500"/>
    </row>
    <row r="1602" spans="1:12" ht="30" customHeight="1">
      <c r="A1602" s="139" t="str">
        <f t="shared" si="49"/>
        <v>1599위</v>
      </c>
      <c r="B1602" s="139" t="s">
        <v>4995</v>
      </c>
      <c r="C1602" s="139" t="s">
        <v>4910</v>
      </c>
      <c r="D1602" s="142" t="s">
        <v>4996</v>
      </c>
      <c r="E1602" s="121" t="s">
        <v>4933</v>
      </c>
      <c r="F1602" s="140" t="s">
        <v>4934</v>
      </c>
      <c r="G1602" s="618">
        <f t="shared" si="48"/>
        <v>4.379032258064516</v>
      </c>
      <c r="H1602" s="244">
        <v>4.403225806451613</v>
      </c>
      <c r="I1602" s="244">
        <v>4.387096774193548</v>
      </c>
      <c r="J1602" s="244">
        <v>4.370967741935484</v>
      </c>
      <c r="K1602" s="244">
        <v>4.354838709677419</v>
      </c>
      <c r="L1602" s="139"/>
    </row>
    <row r="1603" spans="1:12" ht="30" customHeight="1">
      <c r="A1603" s="139" t="str">
        <f t="shared" si="49"/>
        <v>1600위</v>
      </c>
      <c r="B1603" s="139" t="s">
        <v>4995</v>
      </c>
      <c r="C1603" s="139" t="s">
        <v>4910</v>
      </c>
      <c r="D1603" s="142" t="s">
        <v>4996</v>
      </c>
      <c r="E1603" s="121" t="s">
        <v>4935</v>
      </c>
      <c r="F1603" s="140" t="s">
        <v>4936</v>
      </c>
      <c r="G1603" s="618">
        <f t="shared" si="48"/>
        <v>4.3787878787878789</v>
      </c>
      <c r="H1603" s="244">
        <v>4.3939393939393936</v>
      </c>
      <c r="I1603" s="244">
        <v>4.3181818181818183</v>
      </c>
      <c r="J1603" s="244">
        <v>4.3636363636363633</v>
      </c>
      <c r="K1603" s="244">
        <v>4.4393939393939394</v>
      </c>
      <c r="L1603" s="139"/>
    </row>
    <row r="1604" spans="1:12" ht="30" customHeight="1">
      <c r="A1604" s="139" t="str">
        <f t="shared" si="49"/>
        <v>1601위</v>
      </c>
      <c r="B1604" s="135" t="s">
        <v>4375</v>
      </c>
      <c r="C1604" s="135" t="s">
        <v>4260</v>
      </c>
      <c r="D1604" s="120" t="s">
        <v>4373</v>
      </c>
      <c r="E1604" s="121" t="s">
        <v>4334</v>
      </c>
      <c r="F1604" s="120" t="s">
        <v>4335</v>
      </c>
      <c r="G1604" s="618">
        <f t="shared" ref="G1604:G1667" si="50">AVERAGE(H1604:K1604)</f>
        <v>4.3775000000000004</v>
      </c>
      <c r="H1604" s="141">
        <v>4.43</v>
      </c>
      <c r="I1604" s="141">
        <v>4.4000000000000004</v>
      </c>
      <c r="J1604" s="141">
        <v>4.3099999999999996</v>
      </c>
      <c r="K1604" s="141">
        <v>4.37</v>
      </c>
      <c r="L1604" s="500"/>
    </row>
    <row r="1605" spans="1:12" ht="30" customHeight="1">
      <c r="A1605" s="139" t="str">
        <f t="shared" si="49"/>
        <v>1601위</v>
      </c>
      <c r="B1605" s="135" t="s">
        <v>2754</v>
      </c>
      <c r="C1605" s="119" t="s">
        <v>2502</v>
      </c>
      <c r="D1605" s="120" t="s">
        <v>155</v>
      </c>
      <c r="E1605" s="121" t="s">
        <v>156</v>
      </c>
      <c r="F1605" s="120" t="s">
        <v>159</v>
      </c>
      <c r="G1605" s="619">
        <f t="shared" si="50"/>
        <v>4.3775000000000004</v>
      </c>
      <c r="H1605" s="122">
        <v>4.38</v>
      </c>
      <c r="I1605" s="122">
        <v>4.37</v>
      </c>
      <c r="J1605" s="122">
        <v>4.3899999999999997</v>
      </c>
      <c r="K1605" s="122">
        <v>4.37</v>
      </c>
      <c r="L1605" s="500"/>
    </row>
    <row r="1606" spans="1:12" ht="30" customHeight="1">
      <c r="A1606" s="139" t="str">
        <f t="shared" ref="A1606:A1669" si="51">IF(_xlfn.RANK.EQ(G1606,$G$4:$G$1977,0)=_xlfn.RANK.EQ(G1605,$G$4:$G$1977,0), _xlfn.RANK.EQ(G1605,$G$4:$G$1977)&amp;"위", _xlfn.RANK.EQ(G1606,$G$4:$G$1977,0)&amp;"위")</f>
        <v>1601위</v>
      </c>
      <c r="B1606" s="135" t="s">
        <v>4237</v>
      </c>
      <c r="C1606" s="134" t="s">
        <v>3239</v>
      </c>
      <c r="D1606" s="131" t="s">
        <v>4041</v>
      </c>
      <c r="E1606" s="132" t="s">
        <v>3241</v>
      </c>
      <c r="F1606" s="131" t="s">
        <v>3242</v>
      </c>
      <c r="G1606" s="619">
        <f t="shared" si="50"/>
        <v>4.3775000000000004</v>
      </c>
      <c r="H1606" s="122">
        <v>4.4400000000000004</v>
      </c>
      <c r="I1606" s="122">
        <v>4.38</v>
      </c>
      <c r="J1606" s="122">
        <v>4.25</v>
      </c>
      <c r="K1606" s="122">
        <v>4.4400000000000004</v>
      </c>
      <c r="L1606" s="500"/>
    </row>
    <row r="1607" spans="1:12" ht="30" customHeight="1">
      <c r="A1607" s="139" t="str">
        <f t="shared" si="51"/>
        <v>1604위</v>
      </c>
      <c r="B1607" s="135" t="s">
        <v>2756</v>
      </c>
      <c r="C1607" s="119" t="s">
        <v>2510</v>
      </c>
      <c r="D1607" s="120" t="s">
        <v>155</v>
      </c>
      <c r="E1607" s="121" t="s">
        <v>669</v>
      </c>
      <c r="F1607" s="120" t="s">
        <v>802</v>
      </c>
      <c r="G1607" s="619">
        <f t="shared" si="50"/>
        <v>4.3774999999999995</v>
      </c>
      <c r="H1607" s="122">
        <v>4.38</v>
      </c>
      <c r="I1607" s="122">
        <v>4.38</v>
      </c>
      <c r="J1607" s="122">
        <v>4.41</v>
      </c>
      <c r="K1607" s="122">
        <v>4.34</v>
      </c>
      <c r="L1607" s="500"/>
    </row>
    <row r="1608" spans="1:12" ht="30" customHeight="1">
      <c r="A1608" s="139" t="str">
        <f t="shared" si="51"/>
        <v>1604위</v>
      </c>
      <c r="B1608" s="135" t="s">
        <v>2755</v>
      </c>
      <c r="C1608" s="119" t="s">
        <v>2506</v>
      </c>
      <c r="D1608" s="120" t="s">
        <v>155</v>
      </c>
      <c r="E1608" s="121" t="s">
        <v>327</v>
      </c>
      <c r="F1608" s="120" t="s">
        <v>640</v>
      </c>
      <c r="G1608" s="619">
        <f t="shared" si="50"/>
        <v>4.3774999999999995</v>
      </c>
      <c r="H1608" s="122">
        <v>4.4000000000000004</v>
      </c>
      <c r="I1608" s="122">
        <v>4.21</v>
      </c>
      <c r="J1608" s="122">
        <v>4.47</v>
      </c>
      <c r="K1608" s="122">
        <v>4.43</v>
      </c>
      <c r="L1608" s="500"/>
    </row>
    <row r="1609" spans="1:12" ht="30" customHeight="1">
      <c r="A1609" s="139" t="str">
        <f t="shared" si="51"/>
        <v>1604위</v>
      </c>
      <c r="B1609" s="135" t="s">
        <v>2758</v>
      </c>
      <c r="C1609" s="125" t="s">
        <v>2587</v>
      </c>
      <c r="D1609" s="130" t="s">
        <v>2664</v>
      </c>
      <c r="E1609" s="125" t="s">
        <v>2567</v>
      </c>
      <c r="F1609" s="127" t="s">
        <v>206</v>
      </c>
      <c r="G1609" s="621">
        <f t="shared" si="50"/>
        <v>4.3774999999999995</v>
      </c>
      <c r="H1609" s="128">
        <v>4.3899999999999997</v>
      </c>
      <c r="I1609" s="128">
        <v>4.3499999999999996</v>
      </c>
      <c r="J1609" s="128">
        <v>4.3499999999999996</v>
      </c>
      <c r="K1609" s="128">
        <v>4.42</v>
      </c>
      <c r="L1609" s="500"/>
    </row>
    <row r="1610" spans="1:12" ht="30" customHeight="1">
      <c r="A1610" s="139" t="str">
        <f t="shared" si="51"/>
        <v>1604위</v>
      </c>
      <c r="B1610" s="139" t="s">
        <v>4136</v>
      </c>
      <c r="C1610" s="139" t="s">
        <v>4135</v>
      </c>
      <c r="D1610" s="120" t="s">
        <v>4134</v>
      </c>
      <c r="E1610" s="121" t="s">
        <v>677</v>
      </c>
      <c r="F1610" s="140" t="s">
        <v>678</v>
      </c>
      <c r="G1610" s="618">
        <f t="shared" si="50"/>
        <v>4.3774999999999995</v>
      </c>
      <c r="H1610" s="141">
        <v>4.5</v>
      </c>
      <c r="I1610" s="141">
        <v>4.38</v>
      </c>
      <c r="J1610" s="141">
        <v>4.38</v>
      </c>
      <c r="K1610" s="141">
        <v>4.25</v>
      </c>
      <c r="L1610" s="500"/>
    </row>
    <row r="1611" spans="1:12" ht="30" customHeight="1">
      <c r="A1611" s="139" t="str">
        <f t="shared" si="51"/>
        <v>1604위</v>
      </c>
      <c r="B1611" s="135" t="s">
        <v>4237</v>
      </c>
      <c r="C1611" s="134" t="s">
        <v>3272</v>
      </c>
      <c r="D1611" s="131" t="s">
        <v>155</v>
      </c>
      <c r="E1611" s="132" t="s">
        <v>2770</v>
      </c>
      <c r="F1611" s="133" t="s">
        <v>2771</v>
      </c>
      <c r="G1611" s="619">
        <f t="shared" si="50"/>
        <v>4.3774999999999995</v>
      </c>
      <c r="H1611" s="122">
        <v>4.3899999999999997</v>
      </c>
      <c r="I1611" s="122">
        <v>4.3499999999999996</v>
      </c>
      <c r="J1611" s="122">
        <v>4.38</v>
      </c>
      <c r="K1611" s="122">
        <v>4.3899999999999997</v>
      </c>
      <c r="L1611" s="500"/>
    </row>
    <row r="1612" spans="1:12" ht="30" customHeight="1">
      <c r="A1612" s="139" t="str">
        <f t="shared" si="51"/>
        <v>1609위</v>
      </c>
      <c r="B1612" s="139" t="s">
        <v>4375</v>
      </c>
      <c r="C1612" s="139" t="s">
        <v>4904</v>
      </c>
      <c r="D1612" s="142" t="s">
        <v>4899</v>
      </c>
      <c r="E1612" s="121" t="s">
        <v>4808</v>
      </c>
      <c r="F1612" s="140" t="s">
        <v>4809</v>
      </c>
      <c r="G1612" s="618">
        <f t="shared" si="50"/>
        <v>4.375</v>
      </c>
      <c r="H1612" s="141">
        <v>4.3499999999999996</v>
      </c>
      <c r="I1612" s="141">
        <v>4.38</v>
      </c>
      <c r="J1612" s="141">
        <v>4.3600000000000003</v>
      </c>
      <c r="K1612" s="141">
        <v>4.41</v>
      </c>
      <c r="L1612" s="139"/>
    </row>
    <row r="1613" spans="1:12" ht="30" customHeight="1">
      <c r="A1613" s="139" t="str">
        <f t="shared" si="51"/>
        <v>1609위</v>
      </c>
      <c r="B1613" s="135" t="s">
        <v>2758</v>
      </c>
      <c r="C1613" s="125" t="s">
        <v>2663</v>
      </c>
      <c r="D1613" s="130" t="s">
        <v>2664</v>
      </c>
      <c r="E1613" s="125" t="s">
        <v>199</v>
      </c>
      <c r="F1613" s="127" t="s">
        <v>200</v>
      </c>
      <c r="G1613" s="621">
        <f t="shared" si="50"/>
        <v>4.375</v>
      </c>
      <c r="H1613" s="128">
        <v>4.34</v>
      </c>
      <c r="I1613" s="128">
        <v>4.43</v>
      </c>
      <c r="J1613" s="128">
        <v>4.37</v>
      </c>
      <c r="K1613" s="128">
        <v>4.3600000000000003</v>
      </c>
      <c r="L1613" s="500"/>
    </row>
    <row r="1614" spans="1:12" ht="30" customHeight="1">
      <c r="A1614" s="139" t="str">
        <f t="shared" si="51"/>
        <v>1609위</v>
      </c>
      <c r="B1614" s="135" t="s">
        <v>2758</v>
      </c>
      <c r="C1614" s="125" t="s">
        <v>2587</v>
      </c>
      <c r="D1614" s="130" t="s">
        <v>2664</v>
      </c>
      <c r="E1614" s="125" t="s">
        <v>2568</v>
      </c>
      <c r="F1614" s="127" t="s">
        <v>307</v>
      </c>
      <c r="G1614" s="621">
        <f t="shared" si="50"/>
        <v>4.375</v>
      </c>
      <c r="H1614" s="128">
        <v>4.3499999999999996</v>
      </c>
      <c r="I1614" s="128">
        <v>4.38</v>
      </c>
      <c r="J1614" s="128">
        <v>4.38</v>
      </c>
      <c r="K1614" s="128">
        <v>4.3899999999999997</v>
      </c>
      <c r="L1614" s="500"/>
    </row>
    <row r="1615" spans="1:12" ht="30" customHeight="1">
      <c r="A1615" s="139" t="str">
        <f t="shared" si="51"/>
        <v>1609위</v>
      </c>
      <c r="B1615" s="139" t="s">
        <v>4237</v>
      </c>
      <c r="C1615" s="139" t="s">
        <v>4160</v>
      </c>
      <c r="D1615" s="120" t="s">
        <v>4229</v>
      </c>
      <c r="E1615" s="121" t="s">
        <v>4164</v>
      </c>
      <c r="F1615" s="140" t="s">
        <v>4166</v>
      </c>
      <c r="G1615" s="618">
        <f t="shared" si="50"/>
        <v>4.375</v>
      </c>
      <c r="H1615" s="141">
        <v>4.3</v>
      </c>
      <c r="I1615" s="141">
        <v>4.42</v>
      </c>
      <c r="J1615" s="141">
        <v>4.38</v>
      </c>
      <c r="K1615" s="141">
        <v>4.4000000000000004</v>
      </c>
      <c r="L1615" s="500"/>
    </row>
    <row r="1616" spans="1:12" ht="30" customHeight="1">
      <c r="A1616" s="139" t="str">
        <f t="shared" si="51"/>
        <v>1613위</v>
      </c>
      <c r="B1616" s="135" t="s">
        <v>2756</v>
      </c>
      <c r="C1616" s="119" t="s">
        <v>2507</v>
      </c>
      <c r="D1616" s="120" t="s">
        <v>521</v>
      </c>
      <c r="E1616" s="121" t="s">
        <v>298</v>
      </c>
      <c r="F1616" s="120" t="s">
        <v>299</v>
      </c>
      <c r="G1616" s="619">
        <f t="shared" si="50"/>
        <v>4.3725000000000005</v>
      </c>
      <c r="H1616" s="122">
        <v>4.3600000000000003</v>
      </c>
      <c r="I1616" s="122">
        <v>4.3899999999999997</v>
      </c>
      <c r="J1616" s="122">
        <v>4.37</v>
      </c>
      <c r="K1616" s="122">
        <v>4.37</v>
      </c>
      <c r="L1616" s="500"/>
    </row>
    <row r="1617" spans="1:12" ht="30" customHeight="1">
      <c r="A1617" s="139" t="str">
        <f t="shared" si="51"/>
        <v>1614위</v>
      </c>
      <c r="B1617" s="135" t="s">
        <v>2755</v>
      </c>
      <c r="C1617" s="123" t="s">
        <v>235</v>
      </c>
      <c r="D1617" s="120" t="s">
        <v>377</v>
      </c>
      <c r="E1617" s="121" t="s">
        <v>389</v>
      </c>
      <c r="F1617" s="120" t="s">
        <v>390</v>
      </c>
      <c r="G1617" s="619">
        <f t="shared" si="50"/>
        <v>4.37</v>
      </c>
      <c r="H1617" s="122">
        <v>4.33</v>
      </c>
      <c r="I1617" s="122">
        <v>4.33</v>
      </c>
      <c r="J1617" s="122">
        <v>4.41</v>
      </c>
      <c r="K1617" s="122">
        <v>4.41</v>
      </c>
      <c r="L1617" s="500"/>
    </row>
    <row r="1618" spans="1:12" ht="30" customHeight="1">
      <c r="A1618" s="139" t="str">
        <f t="shared" si="51"/>
        <v>1614위</v>
      </c>
      <c r="B1618" s="135" t="s">
        <v>4237</v>
      </c>
      <c r="C1618" s="134" t="s">
        <v>3960</v>
      </c>
      <c r="D1618" s="131" t="s">
        <v>155</v>
      </c>
      <c r="E1618" s="132" t="s">
        <v>4031</v>
      </c>
      <c r="F1618" s="133" t="s">
        <v>4032</v>
      </c>
      <c r="G1618" s="619">
        <f t="shared" si="50"/>
        <v>4.37</v>
      </c>
      <c r="H1618" s="122">
        <v>4.41</v>
      </c>
      <c r="I1618" s="122">
        <v>4.3499999999999996</v>
      </c>
      <c r="J1618" s="122">
        <v>4.3600000000000003</v>
      </c>
      <c r="K1618" s="122">
        <v>4.3600000000000003</v>
      </c>
      <c r="L1618" s="500"/>
    </row>
    <row r="1619" spans="1:12" ht="30" customHeight="1">
      <c r="A1619" s="139" t="str">
        <f t="shared" si="51"/>
        <v>1616위</v>
      </c>
      <c r="B1619" s="139" t="s">
        <v>4375</v>
      </c>
      <c r="C1619" s="139" t="s">
        <v>4904</v>
      </c>
      <c r="D1619" s="142" t="s">
        <v>4903</v>
      </c>
      <c r="E1619" s="121" t="s">
        <v>4895</v>
      </c>
      <c r="F1619" s="120" t="s">
        <v>4896</v>
      </c>
      <c r="G1619" s="618">
        <f t="shared" si="50"/>
        <v>4.3677653078775371</v>
      </c>
      <c r="H1619" s="502">
        <v>4.3684210526315788</v>
      </c>
      <c r="I1619" s="502">
        <v>4.3986928104575167</v>
      </c>
      <c r="J1619" s="502">
        <v>4.3355263157894735</v>
      </c>
      <c r="K1619" s="502">
        <v>4.3684210526315788</v>
      </c>
      <c r="L1619" s="139"/>
    </row>
    <row r="1620" spans="1:12" ht="30" customHeight="1">
      <c r="A1620" s="139" t="str">
        <f t="shared" si="51"/>
        <v>1617위</v>
      </c>
      <c r="B1620" s="135" t="s">
        <v>2871</v>
      </c>
      <c r="C1620" s="135" t="s">
        <v>5589</v>
      </c>
      <c r="D1620" s="120" t="s">
        <v>2870</v>
      </c>
      <c r="E1620" s="132" t="s">
        <v>2856</v>
      </c>
      <c r="F1620" s="133" t="s">
        <v>2858</v>
      </c>
      <c r="G1620" s="619">
        <f t="shared" si="50"/>
        <v>4.3674999999999997</v>
      </c>
      <c r="H1620" s="122">
        <v>4.37</v>
      </c>
      <c r="I1620" s="122">
        <v>4.38</v>
      </c>
      <c r="J1620" s="122">
        <v>4.37</v>
      </c>
      <c r="K1620" s="122">
        <v>4.3499999999999996</v>
      </c>
      <c r="L1620" s="500"/>
    </row>
    <row r="1621" spans="1:12" ht="30" customHeight="1">
      <c r="A1621" s="139" t="str">
        <f t="shared" si="51"/>
        <v>1617위</v>
      </c>
      <c r="B1621" s="135" t="s">
        <v>2755</v>
      </c>
      <c r="C1621" s="123" t="s">
        <v>216</v>
      </c>
      <c r="D1621" s="120" t="s">
        <v>155</v>
      </c>
      <c r="E1621" s="121" t="s">
        <v>339</v>
      </c>
      <c r="F1621" s="120" t="s">
        <v>340</v>
      </c>
      <c r="G1621" s="619">
        <f t="shared" si="50"/>
        <v>4.3674999999999997</v>
      </c>
      <c r="H1621" s="122">
        <v>4.42</v>
      </c>
      <c r="I1621" s="122">
        <v>4.3099999999999996</v>
      </c>
      <c r="J1621" s="122">
        <v>4.32</v>
      </c>
      <c r="K1621" s="122">
        <v>4.42</v>
      </c>
      <c r="L1621" s="500"/>
    </row>
    <row r="1622" spans="1:12" ht="30" customHeight="1">
      <c r="A1622" s="139" t="str">
        <f t="shared" si="51"/>
        <v>1617위</v>
      </c>
      <c r="B1622" s="135" t="s">
        <v>2758</v>
      </c>
      <c r="C1622" s="125" t="s">
        <v>1706</v>
      </c>
      <c r="D1622" s="130" t="s">
        <v>2655</v>
      </c>
      <c r="E1622" s="125" t="s">
        <v>2569</v>
      </c>
      <c r="F1622" s="127" t="s">
        <v>204</v>
      </c>
      <c r="G1622" s="621">
        <f t="shared" si="50"/>
        <v>4.3674999999999997</v>
      </c>
      <c r="H1622" s="128">
        <v>4.32</v>
      </c>
      <c r="I1622" s="128">
        <v>4.3600000000000003</v>
      </c>
      <c r="J1622" s="128">
        <v>4.38</v>
      </c>
      <c r="K1622" s="128">
        <v>4.41</v>
      </c>
      <c r="L1622" s="500"/>
    </row>
    <row r="1623" spans="1:12" ht="30" customHeight="1">
      <c r="A1623" s="139" t="str">
        <f t="shared" si="51"/>
        <v>1620위</v>
      </c>
      <c r="B1623" s="139" t="s">
        <v>4995</v>
      </c>
      <c r="C1623" s="139" t="s">
        <v>4910</v>
      </c>
      <c r="D1623" s="142" t="s">
        <v>4996</v>
      </c>
      <c r="E1623" s="121" t="s">
        <v>807</v>
      </c>
      <c r="F1623" s="140" t="s">
        <v>4932</v>
      </c>
      <c r="G1623" s="618">
        <f t="shared" si="50"/>
        <v>4.3666666666666671</v>
      </c>
      <c r="H1623" s="244">
        <v>4.333333333333333</v>
      </c>
      <c r="I1623" s="244">
        <v>4.4000000000000004</v>
      </c>
      <c r="J1623" s="244">
        <v>4.333333333333333</v>
      </c>
      <c r="K1623" s="244">
        <v>4.4000000000000004</v>
      </c>
      <c r="L1623" s="139"/>
    </row>
    <row r="1624" spans="1:12" ht="30" customHeight="1">
      <c r="A1624" s="139" t="str">
        <f t="shared" si="51"/>
        <v>1621위</v>
      </c>
      <c r="B1624" s="139" t="s">
        <v>4375</v>
      </c>
      <c r="C1624" s="139" t="s">
        <v>4904</v>
      </c>
      <c r="D1624" s="142" t="s">
        <v>4903</v>
      </c>
      <c r="E1624" s="121" t="s">
        <v>4892</v>
      </c>
      <c r="F1624" s="120" t="s">
        <v>4897</v>
      </c>
      <c r="G1624" s="618">
        <f t="shared" si="50"/>
        <v>4.3651315789473681</v>
      </c>
      <c r="H1624" s="502">
        <v>4.3815789473684212</v>
      </c>
      <c r="I1624" s="502">
        <v>4.3881578947368425</v>
      </c>
      <c r="J1624" s="502">
        <v>4.3289473684210522</v>
      </c>
      <c r="K1624" s="502">
        <v>4.3618421052631575</v>
      </c>
      <c r="L1624" s="139"/>
    </row>
    <row r="1625" spans="1:12" ht="30" customHeight="1">
      <c r="A1625" s="139" t="str">
        <f t="shared" si="51"/>
        <v>1622위</v>
      </c>
      <c r="B1625" s="135" t="s">
        <v>2757</v>
      </c>
      <c r="C1625" s="119" t="s">
        <v>2511</v>
      </c>
      <c r="D1625" s="120" t="s">
        <v>155</v>
      </c>
      <c r="E1625" s="121" t="s">
        <v>1236</v>
      </c>
      <c r="F1625" s="120" t="s">
        <v>1237</v>
      </c>
      <c r="G1625" s="619">
        <f t="shared" si="50"/>
        <v>4.3650000000000002</v>
      </c>
      <c r="H1625" s="122">
        <v>4.3499999999999996</v>
      </c>
      <c r="I1625" s="122">
        <v>4.3499999999999996</v>
      </c>
      <c r="J1625" s="122">
        <v>4.3499999999999996</v>
      </c>
      <c r="K1625" s="122">
        <v>4.41</v>
      </c>
      <c r="L1625" s="500"/>
    </row>
    <row r="1626" spans="1:12" ht="30" customHeight="1">
      <c r="A1626" s="139" t="str">
        <f t="shared" si="51"/>
        <v>1622위</v>
      </c>
      <c r="B1626" s="135" t="s">
        <v>2755</v>
      </c>
      <c r="C1626" s="123" t="s">
        <v>235</v>
      </c>
      <c r="D1626" s="120" t="s">
        <v>377</v>
      </c>
      <c r="E1626" s="121" t="s">
        <v>380</v>
      </c>
      <c r="F1626" s="120" t="s">
        <v>368</v>
      </c>
      <c r="G1626" s="619">
        <f t="shared" si="50"/>
        <v>4.3650000000000002</v>
      </c>
      <c r="H1626" s="122">
        <v>4.42</v>
      </c>
      <c r="I1626" s="122">
        <v>4.41</v>
      </c>
      <c r="J1626" s="122">
        <v>4.3</v>
      </c>
      <c r="K1626" s="122">
        <v>4.33</v>
      </c>
      <c r="L1626" s="500"/>
    </row>
    <row r="1627" spans="1:12" ht="30" customHeight="1">
      <c r="A1627" s="139" t="str">
        <f t="shared" si="51"/>
        <v>1622위</v>
      </c>
      <c r="B1627" s="135" t="s">
        <v>2757</v>
      </c>
      <c r="C1627" s="119" t="s">
        <v>2515</v>
      </c>
      <c r="D1627" s="120" t="s">
        <v>155</v>
      </c>
      <c r="E1627" s="121" t="s">
        <v>1655</v>
      </c>
      <c r="F1627" s="120" t="s">
        <v>1656</v>
      </c>
      <c r="G1627" s="619">
        <f t="shared" si="50"/>
        <v>4.3650000000000002</v>
      </c>
      <c r="H1627" s="122">
        <v>4.38</v>
      </c>
      <c r="I1627" s="122">
        <v>4.38</v>
      </c>
      <c r="J1627" s="122">
        <v>4.3600000000000003</v>
      </c>
      <c r="K1627" s="122">
        <v>4.34</v>
      </c>
      <c r="L1627" s="500"/>
    </row>
    <row r="1628" spans="1:12" ht="30" customHeight="1">
      <c r="A1628" s="139" t="str">
        <f t="shared" si="51"/>
        <v>1622위</v>
      </c>
      <c r="B1628" s="135" t="s">
        <v>2759</v>
      </c>
      <c r="C1628" s="134" t="s">
        <v>2116</v>
      </c>
      <c r="D1628" s="131" t="s">
        <v>2250</v>
      </c>
      <c r="E1628" s="132" t="s">
        <v>2253</v>
      </c>
      <c r="F1628" s="131" t="s">
        <v>2256</v>
      </c>
      <c r="G1628" s="619">
        <f t="shared" si="50"/>
        <v>4.3650000000000002</v>
      </c>
      <c r="H1628" s="122">
        <v>4.3499999999999996</v>
      </c>
      <c r="I1628" s="122">
        <v>4.41</v>
      </c>
      <c r="J1628" s="122">
        <v>4.29</v>
      </c>
      <c r="K1628" s="122">
        <v>4.41</v>
      </c>
      <c r="L1628" s="500"/>
    </row>
    <row r="1629" spans="1:12" ht="30" customHeight="1">
      <c r="A1629" s="139" t="str">
        <f t="shared" si="51"/>
        <v>1626위</v>
      </c>
      <c r="B1629" s="139" t="s">
        <v>5564</v>
      </c>
      <c r="C1629" s="139" t="s">
        <v>4910</v>
      </c>
      <c r="D1629" s="142" t="s">
        <v>4996</v>
      </c>
      <c r="E1629" s="121" t="s">
        <v>4937</v>
      </c>
      <c r="F1629" s="140" t="s">
        <v>4938</v>
      </c>
      <c r="G1629" s="618">
        <f t="shared" si="50"/>
        <v>4.3636363636363633</v>
      </c>
      <c r="H1629" s="244">
        <v>4.3636363636363633</v>
      </c>
      <c r="I1629" s="244">
        <v>4.3818181818181818</v>
      </c>
      <c r="J1629" s="244">
        <v>4.3454545454545457</v>
      </c>
      <c r="K1629" s="244">
        <v>4.3636363636363633</v>
      </c>
      <c r="L1629" s="139"/>
    </row>
    <row r="1630" spans="1:12" ht="30" customHeight="1">
      <c r="A1630" s="139" t="str">
        <f t="shared" si="51"/>
        <v>1627위</v>
      </c>
      <c r="B1630" s="135" t="s">
        <v>4375</v>
      </c>
      <c r="C1630" s="135" t="s">
        <v>5601</v>
      </c>
      <c r="D1630" s="120" t="s">
        <v>4372</v>
      </c>
      <c r="E1630" s="123" t="s">
        <v>4326</v>
      </c>
      <c r="F1630" s="144" t="s">
        <v>4327</v>
      </c>
      <c r="G1630" s="618">
        <f t="shared" si="50"/>
        <v>4.3625000000000007</v>
      </c>
      <c r="H1630" s="145">
        <v>4.3600000000000003</v>
      </c>
      <c r="I1630" s="145">
        <v>4.33</v>
      </c>
      <c r="J1630" s="145">
        <v>4.37</v>
      </c>
      <c r="K1630" s="145">
        <v>4.3899999999999997</v>
      </c>
      <c r="L1630" s="500"/>
    </row>
    <row r="1631" spans="1:12" ht="30" customHeight="1">
      <c r="A1631" s="139" t="str">
        <f t="shared" si="51"/>
        <v>1628위</v>
      </c>
      <c r="B1631" s="135" t="s">
        <v>2755</v>
      </c>
      <c r="C1631" s="123" t="s">
        <v>216</v>
      </c>
      <c r="D1631" s="120" t="s">
        <v>155</v>
      </c>
      <c r="E1631" s="121" t="s">
        <v>333</v>
      </c>
      <c r="F1631" s="120" t="s">
        <v>334</v>
      </c>
      <c r="G1631" s="619">
        <f t="shared" si="50"/>
        <v>4.3624999999999998</v>
      </c>
      <c r="H1631" s="122">
        <v>4.3</v>
      </c>
      <c r="I1631" s="122">
        <v>4.3499999999999996</v>
      </c>
      <c r="J1631" s="122">
        <v>4.3499999999999996</v>
      </c>
      <c r="K1631" s="122">
        <v>4.45</v>
      </c>
      <c r="L1631" s="500"/>
    </row>
    <row r="1632" spans="1:12" ht="30" customHeight="1">
      <c r="A1632" s="139" t="str">
        <f t="shared" si="51"/>
        <v>1628위</v>
      </c>
      <c r="B1632" s="135" t="s">
        <v>2871</v>
      </c>
      <c r="C1632" s="135" t="s">
        <v>5589</v>
      </c>
      <c r="D1632" s="120" t="s">
        <v>2870</v>
      </c>
      <c r="E1632" s="132" t="s">
        <v>2859</v>
      </c>
      <c r="F1632" s="133" t="s">
        <v>2860</v>
      </c>
      <c r="G1632" s="619">
        <f t="shared" si="50"/>
        <v>4.3624999999999998</v>
      </c>
      <c r="H1632" s="122">
        <v>4.41</v>
      </c>
      <c r="I1632" s="122">
        <v>4.3499999999999996</v>
      </c>
      <c r="J1632" s="122">
        <v>4.3499999999999996</v>
      </c>
      <c r="K1632" s="122">
        <v>4.34</v>
      </c>
      <c r="L1632" s="500"/>
    </row>
    <row r="1633" spans="1:12" ht="30" customHeight="1">
      <c r="A1633" s="139" t="str">
        <f t="shared" si="51"/>
        <v>1628위</v>
      </c>
      <c r="B1633" s="135" t="s">
        <v>4237</v>
      </c>
      <c r="C1633" s="134" t="s">
        <v>3960</v>
      </c>
      <c r="D1633" s="131" t="s">
        <v>155</v>
      </c>
      <c r="E1633" s="132" t="s">
        <v>4034</v>
      </c>
      <c r="F1633" s="133" t="s">
        <v>4035</v>
      </c>
      <c r="G1633" s="619">
        <f t="shared" si="50"/>
        <v>4.3624999999999998</v>
      </c>
      <c r="H1633" s="122">
        <v>4.41</v>
      </c>
      <c r="I1633" s="122">
        <v>4.3499999999999996</v>
      </c>
      <c r="J1633" s="122">
        <v>4.34</v>
      </c>
      <c r="K1633" s="122">
        <v>4.3499999999999996</v>
      </c>
      <c r="L1633" s="500"/>
    </row>
    <row r="1634" spans="1:12" ht="30" customHeight="1">
      <c r="A1634" s="139" t="str">
        <f t="shared" si="51"/>
        <v>1628위</v>
      </c>
      <c r="B1634" s="135" t="s">
        <v>4237</v>
      </c>
      <c r="C1634" s="134" t="s">
        <v>3960</v>
      </c>
      <c r="D1634" s="131" t="s">
        <v>155</v>
      </c>
      <c r="E1634" s="132" t="s">
        <v>4036</v>
      </c>
      <c r="F1634" s="133" t="s">
        <v>4037</v>
      </c>
      <c r="G1634" s="619">
        <f t="shared" si="50"/>
        <v>4.3624999999999998</v>
      </c>
      <c r="H1634" s="122">
        <v>4.43</v>
      </c>
      <c r="I1634" s="122">
        <v>4.3600000000000003</v>
      </c>
      <c r="J1634" s="122">
        <v>4.3</v>
      </c>
      <c r="K1634" s="122">
        <v>4.3600000000000003</v>
      </c>
      <c r="L1634" s="500"/>
    </row>
    <row r="1635" spans="1:12" ht="30" customHeight="1">
      <c r="A1635" s="139" t="str">
        <f t="shared" si="51"/>
        <v>1628위</v>
      </c>
      <c r="B1635" s="135" t="s">
        <v>3037</v>
      </c>
      <c r="C1635" s="135" t="s">
        <v>5593</v>
      </c>
      <c r="D1635" s="120" t="s">
        <v>3034</v>
      </c>
      <c r="E1635" s="121" t="s">
        <v>677</v>
      </c>
      <c r="F1635" s="140" t="s">
        <v>678</v>
      </c>
      <c r="G1635" s="619">
        <f t="shared" si="50"/>
        <v>4.3624999999999998</v>
      </c>
      <c r="H1635" s="122">
        <v>4.3099999999999996</v>
      </c>
      <c r="I1635" s="122">
        <v>4.38</v>
      </c>
      <c r="J1635" s="122">
        <v>4.38</v>
      </c>
      <c r="K1635" s="122">
        <v>4.38</v>
      </c>
      <c r="L1635" s="500"/>
    </row>
    <row r="1636" spans="1:12" ht="30" customHeight="1">
      <c r="A1636" s="139" t="str">
        <f t="shared" si="51"/>
        <v>1628위</v>
      </c>
      <c r="B1636" s="135" t="s">
        <v>2758</v>
      </c>
      <c r="C1636" s="125" t="s">
        <v>2644</v>
      </c>
      <c r="D1636" s="130" t="s">
        <v>2664</v>
      </c>
      <c r="E1636" s="125" t="s">
        <v>298</v>
      </c>
      <c r="F1636" s="127" t="s">
        <v>299</v>
      </c>
      <c r="G1636" s="621">
        <f t="shared" si="50"/>
        <v>4.3624999999999998</v>
      </c>
      <c r="H1636" s="128">
        <v>4.3600000000000003</v>
      </c>
      <c r="I1636" s="128">
        <v>4.38</v>
      </c>
      <c r="J1636" s="128">
        <v>4.34</v>
      </c>
      <c r="K1636" s="128">
        <v>4.37</v>
      </c>
      <c r="L1636" s="500"/>
    </row>
    <row r="1637" spans="1:12" ht="30" customHeight="1">
      <c r="A1637" s="139" t="str">
        <f t="shared" si="51"/>
        <v>1634위</v>
      </c>
      <c r="B1637" s="139" t="s">
        <v>5568</v>
      </c>
      <c r="C1637" s="139" t="s">
        <v>5559</v>
      </c>
      <c r="D1637" s="142" t="s">
        <v>5554</v>
      </c>
      <c r="E1637" s="121" t="s">
        <v>4062</v>
      </c>
      <c r="F1637" s="120" t="s">
        <v>246</v>
      </c>
      <c r="G1637" s="618">
        <f t="shared" si="50"/>
        <v>4.3611111111111107</v>
      </c>
      <c r="H1637" s="244">
        <v>4.3888888888888893</v>
      </c>
      <c r="I1637" s="244">
        <v>4.333333333333333</v>
      </c>
      <c r="J1637" s="244">
        <v>4.2777777777777777</v>
      </c>
      <c r="K1637" s="244">
        <v>4.4444444444444446</v>
      </c>
      <c r="L1637" s="139"/>
    </row>
    <row r="1638" spans="1:12" ht="30" customHeight="1">
      <c r="A1638" s="139" t="str">
        <f t="shared" si="51"/>
        <v>1635위</v>
      </c>
      <c r="B1638" s="135" t="s">
        <v>4375</v>
      </c>
      <c r="C1638" s="135" t="s">
        <v>4488</v>
      </c>
      <c r="D1638" s="142" t="s">
        <v>4493</v>
      </c>
      <c r="E1638" s="121" t="s">
        <v>4449</v>
      </c>
      <c r="F1638" s="140" t="s">
        <v>4450</v>
      </c>
      <c r="G1638" s="619">
        <f t="shared" si="50"/>
        <v>4.3600000000000003</v>
      </c>
      <c r="H1638" s="122">
        <v>4.38</v>
      </c>
      <c r="I1638" s="122">
        <v>4.38</v>
      </c>
      <c r="J1638" s="122">
        <v>4.38</v>
      </c>
      <c r="K1638" s="122">
        <v>4.3</v>
      </c>
      <c r="L1638" s="135"/>
    </row>
    <row r="1639" spans="1:12" ht="30" customHeight="1">
      <c r="A1639" s="139" t="str">
        <f t="shared" si="51"/>
        <v>1635위</v>
      </c>
      <c r="B1639" s="135" t="s">
        <v>2755</v>
      </c>
      <c r="C1639" s="123" t="s">
        <v>89</v>
      </c>
      <c r="D1639" s="120" t="s">
        <v>530</v>
      </c>
      <c r="E1639" s="121" t="s">
        <v>329</v>
      </c>
      <c r="F1639" s="120" t="s">
        <v>330</v>
      </c>
      <c r="G1639" s="619">
        <f t="shared" si="50"/>
        <v>4.3600000000000003</v>
      </c>
      <c r="H1639" s="122">
        <v>4.3600000000000003</v>
      </c>
      <c r="I1639" s="122">
        <v>4.3600000000000003</v>
      </c>
      <c r="J1639" s="122">
        <v>4.3600000000000003</v>
      </c>
      <c r="K1639" s="122">
        <v>4.3600000000000003</v>
      </c>
      <c r="L1639" s="500"/>
    </row>
    <row r="1640" spans="1:12" ht="30" customHeight="1">
      <c r="A1640" s="139" t="str">
        <f t="shared" si="51"/>
        <v>1635위</v>
      </c>
      <c r="B1640" s="139" t="s">
        <v>5568</v>
      </c>
      <c r="C1640" s="139" t="s">
        <v>5559</v>
      </c>
      <c r="D1640" s="142" t="s">
        <v>5555</v>
      </c>
      <c r="E1640" s="121" t="s">
        <v>278</v>
      </c>
      <c r="F1640" s="120" t="s">
        <v>279</v>
      </c>
      <c r="G1640" s="618">
        <f t="shared" si="50"/>
        <v>4.3600000000000003</v>
      </c>
      <c r="H1640" s="244">
        <v>4.4000000000000004</v>
      </c>
      <c r="I1640" s="244">
        <v>4.3600000000000003</v>
      </c>
      <c r="J1640" s="244">
        <v>4.4000000000000004</v>
      </c>
      <c r="K1640" s="244">
        <v>4.28</v>
      </c>
      <c r="L1640" s="139"/>
    </row>
    <row r="1641" spans="1:12" ht="30" customHeight="1">
      <c r="A1641" s="139" t="str">
        <f t="shared" si="51"/>
        <v>1635위</v>
      </c>
      <c r="B1641" s="135" t="s">
        <v>3037</v>
      </c>
      <c r="C1641" s="135" t="s">
        <v>5593</v>
      </c>
      <c r="D1641" s="120" t="s">
        <v>3034</v>
      </c>
      <c r="E1641" s="121" t="s">
        <v>2936</v>
      </c>
      <c r="F1641" s="140" t="s">
        <v>2937</v>
      </c>
      <c r="G1641" s="619">
        <f t="shared" si="50"/>
        <v>4.3600000000000003</v>
      </c>
      <c r="H1641" s="122">
        <v>4.3899999999999997</v>
      </c>
      <c r="I1641" s="122">
        <v>4.3600000000000003</v>
      </c>
      <c r="J1641" s="122">
        <v>4.32</v>
      </c>
      <c r="K1641" s="122">
        <v>4.37</v>
      </c>
      <c r="L1641" s="500"/>
    </row>
    <row r="1642" spans="1:12" ht="30" customHeight="1">
      <c r="A1642" s="139" t="str">
        <f t="shared" si="51"/>
        <v>1639위</v>
      </c>
      <c r="B1642" s="135" t="s">
        <v>2756</v>
      </c>
      <c r="C1642" s="119" t="s">
        <v>2509</v>
      </c>
      <c r="D1642" s="120" t="s">
        <v>155</v>
      </c>
      <c r="E1642" s="121" t="s">
        <v>669</v>
      </c>
      <c r="F1642" s="120" t="s">
        <v>802</v>
      </c>
      <c r="G1642" s="619">
        <f t="shared" si="50"/>
        <v>4.3599999999999994</v>
      </c>
      <c r="H1642" s="122">
        <v>4.34</v>
      </c>
      <c r="I1642" s="122">
        <v>4.38</v>
      </c>
      <c r="J1642" s="122">
        <v>4.38</v>
      </c>
      <c r="K1642" s="122">
        <v>4.34</v>
      </c>
      <c r="L1642" s="500"/>
    </row>
    <row r="1643" spans="1:12" ht="30" customHeight="1">
      <c r="A1643" s="139" t="str">
        <f t="shared" si="51"/>
        <v>1640위</v>
      </c>
      <c r="B1643" s="135" t="s">
        <v>2871</v>
      </c>
      <c r="C1643" s="135" t="s">
        <v>5589</v>
      </c>
      <c r="D1643" s="120" t="s">
        <v>2870</v>
      </c>
      <c r="E1643" s="132" t="s">
        <v>2765</v>
      </c>
      <c r="F1643" s="133" t="s">
        <v>328</v>
      </c>
      <c r="G1643" s="619">
        <f t="shared" si="50"/>
        <v>4.3574999999999999</v>
      </c>
      <c r="H1643" s="122">
        <v>4.33</v>
      </c>
      <c r="I1643" s="122">
        <v>4.4400000000000004</v>
      </c>
      <c r="J1643" s="122">
        <v>4.33</v>
      </c>
      <c r="K1643" s="122">
        <v>4.33</v>
      </c>
      <c r="L1643" s="500"/>
    </row>
    <row r="1644" spans="1:12" ht="30" customHeight="1">
      <c r="A1644" s="139" t="str">
        <f t="shared" si="51"/>
        <v>1640위</v>
      </c>
      <c r="B1644" s="135" t="s">
        <v>2756</v>
      </c>
      <c r="C1644" s="119" t="s">
        <v>2510</v>
      </c>
      <c r="D1644" s="120" t="s">
        <v>155</v>
      </c>
      <c r="E1644" s="121" t="s">
        <v>327</v>
      </c>
      <c r="F1644" s="120" t="s">
        <v>328</v>
      </c>
      <c r="G1644" s="619">
        <f t="shared" si="50"/>
        <v>4.3574999999999999</v>
      </c>
      <c r="H1644" s="122">
        <v>4.28</v>
      </c>
      <c r="I1644" s="122">
        <v>4.29</v>
      </c>
      <c r="J1644" s="122">
        <v>4.3899999999999997</v>
      </c>
      <c r="K1644" s="122">
        <v>4.47</v>
      </c>
      <c r="L1644" s="500"/>
    </row>
    <row r="1645" spans="1:12" ht="30" customHeight="1">
      <c r="A1645" s="139" t="str">
        <f t="shared" si="51"/>
        <v>1640위</v>
      </c>
      <c r="B1645" s="135" t="s">
        <v>3037</v>
      </c>
      <c r="C1645" s="135" t="s">
        <v>5593</v>
      </c>
      <c r="D1645" s="120" t="s">
        <v>3034</v>
      </c>
      <c r="E1645" s="121" t="s">
        <v>2936</v>
      </c>
      <c r="F1645" s="140" t="s">
        <v>2939</v>
      </c>
      <c r="G1645" s="619">
        <f t="shared" si="50"/>
        <v>4.3574999999999999</v>
      </c>
      <c r="H1645" s="122">
        <v>4.3499999999999996</v>
      </c>
      <c r="I1645" s="122">
        <v>4.3499999999999996</v>
      </c>
      <c r="J1645" s="122">
        <v>4.3499999999999996</v>
      </c>
      <c r="K1645" s="122">
        <v>4.38</v>
      </c>
      <c r="L1645" s="500"/>
    </row>
    <row r="1646" spans="1:12" ht="30" customHeight="1">
      <c r="A1646" s="139" t="str">
        <f t="shared" si="51"/>
        <v>1643위</v>
      </c>
      <c r="B1646" s="135" t="s">
        <v>4375</v>
      </c>
      <c r="C1646" s="135" t="s">
        <v>4260</v>
      </c>
      <c r="D1646" s="120" t="s">
        <v>4369</v>
      </c>
      <c r="E1646" s="121" t="s">
        <v>140</v>
      </c>
      <c r="F1646" s="120" t="s">
        <v>4281</v>
      </c>
      <c r="G1646" s="618">
        <f t="shared" si="50"/>
        <v>4.3550000000000004</v>
      </c>
      <c r="H1646" s="141">
        <v>4.3600000000000003</v>
      </c>
      <c r="I1646" s="141">
        <v>4.3600000000000003</v>
      </c>
      <c r="J1646" s="141">
        <v>4.28</v>
      </c>
      <c r="K1646" s="141">
        <v>4.42</v>
      </c>
      <c r="L1646" s="500"/>
    </row>
    <row r="1647" spans="1:12" ht="30" customHeight="1">
      <c r="A1647" s="139" t="str">
        <f t="shared" si="51"/>
        <v>1643위</v>
      </c>
      <c r="B1647" s="135" t="s">
        <v>2755</v>
      </c>
      <c r="C1647" s="123" t="s">
        <v>89</v>
      </c>
      <c r="D1647" s="120" t="s">
        <v>530</v>
      </c>
      <c r="E1647" s="121" t="s">
        <v>214</v>
      </c>
      <c r="F1647" s="120" t="s">
        <v>559</v>
      </c>
      <c r="G1647" s="619">
        <f t="shared" si="50"/>
        <v>4.3550000000000004</v>
      </c>
      <c r="H1647" s="122">
        <v>4.38</v>
      </c>
      <c r="I1647" s="122">
        <v>4.3499999999999996</v>
      </c>
      <c r="J1647" s="122">
        <v>4.32</v>
      </c>
      <c r="K1647" s="122">
        <v>4.37</v>
      </c>
      <c r="L1647" s="500"/>
    </row>
    <row r="1648" spans="1:12" ht="30" customHeight="1">
      <c r="A1648" s="139" t="str">
        <f t="shared" si="51"/>
        <v>1645위</v>
      </c>
      <c r="B1648" s="135" t="s">
        <v>2790</v>
      </c>
      <c r="C1648" s="135" t="s">
        <v>5590</v>
      </c>
      <c r="D1648" s="136" t="s">
        <v>155</v>
      </c>
      <c r="E1648" s="132" t="s">
        <v>2762</v>
      </c>
      <c r="F1648" s="133" t="s">
        <v>2761</v>
      </c>
      <c r="G1648" s="619">
        <f t="shared" si="50"/>
        <v>4.3524999999999991</v>
      </c>
      <c r="H1648" s="122">
        <v>4.3899999999999997</v>
      </c>
      <c r="I1648" s="122">
        <v>4.3899999999999997</v>
      </c>
      <c r="J1648" s="122">
        <v>4.3</v>
      </c>
      <c r="K1648" s="122">
        <v>4.33</v>
      </c>
      <c r="L1648" s="500"/>
    </row>
    <row r="1649" spans="1:12" ht="30" customHeight="1">
      <c r="A1649" s="139" t="str">
        <f t="shared" si="51"/>
        <v>1646위</v>
      </c>
      <c r="B1649" s="139" t="s">
        <v>4995</v>
      </c>
      <c r="C1649" s="139" t="s">
        <v>5559</v>
      </c>
      <c r="D1649" s="142" t="s">
        <v>5556</v>
      </c>
      <c r="E1649" s="121" t="s">
        <v>5204</v>
      </c>
      <c r="F1649" s="120" t="s">
        <v>5205</v>
      </c>
      <c r="G1649" s="618">
        <f t="shared" si="50"/>
        <v>4.3500000000000005</v>
      </c>
      <c r="H1649" s="244">
        <v>4.4400000000000004</v>
      </c>
      <c r="I1649" s="244">
        <v>4.3600000000000003</v>
      </c>
      <c r="J1649" s="244">
        <v>4.24</v>
      </c>
      <c r="K1649" s="244">
        <v>4.3600000000000003</v>
      </c>
      <c r="L1649" s="139"/>
    </row>
    <row r="1650" spans="1:12" ht="30" customHeight="1">
      <c r="A1650" s="139" t="str">
        <f t="shared" si="51"/>
        <v>1647위</v>
      </c>
      <c r="B1650" s="139" t="s">
        <v>4238</v>
      </c>
      <c r="C1650" s="139" t="s">
        <v>4160</v>
      </c>
      <c r="D1650" s="120" t="s">
        <v>4229</v>
      </c>
      <c r="E1650" s="121" t="s">
        <v>2765</v>
      </c>
      <c r="F1650" s="140" t="s">
        <v>328</v>
      </c>
      <c r="G1650" s="618">
        <f t="shared" si="50"/>
        <v>4.3499999999999996</v>
      </c>
      <c r="H1650" s="141">
        <v>4.4000000000000004</v>
      </c>
      <c r="I1650" s="141">
        <v>4.4000000000000004</v>
      </c>
      <c r="J1650" s="141">
        <v>4.2</v>
      </c>
      <c r="K1650" s="141">
        <v>4.4000000000000004</v>
      </c>
      <c r="L1650" s="500"/>
    </row>
    <row r="1651" spans="1:12" ht="30" customHeight="1">
      <c r="A1651" s="139" t="str">
        <f t="shared" si="51"/>
        <v>1647위</v>
      </c>
      <c r="B1651" s="135" t="s">
        <v>2756</v>
      </c>
      <c r="C1651" s="119" t="s">
        <v>2507</v>
      </c>
      <c r="D1651" s="120" t="s">
        <v>155</v>
      </c>
      <c r="E1651" s="121" t="s">
        <v>333</v>
      </c>
      <c r="F1651" s="120" t="s">
        <v>334</v>
      </c>
      <c r="G1651" s="619">
        <f t="shared" si="50"/>
        <v>4.3499999999999996</v>
      </c>
      <c r="H1651" s="122">
        <v>4.3499999999999996</v>
      </c>
      <c r="I1651" s="122">
        <v>4.3499999999999996</v>
      </c>
      <c r="J1651" s="122">
        <v>4.3499999999999996</v>
      </c>
      <c r="K1651" s="122">
        <v>4.3499999999999996</v>
      </c>
      <c r="L1651" s="500"/>
    </row>
    <row r="1652" spans="1:12" ht="30" customHeight="1">
      <c r="A1652" s="139" t="str">
        <f t="shared" si="51"/>
        <v>1647위</v>
      </c>
      <c r="B1652" s="135" t="s">
        <v>2759</v>
      </c>
      <c r="C1652" s="134" t="s">
        <v>2116</v>
      </c>
      <c r="D1652" s="131" t="s">
        <v>2250</v>
      </c>
      <c r="E1652" s="132" t="s">
        <v>2257</v>
      </c>
      <c r="F1652" s="131" t="s">
        <v>2258</v>
      </c>
      <c r="G1652" s="619">
        <f t="shared" si="50"/>
        <v>4.3499999999999996</v>
      </c>
      <c r="H1652" s="122">
        <v>4.3499999999999996</v>
      </c>
      <c r="I1652" s="122">
        <v>4.3499999999999996</v>
      </c>
      <c r="J1652" s="122">
        <v>4.3499999999999996</v>
      </c>
      <c r="K1652" s="122">
        <v>4.3499999999999996</v>
      </c>
      <c r="L1652" s="500"/>
    </row>
    <row r="1653" spans="1:12" ht="30" customHeight="1">
      <c r="A1653" s="139" t="str">
        <f t="shared" si="51"/>
        <v>1647위</v>
      </c>
      <c r="B1653" s="135" t="s">
        <v>3037</v>
      </c>
      <c r="C1653" s="135" t="s">
        <v>5592</v>
      </c>
      <c r="D1653" s="120" t="s">
        <v>155</v>
      </c>
      <c r="E1653" s="121" t="s">
        <v>2996</v>
      </c>
      <c r="F1653" s="140" t="s">
        <v>2997</v>
      </c>
      <c r="G1653" s="619">
        <f t="shared" si="50"/>
        <v>4.3499999999999996</v>
      </c>
      <c r="H1653" s="122">
        <v>4.38</v>
      </c>
      <c r="I1653" s="122">
        <v>4.33</v>
      </c>
      <c r="J1653" s="122">
        <v>4.3600000000000003</v>
      </c>
      <c r="K1653" s="122">
        <v>4.33</v>
      </c>
      <c r="L1653" s="500"/>
    </row>
    <row r="1654" spans="1:12" ht="30" customHeight="1">
      <c r="A1654" s="139" t="str">
        <f t="shared" si="51"/>
        <v>1647위</v>
      </c>
      <c r="B1654" s="135" t="s">
        <v>5600</v>
      </c>
      <c r="C1654" s="134" t="s">
        <v>3272</v>
      </c>
      <c r="D1654" s="131" t="s">
        <v>3273</v>
      </c>
      <c r="E1654" s="132" t="s">
        <v>3274</v>
      </c>
      <c r="F1654" s="131" t="s">
        <v>3275</v>
      </c>
      <c r="G1654" s="619">
        <f t="shared" si="50"/>
        <v>4.3499999999999996</v>
      </c>
      <c r="H1654" s="122">
        <v>4.33</v>
      </c>
      <c r="I1654" s="122">
        <v>4.3899999999999997</v>
      </c>
      <c r="J1654" s="122">
        <v>4.26</v>
      </c>
      <c r="K1654" s="122">
        <v>4.42</v>
      </c>
      <c r="L1654" s="500"/>
    </row>
    <row r="1655" spans="1:12" ht="30" customHeight="1">
      <c r="A1655" s="139" t="str">
        <f t="shared" si="51"/>
        <v>1647위</v>
      </c>
      <c r="B1655" s="135" t="s">
        <v>2754</v>
      </c>
      <c r="C1655" s="119" t="s">
        <v>2502</v>
      </c>
      <c r="D1655" s="120" t="s">
        <v>133</v>
      </c>
      <c r="E1655" s="121" t="s">
        <v>140</v>
      </c>
      <c r="F1655" s="120" t="s">
        <v>141</v>
      </c>
      <c r="G1655" s="619">
        <f t="shared" si="50"/>
        <v>4.3499999999999996</v>
      </c>
      <c r="H1655" s="122">
        <v>4.34</v>
      </c>
      <c r="I1655" s="122">
        <v>4.34</v>
      </c>
      <c r="J1655" s="122">
        <v>4.3</v>
      </c>
      <c r="K1655" s="122">
        <v>4.42</v>
      </c>
      <c r="L1655" s="500"/>
    </row>
    <row r="1656" spans="1:12" ht="30" customHeight="1">
      <c r="A1656" s="139" t="str">
        <f t="shared" si="51"/>
        <v>1647위</v>
      </c>
      <c r="B1656" s="139" t="s">
        <v>4136</v>
      </c>
      <c r="C1656" s="139" t="s">
        <v>4135</v>
      </c>
      <c r="D1656" s="120" t="s">
        <v>4134</v>
      </c>
      <c r="E1656" s="121" t="s">
        <v>675</v>
      </c>
      <c r="F1656" s="140" t="s">
        <v>676</v>
      </c>
      <c r="G1656" s="618">
        <f t="shared" si="50"/>
        <v>4.3499999999999996</v>
      </c>
      <c r="H1656" s="141">
        <v>4.5</v>
      </c>
      <c r="I1656" s="141">
        <v>4.0999999999999996</v>
      </c>
      <c r="J1656" s="141">
        <v>4.5</v>
      </c>
      <c r="K1656" s="141">
        <v>4.3</v>
      </c>
      <c r="L1656" s="500"/>
    </row>
    <row r="1657" spans="1:12" ht="30" customHeight="1">
      <c r="A1657" s="139" t="str">
        <f t="shared" si="51"/>
        <v>1647위</v>
      </c>
      <c r="B1657" s="135" t="s">
        <v>2754</v>
      </c>
      <c r="C1657" s="119" t="s">
        <v>2505</v>
      </c>
      <c r="D1657" s="120" t="s">
        <v>155</v>
      </c>
      <c r="E1657" s="121" t="s">
        <v>214</v>
      </c>
      <c r="F1657" s="120" t="s">
        <v>215</v>
      </c>
      <c r="G1657" s="619">
        <f t="shared" si="50"/>
        <v>4.3499999999999996</v>
      </c>
      <c r="H1657" s="122">
        <v>4.37</v>
      </c>
      <c r="I1657" s="122">
        <v>4.37</v>
      </c>
      <c r="J1657" s="122">
        <v>4.26</v>
      </c>
      <c r="K1657" s="122">
        <v>4.4000000000000004</v>
      </c>
      <c r="L1657" s="500"/>
    </row>
    <row r="1658" spans="1:12" ht="30" customHeight="1">
      <c r="A1658" s="139" t="str">
        <f t="shared" si="51"/>
        <v>1655위</v>
      </c>
      <c r="B1658" s="139" t="s">
        <v>4995</v>
      </c>
      <c r="C1658" s="139" t="s">
        <v>5560</v>
      </c>
      <c r="D1658" s="142" t="s">
        <v>4999</v>
      </c>
      <c r="E1658" s="121" t="s">
        <v>4974</v>
      </c>
      <c r="F1658" s="120" t="s">
        <v>4975</v>
      </c>
      <c r="G1658" s="618">
        <f t="shared" si="50"/>
        <v>4.3484848484848486</v>
      </c>
      <c r="H1658" s="244">
        <v>4.3939393939393936</v>
      </c>
      <c r="I1658" s="244">
        <v>4.3939393939393936</v>
      </c>
      <c r="J1658" s="244">
        <v>4.333333333333333</v>
      </c>
      <c r="K1658" s="244">
        <v>4.2727272727272725</v>
      </c>
      <c r="L1658" s="139"/>
    </row>
    <row r="1659" spans="1:12" ht="30" customHeight="1">
      <c r="A1659" s="139" t="str">
        <f t="shared" si="51"/>
        <v>1656위</v>
      </c>
      <c r="B1659" s="139" t="s">
        <v>5561</v>
      </c>
      <c r="C1659" s="139" t="s">
        <v>4910</v>
      </c>
      <c r="D1659" s="142" t="s">
        <v>4999</v>
      </c>
      <c r="E1659" s="121" t="s">
        <v>4981</v>
      </c>
      <c r="F1659" s="120" t="s">
        <v>3127</v>
      </c>
      <c r="G1659" s="618">
        <f t="shared" si="50"/>
        <v>4.3484848484848477</v>
      </c>
      <c r="H1659" s="244">
        <v>4.3636363636363633</v>
      </c>
      <c r="I1659" s="244">
        <v>4.333333333333333</v>
      </c>
      <c r="J1659" s="244">
        <v>4.333333333333333</v>
      </c>
      <c r="K1659" s="244">
        <v>4.3636363636363633</v>
      </c>
      <c r="L1659" s="139"/>
    </row>
    <row r="1660" spans="1:12" ht="30" customHeight="1">
      <c r="A1660" s="139" t="str">
        <f t="shared" si="51"/>
        <v>1657위</v>
      </c>
      <c r="B1660" s="135" t="s">
        <v>2757</v>
      </c>
      <c r="C1660" s="119" t="s">
        <v>2513</v>
      </c>
      <c r="D1660" s="120" t="s">
        <v>1377</v>
      </c>
      <c r="E1660" s="121" t="s">
        <v>1380</v>
      </c>
      <c r="F1660" s="120" t="s">
        <v>1381</v>
      </c>
      <c r="G1660" s="622">
        <f t="shared" si="50"/>
        <v>4.3475000000000001</v>
      </c>
      <c r="H1660" s="122">
        <v>4.3099999999999996</v>
      </c>
      <c r="I1660" s="122">
        <v>4.46</v>
      </c>
      <c r="J1660" s="122">
        <v>4.2699999999999996</v>
      </c>
      <c r="K1660" s="124">
        <v>4.3499999999999996</v>
      </c>
      <c r="L1660" s="500"/>
    </row>
    <row r="1661" spans="1:12" ht="30" customHeight="1">
      <c r="A1661" s="139" t="str">
        <f t="shared" si="51"/>
        <v>1657위</v>
      </c>
      <c r="B1661" s="135" t="s">
        <v>2757</v>
      </c>
      <c r="C1661" s="119" t="s">
        <v>2514</v>
      </c>
      <c r="D1661" s="120" t="s">
        <v>1457</v>
      </c>
      <c r="E1661" s="121" t="s">
        <v>573</v>
      </c>
      <c r="F1661" s="120" t="s">
        <v>574</v>
      </c>
      <c r="G1661" s="619">
        <f t="shared" si="50"/>
        <v>4.3475000000000001</v>
      </c>
      <c r="H1661" s="122">
        <v>4.4000000000000004</v>
      </c>
      <c r="I1661" s="122">
        <v>4.45</v>
      </c>
      <c r="J1661" s="122">
        <v>4.2699999999999996</v>
      </c>
      <c r="K1661" s="122">
        <v>4.2699999999999996</v>
      </c>
      <c r="L1661" s="500"/>
    </row>
    <row r="1662" spans="1:12" ht="30" customHeight="1">
      <c r="A1662" s="139" t="str">
        <f t="shared" si="51"/>
        <v>1657위</v>
      </c>
      <c r="B1662" s="135" t="s">
        <v>3037</v>
      </c>
      <c r="C1662" s="135" t="s">
        <v>5599</v>
      </c>
      <c r="D1662" s="120" t="s">
        <v>3034</v>
      </c>
      <c r="E1662" s="121" t="s">
        <v>2932</v>
      </c>
      <c r="F1662" s="120" t="s">
        <v>2933</v>
      </c>
      <c r="G1662" s="619">
        <f t="shared" si="50"/>
        <v>4.3475000000000001</v>
      </c>
      <c r="H1662" s="122">
        <v>4.32</v>
      </c>
      <c r="I1662" s="122">
        <v>4.3499999999999996</v>
      </c>
      <c r="J1662" s="122">
        <v>4.34</v>
      </c>
      <c r="K1662" s="122">
        <v>4.38</v>
      </c>
      <c r="L1662" s="500"/>
    </row>
    <row r="1663" spans="1:12" ht="30" customHeight="1">
      <c r="A1663" s="139" t="str">
        <f t="shared" si="51"/>
        <v>1657위</v>
      </c>
      <c r="B1663" s="135" t="s">
        <v>2760</v>
      </c>
      <c r="C1663" s="119" t="s">
        <v>2772</v>
      </c>
      <c r="D1663" s="136" t="s">
        <v>2776</v>
      </c>
      <c r="E1663" s="132" t="s">
        <v>2770</v>
      </c>
      <c r="F1663" s="133" t="s">
        <v>2771</v>
      </c>
      <c r="G1663" s="619">
        <f t="shared" si="50"/>
        <v>4.3475000000000001</v>
      </c>
      <c r="H1663" s="122">
        <v>4.37</v>
      </c>
      <c r="I1663" s="122">
        <v>4.3499999999999996</v>
      </c>
      <c r="J1663" s="122">
        <v>4.3</v>
      </c>
      <c r="K1663" s="122">
        <v>4.37</v>
      </c>
      <c r="L1663" s="500"/>
    </row>
    <row r="1664" spans="1:12" ht="30" customHeight="1">
      <c r="A1664" s="139" t="str">
        <f t="shared" si="51"/>
        <v>1657위</v>
      </c>
      <c r="B1664" s="135" t="s">
        <v>2754</v>
      </c>
      <c r="C1664" s="119" t="s">
        <v>2502</v>
      </c>
      <c r="D1664" s="120" t="s">
        <v>155</v>
      </c>
      <c r="E1664" s="121" t="s">
        <v>162</v>
      </c>
      <c r="F1664" s="120" t="s">
        <v>163</v>
      </c>
      <c r="G1664" s="619">
        <f t="shared" si="50"/>
        <v>4.3475000000000001</v>
      </c>
      <c r="H1664" s="122">
        <v>4.34</v>
      </c>
      <c r="I1664" s="122">
        <v>4.32</v>
      </c>
      <c r="J1664" s="122">
        <v>4.2699999999999996</v>
      </c>
      <c r="K1664" s="122">
        <v>4.46</v>
      </c>
      <c r="L1664" s="500"/>
    </row>
    <row r="1665" spans="1:12" ht="30" customHeight="1">
      <c r="A1665" s="139" t="str">
        <f t="shared" si="51"/>
        <v>1662위</v>
      </c>
      <c r="B1665" s="135" t="s">
        <v>2757</v>
      </c>
      <c r="C1665" s="119" t="s">
        <v>2514</v>
      </c>
      <c r="D1665" s="120" t="s">
        <v>1393</v>
      </c>
      <c r="E1665" s="121" t="s">
        <v>201</v>
      </c>
      <c r="F1665" s="120" t="s">
        <v>202</v>
      </c>
      <c r="G1665" s="619">
        <f t="shared" si="50"/>
        <v>4.3450000000000006</v>
      </c>
      <c r="H1665" s="122">
        <v>4.3600000000000003</v>
      </c>
      <c r="I1665" s="122">
        <v>4.4000000000000004</v>
      </c>
      <c r="J1665" s="122">
        <v>4.24</v>
      </c>
      <c r="K1665" s="122">
        <v>4.38</v>
      </c>
      <c r="L1665" s="500"/>
    </row>
    <row r="1666" spans="1:12" ht="30" customHeight="1">
      <c r="A1666" s="139" t="str">
        <f t="shared" si="51"/>
        <v>1662위</v>
      </c>
      <c r="B1666" s="135" t="s">
        <v>2758</v>
      </c>
      <c r="C1666" s="125" t="s">
        <v>1796</v>
      </c>
      <c r="D1666" s="130" t="s">
        <v>2687</v>
      </c>
      <c r="E1666" s="125" t="s">
        <v>2570</v>
      </c>
      <c r="F1666" s="127" t="s">
        <v>1836</v>
      </c>
      <c r="G1666" s="621">
        <f t="shared" si="50"/>
        <v>4.3450000000000006</v>
      </c>
      <c r="H1666" s="128">
        <v>4.4800000000000004</v>
      </c>
      <c r="I1666" s="128">
        <v>4.5199999999999996</v>
      </c>
      <c r="J1666" s="128">
        <v>4.1399999999999997</v>
      </c>
      <c r="K1666" s="128">
        <v>4.24</v>
      </c>
      <c r="L1666" s="500"/>
    </row>
    <row r="1667" spans="1:12" ht="30" customHeight="1">
      <c r="A1667" s="139" t="str">
        <f t="shared" si="51"/>
        <v>1664위</v>
      </c>
      <c r="B1667" s="135" t="s">
        <v>3037</v>
      </c>
      <c r="C1667" s="135" t="s">
        <v>5593</v>
      </c>
      <c r="D1667" s="120" t="s">
        <v>3034</v>
      </c>
      <c r="E1667" s="121" t="s">
        <v>335</v>
      </c>
      <c r="F1667" s="140" t="s">
        <v>336</v>
      </c>
      <c r="G1667" s="619">
        <f t="shared" si="50"/>
        <v>4.3449999999999998</v>
      </c>
      <c r="H1667" s="122">
        <v>4.3099999999999996</v>
      </c>
      <c r="I1667" s="122">
        <v>4.3099999999999996</v>
      </c>
      <c r="J1667" s="122">
        <v>4.38</v>
      </c>
      <c r="K1667" s="122">
        <v>4.38</v>
      </c>
      <c r="L1667" s="500"/>
    </row>
    <row r="1668" spans="1:12" ht="30" customHeight="1">
      <c r="A1668" s="139" t="str">
        <f t="shared" si="51"/>
        <v>1664위</v>
      </c>
      <c r="B1668" s="135" t="s">
        <v>2759</v>
      </c>
      <c r="C1668" s="134" t="s">
        <v>2127</v>
      </c>
      <c r="D1668" s="131" t="s">
        <v>2420</v>
      </c>
      <c r="E1668" s="132" t="s">
        <v>140</v>
      </c>
      <c r="F1668" s="131" t="s">
        <v>141</v>
      </c>
      <c r="G1668" s="619">
        <f t="shared" ref="G1668:G1731" si="52">AVERAGE(H1668:K1668)</f>
        <v>4.3449999999999998</v>
      </c>
      <c r="H1668" s="122">
        <v>4.3499999999999996</v>
      </c>
      <c r="I1668" s="122">
        <v>4.3600000000000003</v>
      </c>
      <c r="J1668" s="122">
        <v>4.3099999999999996</v>
      </c>
      <c r="K1668" s="122">
        <v>4.3600000000000003</v>
      </c>
      <c r="L1668" s="500"/>
    </row>
    <row r="1669" spans="1:12" ht="30" customHeight="1">
      <c r="A1669" s="139" t="str">
        <f t="shared" si="51"/>
        <v>1664위</v>
      </c>
      <c r="B1669" s="135" t="s">
        <v>2758</v>
      </c>
      <c r="C1669" s="125" t="s">
        <v>2644</v>
      </c>
      <c r="D1669" s="130" t="s">
        <v>2630</v>
      </c>
      <c r="E1669" s="125" t="s">
        <v>331</v>
      </c>
      <c r="F1669" s="127" t="s">
        <v>332</v>
      </c>
      <c r="G1669" s="621">
        <f t="shared" si="52"/>
        <v>4.3449999999999998</v>
      </c>
      <c r="H1669" s="128">
        <v>4.38</v>
      </c>
      <c r="I1669" s="128">
        <v>4.38</v>
      </c>
      <c r="J1669" s="128">
        <v>4.33</v>
      </c>
      <c r="K1669" s="128">
        <v>4.29</v>
      </c>
      <c r="L1669" s="500"/>
    </row>
    <row r="1670" spans="1:12" ht="30" customHeight="1">
      <c r="A1670" s="139" t="str">
        <f t="shared" ref="A1670:A1733" si="53">IF(_xlfn.RANK.EQ(G1670,$G$4:$G$1977,0)=_xlfn.RANK.EQ(G1669,$G$4:$G$1977,0), _xlfn.RANK.EQ(G1669,$G$4:$G$1977)&amp;"위", _xlfn.RANK.EQ(G1670,$G$4:$G$1977,0)&amp;"위")</f>
        <v>1667위</v>
      </c>
      <c r="B1670" s="135" t="s">
        <v>2755</v>
      </c>
      <c r="C1670" s="123" t="s">
        <v>89</v>
      </c>
      <c r="D1670" s="120" t="s">
        <v>530</v>
      </c>
      <c r="E1670" s="121" t="s">
        <v>327</v>
      </c>
      <c r="F1670" s="120" t="s">
        <v>328</v>
      </c>
      <c r="G1670" s="619">
        <f t="shared" si="52"/>
        <v>4.3425000000000002</v>
      </c>
      <c r="H1670" s="122">
        <v>4.37</v>
      </c>
      <c r="I1670" s="122">
        <v>4.37</v>
      </c>
      <c r="J1670" s="122">
        <v>4.26</v>
      </c>
      <c r="K1670" s="122">
        <v>4.37</v>
      </c>
      <c r="L1670" s="500"/>
    </row>
    <row r="1671" spans="1:12" ht="30" customHeight="1">
      <c r="A1671" s="139" t="str">
        <f t="shared" si="53"/>
        <v>1667위</v>
      </c>
      <c r="B1671" s="135" t="s">
        <v>4375</v>
      </c>
      <c r="C1671" s="135" t="s">
        <v>4260</v>
      </c>
      <c r="D1671" s="120" t="s">
        <v>4372</v>
      </c>
      <c r="E1671" s="123" t="s">
        <v>4321</v>
      </c>
      <c r="F1671" s="144" t="s">
        <v>4322</v>
      </c>
      <c r="G1671" s="618">
        <f t="shared" si="52"/>
        <v>4.3425000000000002</v>
      </c>
      <c r="H1671" s="145">
        <v>4.32</v>
      </c>
      <c r="I1671" s="145">
        <v>4.32</v>
      </c>
      <c r="J1671" s="145">
        <v>4.32</v>
      </c>
      <c r="K1671" s="145">
        <v>4.41</v>
      </c>
      <c r="L1671" s="500"/>
    </row>
    <row r="1672" spans="1:12" ht="30" customHeight="1">
      <c r="A1672" s="139" t="str">
        <f t="shared" si="53"/>
        <v>1669위</v>
      </c>
      <c r="B1672" s="135" t="s">
        <v>2755</v>
      </c>
      <c r="C1672" s="123" t="s">
        <v>216</v>
      </c>
      <c r="D1672" s="120" t="s">
        <v>155</v>
      </c>
      <c r="E1672" s="121" t="s">
        <v>341</v>
      </c>
      <c r="F1672" s="120" t="s">
        <v>342</v>
      </c>
      <c r="G1672" s="619">
        <f t="shared" si="52"/>
        <v>4.3424999999999994</v>
      </c>
      <c r="H1672" s="122">
        <v>4.3499999999999996</v>
      </c>
      <c r="I1672" s="122">
        <v>4.3600000000000003</v>
      </c>
      <c r="J1672" s="122">
        <v>4.3099999999999996</v>
      </c>
      <c r="K1672" s="122">
        <v>4.3499999999999996</v>
      </c>
      <c r="L1672" s="500"/>
    </row>
    <row r="1673" spans="1:12" ht="30" customHeight="1">
      <c r="A1673" s="139" t="str">
        <f t="shared" si="53"/>
        <v>1670위</v>
      </c>
      <c r="B1673" s="135" t="s">
        <v>2757</v>
      </c>
      <c r="C1673" s="119" t="s">
        <v>2512</v>
      </c>
      <c r="D1673" s="120" t="s">
        <v>155</v>
      </c>
      <c r="E1673" s="121" t="s">
        <v>331</v>
      </c>
      <c r="F1673" s="120" t="s">
        <v>332</v>
      </c>
      <c r="G1673" s="619">
        <f t="shared" si="52"/>
        <v>4.34</v>
      </c>
      <c r="H1673" s="122">
        <v>4.3899999999999997</v>
      </c>
      <c r="I1673" s="122">
        <v>4.22</v>
      </c>
      <c r="J1673" s="122">
        <v>4.3899999999999997</v>
      </c>
      <c r="K1673" s="122">
        <v>4.3600000000000003</v>
      </c>
      <c r="L1673" s="500"/>
    </row>
    <row r="1674" spans="1:12" ht="30" customHeight="1">
      <c r="A1674" s="139" t="str">
        <f t="shared" si="53"/>
        <v>1670위</v>
      </c>
      <c r="B1674" s="135" t="s">
        <v>2755</v>
      </c>
      <c r="C1674" s="123" t="s">
        <v>89</v>
      </c>
      <c r="D1674" s="120" t="s">
        <v>530</v>
      </c>
      <c r="E1674" s="121" t="s">
        <v>214</v>
      </c>
      <c r="F1674" s="120" t="s">
        <v>558</v>
      </c>
      <c r="G1674" s="619">
        <f t="shared" si="52"/>
        <v>4.34</v>
      </c>
      <c r="H1674" s="122">
        <v>4.3499999999999996</v>
      </c>
      <c r="I1674" s="122">
        <v>4.32</v>
      </c>
      <c r="J1674" s="122">
        <v>4.37</v>
      </c>
      <c r="K1674" s="122">
        <v>4.32</v>
      </c>
      <c r="L1674" s="500"/>
    </row>
    <row r="1675" spans="1:12" ht="30" customHeight="1">
      <c r="A1675" s="139" t="str">
        <f t="shared" si="53"/>
        <v>1672위</v>
      </c>
      <c r="B1675" s="135" t="s">
        <v>2757</v>
      </c>
      <c r="C1675" s="119" t="s">
        <v>2514</v>
      </c>
      <c r="D1675" s="120" t="s">
        <v>1457</v>
      </c>
      <c r="E1675" s="121" t="s">
        <v>767</v>
      </c>
      <c r="F1675" s="120" t="s">
        <v>576</v>
      </c>
      <c r="G1675" s="619">
        <f t="shared" si="52"/>
        <v>4.3375000000000004</v>
      </c>
      <c r="H1675" s="122">
        <v>4.3600000000000003</v>
      </c>
      <c r="I1675" s="122">
        <v>4.3600000000000003</v>
      </c>
      <c r="J1675" s="122">
        <v>4.2699999999999996</v>
      </c>
      <c r="K1675" s="122">
        <v>4.3600000000000003</v>
      </c>
      <c r="L1675" s="500"/>
    </row>
    <row r="1676" spans="1:12" ht="30" customHeight="1">
      <c r="A1676" s="139" t="str">
        <f t="shared" si="53"/>
        <v>1672위</v>
      </c>
      <c r="B1676" s="135" t="s">
        <v>3135</v>
      </c>
      <c r="C1676" s="135" t="s">
        <v>3136</v>
      </c>
      <c r="D1676" s="120" t="s">
        <v>3137</v>
      </c>
      <c r="E1676" s="132" t="s">
        <v>3144</v>
      </c>
      <c r="F1676" s="131" t="s">
        <v>3145</v>
      </c>
      <c r="G1676" s="619">
        <f t="shared" si="52"/>
        <v>4.3375000000000004</v>
      </c>
      <c r="H1676" s="122">
        <v>4.3</v>
      </c>
      <c r="I1676" s="122">
        <v>4.45</v>
      </c>
      <c r="J1676" s="122">
        <v>4.25</v>
      </c>
      <c r="K1676" s="122">
        <v>4.3499999999999996</v>
      </c>
      <c r="L1676" s="500"/>
    </row>
    <row r="1677" spans="1:12" ht="30" customHeight="1">
      <c r="A1677" s="139" t="str">
        <f t="shared" si="53"/>
        <v>1672위</v>
      </c>
      <c r="B1677" s="135" t="s">
        <v>2759</v>
      </c>
      <c r="C1677" s="123" t="s">
        <v>2074</v>
      </c>
      <c r="D1677" s="131" t="s">
        <v>2019</v>
      </c>
      <c r="E1677" s="132" t="s">
        <v>201</v>
      </c>
      <c r="F1677" s="131" t="s">
        <v>202</v>
      </c>
      <c r="G1677" s="619">
        <f t="shared" si="52"/>
        <v>4.3375000000000004</v>
      </c>
      <c r="H1677" s="122">
        <v>4.3600000000000003</v>
      </c>
      <c r="I1677" s="122">
        <v>4.3600000000000003</v>
      </c>
      <c r="J1677" s="122">
        <v>4.24</v>
      </c>
      <c r="K1677" s="122">
        <v>4.3899999999999997</v>
      </c>
      <c r="L1677" s="500"/>
    </row>
    <row r="1678" spans="1:12" ht="30" customHeight="1">
      <c r="A1678" s="139" t="str">
        <f t="shared" si="53"/>
        <v>1672위</v>
      </c>
      <c r="B1678" s="135" t="s">
        <v>3135</v>
      </c>
      <c r="C1678" s="135" t="s">
        <v>3136</v>
      </c>
      <c r="D1678" s="120" t="s">
        <v>3137</v>
      </c>
      <c r="E1678" s="132" t="s">
        <v>3142</v>
      </c>
      <c r="F1678" s="131" t="s">
        <v>3143</v>
      </c>
      <c r="G1678" s="619">
        <f t="shared" si="52"/>
        <v>4.3375000000000004</v>
      </c>
      <c r="H1678" s="122">
        <v>4.2</v>
      </c>
      <c r="I1678" s="122">
        <v>4.45</v>
      </c>
      <c r="J1678" s="122">
        <v>4.25</v>
      </c>
      <c r="K1678" s="122">
        <v>4.45</v>
      </c>
      <c r="L1678" s="500"/>
    </row>
    <row r="1679" spans="1:12" ht="30" customHeight="1">
      <c r="A1679" s="139" t="str">
        <f t="shared" si="53"/>
        <v>1672위</v>
      </c>
      <c r="B1679" s="135" t="s">
        <v>4375</v>
      </c>
      <c r="C1679" s="135" t="s">
        <v>4260</v>
      </c>
      <c r="D1679" s="120" t="s">
        <v>4368</v>
      </c>
      <c r="E1679" s="121" t="s">
        <v>4267</v>
      </c>
      <c r="F1679" s="120" t="s">
        <v>4268</v>
      </c>
      <c r="G1679" s="618">
        <f t="shared" si="52"/>
        <v>4.3375000000000004</v>
      </c>
      <c r="H1679" s="141">
        <v>4.3499999999999996</v>
      </c>
      <c r="I1679" s="141">
        <v>4.33</v>
      </c>
      <c r="J1679" s="141">
        <v>4.3499999999999996</v>
      </c>
      <c r="K1679" s="141">
        <v>4.32</v>
      </c>
      <c r="L1679" s="500"/>
    </row>
    <row r="1680" spans="1:12" ht="30" customHeight="1">
      <c r="A1680" s="139" t="str">
        <f t="shared" si="53"/>
        <v>1677위</v>
      </c>
      <c r="B1680" s="135" t="s">
        <v>2758</v>
      </c>
      <c r="C1680" s="125" t="s">
        <v>2601</v>
      </c>
      <c r="D1680" s="130" t="s">
        <v>2612</v>
      </c>
      <c r="E1680" s="125" t="s">
        <v>2571</v>
      </c>
      <c r="F1680" s="127" t="s">
        <v>810</v>
      </c>
      <c r="G1680" s="621">
        <f t="shared" si="52"/>
        <v>4.3374999999999995</v>
      </c>
      <c r="H1680" s="128">
        <v>4.3600000000000003</v>
      </c>
      <c r="I1680" s="128">
        <v>4.2699999999999996</v>
      </c>
      <c r="J1680" s="128">
        <v>4.3600000000000003</v>
      </c>
      <c r="K1680" s="128">
        <v>4.3600000000000003</v>
      </c>
      <c r="L1680" s="500"/>
    </row>
    <row r="1681" spans="1:12" ht="30" customHeight="1">
      <c r="A1681" s="139" t="str">
        <f t="shared" si="53"/>
        <v>1677위</v>
      </c>
      <c r="B1681" s="135" t="s">
        <v>2754</v>
      </c>
      <c r="C1681" s="119" t="s">
        <v>2502</v>
      </c>
      <c r="D1681" s="120" t="s">
        <v>2504</v>
      </c>
      <c r="E1681" s="121" t="s">
        <v>122</v>
      </c>
      <c r="F1681" s="120" t="s">
        <v>123</v>
      </c>
      <c r="G1681" s="619">
        <f t="shared" si="52"/>
        <v>4.3374999999999995</v>
      </c>
      <c r="H1681" s="122">
        <v>4.18</v>
      </c>
      <c r="I1681" s="122">
        <v>4.41</v>
      </c>
      <c r="J1681" s="122">
        <v>4.29</v>
      </c>
      <c r="K1681" s="122">
        <v>4.47</v>
      </c>
      <c r="L1681" s="500"/>
    </row>
    <row r="1682" spans="1:12" ht="30" customHeight="1">
      <c r="A1682" s="139" t="str">
        <f t="shared" si="53"/>
        <v>1679위</v>
      </c>
      <c r="B1682" s="139" t="s">
        <v>4995</v>
      </c>
      <c r="C1682" s="139" t="s">
        <v>4910</v>
      </c>
      <c r="D1682" s="142" t="s">
        <v>4996</v>
      </c>
      <c r="E1682" s="121" t="s">
        <v>677</v>
      </c>
      <c r="F1682" s="140" t="s">
        <v>4941</v>
      </c>
      <c r="G1682" s="618">
        <f t="shared" si="52"/>
        <v>4.336376811594203</v>
      </c>
      <c r="H1682" s="244">
        <v>4.3600000000000003</v>
      </c>
      <c r="I1682" s="244">
        <v>4.333333333333333</v>
      </c>
      <c r="J1682" s="244">
        <v>4.3478260869565215</v>
      </c>
      <c r="K1682" s="244">
        <v>4.3043478260869561</v>
      </c>
      <c r="L1682" s="139"/>
    </row>
    <row r="1683" spans="1:12" ht="30" customHeight="1">
      <c r="A1683" s="139" t="str">
        <f t="shared" si="53"/>
        <v>1680위</v>
      </c>
      <c r="B1683" s="135" t="s">
        <v>2757</v>
      </c>
      <c r="C1683" s="119" t="s">
        <v>2514</v>
      </c>
      <c r="D1683" s="120" t="s">
        <v>155</v>
      </c>
      <c r="E1683" s="121" t="s">
        <v>669</v>
      </c>
      <c r="F1683" s="120" t="s">
        <v>802</v>
      </c>
      <c r="G1683" s="619">
        <f t="shared" si="52"/>
        <v>4.3350000000000009</v>
      </c>
      <c r="H1683" s="122">
        <v>4.2699999999999996</v>
      </c>
      <c r="I1683" s="122">
        <v>4.37</v>
      </c>
      <c r="J1683" s="122">
        <v>4.37</v>
      </c>
      <c r="K1683" s="122">
        <v>4.33</v>
      </c>
      <c r="L1683" s="500"/>
    </row>
    <row r="1684" spans="1:12" ht="30" customHeight="1">
      <c r="A1684" s="139" t="str">
        <f t="shared" si="53"/>
        <v>1681위</v>
      </c>
      <c r="B1684" s="135" t="s">
        <v>2755</v>
      </c>
      <c r="C1684" s="119" t="s">
        <v>2506</v>
      </c>
      <c r="D1684" s="120" t="s">
        <v>155</v>
      </c>
      <c r="E1684" s="121" t="s">
        <v>645</v>
      </c>
      <c r="F1684" s="120" t="s">
        <v>646</v>
      </c>
      <c r="G1684" s="619">
        <f t="shared" si="52"/>
        <v>4.335</v>
      </c>
      <c r="H1684" s="122">
        <v>4.29</v>
      </c>
      <c r="I1684" s="122">
        <v>4.29</v>
      </c>
      <c r="J1684" s="122">
        <v>4.41</v>
      </c>
      <c r="K1684" s="122">
        <v>4.3499999999999996</v>
      </c>
      <c r="L1684" s="500"/>
    </row>
    <row r="1685" spans="1:12" ht="30" customHeight="1">
      <c r="A1685" s="139" t="str">
        <f t="shared" si="53"/>
        <v>1681위</v>
      </c>
      <c r="B1685" s="135" t="s">
        <v>4375</v>
      </c>
      <c r="C1685" s="135" t="s">
        <v>4260</v>
      </c>
      <c r="D1685" s="120" t="s">
        <v>4373</v>
      </c>
      <c r="E1685" s="121" t="s">
        <v>4331</v>
      </c>
      <c r="F1685" s="120" t="s">
        <v>4333</v>
      </c>
      <c r="G1685" s="618">
        <f t="shared" si="52"/>
        <v>4.335</v>
      </c>
      <c r="H1685" s="141">
        <v>4.38</v>
      </c>
      <c r="I1685" s="141">
        <v>4.34</v>
      </c>
      <c r="J1685" s="141">
        <v>4.34</v>
      </c>
      <c r="K1685" s="141">
        <v>4.28</v>
      </c>
      <c r="L1685" s="500"/>
    </row>
    <row r="1686" spans="1:12" ht="30" customHeight="1">
      <c r="A1686" s="139" t="str">
        <f t="shared" si="53"/>
        <v>1683위</v>
      </c>
      <c r="B1686" s="135" t="s">
        <v>2755</v>
      </c>
      <c r="C1686" s="123" t="s">
        <v>216</v>
      </c>
      <c r="D1686" s="120" t="s">
        <v>133</v>
      </c>
      <c r="E1686" s="121" t="s">
        <v>302</v>
      </c>
      <c r="F1686" s="120" t="s">
        <v>303</v>
      </c>
      <c r="G1686" s="619">
        <f t="shared" si="52"/>
        <v>4.3349999999999991</v>
      </c>
      <c r="H1686" s="122">
        <v>4.3099999999999996</v>
      </c>
      <c r="I1686" s="122">
        <v>4.34</v>
      </c>
      <c r="J1686" s="122">
        <v>4.3099999999999996</v>
      </c>
      <c r="K1686" s="122">
        <v>4.38</v>
      </c>
      <c r="L1686" s="500"/>
    </row>
    <row r="1687" spans="1:12" ht="30" customHeight="1">
      <c r="A1687" s="139" t="str">
        <f t="shared" si="53"/>
        <v>1684위</v>
      </c>
      <c r="B1687" s="139" t="s">
        <v>4995</v>
      </c>
      <c r="C1687" s="139" t="s">
        <v>5559</v>
      </c>
      <c r="D1687" s="142" t="s">
        <v>5552</v>
      </c>
      <c r="E1687" s="121" t="s">
        <v>5129</v>
      </c>
      <c r="F1687" s="140" t="s">
        <v>5130</v>
      </c>
      <c r="G1687" s="618">
        <f t="shared" si="52"/>
        <v>4.3334016393442623</v>
      </c>
      <c r="H1687" s="244">
        <v>4.3278688524590168</v>
      </c>
      <c r="I1687" s="244">
        <v>4.3442622950819674</v>
      </c>
      <c r="J1687" s="244">
        <v>4.3114754098360653</v>
      </c>
      <c r="K1687" s="244">
        <v>4.3499999999999996</v>
      </c>
      <c r="L1687" s="139"/>
    </row>
    <row r="1688" spans="1:12" ht="30" customHeight="1">
      <c r="A1688" s="139" t="str">
        <f t="shared" si="53"/>
        <v>1685위</v>
      </c>
      <c r="B1688" s="135" t="s">
        <v>3037</v>
      </c>
      <c r="C1688" s="135" t="s">
        <v>5593</v>
      </c>
      <c r="D1688" s="120" t="s">
        <v>3033</v>
      </c>
      <c r="E1688" s="121" t="s">
        <v>1595</v>
      </c>
      <c r="F1688" s="120" t="s">
        <v>2928</v>
      </c>
      <c r="G1688" s="619">
        <f t="shared" si="52"/>
        <v>4.3325000000000005</v>
      </c>
      <c r="H1688" s="122">
        <v>4.33</v>
      </c>
      <c r="I1688" s="122">
        <v>4.29</v>
      </c>
      <c r="J1688" s="122">
        <v>4.33</v>
      </c>
      <c r="K1688" s="122">
        <v>4.38</v>
      </c>
      <c r="L1688" s="500"/>
    </row>
    <row r="1689" spans="1:12" ht="30" customHeight="1">
      <c r="A1689" s="139" t="str">
        <f t="shared" si="53"/>
        <v>1686위</v>
      </c>
      <c r="B1689" s="135" t="s">
        <v>3135</v>
      </c>
      <c r="C1689" s="135" t="s">
        <v>3136</v>
      </c>
      <c r="D1689" s="120" t="s">
        <v>3168</v>
      </c>
      <c r="E1689" s="132" t="s">
        <v>3173</v>
      </c>
      <c r="F1689" s="133" t="s">
        <v>3174</v>
      </c>
      <c r="G1689" s="619">
        <f t="shared" si="52"/>
        <v>4.3324999999999996</v>
      </c>
      <c r="H1689" s="122">
        <v>4.41</v>
      </c>
      <c r="I1689" s="122">
        <v>4.45</v>
      </c>
      <c r="J1689" s="122">
        <v>4.18</v>
      </c>
      <c r="K1689" s="122">
        <v>4.29</v>
      </c>
      <c r="L1689" s="500"/>
    </row>
    <row r="1690" spans="1:12" ht="30" customHeight="1">
      <c r="A1690" s="139" t="str">
        <f t="shared" si="53"/>
        <v>1686위</v>
      </c>
      <c r="B1690" s="135" t="s">
        <v>2755</v>
      </c>
      <c r="C1690" s="123" t="s">
        <v>89</v>
      </c>
      <c r="D1690" s="120" t="s">
        <v>530</v>
      </c>
      <c r="E1690" s="121" t="s">
        <v>237</v>
      </c>
      <c r="F1690" s="120" t="s">
        <v>550</v>
      </c>
      <c r="G1690" s="619">
        <f t="shared" si="52"/>
        <v>4.3324999999999996</v>
      </c>
      <c r="H1690" s="122">
        <v>4.33</v>
      </c>
      <c r="I1690" s="122">
        <v>4.3</v>
      </c>
      <c r="J1690" s="122">
        <v>4.3499999999999996</v>
      </c>
      <c r="K1690" s="122">
        <v>4.3499999999999996</v>
      </c>
      <c r="L1690" s="500"/>
    </row>
    <row r="1691" spans="1:12" ht="30" customHeight="1">
      <c r="A1691" s="139" t="str">
        <f t="shared" si="53"/>
        <v>1686위</v>
      </c>
      <c r="B1691" s="135" t="s">
        <v>2758</v>
      </c>
      <c r="C1691" s="125" t="s">
        <v>2591</v>
      </c>
      <c r="D1691" s="130" t="s">
        <v>2652</v>
      </c>
      <c r="E1691" s="125" t="s">
        <v>2572</v>
      </c>
      <c r="F1691" s="127" t="s">
        <v>1906</v>
      </c>
      <c r="G1691" s="621">
        <f t="shared" si="52"/>
        <v>4.3324999999999996</v>
      </c>
      <c r="H1691" s="128">
        <v>4.34</v>
      </c>
      <c r="I1691" s="128">
        <v>4.32</v>
      </c>
      <c r="J1691" s="128">
        <v>4.34</v>
      </c>
      <c r="K1691" s="128">
        <v>4.33</v>
      </c>
      <c r="L1691" s="500"/>
    </row>
    <row r="1692" spans="1:12" ht="30" customHeight="1">
      <c r="A1692" s="139" t="str">
        <f t="shared" si="53"/>
        <v>1686위</v>
      </c>
      <c r="B1692" s="135" t="s">
        <v>2871</v>
      </c>
      <c r="C1692" s="135" t="s">
        <v>5589</v>
      </c>
      <c r="D1692" s="120" t="s">
        <v>2870</v>
      </c>
      <c r="E1692" s="132" t="s">
        <v>2861</v>
      </c>
      <c r="F1692" s="133" t="s">
        <v>2862</v>
      </c>
      <c r="G1692" s="619">
        <f t="shared" si="52"/>
        <v>4.3324999999999996</v>
      </c>
      <c r="H1692" s="122">
        <v>4.34</v>
      </c>
      <c r="I1692" s="122">
        <v>4.29</v>
      </c>
      <c r="J1692" s="122">
        <v>4.32</v>
      </c>
      <c r="K1692" s="122">
        <v>4.38</v>
      </c>
      <c r="L1692" s="500"/>
    </row>
    <row r="1693" spans="1:12" ht="30" customHeight="1">
      <c r="A1693" s="139" t="str">
        <f t="shared" si="53"/>
        <v>1686위</v>
      </c>
      <c r="B1693" s="135" t="s">
        <v>2757</v>
      </c>
      <c r="C1693" s="119" t="s">
        <v>2513</v>
      </c>
      <c r="D1693" s="120" t="s">
        <v>155</v>
      </c>
      <c r="E1693" s="121" t="s">
        <v>331</v>
      </c>
      <c r="F1693" s="120" t="s">
        <v>332</v>
      </c>
      <c r="G1693" s="619">
        <f t="shared" si="52"/>
        <v>4.3324999999999996</v>
      </c>
      <c r="H1693" s="122">
        <v>4.3</v>
      </c>
      <c r="I1693" s="122">
        <v>4.3499999999999996</v>
      </c>
      <c r="J1693" s="122">
        <v>4.3499999999999996</v>
      </c>
      <c r="K1693" s="122">
        <v>4.33</v>
      </c>
      <c r="L1693" s="500"/>
    </row>
    <row r="1694" spans="1:12" ht="30" customHeight="1">
      <c r="A1694" s="139" t="str">
        <f t="shared" si="53"/>
        <v>1691위</v>
      </c>
      <c r="B1694" s="135" t="s">
        <v>2755</v>
      </c>
      <c r="C1694" s="123" t="s">
        <v>216</v>
      </c>
      <c r="D1694" s="120" t="s">
        <v>155</v>
      </c>
      <c r="E1694" s="121" t="s">
        <v>329</v>
      </c>
      <c r="F1694" s="120" t="s">
        <v>330</v>
      </c>
      <c r="G1694" s="619">
        <f t="shared" si="52"/>
        <v>4.3319999999999999</v>
      </c>
      <c r="H1694" s="122">
        <v>4.3780000000000001</v>
      </c>
      <c r="I1694" s="122">
        <v>4.38</v>
      </c>
      <c r="J1694" s="122">
        <v>4.33</v>
      </c>
      <c r="K1694" s="122">
        <v>4.24</v>
      </c>
      <c r="L1694" s="500"/>
    </row>
    <row r="1695" spans="1:12" ht="30" customHeight="1">
      <c r="A1695" s="139" t="str">
        <f t="shared" si="53"/>
        <v>1692위</v>
      </c>
      <c r="B1695" s="135" t="s">
        <v>2756</v>
      </c>
      <c r="C1695" s="119" t="s">
        <v>2507</v>
      </c>
      <c r="D1695" s="120" t="s">
        <v>695</v>
      </c>
      <c r="E1695" s="121" t="s">
        <v>696</v>
      </c>
      <c r="F1695" s="120" t="s">
        <v>697</v>
      </c>
      <c r="G1695" s="619">
        <f t="shared" si="52"/>
        <v>4.33</v>
      </c>
      <c r="H1695" s="122">
        <v>4.33</v>
      </c>
      <c r="I1695" s="122">
        <v>4.33</v>
      </c>
      <c r="J1695" s="122">
        <v>4.33</v>
      </c>
      <c r="K1695" s="122">
        <v>4.33</v>
      </c>
      <c r="L1695" s="500"/>
    </row>
    <row r="1696" spans="1:12" ht="30" customHeight="1">
      <c r="A1696" s="139" t="str">
        <f t="shared" si="53"/>
        <v>1692위</v>
      </c>
      <c r="B1696" s="135" t="s">
        <v>2755</v>
      </c>
      <c r="C1696" s="123" t="s">
        <v>216</v>
      </c>
      <c r="D1696" s="120" t="s">
        <v>253</v>
      </c>
      <c r="E1696" s="121" t="s">
        <v>265</v>
      </c>
      <c r="F1696" s="120" t="s">
        <v>266</v>
      </c>
      <c r="G1696" s="619">
        <f t="shared" si="52"/>
        <v>4.33</v>
      </c>
      <c r="H1696" s="122">
        <v>4.33</v>
      </c>
      <c r="I1696" s="122">
        <v>4.33</v>
      </c>
      <c r="J1696" s="122">
        <v>4.33</v>
      </c>
      <c r="K1696" s="122">
        <v>4.33</v>
      </c>
      <c r="L1696" s="500"/>
    </row>
    <row r="1697" spans="1:12" ht="30" customHeight="1">
      <c r="A1697" s="139" t="str">
        <f t="shared" si="53"/>
        <v>1692위</v>
      </c>
      <c r="B1697" s="135" t="s">
        <v>2756</v>
      </c>
      <c r="C1697" s="119" t="s">
        <v>2507</v>
      </c>
      <c r="D1697" s="120" t="s">
        <v>695</v>
      </c>
      <c r="E1697" s="121" t="s">
        <v>698</v>
      </c>
      <c r="F1697" s="120" t="s">
        <v>699</v>
      </c>
      <c r="G1697" s="619">
        <f t="shared" si="52"/>
        <v>4.33</v>
      </c>
      <c r="H1697" s="122">
        <v>4.33</v>
      </c>
      <c r="I1697" s="122">
        <v>4.33</v>
      </c>
      <c r="J1697" s="122">
        <v>4.33</v>
      </c>
      <c r="K1697" s="122">
        <v>4.33</v>
      </c>
      <c r="L1697" s="500"/>
    </row>
    <row r="1698" spans="1:12" ht="30" customHeight="1">
      <c r="A1698" s="139" t="str">
        <f t="shared" si="53"/>
        <v>1692위</v>
      </c>
      <c r="B1698" s="135" t="s">
        <v>3037</v>
      </c>
      <c r="C1698" s="135" t="s">
        <v>5593</v>
      </c>
      <c r="D1698" s="120" t="s">
        <v>3032</v>
      </c>
      <c r="E1698" s="121" t="s">
        <v>573</v>
      </c>
      <c r="F1698" s="120" t="s">
        <v>574</v>
      </c>
      <c r="G1698" s="619">
        <f t="shared" si="52"/>
        <v>4.33</v>
      </c>
      <c r="H1698" s="122">
        <v>4.29</v>
      </c>
      <c r="I1698" s="122">
        <v>4.24</v>
      </c>
      <c r="J1698" s="122">
        <v>4.29</v>
      </c>
      <c r="K1698" s="122">
        <v>4.5</v>
      </c>
      <c r="L1698" s="500"/>
    </row>
    <row r="1699" spans="1:12" ht="30" customHeight="1">
      <c r="A1699" s="139" t="str">
        <f t="shared" si="53"/>
        <v>1692위</v>
      </c>
      <c r="B1699" s="135" t="s">
        <v>2756</v>
      </c>
      <c r="C1699" s="119" t="s">
        <v>2510</v>
      </c>
      <c r="D1699" s="120" t="s">
        <v>1052</v>
      </c>
      <c r="E1699" s="121" t="s">
        <v>1057</v>
      </c>
      <c r="F1699" s="120" t="s">
        <v>1058</v>
      </c>
      <c r="G1699" s="619">
        <f t="shared" si="52"/>
        <v>4.33</v>
      </c>
      <c r="H1699" s="122">
        <v>4.3099999999999996</v>
      </c>
      <c r="I1699" s="122">
        <v>4.3099999999999996</v>
      </c>
      <c r="J1699" s="122">
        <v>4.3499999999999996</v>
      </c>
      <c r="K1699" s="122">
        <v>4.3499999999999996</v>
      </c>
      <c r="L1699" s="500"/>
    </row>
    <row r="1700" spans="1:12" ht="30" customHeight="1">
      <c r="A1700" s="139" t="str">
        <f t="shared" si="53"/>
        <v>1697위</v>
      </c>
      <c r="B1700" s="139" t="s">
        <v>4995</v>
      </c>
      <c r="C1700" s="139" t="s">
        <v>4910</v>
      </c>
      <c r="D1700" s="142" t="s">
        <v>4996</v>
      </c>
      <c r="E1700" s="121" t="s">
        <v>4917</v>
      </c>
      <c r="F1700" s="140" t="s">
        <v>4918</v>
      </c>
      <c r="G1700" s="618">
        <f t="shared" si="52"/>
        <v>4.3275862068965516</v>
      </c>
      <c r="H1700" s="244">
        <v>4.3275862068965516</v>
      </c>
      <c r="I1700" s="244">
        <v>4.3275862068965516</v>
      </c>
      <c r="J1700" s="244">
        <v>4.3103448275862073</v>
      </c>
      <c r="K1700" s="244">
        <v>4.3448275862068968</v>
      </c>
      <c r="L1700" s="139"/>
    </row>
    <row r="1701" spans="1:12" ht="30" customHeight="1">
      <c r="A1701" s="139" t="str">
        <f t="shared" si="53"/>
        <v>1698위</v>
      </c>
      <c r="B1701" s="135" t="s">
        <v>2754</v>
      </c>
      <c r="C1701" s="119" t="s">
        <v>2505</v>
      </c>
      <c r="D1701" s="120" t="s">
        <v>133</v>
      </c>
      <c r="E1701" s="121" t="s">
        <v>199</v>
      </c>
      <c r="F1701" s="120" t="s">
        <v>200</v>
      </c>
      <c r="G1701" s="619">
        <f t="shared" si="52"/>
        <v>4.3275000000000006</v>
      </c>
      <c r="H1701" s="122">
        <v>4.29</v>
      </c>
      <c r="I1701" s="122">
        <v>4.3499999999999996</v>
      </c>
      <c r="J1701" s="122">
        <v>4.32</v>
      </c>
      <c r="K1701" s="122">
        <v>4.3499999999999996</v>
      </c>
      <c r="L1701" s="500"/>
    </row>
    <row r="1702" spans="1:12" ht="30" customHeight="1">
      <c r="A1702" s="139" t="str">
        <f t="shared" si="53"/>
        <v>1698위</v>
      </c>
      <c r="B1702" s="139" t="s">
        <v>4375</v>
      </c>
      <c r="C1702" s="139" t="s">
        <v>4904</v>
      </c>
      <c r="D1702" s="142" t="s">
        <v>4900</v>
      </c>
      <c r="E1702" s="121" t="s">
        <v>4851</v>
      </c>
      <c r="F1702" s="120" t="s">
        <v>4852</v>
      </c>
      <c r="G1702" s="618">
        <f t="shared" si="52"/>
        <v>4.3275000000000006</v>
      </c>
      <c r="H1702" s="141">
        <v>4.32</v>
      </c>
      <c r="I1702" s="141">
        <v>4.3</v>
      </c>
      <c r="J1702" s="141">
        <v>4.28</v>
      </c>
      <c r="K1702" s="141">
        <v>4.41</v>
      </c>
      <c r="L1702" s="139"/>
    </row>
    <row r="1703" spans="1:12" ht="30" customHeight="1">
      <c r="A1703" s="139" t="str">
        <f t="shared" si="53"/>
        <v>1700위</v>
      </c>
      <c r="B1703" s="139" t="s">
        <v>4375</v>
      </c>
      <c r="C1703" s="139" t="s">
        <v>4904</v>
      </c>
      <c r="D1703" s="142" t="s">
        <v>4899</v>
      </c>
      <c r="E1703" s="121" t="s">
        <v>239</v>
      </c>
      <c r="F1703" s="140" t="s">
        <v>4801</v>
      </c>
      <c r="G1703" s="618">
        <f t="shared" si="52"/>
        <v>4.3274999999999997</v>
      </c>
      <c r="H1703" s="141">
        <v>4.3</v>
      </c>
      <c r="I1703" s="141">
        <v>4.33</v>
      </c>
      <c r="J1703" s="141">
        <v>4.33</v>
      </c>
      <c r="K1703" s="141">
        <v>4.3499999999999996</v>
      </c>
      <c r="L1703" s="139"/>
    </row>
    <row r="1704" spans="1:12" ht="30" customHeight="1">
      <c r="A1704" s="139" t="str">
        <f t="shared" si="53"/>
        <v>1700위</v>
      </c>
      <c r="B1704" s="135" t="s">
        <v>2756</v>
      </c>
      <c r="C1704" s="119" t="s">
        <v>2509</v>
      </c>
      <c r="D1704" s="120" t="s">
        <v>155</v>
      </c>
      <c r="E1704" s="121" t="s">
        <v>331</v>
      </c>
      <c r="F1704" s="120" t="s">
        <v>332</v>
      </c>
      <c r="G1704" s="619">
        <f t="shared" si="52"/>
        <v>4.3274999999999997</v>
      </c>
      <c r="H1704" s="122">
        <v>4.2699999999999996</v>
      </c>
      <c r="I1704" s="122">
        <v>4.2300000000000004</v>
      </c>
      <c r="J1704" s="122">
        <v>4.3600000000000003</v>
      </c>
      <c r="K1704" s="122">
        <v>4.45</v>
      </c>
      <c r="L1704" s="500"/>
    </row>
    <row r="1705" spans="1:12" ht="30" customHeight="1">
      <c r="A1705" s="139" t="str">
        <f t="shared" si="53"/>
        <v>1702위</v>
      </c>
      <c r="B1705" s="135" t="s">
        <v>3135</v>
      </c>
      <c r="C1705" s="135" t="s">
        <v>3136</v>
      </c>
      <c r="D1705" s="120" t="s">
        <v>3159</v>
      </c>
      <c r="E1705" s="132" t="s">
        <v>3165</v>
      </c>
      <c r="F1705" s="133" t="s">
        <v>3167</v>
      </c>
      <c r="G1705" s="619">
        <f t="shared" si="52"/>
        <v>4.3250000000000002</v>
      </c>
      <c r="H1705" s="122">
        <v>4.3099999999999996</v>
      </c>
      <c r="I1705" s="122">
        <v>4.38</v>
      </c>
      <c r="J1705" s="122">
        <v>4.2300000000000004</v>
      </c>
      <c r="K1705" s="122">
        <v>4.38</v>
      </c>
      <c r="L1705" s="500"/>
    </row>
    <row r="1706" spans="1:12" ht="30" customHeight="1">
      <c r="A1706" s="139" t="str">
        <f t="shared" si="53"/>
        <v>1702위</v>
      </c>
      <c r="B1706" s="135" t="s">
        <v>2758</v>
      </c>
      <c r="C1706" s="125" t="s">
        <v>2610</v>
      </c>
      <c r="D1706" s="130" t="s">
        <v>2688</v>
      </c>
      <c r="E1706" s="125" t="s">
        <v>580</v>
      </c>
      <c r="F1706" s="127" t="s">
        <v>581</v>
      </c>
      <c r="G1706" s="621">
        <f t="shared" si="52"/>
        <v>4.3250000000000002</v>
      </c>
      <c r="H1706" s="128">
        <v>4.41</v>
      </c>
      <c r="I1706" s="128">
        <v>4.34</v>
      </c>
      <c r="J1706" s="128">
        <v>4.1399999999999997</v>
      </c>
      <c r="K1706" s="128">
        <v>4.41</v>
      </c>
      <c r="L1706" s="500"/>
    </row>
    <row r="1707" spans="1:12" ht="30" customHeight="1">
      <c r="A1707" s="139" t="str">
        <f t="shared" si="53"/>
        <v>1704위</v>
      </c>
      <c r="B1707" s="135" t="s">
        <v>2757</v>
      </c>
      <c r="C1707" s="119" t="s">
        <v>2512</v>
      </c>
      <c r="D1707" s="120" t="s">
        <v>155</v>
      </c>
      <c r="E1707" s="121" t="s">
        <v>1354</v>
      </c>
      <c r="F1707" s="120" t="s">
        <v>1350</v>
      </c>
      <c r="G1707" s="619">
        <f t="shared" si="52"/>
        <v>4.3224999999999998</v>
      </c>
      <c r="H1707" s="122">
        <v>4.29</v>
      </c>
      <c r="I1707" s="122">
        <v>4.21</v>
      </c>
      <c r="J1707" s="122">
        <v>4.29</v>
      </c>
      <c r="K1707" s="122">
        <v>4.5</v>
      </c>
      <c r="L1707" s="500"/>
    </row>
    <row r="1708" spans="1:12" ht="30" customHeight="1">
      <c r="A1708" s="139" t="str">
        <f t="shared" si="53"/>
        <v>1704위</v>
      </c>
      <c r="B1708" s="135" t="s">
        <v>4237</v>
      </c>
      <c r="C1708" s="134" t="s">
        <v>3960</v>
      </c>
      <c r="D1708" s="131" t="s">
        <v>3971</v>
      </c>
      <c r="E1708" s="132" t="s">
        <v>3984</v>
      </c>
      <c r="F1708" s="131" t="s">
        <v>3985</v>
      </c>
      <c r="G1708" s="619">
        <f t="shared" si="52"/>
        <v>4.3224999999999998</v>
      </c>
      <c r="H1708" s="122">
        <v>4.32</v>
      </c>
      <c r="I1708" s="122">
        <v>4.32</v>
      </c>
      <c r="J1708" s="122">
        <v>4.29</v>
      </c>
      <c r="K1708" s="122">
        <v>4.3600000000000003</v>
      </c>
      <c r="L1708" s="500"/>
    </row>
    <row r="1709" spans="1:12" ht="30" customHeight="1">
      <c r="A1709" s="139" t="str">
        <f t="shared" si="53"/>
        <v>1704위</v>
      </c>
      <c r="B1709" s="135" t="s">
        <v>2758</v>
      </c>
      <c r="C1709" s="125" t="s">
        <v>2650</v>
      </c>
      <c r="D1709" s="130" t="s">
        <v>2689</v>
      </c>
      <c r="E1709" s="125" t="s">
        <v>2573</v>
      </c>
      <c r="F1709" s="127" t="s">
        <v>1954</v>
      </c>
      <c r="G1709" s="621">
        <f t="shared" si="52"/>
        <v>4.3224999999999998</v>
      </c>
      <c r="H1709" s="128">
        <v>4.3499999999999996</v>
      </c>
      <c r="I1709" s="128">
        <v>4.47</v>
      </c>
      <c r="J1709" s="128">
        <v>4.18</v>
      </c>
      <c r="K1709" s="128">
        <v>4.29</v>
      </c>
      <c r="L1709" s="500"/>
    </row>
    <row r="1710" spans="1:12" ht="30" customHeight="1">
      <c r="A1710" s="139" t="str">
        <f t="shared" si="53"/>
        <v>1707위</v>
      </c>
      <c r="B1710" s="139" t="s">
        <v>4995</v>
      </c>
      <c r="C1710" s="139" t="s">
        <v>5559</v>
      </c>
      <c r="D1710" s="142" t="s">
        <v>5552</v>
      </c>
      <c r="E1710" s="121" t="s">
        <v>391</v>
      </c>
      <c r="F1710" s="140" t="s">
        <v>5148</v>
      </c>
      <c r="G1710" s="618">
        <f t="shared" si="52"/>
        <v>4.3203125</v>
      </c>
      <c r="H1710" s="244">
        <v>4.296875</v>
      </c>
      <c r="I1710" s="244">
        <v>4.3125</v>
      </c>
      <c r="J1710" s="244">
        <v>4.328125</v>
      </c>
      <c r="K1710" s="244">
        <v>4.34375</v>
      </c>
      <c r="L1710" s="139"/>
    </row>
    <row r="1711" spans="1:12" ht="30" customHeight="1">
      <c r="A1711" s="139" t="str">
        <f t="shared" si="53"/>
        <v>1708위</v>
      </c>
      <c r="B1711" s="135" t="s">
        <v>2758</v>
      </c>
      <c r="C1711" s="125" t="s">
        <v>2601</v>
      </c>
      <c r="D1711" s="130" t="s">
        <v>2677</v>
      </c>
      <c r="E1711" s="125" t="s">
        <v>341</v>
      </c>
      <c r="F1711" s="127" t="s">
        <v>342</v>
      </c>
      <c r="G1711" s="621">
        <f t="shared" si="52"/>
        <v>4.32</v>
      </c>
      <c r="H1711" s="128">
        <v>4.33</v>
      </c>
      <c r="I1711" s="128">
        <v>4.3600000000000003</v>
      </c>
      <c r="J1711" s="128">
        <v>4.2300000000000004</v>
      </c>
      <c r="K1711" s="128">
        <v>4.3600000000000003</v>
      </c>
      <c r="L1711" s="500"/>
    </row>
    <row r="1712" spans="1:12" ht="30" customHeight="1">
      <c r="A1712" s="139" t="str">
        <f t="shared" si="53"/>
        <v>1709위</v>
      </c>
      <c r="B1712" s="135" t="s">
        <v>2758</v>
      </c>
      <c r="C1712" s="125" t="s">
        <v>1935</v>
      </c>
      <c r="D1712" s="130" t="s">
        <v>2690</v>
      </c>
      <c r="E1712" s="125" t="s">
        <v>2574</v>
      </c>
      <c r="F1712" s="127" t="s">
        <v>1987</v>
      </c>
      <c r="G1712" s="621">
        <f t="shared" si="52"/>
        <v>4.3199999999999994</v>
      </c>
      <c r="H1712" s="128">
        <v>4.3099999999999996</v>
      </c>
      <c r="I1712" s="128">
        <v>4.34</v>
      </c>
      <c r="J1712" s="128">
        <v>4.29</v>
      </c>
      <c r="K1712" s="128">
        <v>4.34</v>
      </c>
      <c r="L1712" s="500"/>
    </row>
    <row r="1713" spans="1:12" ht="30" customHeight="1">
      <c r="A1713" s="139" t="str">
        <f t="shared" si="53"/>
        <v>1710위</v>
      </c>
      <c r="B1713" s="135" t="s">
        <v>2756</v>
      </c>
      <c r="C1713" s="119" t="s">
        <v>2510</v>
      </c>
      <c r="D1713" s="120" t="s">
        <v>155</v>
      </c>
      <c r="E1713" s="121" t="s">
        <v>333</v>
      </c>
      <c r="F1713" s="120" t="s">
        <v>334</v>
      </c>
      <c r="G1713" s="619">
        <f t="shared" si="52"/>
        <v>4.3174999999999999</v>
      </c>
      <c r="H1713" s="122">
        <v>4.2699999999999996</v>
      </c>
      <c r="I1713" s="122">
        <v>4.2699999999999996</v>
      </c>
      <c r="J1713" s="122">
        <v>4.4000000000000004</v>
      </c>
      <c r="K1713" s="122">
        <v>4.33</v>
      </c>
      <c r="L1713" s="500"/>
    </row>
    <row r="1714" spans="1:12" ht="30" customHeight="1">
      <c r="A1714" s="139" t="str">
        <f t="shared" si="53"/>
        <v>1710위</v>
      </c>
      <c r="B1714" s="135" t="s">
        <v>2758</v>
      </c>
      <c r="C1714" s="125" t="s">
        <v>2610</v>
      </c>
      <c r="D1714" s="130" t="s">
        <v>2691</v>
      </c>
      <c r="E1714" s="125" t="s">
        <v>2575</v>
      </c>
      <c r="F1714" s="127" t="s">
        <v>1759</v>
      </c>
      <c r="G1714" s="621">
        <f t="shared" si="52"/>
        <v>4.3174999999999999</v>
      </c>
      <c r="H1714" s="128">
        <v>4.33</v>
      </c>
      <c r="I1714" s="128">
        <v>4.32</v>
      </c>
      <c r="J1714" s="128">
        <v>4.26</v>
      </c>
      <c r="K1714" s="128">
        <v>4.3600000000000003</v>
      </c>
      <c r="L1714" s="500"/>
    </row>
    <row r="1715" spans="1:12" ht="30" customHeight="1">
      <c r="A1715" s="139" t="str">
        <f t="shared" si="53"/>
        <v>1710위</v>
      </c>
      <c r="B1715" s="135" t="s">
        <v>2757</v>
      </c>
      <c r="C1715" s="119" t="s">
        <v>2513</v>
      </c>
      <c r="D1715" s="120" t="s">
        <v>155</v>
      </c>
      <c r="E1715" s="121" t="s">
        <v>241</v>
      </c>
      <c r="F1715" s="120" t="s">
        <v>1444</v>
      </c>
      <c r="G1715" s="619">
        <f t="shared" si="52"/>
        <v>4.3174999999999999</v>
      </c>
      <c r="H1715" s="122">
        <v>4.3499999999999996</v>
      </c>
      <c r="I1715" s="122">
        <v>4.3</v>
      </c>
      <c r="J1715" s="122">
        <v>4.3</v>
      </c>
      <c r="K1715" s="122">
        <v>4.32</v>
      </c>
      <c r="L1715" s="500"/>
    </row>
    <row r="1716" spans="1:12" ht="30" customHeight="1">
      <c r="A1716" s="139" t="str">
        <f t="shared" si="53"/>
        <v>1713위</v>
      </c>
      <c r="B1716" s="139" t="s">
        <v>5561</v>
      </c>
      <c r="C1716" s="139" t="s">
        <v>5560</v>
      </c>
      <c r="D1716" s="142" t="s">
        <v>4996</v>
      </c>
      <c r="E1716" s="121" t="s">
        <v>4930</v>
      </c>
      <c r="F1716" s="140" t="s">
        <v>4931</v>
      </c>
      <c r="G1716" s="618">
        <f t="shared" si="52"/>
        <v>4.3166666666666664</v>
      </c>
      <c r="H1716" s="244">
        <v>4.2666666666666666</v>
      </c>
      <c r="I1716" s="244">
        <v>4.3571428571428568</v>
      </c>
      <c r="J1716" s="244">
        <v>4.2857142857142856</v>
      </c>
      <c r="K1716" s="244">
        <v>4.3571428571428568</v>
      </c>
      <c r="L1716" s="139"/>
    </row>
    <row r="1717" spans="1:12" ht="30" customHeight="1">
      <c r="A1717" s="139" t="str">
        <f t="shared" si="53"/>
        <v>1714위</v>
      </c>
      <c r="B1717" s="135" t="s">
        <v>3037</v>
      </c>
      <c r="C1717" s="135" t="s">
        <v>5596</v>
      </c>
      <c r="D1717" s="120" t="s">
        <v>155</v>
      </c>
      <c r="E1717" s="121" t="s">
        <v>2762</v>
      </c>
      <c r="F1717" s="140" t="s">
        <v>2761</v>
      </c>
      <c r="G1717" s="619">
        <f t="shared" si="52"/>
        <v>4.3149999999999995</v>
      </c>
      <c r="H1717" s="122">
        <v>4.3600000000000003</v>
      </c>
      <c r="I1717" s="122">
        <v>4.3099999999999996</v>
      </c>
      <c r="J1717" s="122">
        <v>4.32</v>
      </c>
      <c r="K1717" s="122">
        <v>4.2699999999999996</v>
      </c>
      <c r="L1717" s="500"/>
    </row>
    <row r="1718" spans="1:12" ht="30" customHeight="1">
      <c r="A1718" s="139" t="str">
        <f t="shared" si="53"/>
        <v>1714위</v>
      </c>
      <c r="B1718" s="135" t="s">
        <v>2757</v>
      </c>
      <c r="C1718" s="119" t="s">
        <v>2512</v>
      </c>
      <c r="D1718" s="120" t="s">
        <v>1304</v>
      </c>
      <c r="E1718" s="121" t="s">
        <v>1315</v>
      </c>
      <c r="F1718" s="120" t="s">
        <v>1316</v>
      </c>
      <c r="G1718" s="619">
        <f t="shared" si="52"/>
        <v>4.3149999999999995</v>
      </c>
      <c r="H1718" s="122">
        <v>4.33</v>
      </c>
      <c r="I1718" s="122">
        <v>4.26</v>
      </c>
      <c r="J1718" s="122">
        <v>4.29</v>
      </c>
      <c r="K1718" s="122">
        <v>4.38</v>
      </c>
      <c r="L1718" s="500"/>
    </row>
    <row r="1719" spans="1:12" ht="30" customHeight="1">
      <c r="A1719" s="139" t="str">
        <f t="shared" si="53"/>
        <v>1714위</v>
      </c>
      <c r="B1719" s="135" t="s">
        <v>2756</v>
      </c>
      <c r="C1719" s="119" t="s">
        <v>2508</v>
      </c>
      <c r="D1719" s="120" t="s">
        <v>155</v>
      </c>
      <c r="E1719" s="121" t="s">
        <v>327</v>
      </c>
      <c r="F1719" s="120" t="s">
        <v>328</v>
      </c>
      <c r="G1719" s="619">
        <f t="shared" si="52"/>
        <v>4.3149999999999995</v>
      </c>
      <c r="H1719" s="122">
        <v>4.33</v>
      </c>
      <c r="I1719" s="122">
        <v>4.2699999999999996</v>
      </c>
      <c r="J1719" s="122">
        <v>4.33</v>
      </c>
      <c r="K1719" s="122">
        <v>4.33</v>
      </c>
      <c r="L1719" s="500"/>
    </row>
    <row r="1720" spans="1:12" ht="30" customHeight="1">
      <c r="A1720" s="139" t="str">
        <f t="shared" si="53"/>
        <v>1714위</v>
      </c>
      <c r="B1720" s="135" t="s">
        <v>2755</v>
      </c>
      <c r="C1720" s="119" t="s">
        <v>2506</v>
      </c>
      <c r="D1720" s="120" t="s">
        <v>155</v>
      </c>
      <c r="E1720" s="121" t="s">
        <v>651</v>
      </c>
      <c r="F1720" s="120" t="s">
        <v>652</v>
      </c>
      <c r="G1720" s="619">
        <f t="shared" si="52"/>
        <v>4.3149999999999995</v>
      </c>
      <c r="H1720" s="122">
        <v>4.4000000000000004</v>
      </c>
      <c r="I1720" s="122">
        <v>4.3</v>
      </c>
      <c r="J1720" s="122">
        <v>4.2300000000000004</v>
      </c>
      <c r="K1720" s="122">
        <v>4.33</v>
      </c>
      <c r="L1720" s="500"/>
    </row>
    <row r="1721" spans="1:12" ht="30" customHeight="1">
      <c r="A1721" s="139" t="str">
        <f t="shared" si="53"/>
        <v>1714위</v>
      </c>
      <c r="B1721" s="135" t="s">
        <v>2758</v>
      </c>
      <c r="C1721" s="125" t="s">
        <v>2593</v>
      </c>
      <c r="D1721" s="130" t="s">
        <v>2683</v>
      </c>
      <c r="E1721" s="125" t="s">
        <v>2562</v>
      </c>
      <c r="F1721" s="127" t="s">
        <v>303</v>
      </c>
      <c r="G1721" s="621">
        <f t="shared" si="52"/>
        <v>4.3149999999999995</v>
      </c>
      <c r="H1721" s="128">
        <v>4.32</v>
      </c>
      <c r="I1721" s="128">
        <v>4.3099999999999996</v>
      </c>
      <c r="J1721" s="128">
        <v>4.3099999999999996</v>
      </c>
      <c r="K1721" s="128">
        <v>4.32</v>
      </c>
      <c r="L1721" s="500"/>
    </row>
    <row r="1722" spans="1:12" ht="30" customHeight="1">
      <c r="A1722" s="139" t="str">
        <f t="shared" si="53"/>
        <v>1714위</v>
      </c>
      <c r="B1722" s="135" t="s">
        <v>5600</v>
      </c>
      <c r="C1722" s="134" t="s">
        <v>3960</v>
      </c>
      <c r="D1722" s="131" t="s">
        <v>155</v>
      </c>
      <c r="E1722" s="132" t="s">
        <v>677</v>
      </c>
      <c r="F1722" s="133" t="s">
        <v>678</v>
      </c>
      <c r="G1722" s="619">
        <f t="shared" si="52"/>
        <v>4.3149999999999995</v>
      </c>
      <c r="H1722" s="122">
        <v>4.2699999999999996</v>
      </c>
      <c r="I1722" s="122">
        <v>4.2699999999999996</v>
      </c>
      <c r="J1722" s="122">
        <v>4.3600000000000003</v>
      </c>
      <c r="K1722" s="122">
        <v>4.3600000000000003</v>
      </c>
      <c r="L1722" s="500"/>
    </row>
    <row r="1723" spans="1:12" ht="30" customHeight="1">
      <c r="A1723" s="139" t="str">
        <f t="shared" si="53"/>
        <v>1714위</v>
      </c>
      <c r="B1723" s="135" t="s">
        <v>2758</v>
      </c>
      <c r="C1723" s="125" t="s">
        <v>2599</v>
      </c>
      <c r="D1723" s="130" t="s">
        <v>2635</v>
      </c>
      <c r="E1723" s="125" t="s">
        <v>2576</v>
      </c>
      <c r="F1723" s="127" t="s">
        <v>1886</v>
      </c>
      <c r="G1723" s="621">
        <f t="shared" si="52"/>
        <v>4.3149999999999995</v>
      </c>
      <c r="H1723" s="128">
        <v>4.33</v>
      </c>
      <c r="I1723" s="128">
        <v>4.3</v>
      </c>
      <c r="J1723" s="128">
        <v>4.29</v>
      </c>
      <c r="K1723" s="128">
        <v>4.34</v>
      </c>
      <c r="L1723" s="500"/>
    </row>
    <row r="1724" spans="1:12" ht="30" customHeight="1">
      <c r="A1724" s="139" t="str">
        <f t="shared" si="53"/>
        <v>1721위</v>
      </c>
      <c r="B1724" s="135" t="s">
        <v>3037</v>
      </c>
      <c r="C1724" s="135" t="s">
        <v>5594</v>
      </c>
      <c r="D1724" s="120" t="s">
        <v>3034</v>
      </c>
      <c r="E1724" s="121" t="s">
        <v>2762</v>
      </c>
      <c r="F1724" s="140" t="s">
        <v>2761</v>
      </c>
      <c r="G1724" s="619">
        <f t="shared" si="52"/>
        <v>4.3125</v>
      </c>
      <c r="H1724" s="122">
        <v>4.3099999999999996</v>
      </c>
      <c r="I1724" s="122">
        <v>4.34</v>
      </c>
      <c r="J1724" s="122">
        <v>4.28</v>
      </c>
      <c r="K1724" s="122">
        <v>4.32</v>
      </c>
      <c r="L1724" s="500"/>
    </row>
    <row r="1725" spans="1:12" ht="30" customHeight="1">
      <c r="A1725" s="139" t="str">
        <f t="shared" si="53"/>
        <v>1721위</v>
      </c>
      <c r="B1725" s="135" t="s">
        <v>2756</v>
      </c>
      <c r="C1725" s="119" t="s">
        <v>2509</v>
      </c>
      <c r="D1725" s="120" t="s">
        <v>925</v>
      </c>
      <c r="E1725" s="121" t="s">
        <v>373</v>
      </c>
      <c r="F1725" s="120" t="s">
        <v>374</v>
      </c>
      <c r="G1725" s="619">
        <f t="shared" si="52"/>
        <v>4.3125</v>
      </c>
      <c r="H1725" s="122">
        <v>4.25</v>
      </c>
      <c r="I1725" s="122">
        <v>4.3600000000000003</v>
      </c>
      <c r="J1725" s="122">
        <v>4.32</v>
      </c>
      <c r="K1725" s="122">
        <v>4.32</v>
      </c>
      <c r="L1725" s="500"/>
    </row>
    <row r="1726" spans="1:12" ht="30" customHeight="1">
      <c r="A1726" s="139" t="str">
        <f t="shared" si="53"/>
        <v>1721위</v>
      </c>
      <c r="B1726" s="135" t="s">
        <v>2755</v>
      </c>
      <c r="C1726" s="123" t="s">
        <v>89</v>
      </c>
      <c r="D1726" s="120" t="s">
        <v>482</v>
      </c>
      <c r="E1726" s="121" t="s">
        <v>487</v>
      </c>
      <c r="F1726" s="120" t="s">
        <v>488</v>
      </c>
      <c r="G1726" s="619">
        <f t="shared" si="52"/>
        <v>4.3125</v>
      </c>
      <c r="H1726" s="122">
        <v>4.29</v>
      </c>
      <c r="I1726" s="122">
        <v>4.33</v>
      </c>
      <c r="J1726" s="122">
        <v>4.3</v>
      </c>
      <c r="K1726" s="122">
        <v>4.33</v>
      </c>
      <c r="L1726" s="500"/>
    </row>
    <row r="1727" spans="1:12" ht="30" customHeight="1">
      <c r="A1727" s="139" t="str">
        <f t="shared" si="53"/>
        <v>1724위</v>
      </c>
      <c r="B1727" s="139" t="s">
        <v>4995</v>
      </c>
      <c r="C1727" s="139" t="s">
        <v>5560</v>
      </c>
      <c r="D1727" s="142" t="s">
        <v>4999</v>
      </c>
      <c r="E1727" s="121" t="s">
        <v>4976</v>
      </c>
      <c r="F1727" s="120" t="s">
        <v>2152</v>
      </c>
      <c r="G1727" s="618">
        <f t="shared" si="52"/>
        <v>4.3106060606060606</v>
      </c>
      <c r="H1727" s="244">
        <v>4.2424242424242422</v>
      </c>
      <c r="I1727" s="244">
        <v>4.333333333333333</v>
      </c>
      <c r="J1727" s="244">
        <v>4.3030303030303028</v>
      </c>
      <c r="K1727" s="244">
        <v>4.3636363636363633</v>
      </c>
      <c r="L1727" s="139"/>
    </row>
    <row r="1728" spans="1:12" ht="30" customHeight="1">
      <c r="A1728" s="139" t="str">
        <f t="shared" si="53"/>
        <v>1725위</v>
      </c>
      <c r="B1728" s="139" t="s">
        <v>5564</v>
      </c>
      <c r="C1728" s="139" t="s">
        <v>5559</v>
      </c>
      <c r="D1728" s="142" t="s">
        <v>5552</v>
      </c>
      <c r="E1728" s="121" t="s">
        <v>5131</v>
      </c>
      <c r="F1728" s="140" t="s">
        <v>5134</v>
      </c>
      <c r="G1728" s="618">
        <f t="shared" si="52"/>
        <v>4.3103448275862073</v>
      </c>
      <c r="H1728" s="244">
        <v>4.2931034482758621</v>
      </c>
      <c r="I1728" s="244">
        <v>4.3103448275862073</v>
      </c>
      <c r="J1728" s="244">
        <v>4.2931034482758621</v>
      </c>
      <c r="K1728" s="244">
        <v>4.3448275862068968</v>
      </c>
      <c r="L1728" s="139"/>
    </row>
    <row r="1729" spans="1:12" ht="30" customHeight="1">
      <c r="A1729" s="139" t="str">
        <f t="shared" si="53"/>
        <v>1726위</v>
      </c>
      <c r="B1729" s="135" t="s">
        <v>2756</v>
      </c>
      <c r="C1729" s="119" t="s">
        <v>2507</v>
      </c>
      <c r="D1729" s="120" t="s">
        <v>155</v>
      </c>
      <c r="E1729" s="121" t="s">
        <v>799</v>
      </c>
      <c r="F1729" s="120" t="s">
        <v>800</v>
      </c>
      <c r="G1729" s="619">
        <f t="shared" si="52"/>
        <v>4.3100000000000005</v>
      </c>
      <c r="H1729" s="122">
        <v>4.2699999999999996</v>
      </c>
      <c r="I1729" s="122">
        <v>4.33</v>
      </c>
      <c r="J1729" s="122">
        <v>4.29</v>
      </c>
      <c r="K1729" s="122">
        <v>4.3499999999999996</v>
      </c>
      <c r="L1729" s="500"/>
    </row>
    <row r="1730" spans="1:12" ht="30" customHeight="1">
      <c r="A1730" s="139" t="str">
        <f t="shared" si="53"/>
        <v>1726위</v>
      </c>
      <c r="B1730" s="135" t="s">
        <v>2758</v>
      </c>
      <c r="C1730" s="125" t="s">
        <v>2601</v>
      </c>
      <c r="D1730" s="130" t="s">
        <v>2677</v>
      </c>
      <c r="E1730" s="125" t="s">
        <v>2567</v>
      </c>
      <c r="F1730" s="127" t="s">
        <v>206</v>
      </c>
      <c r="G1730" s="621">
        <f t="shared" si="52"/>
        <v>4.3100000000000005</v>
      </c>
      <c r="H1730" s="128">
        <v>4.3</v>
      </c>
      <c r="I1730" s="128">
        <v>4.2699999999999996</v>
      </c>
      <c r="J1730" s="128">
        <v>4.33</v>
      </c>
      <c r="K1730" s="128">
        <v>4.34</v>
      </c>
      <c r="L1730" s="500"/>
    </row>
    <row r="1731" spans="1:12" ht="30" customHeight="1">
      <c r="A1731" s="139" t="str">
        <f t="shared" si="53"/>
        <v>1726위</v>
      </c>
      <c r="B1731" s="135" t="s">
        <v>2754</v>
      </c>
      <c r="C1731" s="119" t="s">
        <v>2502</v>
      </c>
      <c r="D1731" s="120" t="s">
        <v>155</v>
      </c>
      <c r="E1731" s="121" t="s">
        <v>160</v>
      </c>
      <c r="F1731" s="120" t="s">
        <v>161</v>
      </c>
      <c r="G1731" s="619">
        <f t="shared" si="52"/>
        <v>4.3100000000000005</v>
      </c>
      <c r="H1731" s="122">
        <v>4.32</v>
      </c>
      <c r="I1731" s="122">
        <v>4.4000000000000004</v>
      </c>
      <c r="J1731" s="122">
        <v>4.22</v>
      </c>
      <c r="K1731" s="122">
        <v>4.3</v>
      </c>
      <c r="L1731" s="500"/>
    </row>
    <row r="1732" spans="1:12" ht="30" customHeight="1">
      <c r="A1732" s="139" t="str">
        <f t="shared" si="53"/>
        <v>1726위</v>
      </c>
      <c r="B1732" s="135" t="s">
        <v>3037</v>
      </c>
      <c r="C1732" s="135" t="s">
        <v>5593</v>
      </c>
      <c r="D1732" s="120" t="s">
        <v>3033</v>
      </c>
      <c r="E1732" s="121" t="s">
        <v>599</v>
      </c>
      <c r="F1732" s="120" t="s">
        <v>600</v>
      </c>
      <c r="G1732" s="619">
        <f t="shared" ref="G1732:G1795" si="54">AVERAGE(H1732:K1732)</f>
        <v>4.3100000000000005</v>
      </c>
      <c r="H1732" s="122">
        <v>4.29</v>
      </c>
      <c r="I1732" s="122">
        <v>4.29</v>
      </c>
      <c r="J1732" s="122">
        <v>4.33</v>
      </c>
      <c r="K1732" s="122">
        <v>4.33</v>
      </c>
      <c r="L1732" s="500"/>
    </row>
    <row r="1733" spans="1:12" ht="30" customHeight="1">
      <c r="A1733" s="139" t="str">
        <f t="shared" si="53"/>
        <v>1726위</v>
      </c>
      <c r="B1733" s="135" t="s">
        <v>2754</v>
      </c>
      <c r="C1733" s="119" t="s">
        <v>2502</v>
      </c>
      <c r="D1733" s="120" t="s">
        <v>2504</v>
      </c>
      <c r="E1733" s="121" t="s">
        <v>130</v>
      </c>
      <c r="F1733" s="120" t="s">
        <v>131</v>
      </c>
      <c r="G1733" s="619">
        <f t="shared" si="54"/>
        <v>4.3100000000000005</v>
      </c>
      <c r="H1733" s="122">
        <v>4.3499999999999996</v>
      </c>
      <c r="I1733" s="122">
        <v>4.41</v>
      </c>
      <c r="J1733" s="122">
        <v>4.24</v>
      </c>
      <c r="K1733" s="122">
        <v>4.24</v>
      </c>
      <c r="L1733" s="500"/>
    </row>
    <row r="1734" spans="1:12" ht="30" customHeight="1">
      <c r="A1734" s="139" t="str">
        <f t="shared" ref="A1734:A1797" si="55">IF(_xlfn.RANK.EQ(G1734,$G$4:$G$1977,0)=_xlfn.RANK.EQ(G1733,$G$4:$G$1977,0), _xlfn.RANK.EQ(G1733,$G$4:$G$1977)&amp;"위", _xlfn.RANK.EQ(G1734,$G$4:$G$1977,0)&amp;"위")</f>
        <v>1731위</v>
      </c>
      <c r="B1734" s="135" t="s">
        <v>2754</v>
      </c>
      <c r="C1734" s="119" t="s">
        <v>2505</v>
      </c>
      <c r="D1734" s="120" t="s">
        <v>133</v>
      </c>
      <c r="E1734" s="121" t="s">
        <v>201</v>
      </c>
      <c r="F1734" s="120" t="s">
        <v>202</v>
      </c>
      <c r="G1734" s="619">
        <f t="shared" si="54"/>
        <v>4.3099999999999996</v>
      </c>
      <c r="H1734" s="122">
        <v>4.3</v>
      </c>
      <c r="I1734" s="122">
        <v>4.3499999999999996</v>
      </c>
      <c r="J1734" s="122">
        <v>4.28</v>
      </c>
      <c r="K1734" s="122">
        <v>4.3099999999999996</v>
      </c>
      <c r="L1734" s="500"/>
    </row>
    <row r="1735" spans="1:12" ht="30" customHeight="1">
      <c r="A1735" s="139" t="str">
        <f t="shared" si="55"/>
        <v>1732위</v>
      </c>
      <c r="B1735" s="135" t="s">
        <v>3037</v>
      </c>
      <c r="C1735" s="135" t="s">
        <v>5593</v>
      </c>
      <c r="D1735" s="120" t="s">
        <v>3032</v>
      </c>
      <c r="E1735" s="121" t="s">
        <v>573</v>
      </c>
      <c r="F1735" s="120" t="s">
        <v>1470</v>
      </c>
      <c r="G1735" s="619">
        <f t="shared" si="54"/>
        <v>4.3075000000000001</v>
      </c>
      <c r="H1735" s="122">
        <v>4.24</v>
      </c>
      <c r="I1735" s="122">
        <v>4.29</v>
      </c>
      <c r="J1735" s="122">
        <v>4.29</v>
      </c>
      <c r="K1735" s="122">
        <v>4.41</v>
      </c>
      <c r="L1735" s="500"/>
    </row>
    <row r="1736" spans="1:12" ht="30" customHeight="1">
      <c r="A1736" s="139" t="str">
        <f t="shared" si="55"/>
        <v>1733위</v>
      </c>
      <c r="B1736" s="135" t="s">
        <v>3135</v>
      </c>
      <c r="C1736" s="135" t="s">
        <v>3136</v>
      </c>
      <c r="D1736" s="120" t="s">
        <v>3159</v>
      </c>
      <c r="E1736" s="132" t="s">
        <v>3165</v>
      </c>
      <c r="F1736" s="131" t="s">
        <v>3166</v>
      </c>
      <c r="G1736" s="619">
        <f t="shared" si="54"/>
        <v>4.3074999999999992</v>
      </c>
      <c r="H1736" s="122">
        <v>4.3099999999999996</v>
      </c>
      <c r="I1736" s="122">
        <v>4.38</v>
      </c>
      <c r="J1736" s="122">
        <v>4.1900000000000004</v>
      </c>
      <c r="K1736" s="122">
        <v>4.3499999999999996</v>
      </c>
      <c r="L1736" s="500"/>
    </row>
    <row r="1737" spans="1:12" ht="30" customHeight="1">
      <c r="A1737" s="139" t="str">
        <f t="shared" si="55"/>
        <v>1733위</v>
      </c>
      <c r="B1737" s="135" t="s">
        <v>2755</v>
      </c>
      <c r="C1737" s="123" t="s">
        <v>89</v>
      </c>
      <c r="D1737" s="120" t="s">
        <v>530</v>
      </c>
      <c r="E1737" s="121" t="s">
        <v>547</v>
      </c>
      <c r="F1737" s="120" t="s">
        <v>548</v>
      </c>
      <c r="G1737" s="619">
        <f t="shared" si="54"/>
        <v>4.3074999999999992</v>
      </c>
      <c r="H1737" s="122">
        <v>4.33</v>
      </c>
      <c r="I1737" s="122">
        <v>4.2699999999999996</v>
      </c>
      <c r="J1737" s="122">
        <v>4.3</v>
      </c>
      <c r="K1737" s="122">
        <v>4.33</v>
      </c>
      <c r="L1737" s="500"/>
    </row>
    <row r="1738" spans="1:12" ht="30" customHeight="1">
      <c r="A1738" s="139" t="str">
        <f t="shared" si="55"/>
        <v>1733위</v>
      </c>
      <c r="B1738" s="135" t="s">
        <v>2756</v>
      </c>
      <c r="C1738" s="119" t="s">
        <v>2508</v>
      </c>
      <c r="D1738" s="120" t="s">
        <v>155</v>
      </c>
      <c r="E1738" s="121" t="s">
        <v>807</v>
      </c>
      <c r="F1738" s="120" t="s">
        <v>808</v>
      </c>
      <c r="G1738" s="619">
        <f t="shared" si="54"/>
        <v>4.3074999999999992</v>
      </c>
      <c r="H1738" s="122">
        <v>4.2300000000000004</v>
      </c>
      <c r="I1738" s="122">
        <v>4.3099999999999996</v>
      </c>
      <c r="J1738" s="122">
        <v>4.38</v>
      </c>
      <c r="K1738" s="122">
        <v>4.3099999999999996</v>
      </c>
      <c r="L1738" s="500"/>
    </row>
    <row r="1739" spans="1:12" ht="30" customHeight="1">
      <c r="A1739" s="139" t="str">
        <f t="shared" si="55"/>
        <v>1736위</v>
      </c>
      <c r="B1739" s="139" t="s">
        <v>4995</v>
      </c>
      <c r="C1739" s="139" t="s">
        <v>5560</v>
      </c>
      <c r="D1739" s="142" t="s">
        <v>4999</v>
      </c>
      <c r="E1739" s="121" t="s">
        <v>4976</v>
      </c>
      <c r="F1739" s="120" t="s">
        <v>4977</v>
      </c>
      <c r="G1739" s="618">
        <f t="shared" si="54"/>
        <v>4.3053977272727266</v>
      </c>
      <c r="H1739" s="244">
        <v>4.3030303030303028</v>
      </c>
      <c r="I1739" s="244">
        <v>4.3030303030303028</v>
      </c>
      <c r="J1739" s="244">
        <v>4.3030303030303028</v>
      </c>
      <c r="K1739" s="244">
        <v>4.3125</v>
      </c>
      <c r="L1739" s="139"/>
    </row>
    <row r="1740" spans="1:12" ht="30" customHeight="1">
      <c r="A1740" s="139" t="str">
        <f t="shared" si="55"/>
        <v>1737위</v>
      </c>
      <c r="B1740" s="135" t="s">
        <v>3037</v>
      </c>
      <c r="C1740" s="135" t="s">
        <v>5593</v>
      </c>
      <c r="D1740" s="120" t="s">
        <v>3034</v>
      </c>
      <c r="E1740" s="121" t="s">
        <v>2762</v>
      </c>
      <c r="F1740" s="140" t="s">
        <v>2761</v>
      </c>
      <c r="G1740" s="619">
        <f t="shared" si="54"/>
        <v>4.3049999999999997</v>
      </c>
      <c r="H1740" s="122">
        <v>4.28</v>
      </c>
      <c r="I1740" s="122">
        <v>4.3600000000000003</v>
      </c>
      <c r="J1740" s="122">
        <v>4.24</v>
      </c>
      <c r="K1740" s="122">
        <v>4.34</v>
      </c>
      <c r="L1740" s="500"/>
    </row>
    <row r="1741" spans="1:12" ht="30" customHeight="1">
      <c r="A1741" s="139" t="str">
        <f t="shared" si="55"/>
        <v>1737위</v>
      </c>
      <c r="B1741" s="135" t="s">
        <v>4237</v>
      </c>
      <c r="C1741" s="134" t="s">
        <v>3272</v>
      </c>
      <c r="D1741" s="131" t="s">
        <v>155</v>
      </c>
      <c r="E1741" s="132" t="s">
        <v>2762</v>
      </c>
      <c r="F1741" s="133" t="s">
        <v>2761</v>
      </c>
      <c r="G1741" s="619">
        <f t="shared" si="54"/>
        <v>4.3049999999999997</v>
      </c>
      <c r="H1741" s="122">
        <v>4.34</v>
      </c>
      <c r="I1741" s="122">
        <v>4.29</v>
      </c>
      <c r="J1741" s="122">
        <v>4.26</v>
      </c>
      <c r="K1741" s="122">
        <v>4.33</v>
      </c>
      <c r="L1741" s="500"/>
    </row>
    <row r="1742" spans="1:12" ht="30" customHeight="1">
      <c r="A1742" s="139" t="str">
        <f t="shared" si="55"/>
        <v>1737위</v>
      </c>
      <c r="B1742" s="135" t="s">
        <v>2759</v>
      </c>
      <c r="C1742" s="134" t="s">
        <v>2127</v>
      </c>
      <c r="D1742" s="131" t="s">
        <v>2362</v>
      </c>
      <c r="E1742" s="132" t="s">
        <v>355</v>
      </c>
      <c r="F1742" s="131" t="s">
        <v>1996</v>
      </c>
      <c r="G1742" s="619">
        <f t="shared" si="54"/>
        <v>4.3049999999999997</v>
      </c>
      <c r="H1742" s="122">
        <v>4.3499999999999996</v>
      </c>
      <c r="I1742" s="122">
        <v>4.3499999999999996</v>
      </c>
      <c r="J1742" s="122">
        <v>4.26</v>
      </c>
      <c r="K1742" s="122">
        <v>4.26</v>
      </c>
      <c r="L1742" s="500"/>
    </row>
    <row r="1743" spans="1:12" ht="30" customHeight="1">
      <c r="A1743" s="139" t="str">
        <f t="shared" si="55"/>
        <v>1737위</v>
      </c>
      <c r="B1743" s="135" t="s">
        <v>2759</v>
      </c>
      <c r="C1743" s="123" t="s">
        <v>2074</v>
      </c>
      <c r="D1743" s="131" t="s">
        <v>2019</v>
      </c>
      <c r="E1743" s="132" t="s">
        <v>1205</v>
      </c>
      <c r="F1743" s="131" t="s">
        <v>200</v>
      </c>
      <c r="G1743" s="619">
        <f t="shared" si="54"/>
        <v>4.3049999999999997</v>
      </c>
      <c r="H1743" s="122">
        <v>4.33</v>
      </c>
      <c r="I1743" s="122">
        <v>4.29</v>
      </c>
      <c r="J1743" s="122">
        <v>4.25</v>
      </c>
      <c r="K1743" s="122">
        <v>4.3499999999999996</v>
      </c>
      <c r="L1743" s="500"/>
    </row>
    <row r="1744" spans="1:12" ht="30" customHeight="1">
      <c r="A1744" s="139" t="str">
        <f t="shared" si="55"/>
        <v>1737위</v>
      </c>
      <c r="B1744" s="135" t="s">
        <v>2759</v>
      </c>
      <c r="C1744" s="134" t="s">
        <v>2116</v>
      </c>
      <c r="D1744" s="131" t="s">
        <v>155</v>
      </c>
      <c r="E1744" s="132" t="s">
        <v>2311</v>
      </c>
      <c r="F1744" s="133" t="s">
        <v>2312</v>
      </c>
      <c r="G1744" s="619">
        <f t="shared" si="54"/>
        <v>4.3049999999999997</v>
      </c>
      <c r="H1744" s="122">
        <v>4.3499999999999996</v>
      </c>
      <c r="I1744" s="122">
        <v>4.24</v>
      </c>
      <c r="J1744" s="122">
        <v>4.3099999999999996</v>
      </c>
      <c r="K1744" s="122">
        <v>4.32</v>
      </c>
      <c r="L1744" s="500"/>
    </row>
    <row r="1745" spans="1:12" ht="30" customHeight="1">
      <c r="A1745" s="139" t="str">
        <f t="shared" si="55"/>
        <v>1742위</v>
      </c>
      <c r="B1745" s="139" t="s">
        <v>4995</v>
      </c>
      <c r="C1745" s="139" t="s">
        <v>5559</v>
      </c>
      <c r="D1745" s="142" t="s">
        <v>5552</v>
      </c>
      <c r="E1745" s="121" t="s">
        <v>391</v>
      </c>
      <c r="F1745" s="140" t="s">
        <v>5149</v>
      </c>
      <c r="G1745" s="618">
        <f t="shared" si="54"/>
        <v>4.3049278846153847</v>
      </c>
      <c r="H1745" s="244">
        <v>4.3076923076923075</v>
      </c>
      <c r="I1745" s="244">
        <v>4.3384615384615381</v>
      </c>
      <c r="J1745" s="244">
        <v>4.2923076923076922</v>
      </c>
      <c r="K1745" s="244">
        <v>4.28125</v>
      </c>
      <c r="L1745" s="139"/>
    </row>
    <row r="1746" spans="1:12" ht="30" customHeight="1">
      <c r="A1746" s="139" t="str">
        <f t="shared" si="55"/>
        <v>1743위</v>
      </c>
      <c r="B1746" s="135" t="s">
        <v>2871</v>
      </c>
      <c r="C1746" s="135" t="s">
        <v>5589</v>
      </c>
      <c r="D1746" s="120" t="s">
        <v>2870</v>
      </c>
      <c r="E1746" s="132" t="s">
        <v>677</v>
      </c>
      <c r="F1746" s="133" t="s">
        <v>678</v>
      </c>
      <c r="G1746" s="619">
        <f t="shared" si="54"/>
        <v>4.3025000000000002</v>
      </c>
      <c r="H1746" s="122">
        <v>4.33</v>
      </c>
      <c r="I1746" s="122">
        <v>4.33</v>
      </c>
      <c r="J1746" s="122">
        <v>4.33</v>
      </c>
      <c r="K1746" s="122">
        <v>4.22</v>
      </c>
      <c r="L1746" s="500"/>
    </row>
    <row r="1747" spans="1:12" ht="30" customHeight="1">
      <c r="A1747" s="139" t="str">
        <f t="shared" si="55"/>
        <v>1744위</v>
      </c>
      <c r="B1747" s="135" t="s">
        <v>2758</v>
      </c>
      <c r="C1747" s="125" t="s">
        <v>1935</v>
      </c>
      <c r="D1747" s="130" t="s">
        <v>2692</v>
      </c>
      <c r="E1747" s="125" t="s">
        <v>175</v>
      </c>
      <c r="F1747" s="127" t="s">
        <v>1986</v>
      </c>
      <c r="G1747" s="621">
        <f t="shared" si="54"/>
        <v>4.3024999999999993</v>
      </c>
      <c r="H1747" s="128">
        <v>4.3099999999999996</v>
      </c>
      <c r="I1747" s="128">
        <v>4.3099999999999996</v>
      </c>
      <c r="J1747" s="128">
        <v>4.28</v>
      </c>
      <c r="K1747" s="128">
        <v>4.3099999999999996</v>
      </c>
      <c r="L1747" s="500"/>
    </row>
    <row r="1748" spans="1:12" ht="30" customHeight="1">
      <c r="A1748" s="139" t="str">
        <f t="shared" si="55"/>
        <v>1745위</v>
      </c>
      <c r="B1748" s="139" t="s">
        <v>4995</v>
      </c>
      <c r="C1748" s="139" t="s">
        <v>5559</v>
      </c>
      <c r="D1748" s="142" t="s">
        <v>5552</v>
      </c>
      <c r="E1748" s="121" t="s">
        <v>5131</v>
      </c>
      <c r="F1748" s="140" t="s">
        <v>5132</v>
      </c>
      <c r="G1748" s="618">
        <f t="shared" si="54"/>
        <v>4.3008474576271185</v>
      </c>
      <c r="H1748" s="244">
        <v>4.2711864406779663</v>
      </c>
      <c r="I1748" s="244">
        <v>4.3220338983050848</v>
      </c>
      <c r="J1748" s="244">
        <v>4.2711864406779663</v>
      </c>
      <c r="K1748" s="244">
        <v>4.3389830508474576</v>
      </c>
      <c r="L1748" s="139"/>
    </row>
    <row r="1749" spans="1:12" ht="30" customHeight="1">
      <c r="A1749" s="139" t="str">
        <f t="shared" si="55"/>
        <v>1746위</v>
      </c>
      <c r="B1749" s="135" t="s">
        <v>2760</v>
      </c>
      <c r="C1749" s="119" t="s">
        <v>2772</v>
      </c>
      <c r="D1749" s="136" t="s">
        <v>2777</v>
      </c>
      <c r="E1749" s="132" t="s">
        <v>2765</v>
      </c>
      <c r="F1749" s="133" t="s">
        <v>328</v>
      </c>
      <c r="G1749" s="619">
        <f t="shared" si="54"/>
        <v>4.3</v>
      </c>
      <c r="H1749" s="122">
        <v>4.3</v>
      </c>
      <c r="I1749" s="122">
        <v>4.4000000000000004</v>
      </c>
      <c r="J1749" s="122">
        <v>4.2</v>
      </c>
      <c r="K1749" s="122">
        <v>4.3</v>
      </c>
      <c r="L1749" s="500"/>
    </row>
    <row r="1750" spans="1:12" ht="30" customHeight="1">
      <c r="A1750" s="139" t="str">
        <f t="shared" si="55"/>
        <v>1746위</v>
      </c>
      <c r="B1750" s="135" t="s">
        <v>2760</v>
      </c>
      <c r="C1750" s="119" t="s">
        <v>2772</v>
      </c>
      <c r="D1750" s="136" t="s">
        <v>2773</v>
      </c>
      <c r="E1750" s="132" t="s">
        <v>809</v>
      </c>
      <c r="F1750" s="133" t="s">
        <v>810</v>
      </c>
      <c r="G1750" s="619">
        <f t="shared" si="54"/>
        <v>4.3</v>
      </c>
      <c r="H1750" s="122">
        <v>4.3</v>
      </c>
      <c r="I1750" s="122">
        <v>4.3</v>
      </c>
      <c r="J1750" s="122">
        <v>4.3</v>
      </c>
      <c r="K1750" s="122">
        <v>4.3</v>
      </c>
      <c r="L1750" s="500"/>
    </row>
    <row r="1751" spans="1:12" ht="30" customHeight="1">
      <c r="A1751" s="139" t="str">
        <f t="shared" si="55"/>
        <v>1746위</v>
      </c>
      <c r="B1751" s="135" t="s">
        <v>2758</v>
      </c>
      <c r="C1751" s="125" t="s">
        <v>2601</v>
      </c>
      <c r="D1751" s="130" t="s">
        <v>2693</v>
      </c>
      <c r="E1751" s="125" t="s">
        <v>2529</v>
      </c>
      <c r="F1751" s="127" t="s">
        <v>152</v>
      </c>
      <c r="G1751" s="621">
        <f t="shared" si="54"/>
        <v>4.3</v>
      </c>
      <c r="H1751" s="128">
        <v>4.33</v>
      </c>
      <c r="I1751" s="128">
        <v>4.2699999999999996</v>
      </c>
      <c r="J1751" s="128">
        <v>4.1900000000000004</v>
      </c>
      <c r="K1751" s="128">
        <v>4.41</v>
      </c>
      <c r="L1751" s="500"/>
    </row>
    <row r="1752" spans="1:12" ht="30" customHeight="1">
      <c r="A1752" s="139" t="str">
        <f t="shared" si="55"/>
        <v>1746위</v>
      </c>
      <c r="B1752" s="135" t="s">
        <v>2757</v>
      </c>
      <c r="C1752" s="119" t="s">
        <v>2511</v>
      </c>
      <c r="D1752" s="120" t="s">
        <v>155</v>
      </c>
      <c r="E1752" s="121" t="s">
        <v>1240</v>
      </c>
      <c r="F1752" s="120" t="s">
        <v>1241</v>
      </c>
      <c r="G1752" s="619">
        <f t="shared" si="54"/>
        <v>4.3</v>
      </c>
      <c r="H1752" s="122">
        <v>4.3</v>
      </c>
      <c r="I1752" s="122">
        <v>4.3</v>
      </c>
      <c r="J1752" s="122">
        <v>4.3</v>
      </c>
      <c r="K1752" s="122">
        <v>4.3</v>
      </c>
      <c r="L1752" s="500"/>
    </row>
    <row r="1753" spans="1:12" ht="30" customHeight="1">
      <c r="A1753" s="139" t="str">
        <f t="shared" si="55"/>
        <v>1750위</v>
      </c>
      <c r="B1753" s="135" t="s">
        <v>2757</v>
      </c>
      <c r="C1753" s="119" t="s">
        <v>2513</v>
      </c>
      <c r="D1753" s="120" t="s">
        <v>1382</v>
      </c>
      <c r="E1753" s="121" t="s">
        <v>1380</v>
      </c>
      <c r="F1753" s="120" t="s">
        <v>1381</v>
      </c>
      <c r="G1753" s="619">
        <f t="shared" si="54"/>
        <v>4.2974999999999994</v>
      </c>
      <c r="H1753" s="122">
        <v>4.3099999999999996</v>
      </c>
      <c r="I1753" s="122">
        <v>4.38</v>
      </c>
      <c r="J1753" s="122">
        <v>4.1900000000000004</v>
      </c>
      <c r="K1753" s="122">
        <v>4.3099999999999996</v>
      </c>
      <c r="L1753" s="500"/>
    </row>
    <row r="1754" spans="1:12" ht="30" customHeight="1">
      <c r="A1754" s="139" t="str">
        <f t="shared" si="55"/>
        <v>1751위</v>
      </c>
      <c r="B1754" s="135" t="s">
        <v>2759</v>
      </c>
      <c r="C1754" s="134" t="s">
        <v>2127</v>
      </c>
      <c r="D1754" s="131" t="s">
        <v>432</v>
      </c>
      <c r="E1754" s="132" t="s">
        <v>826</v>
      </c>
      <c r="F1754" s="133" t="s">
        <v>2419</v>
      </c>
      <c r="G1754" s="619">
        <f t="shared" si="54"/>
        <v>4.2949999999999999</v>
      </c>
      <c r="H1754" s="122">
        <v>4.3</v>
      </c>
      <c r="I1754" s="122">
        <v>4.2699999999999996</v>
      </c>
      <c r="J1754" s="122">
        <v>4.3099999999999996</v>
      </c>
      <c r="K1754" s="122">
        <v>4.3</v>
      </c>
      <c r="L1754" s="500"/>
    </row>
    <row r="1755" spans="1:12" ht="30" customHeight="1">
      <c r="A1755" s="139" t="str">
        <f t="shared" si="55"/>
        <v>1751위</v>
      </c>
      <c r="B1755" s="135" t="s">
        <v>3037</v>
      </c>
      <c r="C1755" s="135" t="s">
        <v>5593</v>
      </c>
      <c r="D1755" s="120" t="s">
        <v>3031</v>
      </c>
      <c r="E1755" s="121" t="s">
        <v>2884</v>
      </c>
      <c r="F1755" s="120" t="s">
        <v>2885</v>
      </c>
      <c r="G1755" s="619">
        <f t="shared" si="54"/>
        <v>4.2949999999999999</v>
      </c>
      <c r="H1755" s="122">
        <v>4.28</v>
      </c>
      <c r="I1755" s="122">
        <v>4.3</v>
      </c>
      <c r="J1755" s="122">
        <v>4.22</v>
      </c>
      <c r="K1755" s="122">
        <v>4.38</v>
      </c>
      <c r="L1755" s="500"/>
    </row>
    <row r="1756" spans="1:12" ht="30" customHeight="1">
      <c r="A1756" s="139" t="str">
        <f t="shared" si="55"/>
        <v>1751위</v>
      </c>
      <c r="B1756" s="135" t="s">
        <v>2756</v>
      </c>
      <c r="C1756" s="119" t="s">
        <v>2508</v>
      </c>
      <c r="D1756" s="120" t="s">
        <v>155</v>
      </c>
      <c r="E1756" s="121" t="s">
        <v>884</v>
      </c>
      <c r="F1756" s="120" t="s">
        <v>885</v>
      </c>
      <c r="G1756" s="619">
        <f t="shared" si="54"/>
        <v>4.2949999999999999</v>
      </c>
      <c r="H1756" s="122">
        <v>4.28</v>
      </c>
      <c r="I1756" s="122">
        <v>4.3099999999999996</v>
      </c>
      <c r="J1756" s="122">
        <v>4.33</v>
      </c>
      <c r="K1756" s="122">
        <v>4.26</v>
      </c>
      <c r="L1756" s="500"/>
    </row>
    <row r="1757" spans="1:12" ht="30" customHeight="1">
      <c r="A1757" s="139" t="str">
        <f t="shared" si="55"/>
        <v>1754위</v>
      </c>
      <c r="B1757" s="135" t="s">
        <v>2759</v>
      </c>
      <c r="C1757" s="134" t="s">
        <v>2127</v>
      </c>
      <c r="D1757" s="131" t="s">
        <v>2420</v>
      </c>
      <c r="E1757" s="132" t="s">
        <v>2430</v>
      </c>
      <c r="F1757" s="131" t="s">
        <v>208</v>
      </c>
      <c r="G1757" s="619">
        <f t="shared" si="54"/>
        <v>4.2925000000000004</v>
      </c>
      <c r="H1757" s="122">
        <v>4.3099999999999996</v>
      </c>
      <c r="I1757" s="122">
        <v>4.3499999999999996</v>
      </c>
      <c r="J1757" s="122">
        <v>4.26</v>
      </c>
      <c r="K1757" s="122">
        <v>4.25</v>
      </c>
      <c r="L1757" s="500"/>
    </row>
    <row r="1758" spans="1:12" ht="30" customHeight="1">
      <c r="A1758" s="139" t="str">
        <f t="shared" si="55"/>
        <v>1755위</v>
      </c>
      <c r="B1758" s="135" t="s">
        <v>2756</v>
      </c>
      <c r="C1758" s="119" t="s">
        <v>2510</v>
      </c>
      <c r="D1758" s="120" t="s">
        <v>1052</v>
      </c>
      <c r="E1758" s="121" t="s">
        <v>1053</v>
      </c>
      <c r="F1758" s="120" t="s">
        <v>1054</v>
      </c>
      <c r="G1758" s="619">
        <f t="shared" si="54"/>
        <v>4.2924999999999995</v>
      </c>
      <c r="H1758" s="122">
        <v>4.3600000000000003</v>
      </c>
      <c r="I1758" s="122">
        <v>4.2699999999999996</v>
      </c>
      <c r="J1758" s="122">
        <v>4.2699999999999996</v>
      </c>
      <c r="K1758" s="122">
        <v>4.2699999999999996</v>
      </c>
      <c r="L1758" s="500"/>
    </row>
    <row r="1759" spans="1:12" ht="30" customHeight="1">
      <c r="A1759" s="139" t="str">
        <f t="shared" si="55"/>
        <v>1755위</v>
      </c>
      <c r="B1759" s="135" t="s">
        <v>3135</v>
      </c>
      <c r="C1759" s="135" t="s">
        <v>3136</v>
      </c>
      <c r="D1759" s="120" t="s">
        <v>3168</v>
      </c>
      <c r="E1759" s="132" t="s">
        <v>3181</v>
      </c>
      <c r="F1759" s="133" t="s">
        <v>3182</v>
      </c>
      <c r="G1759" s="619">
        <f t="shared" si="54"/>
        <v>4.2924999999999995</v>
      </c>
      <c r="H1759" s="122">
        <v>4.26</v>
      </c>
      <c r="I1759" s="122">
        <v>4.3899999999999997</v>
      </c>
      <c r="J1759" s="122">
        <v>4.17</v>
      </c>
      <c r="K1759" s="122">
        <v>4.3499999999999996</v>
      </c>
      <c r="L1759" s="500"/>
    </row>
    <row r="1760" spans="1:12" ht="30" customHeight="1">
      <c r="A1760" s="139" t="str">
        <f t="shared" si="55"/>
        <v>1755위</v>
      </c>
      <c r="B1760" s="135" t="s">
        <v>2759</v>
      </c>
      <c r="C1760" s="134" t="s">
        <v>2116</v>
      </c>
      <c r="D1760" s="131" t="s">
        <v>155</v>
      </c>
      <c r="E1760" s="132" t="s">
        <v>809</v>
      </c>
      <c r="F1760" s="133" t="s">
        <v>810</v>
      </c>
      <c r="G1760" s="619">
        <f t="shared" si="54"/>
        <v>4.2924999999999995</v>
      </c>
      <c r="H1760" s="122">
        <v>4.2699999999999996</v>
      </c>
      <c r="I1760" s="122">
        <v>4.2699999999999996</v>
      </c>
      <c r="J1760" s="122">
        <v>4.2699999999999996</v>
      </c>
      <c r="K1760" s="122">
        <v>4.3600000000000003</v>
      </c>
      <c r="L1760" s="500"/>
    </row>
    <row r="1761" spans="1:12" ht="30" customHeight="1">
      <c r="A1761" s="139" t="str">
        <f t="shared" si="55"/>
        <v>1755위</v>
      </c>
      <c r="B1761" s="135" t="s">
        <v>4375</v>
      </c>
      <c r="C1761" s="135" t="s">
        <v>4260</v>
      </c>
      <c r="D1761" s="120" t="s">
        <v>4373</v>
      </c>
      <c r="E1761" s="121" t="s">
        <v>4331</v>
      </c>
      <c r="F1761" s="120" t="s">
        <v>4332</v>
      </c>
      <c r="G1761" s="618">
        <f t="shared" si="54"/>
        <v>4.2924999999999995</v>
      </c>
      <c r="H1761" s="141">
        <v>4.34</v>
      </c>
      <c r="I1761" s="141">
        <v>4.3099999999999996</v>
      </c>
      <c r="J1761" s="141">
        <v>4.3099999999999996</v>
      </c>
      <c r="K1761" s="141">
        <v>4.21</v>
      </c>
      <c r="L1761" s="500"/>
    </row>
    <row r="1762" spans="1:12" ht="30" customHeight="1">
      <c r="A1762" s="139" t="str">
        <f t="shared" si="55"/>
        <v>1759위</v>
      </c>
      <c r="B1762" s="135" t="s">
        <v>2755</v>
      </c>
      <c r="C1762" s="119" t="s">
        <v>2506</v>
      </c>
      <c r="D1762" s="120" t="s">
        <v>155</v>
      </c>
      <c r="E1762" s="121" t="s">
        <v>459</v>
      </c>
      <c r="F1762" s="120" t="s">
        <v>658</v>
      </c>
      <c r="G1762" s="619">
        <f t="shared" si="54"/>
        <v>4.29</v>
      </c>
      <c r="H1762" s="122">
        <v>4.29</v>
      </c>
      <c r="I1762" s="122">
        <v>4.37</v>
      </c>
      <c r="J1762" s="122">
        <v>4.21</v>
      </c>
      <c r="K1762" s="122">
        <v>4.29</v>
      </c>
      <c r="L1762" s="500"/>
    </row>
    <row r="1763" spans="1:12" ht="30" customHeight="1">
      <c r="A1763" s="139" t="str">
        <f t="shared" si="55"/>
        <v>1760위</v>
      </c>
      <c r="B1763" s="135" t="s">
        <v>3037</v>
      </c>
      <c r="C1763" s="135" t="s">
        <v>5592</v>
      </c>
      <c r="D1763" s="120" t="s">
        <v>155</v>
      </c>
      <c r="E1763" s="121" t="s">
        <v>2994</v>
      </c>
      <c r="F1763" s="140" t="s">
        <v>2995</v>
      </c>
      <c r="G1763" s="619">
        <f t="shared" si="54"/>
        <v>4.2875000000000005</v>
      </c>
      <c r="H1763" s="122">
        <v>4.28</v>
      </c>
      <c r="I1763" s="122">
        <v>4.29</v>
      </c>
      <c r="J1763" s="122">
        <v>4.28</v>
      </c>
      <c r="K1763" s="122">
        <v>4.3</v>
      </c>
      <c r="L1763" s="500"/>
    </row>
    <row r="1764" spans="1:12" ht="30" customHeight="1">
      <c r="A1764" s="139" t="str">
        <f t="shared" si="55"/>
        <v>1760위</v>
      </c>
      <c r="B1764" s="135" t="s">
        <v>2755</v>
      </c>
      <c r="C1764" s="123" t="s">
        <v>89</v>
      </c>
      <c r="D1764" s="120" t="s">
        <v>530</v>
      </c>
      <c r="E1764" s="121" t="s">
        <v>331</v>
      </c>
      <c r="F1764" s="120" t="s">
        <v>332</v>
      </c>
      <c r="G1764" s="619">
        <f t="shared" si="54"/>
        <v>4.2875000000000005</v>
      </c>
      <c r="H1764" s="122">
        <v>4.29</v>
      </c>
      <c r="I1764" s="122">
        <v>4.24</v>
      </c>
      <c r="J1764" s="122">
        <v>4.33</v>
      </c>
      <c r="K1764" s="122">
        <v>4.29</v>
      </c>
      <c r="L1764" s="500"/>
    </row>
    <row r="1765" spans="1:12" ht="30" customHeight="1">
      <c r="A1765" s="139" t="str">
        <f t="shared" si="55"/>
        <v>1762위</v>
      </c>
      <c r="B1765" s="135" t="s">
        <v>2757</v>
      </c>
      <c r="C1765" s="119" t="s">
        <v>2514</v>
      </c>
      <c r="D1765" s="120" t="s">
        <v>1501</v>
      </c>
      <c r="E1765" s="121" t="s">
        <v>493</v>
      </c>
      <c r="F1765" s="120" t="s">
        <v>1505</v>
      </c>
      <c r="G1765" s="619">
        <f t="shared" si="54"/>
        <v>4.2850000000000001</v>
      </c>
      <c r="H1765" s="122">
        <v>4.26</v>
      </c>
      <c r="I1765" s="122">
        <v>4.17</v>
      </c>
      <c r="J1765" s="122">
        <v>4.32</v>
      </c>
      <c r="K1765" s="122">
        <v>4.3899999999999997</v>
      </c>
      <c r="L1765" s="500"/>
    </row>
    <row r="1766" spans="1:12" ht="30" customHeight="1">
      <c r="A1766" s="139" t="str">
        <f t="shared" si="55"/>
        <v>1762위</v>
      </c>
      <c r="B1766" s="135" t="s">
        <v>2755</v>
      </c>
      <c r="C1766" s="119" t="s">
        <v>2506</v>
      </c>
      <c r="D1766" s="120" t="s">
        <v>521</v>
      </c>
      <c r="E1766" s="121" t="s">
        <v>201</v>
      </c>
      <c r="F1766" s="120" t="s">
        <v>202</v>
      </c>
      <c r="G1766" s="619">
        <f t="shared" si="54"/>
        <v>4.2850000000000001</v>
      </c>
      <c r="H1766" s="122">
        <v>4.3099999999999996</v>
      </c>
      <c r="I1766" s="122">
        <v>4.3099999999999996</v>
      </c>
      <c r="J1766" s="122">
        <v>4.22</v>
      </c>
      <c r="K1766" s="122">
        <v>4.3</v>
      </c>
      <c r="L1766" s="500"/>
    </row>
    <row r="1767" spans="1:12" ht="30" customHeight="1">
      <c r="A1767" s="139" t="str">
        <f t="shared" si="55"/>
        <v>1762위</v>
      </c>
      <c r="B1767" s="135" t="s">
        <v>5600</v>
      </c>
      <c r="C1767" s="134" t="s">
        <v>3960</v>
      </c>
      <c r="D1767" s="131" t="s">
        <v>155</v>
      </c>
      <c r="E1767" s="132" t="s">
        <v>4033</v>
      </c>
      <c r="F1767" s="133" t="s">
        <v>4043</v>
      </c>
      <c r="G1767" s="619">
        <f t="shared" si="54"/>
        <v>4.2850000000000001</v>
      </c>
      <c r="H1767" s="122">
        <v>4.29</v>
      </c>
      <c r="I1767" s="122">
        <v>4.26</v>
      </c>
      <c r="J1767" s="122">
        <v>4.28</v>
      </c>
      <c r="K1767" s="122">
        <v>4.3099999999999996</v>
      </c>
      <c r="L1767" s="500"/>
    </row>
    <row r="1768" spans="1:12" ht="30" customHeight="1">
      <c r="A1768" s="139" t="str">
        <f t="shared" si="55"/>
        <v>1762위</v>
      </c>
      <c r="B1768" s="135" t="s">
        <v>2758</v>
      </c>
      <c r="C1768" s="125" t="s">
        <v>2589</v>
      </c>
      <c r="D1768" s="130" t="s">
        <v>2694</v>
      </c>
      <c r="E1768" s="125" t="s">
        <v>2577</v>
      </c>
      <c r="F1768" s="127" t="s">
        <v>1840</v>
      </c>
      <c r="G1768" s="621">
        <f t="shared" si="54"/>
        <v>4.2850000000000001</v>
      </c>
      <c r="H1768" s="128">
        <v>4.33</v>
      </c>
      <c r="I1768" s="128">
        <v>4.38</v>
      </c>
      <c r="J1768" s="128">
        <v>4.1399999999999997</v>
      </c>
      <c r="K1768" s="128">
        <v>4.29</v>
      </c>
      <c r="L1768" s="500"/>
    </row>
    <row r="1769" spans="1:12" ht="30" customHeight="1">
      <c r="A1769" s="139" t="str">
        <f t="shared" si="55"/>
        <v>1762위</v>
      </c>
      <c r="B1769" s="135" t="s">
        <v>2871</v>
      </c>
      <c r="C1769" s="135" t="s">
        <v>5589</v>
      </c>
      <c r="D1769" s="120" t="s">
        <v>2870</v>
      </c>
      <c r="E1769" s="132" t="s">
        <v>2770</v>
      </c>
      <c r="F1769" s="133" t="s">
        <v>2771</v>
      </c>
      <c r="G1769" s="619">
        <f t="shared" si="54"/>
        <v>4.2850000000000001</v>
      </c>
      <c r="H1769" s="122">
        <v>4.3099999999999996</v>
      </c>
      <c r="I1769" s="122">
        <v>4.21</v>
      </c>
      <c r="J1769" s="122">
        <v>4.28</v>
      </c>
      <c r="K1769" s="122">
        <v>4.34</v>
      </c>
      <c r="L1769" s="500"/>
    </row>
    <row r="1770" spans="1:12" ht="30" customHeight="1">
      <c r="A1770" s="139" t="str">
        <f t="shared" si="55"/>
        <v>1767위</v>
      </c>
      <c r="B1770" s="135" t="s">
        <v>3037</v>
      </c>
      <c r="C1770" s="135" t="s">
        <v>5592</v>
      </c>
      <c r="D1770" s="120" t="s">
        <v>155</v>
      </c>
      <c r="E1770" s="121" t="s">
        <v>2765</v>
      </c>
      <c r="F1770" s="140" t="s">
        <v>328</v>
      </c>
      <c r="G1770" s="619">
        <f t="shared" si="54"/>
        <v>4.2824999999999998</v>
      </c>
      <c r="H1770" s="122">
        <v>4.25</v>
      </c>
      <c r="I1770" s="122">
        <v>4.25</v>
      </c>
      <c r="J1770" s="122">
        <v>4.25</v>
      </c>
      <c r="K1770" s="122">
        <v>4.38</v>
      </c>
      <c r="L1770" s="500"/>
    </row>
    <row r="1771" spans="1:12" ht="30" customHeight="1">
      <c r="A1771" s="139" t="str">
        <f t="shared" si="55"/>
        <v>1767위</v>
      </c>
      <c r="B1771" s="135" t="s">
        <v>2756</v>
      </c>
      <c r="C1771" s="119" t="s">
        <v>2508</v>
      </c>
      <c r="D1771" s="120" t="s">
        <v>155</v>
      </c>
      <c r="E1771" s="121" t="s">
        <v>333</v>
      </c>
      <c r="F1771" s="120" t="s">
        <v>334</v>
      </c>
      <c r="G1771" s="619">
        <f t="shared" si="54"/>
        <v>4.2824999999999998</v>
      </c>
      <c r="H1771" s="122">
        <v>4.2</v>
      </c>
      <c r="I1771" s="122">
        <v>4.2699999999999996</v>
      </c>
      <c r="J1771" s="122">
        <v>4.33</v>
      </c>
      <c r="K1771" s="122">
        <v>4.33</v>
      </c>
      <c r="L1771" s="500"/>
    </row>
    <row r="1772" spans="1:12" ht="30" customHeight="1">
      <c r="A1772" s="139" t="str">
        <f t="shared" si="55"/>
        <v>1767위</v>
      </c>
      <c r="B1772" s="135" t="s">
        <v>2759</v>
      </c>
      <c r="C1772" s="134" t="s">
        <v>2127</v>
      </c>
      <c r="D1772" s="131" t="s">
        <v>2362</v>
      </c>
      <c r="E1772" s="132" t="s">
        <v>493</v>
      </c>
      <c r="F1772" s="131" t="s">
        <v>935</v>
      </c>
      <c r="G1772" s="619">
        <f t="shared" si="54"/>
        <v>4.2824999999999998</v>
      </c>
      <c r="H1772" s="122">
        <v>4.29</v>
      </c>
      <c r="I1772" s="122">
        <v>4.29</v>
      </c>
      <c r="J1772" s="122">
        <v>4.26</v>
      </c>
      <c r="K1772" s="122">
        <v>4.29</v>
      </c>
      <c r="L1772" s="500"/>
    </row>
    <row r="1773" spans="1:12" ht="30" customHeight="1">
      <c r="A1773" s="139" t="str">
        <f t="shared" si="55"/>
        <v>1767위</v>
      </c>
      <c r="B1773" s="135" t="s">
        <v>2756</v>
      </c>
      <c r="C1773" s="119" t="s">
        <v>2507</v>
      </c>
      <c r="D1773" s="120" t="s">
        <v>521</v>
      </c>
      <c r="E1773" s="121" t="s">
        <v>302</v>
      </c>
      <c r="F1773" s="120" t="s">
        <v>303</v>
      </c>
      <c r="G1773" s="619">
        <f t="shared" si="54"/>
        <v>4.2824999999999998</v>
      </c>
      <c r="H1773" s="122">
        <v>4.28</v>
      </c>
      <c r="I1773" s="122">
        <v>4.29</v>
      </c>
      <c r="J1773" s="122">
        <v>4.26</v>
      </c>
      <c r="K1773" s="122">
        <v>4.3</v>
      </c>
      <c r="L1773" s="500"/>
    </row>
    <row r="1774" spans="1:12" ht="30" customHeight="1">
      <c r="A1774" s="139" t="str">
        <f t="shared" si="55"/>
        <v>1767위</v>
      </c>
      <c r="B1774" s="135" t="s">
        <v>4237</v>
      </c>
      <c r="C1774" s="134" t="s">
        <v>3272</v>
      </c>
      <c r="D1774" s="131" t="s">
        <v>155</v>
      </c>
      <c r="E1774" s="132" t="s">
        <v>3327</v>
      </c>
      <c r="F1774" s="131" t="s">
        <v>3328</v>
      </c>
      <c r="G1774" s="619">
        <f t="shared" si="54"/>
        <v>4.2824999999999998</v>
      </c>
      <c r="H1774" s="122">
        <v>4.28</v>
      </c>
      <c r="I1774" s="122">
        <v>4.25</v>
      </c>
      <c r="J1774" s="122">
        <v>4.29</v>
      </c>
      <c r="K1774" s="122">
        <v>4.3099999999999996</v>
      </c>
      <c r="L1774" s="500"/>
    </row>
    <row r="1775" spans="1:12" ht="30" customHeight="1">
      <c r="A1775" s="139" t="str">
        <f t="shared" si="55"/>
        <v>1772위</v>
      </c>
      <c r="B1775" s="135" t="s">
        <v>2758</v>
      </c>
      <c r="C1775" s="125" t="s">
        <v>2695</v>
      </c>
      <c r="D1775" s="130" t="s">
        <v>2696</v>
      </c>
      <c r="E1775" s="125" t="s">
        <v>2578</v>
      </c>
      <c r="F1775" s="127" t="s">
        <v>1991</v>
      </c>
      <c r="G1775" s="621">
        <f t="shared" si="54"/>
        <v>4.28</v>
      </c>
      <c r="H1775" s="128">
        <v>4.41</v>
      </c>
      <c r="I1775" s="128">
        <v>4.24</v>
      </c>
      <c r="J1775" s="128">
        <v>4.18</v>
      </c>
      <c r="K1775" s="128">
        <v>4.29</v>
      </c>
      <c r="L1775" s="500"/>
    </row>
    <row r="1776" spans="1:12" ht="30" customHeight="1">
      <c r="A1776" s="139" t="str">
        <f t="shared" si="55"/>
        <v>1773위</v>
      </c>
      <c r="B1776" s="135" t="s">
        <v>2755</v>
      </c>
      <c r="C1776" s="123" t="s">
        <v>235</v>
      </c>
      <c r="D1776" s="120" t="s">
        <v>377</v>
      </c>
      <c r="E1776" s="121" t="s">
        <v>383</v>
      </c>
      <c r="F1776" s="120" t="s">
        <v>384</v>
      </c>
      <c r="G1776" s="619">
        <f t="shared" si="54"/>
        <v>4.2774999999999999</v>
      </c>
      <c r="H1776" s="122">
        <v>4.26</v>
      </c>
      <c r="I1776" s="122">
        <v>4.37</v>
      </c>
      <c r="J1776" s="122">
        <v>4.26</v>
      </c>
      <c r="K1776" s="122">
        <v>4.22</v>
      </c>
      <c r="L1776" s="500"/>
    </row>
    <row r="1777" spans="1:12" ht="30" customHeight="1">
      <c r="A1777" s="139" t="str">
        <f t="shared" si="55"/>
        <v>1774위</v>
      </c>
      <c r="B1777" s="135" t="s">
        <v>3037</v>
      </c>
      <c r="C1777" s="135" t="s">
        <v>5592</v>
      </c>
      <c r="D1777" s="120" t="s">
        <v>155</v>
      </c>
      <c r="E1777" s="121" t="s">
        <v>2988</v>
      </c>
      <c r="F1777" s="140" t="s">
        <v>2989</v>
      </c>
      <c r="G1777" s="619">
        <f t="shared" si="54"/>
        <v>4.2750000000000004</v>
      </c>
      <c r="H1777" s="122">
        <v>4.28</v>
      </c>
      <c r="I1777" s="122">
        <v>4.2699999999999996</v>
      </c>
      <c r="J1777" s="122">
        <v>4.28</v>
      </c>
      <c r="K1777" s="122">
        <v>4.2699999999999996</v>
      </c>
      <c r="L1777" s="500"/>
    </row>
    <row r="1778" spans="1:12" ht="30" customHeight="1">
      <c r="A1778" s="139" t="str">
        <f t="shared" si="55"/>
        <v>1775위</v>
      </c>
      <c r="B1778" s="135" t="s">
        <v>2757</v>
      </c>
      <c r="C1778" s="119" t="s">
        <v>2514</v>
      </c>
      <c r="D1778" s="120" t="s">
        <v>1457</v>
      </c>
      <c r="E1778" s="121" t="s">
        <v>164</v>
      </c>
      <c r="F1778" s="120" t="s">
        <v>1467</v>
      </c>
      <c r="G1778" s="619">
        <f t="shared" si="54"/>
        <v>4.2749999999999995</v>
      </c>
      <c r="H1778" s="122">
        <v>4.2699999999999996</v>
      </c>
      <c r="I1778" s="122">
        <v>4.2699999999999996</v>
      </c>
      <c r="J1778" s="122">
        <v>4.3600000000000003</v>
      </c>
      <c r="K1778" s="122">
        <v>4.2</v>
      </c>
      <c r="L1778" s="500"/>
    </row>
    <row r="1779" spans="1:12" ht="30" customHeight="1">
      <c r="A1779" s="139" t="str">
        <f t="shared" si="55"/>
        <v>1776위</v>
      </c>
      <c r="B1779" s="139" t="s">
        <v>4995</v>
      </c>
      <c r="C1779" s="139" t="s">
        <v>4910</v>
      </c>
      <c r="D1779" s="142" t="s">
        <v>4996</v>
      </c>
      <c r="E1779" s="121" t="s">
        <v>677</v>
      </c>
      <c r="F1779" s="140" t="s">
        <v>4942</v>
      </c>
      <c r="G1779" s="618">
        <f t="shared" si="54"/>
        <v>4.2727272727272725</v>
      </c>
      <c r="H1779" s="244">
        <v>4.2727272727272725</v>
      </c>
      <c r="I1779" s="244">
        <v>4.2727272727272725</v>
      </c>
      <c r="J1779" s="244">
        <v>4.2727272727272725</v>
      </c>
      <c r="K1779" s="244">
        <v>4.2727272727272725</v>
      </c>
      <c r="L1779" s="139"/>
    </row>
    <row r="1780" spans="1:12" ht="30" customHeight="1">
      <c r="A1780" s="139" t="str">
        <f t="shared" si="55"/>
        <v>1777위</v>
      </c>
      <c r="B1780" s="135" t="s">
        <v>2755</v>
      </c>
      <c r="C1780" s="119" t="s">
        <v>2506</v>
      </c>
      <c r="D1780" s="120" t="s">
        <v>521</v>
      </c>
      <c r="E1780" s="121" t="s">
        <v>153</v>
      </c>
      <c r="F1780" s="120" t="s">
        <v>154</v>
      </c>
      <c r="G1780" s="619">
        <f t="shared" si="54"/>
        <v>4.2699999999999996</v>
      </c>
      <c r="H1780" s="122">
        <v>4.3</v>
      </c>
      <c r="I1780" s="122">
        <v>4.3</v>
      </c>
      <c r="J1780" s="122">
        <v>4.21</v>
      </c>
      <c r="K1780" s="122">
        <v>4.2699999999999996</v>
      </c>
      <c r="L1780" s="500"/>
    </row>
    <row r="1781" spans="1:12" ht="30" customHeight="1">
      <c r="A1781" s="139" t="str">
        <f t="shared" si="55"/>
        <v>1777위</v>
      </c>
      <c r="B1781" s="135" t="s">
        <v>2756</v>
      </c>
      <c r="C1781" s="119" t="s">
        <v>2510</v>
      </c>
      <c r="D1781" s="120" t="s">
        <v>1066</v>
      </c>
      <c r="E1781" s="121" t="s">
        <v>241</v>
      </c>
      <c r="F1781" s="120" t="s">
        <v>1069</v>
      </c>
      <c r="G1781" s="619">
        <f t="shared" si="54"/>
        <v>4.2699999999999996</v>
      </c>
      <c r="H1781" s="122">
        <v>4.2699999999999996</v>
      </c>
      <c r="I1781" s="122">
        <v>4.2699999999999996</v>
      </c>
      <c r="J1781" s="122">
        <v>4.2699999999999996</v>
      </c>
      <c r="K1781" s="122">
        <v>4.2699999999999996</v>
      </c>
      <c r="L1781" s="500"/>
    </row>
    <row r="1782" spans="1:12" ht="30" customHeight="1">
      <c r="A1782" s="139" t="str">
        <f t="shared" si="55"/>
        <v>1777위</v>
      </c>
      <c r="B1782" s="135" t="s">
        <v>4375</v>
      </c>
      <c r="C1782" s="135" t="s">
        <v>4260</v>
      </c>
      <c r="D1782" s="120" t="s">
        <v>4373</v>
      </c>
      <c r="E1782" s="121" t="s">
        <v>4342</v>
      </c>
      <c r="F1782" s="120" t="s">
        <v>4343</v>
      </c>
      <c r="G1782" s="618">
        <f t="shared" si="54"/>
        <v>4.2699999999999996</v>
      </c>
      <c r="H1782" s="141">
        <v>4.28</v>
      </c>
      <c r="I1782" s="141">
        <v>4.28</v>
      </c>
      <c r="J1782" s="141">
        <v>4.21</v>
      </c>
      <c r="K1782" s="141">
        <v>4.3099999999999996</v>
      </c>
      <c r="L1782" s="500"/>
    </row>
    <row r="1783" spans="1:12" ht="30" customHeight="1">
      <c r="A1783" s="139" t="str">
        <f t="shared" si="55"/>
        <v>1777위</v>
      </c>
      <c r="B1783" s="135" t="s">
        <v>2757</v>
      </c>
      <c r="C1783" s="119" t="s">
        <v>2511</v>
      </c>
      <c r="D1783" s="120" t="s">
        <v>155</v>
      </c>
      <c r="E1783" s="121" t="s">
        <v>809</v>
      </c>
      <c r="F1783" s="120" t="s">
        <v>810</v>
      </c>
      <c r="G1783" s="619">
        <f t="shared" si="54"/>
        <v>4.2699999999999996</v>
      </c>
      <c r="H1783" s="122">
        <v>4.2699999999999996</v>
      </c>
      <c r="I1783" s="122">
        <v>4.2699999999999996</v>
      </c>
      <c r="J1783" s="122">
        <v>4.2699999999999996</v>
      </c>
      <c r="K1783" s="122">
        <v>4.2699999999999996</v>
      </c>
      <c r="L1783" s="500"/>
    </row>
    <row r="1784" spans="1:12" ht="30" customHeight="1">
      <c r="A1784" s="139" t="str">
        <f t="shared" si="55"/>
        <v>1777위</v>
      </c>
      <c r="B1784" s="135" t="s">
        <v>2757</v>
      </c>
      <c r="C1784" s="119" t="s">
        <v>2513</v>
      </c>
      <c r="D1784" s="120" t="s">
        <v>155</v>
      </c>
      <c r="E1784" s="121" t="s">
        <v>809</v>
      </c>
      <c r="F1784" s="120" t="s">
        <v>810</v>
      </c>
      <c r="G1784" s="619">
        <f t="shared" si="54"/>
        <v>4.2699999999999996</v>
      </c>
      <c r="H1784" s="122">
        <v>4.2699999999999996</v>
      </c>
      <c r="I1784" s="122">
        <v>4.2699999999999996</v>
      </c>
      <c r="J1784" s="122">
        <v>4.2699999999999996</v>
      </c>
      <c r="K1784" s="122">
        <v>4.2699999999999996</v>
      </c>
      <c r="L1784" s="500"/>
    </row>
    <row r="1785" spans="1:12" ht="30" customHeight="1">
      <c r="A1785" s="139" t="str">
        <f t="shared" si="55"/>
        <v>1777위</v>
      </c>
      <c r="B1785" s="135" t="s">
        <v>2758</v>
      </c>
      <c r="C1785" s="125" t="s">
        <v>2616</v>
      </c>
      <c r="D1785" s="130" t="s">
        <v>2585</v>
      </c>
      <c r="E1785" s="125" t="s">
        <v>809</v>
      </c>
      <c r="F1785" s="127" t="s">
        <v>810</v>
      </c>
      <c r="G1785" s="621">
        <f t="shared" si="54"/>
        <v>4.2699999999999996</v>
      </c>
      <c r="H1785" s="128">
        <v>4.2699999999999996</v>
      </c>
      <c r="I1785" s="128">
        <v>4.2699999999999996</v>
      </c>
      <c r="J1785" s="128">
        <v>4.2699999999999996</v>
      </c>
      <c r="K1785" s="128">
        <v>4.2699999999999996</v>
      </c>
      <c r="L1785" s="500"/>
    </row>
    <row r="1786" spans="1:12" ht="30" customHeight="1">
      <c r="A1786" s="139" t="str">
        <f t="shared" si="55"/>
        <v>1777위</v>
      </c>
      <c r="B1786" s="135" t="s">
        <v>2755</v>
      </c>
      <c r="C1786" s="123" t="s">
        <v>235</v>
      </c>
      <c r="D1786" s="120" t="s">
        <v>377</v>
      </c>
      <c r="E1786" s="121" t="s">
        <v>387</v>
      </c>
      <c r="F1786" s="120" t="s">
        <v>386</v>
      </c>
      <c r="G1786" s="619">
        <f t="shared" si="54"/>
        <v>4.2699999999999996</v>
      </c>
      <c r="H1786" s="122">
        <v>4.3499999999999996</v>
      </c>
      <c r="I1786" s="122">
        <v>4.2699999999999996</v>
      </c>
      <c r="J1786" s="122">
        <v>4.2300000000000004</v>
      </c>
      <c r="K1786" s="122">
        <v>4.2300000000000004</v>
      </c>
      <c r="L1786" s="500"/>
    </row>
    <row r="1787" spans="1:12" ht="30" customHeight="1">
      <c r="A1787" s="139" t="str">
        <f t="shared" si="55"/>
        <v>1784위</v>
      </c>
      <c r="B1787" s="135" t="s">
        <v>2759</v>
      </c>
      <c r="C1787" s="134" t="s">
        <v>2127</v>
      </c>
      <c r="D1787" s="131" t="s">
        <v>2362</v>
      </c>
      <c r="E1787" s="132" t="s">
        <v>300</v>
      </c>
      <c r="F1787" s="131" t="s">
        <v>360</v>
      </c>
      <c r="G1787" s="619">
        <f t="shared" si="54"/>
        <v>4.2675000000000001</v>
      </c>
      <c r="H1787" s="122">
        <v>4.26</v>
      </c>
      <c r="I1787" s="122">
        <v>4.29</v>
      </c>
      <c r="J1787" s="122">
        <v>4.2300000000000004</v>
      </c>
      <c r="K1787" s="122">
        <v>4.29</v>
      </c>
      <c r="L1787" s="500"/>
    </row>
    <row r="1788" spans="1:12" ht="30" customHeight="1">
      <c r="A1788" s="139" t="str">
        <f t="shared" si="55"/>
        <v>1784위</v>
      </c>
      <c r="B1788" s="135" t="s">
        <v>2755</v>
      </c>
      <c r="C1788" s="123" t="s">
        <v>216</v>
      </c>
      <c r="D1788" s="120" t="s">
        <v>236</v>
      </c>
      <c r="E1788" s="121" t="s">
        <v>245</v>
      </c>
      <c r="F1788" s="120" t="s">
        <v>248</v>
      </c>
      <c r="G1788" s="619">
        <f t="shared" si="54"/>
        <v>4.2675000000000001</v>
      </c>
      <c r="H1788" s="122">
        <v>4.2</v>
      </c>
      <c r="I1788" s="122">
        <v>4.2699999999999996</v>
      </c>
      <c r="J1788" s="122">
        <v>4.07</v>
      </c>
      <c r="K1788" s="122">
        <v>4.53</v>
      </c>
      <c r="L1788" s="500"/>
    </row>
    <row r="1789" spans="1:12" ht="30" customHeight="1">
      <c r="A1789" s="139" t="str">
        <f t="shared" si="55"/>
        <v>1786위</v>
      </c>
      <c r="B1789" s="135" t="s">
        <v>2755</v>
      </c>
      <c r="C1789" s="123" t="s">
        <v>235</v>
      </c>
      <c r="D1789" s="120" t="s">
        <v>377</v>
      </c>
      <c r="E1789" s="121" t="s">
        <v>385</v>
      </c>
      <c r="F1789" s="120" t="s">
        <v>386</v>
      </c>
      <c r="G1789" s="619">
        <f t="shared" si="54"/>
        <v>4.2674999999999992</v>
      </c>
      <c r="H1789" s="122">
        <v>4.3</v>
      </c>
      <c r="I1789" s="122">
        <v>4.33</v>
      </c>
      <c r="J1789" s="122">
        <v>4.22</v>
      </c>
      <c r="K1789" s="122">
        <v>4.22</v>
      </c>
      <c r="L1789" s="500"/>
    </row>
    <row r="1790" spans="1:12" ht="30" customHeight="1">
      <c r="A1790" s="139" t="str">
        <f t="shared" si="55"/>
        <v>1787위</v>
      </c>
      <c r="B1790" s="135" t="s">
        <v>3037</v>
      </c>
      <c r="C1790" s="135" t="s">
        <v>5592</v>
      </c>
      <c r="D1790" s="120" t="s">
        <v>155</v>
      </c>
      <c r="E1790" s="121" t="s">
        <v>2932</v>
      </c>
      <c r="F1790" s="120" t="s">
        <v>2987</v>
      </c>
      <c r="G1790" s="619">
        <f t="shared" si="54"/>
        <v>4.2650000000000006</v>
      </c>
      <c r="H1790" s="122">
        <v>4.29</v>
      </c>
      <c r="I1790" s="122">
        <v>4.21</v>
      </c>
      <c r="J1790" s="122">
        <v>4.28</v>
      </c>
      <c r="K1790" s="122">
        <v>4.28</v>
      </c>
      <c r="L1790" s="500"/>
    </row>
    <row r="1791" spans="1:12" ht="30" customHeight="1">
      <c r="A1791" s="139" t="str">
        <f t="shared" si="55"/>
        <v>1788위</v>
      </c>
      <c r="B1791" s="135" t="s">
        <v>2755</v>
      </c>
      <c r="C1791" s="123" t="s">
        <v>89</v>
      </c>
      <c r="D1791" s="120" t="s">
        <v>530</v>
      </c>
      <c r="E1791" s="121" t="s">
        <v>333</v>
      </c>
      <c r="F1791" s="120" t="s">
        <v>334</v>
      </c>
      <c r="G1791" s="619">
        <f t="shared" si="54"/>
        <v>4.2649999999999997</v>
      </c>
      <c r="H1791" s="122">
        <v>4.25</v>
      </c>
      <c r="I1791" s="122">
        <v>4.25</v>
      </c>
      <c r="J1791" s="122">
        <v>4.3099999999999996</v>
      </c>
      <c r="K1791" s="122">
        <v>4.25</v>
      </c>
      <c r="L1791" s="500"/>
    </row>
    <row r="1792" spans="1:12" ht="30" customHeight="1">
      <c r="A1792" s="139" t="str">
        <f t="shared" si="55"/>
        <v>1788위</v>
      </c>
      <c r="B1792" s="135" t="s">
        <v>3037</v>
      </c>
      <c r="C1792" s="135" t="s">
        <v>5593</v>
      </c>
      <c r="D1792" s="120" t="s">
        <v>3032</v>
      </c>
      <c r="E1792" s="121" t="s">
        <v>569</v>
      </c>
      <c r="F1792" s="120" t="s">
        <v>570</v>
      </c>
      <c r="G1792" s="619">
        <f t="shared" si="54"/>
        <v>4.2649999999999997</v>
      </c>
      <c r="H1792" s="122">
        <v>4.18</v>
      </c>
      <c r="I1792" s="122">
        <v>4.18</v>
      </c>
      <c r="J1792" s="122">
        <v>4.29</v>
      </c>
      <c r="K1792" s="122">
        <v>4.41</v>
      </c>
      <c r="L1792" s="500"/>
    </row>
    <row r="1793" spans="1:12" ht="30" customHeight="1">
      <c r="A1793" s="139" t="str">
        <f t="shared" si="55"/>
        <v>1790위</v>
      </c>
      <c r="B1793" s="135" t="s">
        <v>2756</v>
      </c>
      <c r="C1793" s="119" t="s">
        <v>2507</v>
      </c>
      <c r="D1793" s="120" t="s">
        <v>695</v>
      </c>
      <c r="E1793" s="121" t="s">
        <v>700</v>
      </c>
      <c r="F1793" s="120" t="s">
        <v>701</v>
      </c>
      <c r="G1793" s="619">
        <f t="shared" si="54"/>
        <v>4.26</v>
      </c>
      <c r="H1793" s="122">
        <v>4.29</v>
      </c>
      <c r="I1793" s="122">
        <v>4.25</v>
      </c>
      <c r="J1793" s="122">
        <v>4.25</v>
      </c>
      <c r="K1793" s="122">
        <v>4.25</v>
      </c>
      <c r="L1793" s="500"/>
    </row>
    <row r="1794" spans="1:12" ht="30" customHeight="1">
      <c r="A1794" s="139" t="str">
        <f t="shared" si="55"/>
        <v>1791위</v>
      </c>
      <c r="B1794" s="139" t="s">
        <v>4139</v>
      </c>
      <c r="C1794" s="139" t="s">
        <v>4135</v>
      </c>
      <c r="D1794" s="120" t="s">
        <v>4134</v>
      </c>
      <c r="E1794" s="121" t="s">
        <v>4116</v>
      </c>
      <c r="F1794" s="140" t="s">
        <v>4117</v>
      </c>
      <c r="G1794" s="618">
        <f t="shared" si="54"/>
        <v>4.2575000000000003</v>
      </c>
      <c r="H1794" s="141">
        <v>4.25</v>
      </c>
      <c r="I1794" s="141">
        <v>4.28</v>
      </c>
      <c r="J1794" s="141">
        <v>4.18</v>
      </c>
      <c r="K1794" s="141">
        <v>4.32</v>
      </c>
      <c r="L1794" s="500"/>
    </row>
    <row r="1795" spans="1:12" ht="30" customHeight="1">
      <c r="A1795" s="139" t="str">
        <f t="shared" si="55"/>
        <v>1792위</v>
      </c>
      <c r="B1795" s="135" t="s">
        <v>2757</v>
      </c>
      <c r="C1795" s="119" t="s">
        <v>2512</v>
      </c>
      <c r="D1795" s="120" t="s">
        <v>155</v>
      </c>
      <c r="E1795" s="121" t="s">
        <v>1364</v>
      </c>
      <c r="F1795" s="120" t="s">
        <v>1365</v>
      </c>
      <c r="G1795" s="619">
        <f t="shared" si="54"/>
        <v>4.2549999999999999</v>
      </c>
      <c r="H1795" s="122">
        <v>4.1900000000000004</v>
      </c>
      <c r="I1795" s="122">
        <v>4.29</v>
      </c>
      <c r="J1795" s="122">
        <v>4.25</v>
      </c>
      <c r="K1795" s="122">
        <v>4.29</v>
      </c>
      <c r="L1795" s="500"/>
    </row>
    <row r="1796" spans="1:12" ht="30" customHeight="1">
      <c r="A1796" s="139" t="str">
        <f t="shared" si="55"/>
        <v>1792위</v>
      </c>
      <c r="B1796" s="135" t="s">
        <v>2758</v>
      </c>
      <c r="C1796" s="125" t="s">
        <v>2623</v>
      </c>
      <c r="D1796" s="130" t="s">
        <v>2652</v>
      </c>
      <c r="E1796" s="125" t="s">
        <v>809</v>
      </c>
      <c r="F1796" s="127" t="s">
        <v>810</v>
      </c>
      <c r="G1796" s="621">
        <f t="shared" ref="G1796:G1859" si="56">AVERAGE(H1796:K1796)</f>
        <v>4.2549999999999999</v>
      </c>
      <c r="H1796" s="128">
        <v>4.2699999999999996</v>
      </c>
      <c r="I1796" s="128">
        <v>4.25</v>
      </c>
      <c r="J1796" s="128">
        <v>4.25</v>
      </c>
      <c r="K1796" s="128">
        <v>4.25</v>
      </c>
      <c r="L1796" s="500"/>
    </row>
    <row r="1797" spans="1:12" ht="30" customHeight="1">
      <c r="A1797" s="139" t="str">
        <f t="shared" si="55"/>
        <v>1792위</v>
      </c>
      <c r="B1797" s="135" t="s">
        <v>2759</v>
      </c>
      <c r="C1797" s="134" t="s">
        <v>2127</v>
      </c>
      <c r="D1797" s="131" t="s">
        <v>155</v>
      </c>
      <c r="E1797" s="132" t="s">
        <v>809</v>
      </c>
      <c r="F1797" s="133" t="s">
        <v>810</v>
      </c>
      <c r="G1797" s="619">
        <f t="shared" si="56"/>
        <v>4.2549999999999999</v>
      </c>
      <c r="H1797" s="122">
        <v>4.3600000000000003</v>
      </c>
      <c r="I1797" s="122">
        <v>4.3600000000000003</v>
      </c>
      <c r="J1797" s="122">
        <v>4</v>
      </c>
      <c r="K1797" s="122">
        <v>4.3</v>
      </c>
      <c r="L1797" s="500"/>
    </row>
    <row r="1798" spans="1:12" ht="30" customHeight="1">
      <c r="A1798" s="139" t="str">
        <f t="shared" ref="A1798:A1861" si="57">IF(_xlfn.RANK.EQ(G1798,$G$4:$G$1977,0)=_xlfn.RANK.EQ(G1797,$G$4:$G$1977,0), _xlfn.RANK.EQ(G1797,$G$4:$G$1977)&amp;"위", _xlfn.RANK.EQ(G1798,$G$4:$G$1977,0)&amp;"위")</f>
        <v>1795위</v>
      </c>
      <c r="B1798" s="135" t="s">
        <v>2759</v>
      </c>
      <c r="C1798" s="123" t="s">
        <v>2074</v>
      </c>
      <c r="D1798" s="131" t="s">
        <v>2019</v>
      </c>
      <c r="E1798" s="132" t="s">
        <v>1098</v>
      </c>
      <c r="F1798" s="131" t="s">
        <v>154</v>
      </c>
      <c r="G1798" s="619">
        <f t="shared" si="56"/>
        <v>4.2525000000000004</v>
      </c>
      <c r="H1798" s="122">
        <v>4.25</v>
      </c>
      <c r="I1798" s="122">
        <v>4.3</v>
      </c>
      <c r="J1798" s="122">
        <v>4.1900000000000004</v>
      </c>
      <c r="K1798" s="122">
        <v>4.2699999999999996</v>
      </c>
      <c r="L1798" s="500"/>
    </row>
    <row r="1799" spans="1:12" ht="30" customHeight="1">
      <c r="A1799" s="139" t="str">
        <f t="shared" si="57"/>
        <v>1796위</v>
      </c>
      <c r="B1799" s="135" t="s">
        <v>2756</v>
      </c>
      <c r="C1799" s="119" t="s">
        <v>2508</v>
      </c>
      <c r="D1799" s="120" t="s">
        <v>155</v>
      </c>
      <c r="E1799" s="121" t="s">
        <v>669</v>
      </c>
      <c r="F1799" s="120" t="s">
        <v>802</v>
      </c>
      <c r="G1799" s="619">
        <f t="shared" si="56"/>
        <v>4.2524999999999995</v>
      </c>
      <c r="H1799" s="122">
        <v>4.25</v>
      </c>
      <c r="I1799" s="122">
        <v>4.3099999999999996</v>
      </c>
      <c r="J1799" s="122">
        <v>4.17</v>
      </c>
      <c r="K1799" s="122">
        <v>4.28</v>
      </c>
      <c r="L1799" s="500"/>
    </row>
    <row r="1800" spans="1:12" ht="30" customHeight="1">
      <c r="A1800" s="139" t="str">
        <f t="shared" si="57"/>
        <v>1796위</v>
      </c>
      <c r="B1800" s="135" t="s">
        <v>3037</v>
      </c>
      <c r="C1800" s="135" t="s">
        <v>5593</v>
      </c>
      <c r="D1800" s="120" t="s">
        <v>3031</v>
      </c>
      <c r="E1800" s="121" t="s">
        <v>267</v>
      </c>
      <c r="F1800" s="120" t="s">
        <v>1739</v>
      </c>
      <c r="G1800" s="619">
        <f t="shared" si="56"/>
        <v>4.2524999999999995</v>
      </c>
      <c r="H1800" s="122">
        <v>4.25</v>
      </c>
      <c r="I1800" s="122">
        <v>4.2699999999999996</v>
      </c>
      <c r="J1800" s="122">
        <v>4.25</v>
      </c>
      <c r="K1800" s="122">
        <v>4.24</v>
      </c>
      <c r="L1800" s="500"/>
    </row>
    <row r="1801" spans="1:12" ht="30" customHeight="1">
      <c r="A1801" s="139" t="str">
        <f t="shared" si="57"/>
        <v>1796위</v>
      </c>
      <c r="B1801" s="135" t="s">
        <v>2759</v>
      </c>
      <c r="C1801" s="134" t="s">
        <v>2127</v>
      </c>
      <c r="D1801" s="131" t="s">
        <v>2362</v>
      </c>
      <c r="E1801" s="132" t="s">
        <v>302</v>
      </c>
      <c r="F1801" s="131" t="s">
        <v>370</v>
      </c>
      <c r="G1801" s="619">
        <f t="shared" si="56"/>
        <v>4.2524999999999995</v>
      </c>
      <c r="H1801" s="122">
        <v>4.2300000000000004</v>
      </c>
      <c r="I1801" s="122">
        <v>4.29</v>
      </c>
      <c r="J1801" s="122">
        <v>4.2300000000000004</v>
      </c>
      <c r="K1801" s="122">
        <v>4.26</v>
      </c>
      <c r="L1801" s="500"/>
    </row>
    <row r="1802" spans="1:12" ht="30" customHeight="1">
      <c r="A1802" s="139" t="str">
        <f t="shared" si="57"/>
        <v>1799위</v>
      </c>
      <c r="B1802" s="135" t="s">
        <v>2756</v>
      </c>
      <c r="C1802" s="119" t="s">
        <v>2509</v>
      </c>
      <c r="D1802" s="120" t="s">
        <v>155</v>
      </c>
      <c r="E1802" s="121" t="s">
        <v>333</v>
      </c>
      <c r="F1802" s="120" t="s">
        <v>334</v>
      </c>
      <c r="G1802" s="619">
        <f t="shared" si="56"/>
        <v>4.25</v>
      </c>
      <c r="H1802" s="122">
        <v>4.1900000000000004</v>
      </c>
      <c r="I1802" s="122">
        <v>4.25</v>
      </c>
      <c r="J1802" s="122">
        <v>4.3099999999999996</v>
      </c>
      <c r="K1802" s="122">
        <v>4.25</v>
      </c>
      <c r="L1802" s="500"/>
    </row>
    <row r="1803" spans="1:12" ht="30" customHeight="1">
      <c r="A1803" s="139" t="str">
        <f t="shared" si="57"/>
        <v>1799위</v>
      </c>
      <c r="B1803" s="135" t="s">
        <v>2754</v>
      </c>
      <c r="C1803" s="119" t="s">
        <v>2505</v>
      </c>
      <c r="D1803" s="120" t="s">
        <v>133</v>
      </c>
      <c r="E1803" s="121" t="s">
        <v>207</v>
      </c>
      <c r="F1803" s="120" t="s">
        <v>208</v>
      </c>
      <c r="G1803" s="619">
        <f t="shared" si="56"/>
        <v>4.25</v>
      </c>
      <c r="H1803" s="122">
        <v>4.26</v>
      </c>
      <c r="I1803" s="122">
        <v>4.26</v>
      </c>
      <c r="J1803" s="122">
        <v>4.2</v>
      </c>
      <c r="K1803" s="122">
        <v>4.28</v>
      </c>
      <c r="L1803" s="500"/>
    </row>
    <row r="1804" spans="1:12" ht="30" customHeight="1">
      <c r="A1804" s="139" t="str">
        <f t="shared" si="57"/>
        <v>1799위</v>
      </c>
      <c r="B1804" s="135" t="s">
        <v>2755</v>
      </c>
      <c r="C1804" s="123" t="s">
        <v>235</v>
      </c>
      <c r="D1804" s="120" t="s">
        <v>432</v>
      </c>
      <c r="E1804" s="121" t="s">
        <v>461</v>
      </c>
      <c r="F1804" s="120" t="s">
        <v>462</v>
      </c>
      <c r="G1804" s="619">
        <f t="shared" si="56"/>
        <v>4.25</v>
      </c>
      <c r="H1804" s="122">
        <v>4.1399999999999997</v>
      </c>
      <c r="I1804" s="122">
        <v>4.2699999999999996</v>
      </c>
      <c r="J1804" s="122">
        <v>4.32</v>
      </c>
      <c r="K1804" s="122">
        <v>4.2699999999999996</v>
      </c>
      <c r="L1804" s="500"/>
    </row>
    <row r="1805" spans="1:12" ht="30" customHeight="1">
      <c r="A1805" s="139" t="str">
        <f t="shared" si="57"/>
        <v>1799위</v>
      </c>
      <c r="B1805" s="135" t="s">
        <v>2755</v>
      </c>
      <c r="C1805" s="123" t="s">
        <v>216</v>
      </c>
      <c r="D1805" s="120" t="s">
        <v>236</v>
      </c>
      <c r="E1805" s="121" t="s">
        <v>241</v>
      </c>
      <c r="F1805" s="120" t="s">
        <v>242</v>
      </c>
      <c r="G1805" s="619">
        <f t="shared" si="56"/>
        <v>4.25</v>
      </c>
      <c r="H1805" s="122">
        <v>4.2699999999999996</v>
      </c>
      <c r="I1805" s="122">
        <v>4.33</v>
      </c>
      <c r="J1805" s="122">
        <v>4.2</v>
      </c>
      <c r="K1805" s="122">
        <v>4.2</v>
      </c>
      <c r="L1805" s="500"/>
    </row>
    <row r="1806" spans="1:12" ht="30" customHeight="1">
      <c r="A1806" s="139" t="str">
        <f t="shared" si="57"/>
        <v>1799위</v>
      </c>
      <c r="B1806" s="135" t="s">
        <v>2757</v>
      </c>
      <c r="C1806" s="119" t="s">
        <v>2512</v>
      </c>
      <c r="D1806" s="120" t="s">
        <v>155</v>
      </c>
      <c r="E1806" s="121" t="s">
        <v>1353</v>
      </c>
      <c r="F1806" s="120" t="s">
        <v>1350</v>
      </c>
      <c r="G1806" s="619">
        <f t="shared" si="56"/>
        <v>4.25</v>
      </c>
      <c r="H1806" s="122">
        <v>4.25</v>
      </c>
      <c r="I1806" s="122">
        <v>4.25</v>
      </c>
      <c r="J1806" s="122">
        <v>4.25</v>
      </c>
      <c r="K1806" s="122">
        <v>4.25</v>
      </c>
      <c r="L1806" s="500"/>
    </row>
    <row r="1807" spans="1:12" ht="30" customHeight="1">
      <c r="A1807" s="139" t="str">
        <f t="shared" si="57"/>
        <v>1804위</v>
      </c>
      <c r="B1807" s="135" t="s">
        <v>2757</v>
      </c>
      <c r="C1807" s="119" t="s">
        <v>2514</v>
      </c>
      <c r="D1807" s="120" t="s">
        <v>1457</v>
      </c>
      <c r="E1807" s="121" t="s">
        <v>573</v>
      </c>
      <c r="F1807" s="120" t="s">
        <v>1470</v>
      </c>
      <c r="G1807" s="619">
        <f t="shared" si="56"/>
        <v>4.2474999999999996</v>
      </c>
      <c r="H1807" s="122">
        <v>4.2699999999999996</v>
      </c>
      <c r="I1807" s="122">
        <v>4.2699999999999996</v>
      </c>
      <c r="J1807" s="122">
        <v>4.18</v>
      </c>
      <c r="K1807" s="122">
        <v>4.2699999999999996</v>
      </c>
      <c r="L1807" s="500"/>
    </row>
    <row r="1808" spans="1:12" ht="30" customHeight="1">
      <c r="A1808" s="139" t="str">
        <f t="shared" si="57"/>
        <v>1805위</v>
      </c>
      <c r="B1808" s="139" t="s">
        <v>4995</v>
      </c>
      <c r="C1808" s="139" t="s">
        <v>4910</v>
      </c>
      <c r="D1808" s="142" t="s">
        <v>4999</v>
      </c>
      <c r="E1808" s="121" t="s">
        <v>4978</v>
      </c>
      <c r="F1808" s="120" t="s">
        <v>3133</v>
      </c>
      <c r="G1808" s="618">
        <f t="shared" si="56"/>
        <v>4.2424242424242422</v>
      </c>
      <c r="H1808" s="244">
        <v>4.2424242424242422</v>
      </c>
      <c r="I1808" s="244">
        <v>4.3030303030303028</v>
      </c>
      <c r="J1808" s="244">
        <v>4.2727272727272725</v>
      </c>
      <c r="K1808" s="244">
        <v>4.1515151515151514</v>
      </c>
      <c r="L1808" s="139"/>
    </row>
    <row r="1809" spans="1:12" ht="30" customHeight="1">
      <c r="A1809" s="139" t="str">
        <f t="shared" si="57"/>
        <v>1806위</v>
      </c>
      <c r="B1809" s="139" t="s">
        <v>4136</v>
      </c>
      <c r="C1809" s="139" t="s">
        <v>4135</v>
      </c>
      <c r="D1809" s="120" t="s">
        <v>4134</v>
      </c>
      <c r="E1809" s="121" t="s">
        <v>4126</v>
      </c>
      <c r="F1809" s="140" t="s">
        <v>4127</v>
      </c>
      <c r="G1809" s="618">
        <f t="shared" si="56"/>
        <v>4.24</v>
      </c>
      <c r="H1809" s="141">
        <v>4.25</v>
      </c>
      <c r="I1809" s="141">
        <v>4.25</v>
      </c>
      <c r="J1809" s="141">
        <v>4.2300000000000004</v>
      </c>
      <c r="K1809" s="141">
        <v>4.2300000000000004</v>
      </c>
      <c r="L1809" s="500"/>
    </row>
    <row r="1810" spans="1:12" ht="30" customHeight="1">
      <c r="A1810" s="139" t="str">
        <f t="shared" si="57"/>
        <v>1806위</v>
      </c>
      <c r="B1810" s="135" t="s">
        <v>2756</v>
      </c>
      <c r="C1810" s="119" t="s">
        <v>2510</v>
      </c>
      <c r="D1810" s="120" t="s">
        <v>155</v>
      </c>
      <c r="E1810" s="121" t="s">
        <v>331</v>
      </c>
      <c r="F1810" s="120" t="s">
        <v>332</v>
      </c>
      <c r="G1810" s="619">
        <f t="shared" si="56"/>
        <v>4.24</v>
      </c>
      <c r="H1810" s="122">
        <v>4.2699999999999996</v>
      </c>
      <c r="I1810" s="122">
        <v>4.32</v>
      </c>
      <c r="J1810" s="122">
        <v>4.1399999999999997</v>
      </c>
      <c r="K1810" s="122">
        <v>4.2300000000000004</v>
      </c>
      <c r="L1810" s="500"/>
    </row>
    <row r="1811" spans="1:12" ht="30" customHeight="1">
      <c r="A1811" s="139" t="str">
        <f t="shared" si="57"/>
        <v>1808위</v>
      </c>
      <c r="B1811" s="135" t="s">
        <v>2755</v>
      </c>
      <c r="C1811" s="119" t="s">
        <v>2506</v>
      </c>
      <c r="D1811" s="120" t="s">
        <v>566</v>
      </c>
      <c r="E1811" s="121" t="s">
        <v>573</v>
      </c>
      <c r="F1811" s="120" t="s">
        <v>574</v>
      </c>
      <c r="G1811" s="619">
        <f t="shared" si="56"/>
        <v>4.2375000000000007</v>
      </c>
      <c r="H1811" s="122">
        <v>4.28</v>
      </c>
      <c r="I1811" s="122">
        <v>4.22</v>
      </c>
      <c r="J1811" s="122">
        <v>4.28</v>
      </c>
      <c r="K1811" s="122">
        <v>4.17</v>
      </c>
      <c r="L1811" s="500"/>
    </row>
    <row r="1812" spans="1:12" ht="30" customHeight="1">
      <c r="A1812" s="139" t="str">
        <f t="shared" si="57"/>
        <v>1808위</v>
      </c>
      <c r="B1812" s="135" t="s">
        <v>2758</v>
      </c>
      <c r="C1812" s="125" t="s">
        <v>2587</v>
      </c>
      <c r="D1812" s="130" t="s">
        <v>2613</v>
      </c>
      <c r="E1812" s="125" t="s">
        <v>2579</v>
      </c>
      <c r="F1812" s="127" t="s">
        <v>1904</v>
      </c>
      <c r="G1812" s="621">
        <f t="shared" si="56"/>
        <v>4.2375000000000007</v>
      </c>
      <c r="H1812" s="128">
        <v>4.28</v>
      </c>
      <c r="I1812" s="128">
        <v>4.2300000000000004</v>
      </c>
      <c r="J1812" s="128">
        <v>4.24</v>
      </c>
      <c r="K1812" s="128">
        <v>4.2</v>
      </c>
      <c r="L1812" s="500"/>
    </row>
    <row r="1813" spans="1:12" ht="30" customHeight="1">
      <c r="A1813" s="139" t="str">
        <f t="shared" si="57"/>
        <v>1810위</v>
      </c>
      <c r="B1813" s="135" t="s">
        <v>2757</v>
      </c>
      <c r="C1813" s="119" t="s">
        <v>2511</v>
      </c>
      <c r="D1813" s="120" t="s">
        <v>155</v>
      </c>
      <c r="E1813" s="121" t="s">
        <v>333</v>
      </c>
      <c r="F1813" s="120" t="s">
        <v>334</v>
      </c>
      <c r="G1813" s="619">
        <f t="shared" si="56"/>
        <v>4.2349999999999994</v>
      </c>
      <c r="H1813" s="122">
        <v>4.28</v>
      </c>
      <c r="I1813" s="122">
        <v>4.33</v>
      </c>
      <c r="J1813" s="122">
        <v>4</v>
      </c>
      <c r="K1813" s="122">
        <v>4.33</v>
      </c>
      <c r="L1813" s="500"/>
    </row>
    <row r="1814" spans="1:12" ht="30" customHeight="1">
      <c r="A1814" s="139" t="str">
        <f t="shared" si="57"/>
        <v>1810위</v>
      </c>
      <c r="B1814" s="139" t="s">
        <v>4139</v>
      </c>
      <c r="C1814" s="139" t="s">
        <v>4138</v>
      </c>
      <c r="D1814" s="120" t="s">
        <v>4129</v>
      </c>
      <c r="E1814" s="121" t="s">
        <v>4064</v>
      </c>
      <c r="F1814" s="120" t="s">
        <v>242</v>
      </c>
      <c r="G1814" s="618">
        <f t="shared" si="56"/>
        <v>4.2349999999999994</v>
      </c>
      <c r="H1814" s="141">
        <v>4.18</v>
      </c>
      <c r="I1814" s="141">
        <v>4.18</v>
      </c>
      <c r="J1814" s="141">
        <v>4.18</v>
      </c>
      <c r="K1814" s="141">
        <v>4.4000000000000004</v>
      </c>
      <c r="L1814" s="500"/>
    </row>
    <row r="1815" spans="1:12" ht="30" customHeight="1">
      <c r="A1815" s="139" t="str">
        <f t="shared" si="57"/>
        <v>1810위</v>
      </c>
      <c r="B1815" s="135" t="s">
        <v>2759</v>
      </c>
      <c r="C1815" s="134" t="s">
        <v>2127</v>
      </c>
      <c r="D1815" s="131" t="s">
        <v>2362</v>
      </c>
      <c r="E1815" s="132" t="s">
        <v>367</v>
      </c>
      <c r="F1815" s="131" t="s">
        <v>368</v>
      </c>
      <c r="G1815" s="619">
        <f t="shared" si="56"/>
        <v>4.2349999999999994</v>
      </c>
      <c r="H1815" s="122">
        <v>4.2300000000000004</v>
      </c>
      <c r="I1815" s="122">
        <v>4.26</v>
      </c>
      <c r="J1815" s="122">
        <v>4.1900000000000004</v>
      </c>
      <c r="K1815" s="122">
        <v>4.26</v>
      </c>
      <c r="L1815" s="500"/>
    </row>
    <row r="1816" spans="1:12" ht="30" customHeight="1">
      <c r="A1816" s="139" t="str">
        <f t="shared" si="57"/>
        <v>1813위</v>
      </c>
      <c r="B1816" s="135" t="s">
        <v>2755</v>
      </c>
      <c r="C1816" s="123" t="s">
        <v>216</v>
      </c>
      <c r="D1816" s="120" t="s">
        <v>155</v>
      </c>
      <c r="E1816" s="121" t="s">
        <v>323</v>
      </c>
      <c r="F1816" s="120" t="s">
        <v>324</v>
      </c>
      <c r="G1816" s="619">
        <f t="shared" si="56"/>
        <v>4.2324999999999999</v>
      </c>
      <c r="H1816" s="122">
        <v>4.26</v>
      </c>
      <c r="I1816" s="122">
        <v>4.2300000000000004</v>
      </c>
      <c r="J1816" s="122">
        <v>4.2</v>
      </c>
      <c r="K1816" s="122">
        <v>4.24</v>
      </c>
      <c r="L1816" s="500"/>
    </row>
    <row r="1817" spans="1:12" ht="30" customHeight="1">
      <c r="A1817" s="139" t="str">
        <f t="shared" si="57"/>
        <v>1813위</v>
      </c>
      <c r="B1817" s="135" t="s">
        <v>2756</v>
      </c>
      <c r="C1817" s="119" t="s">
        <v>2507</v>
      </c>
      <c r="D1817" s="120" t="s">
        <v>155</v>
      </c>
      <c r="E1817" s="121" t="s">
        <v>824</v>
      </c>
      <c r="F1817" s="120" t="s">
        <v>825</v>
      </c>
      <c r="G1817" s="619">
        <f t="shared" si="56"/>
        <v>4.2324999999999999</v>
      </c>
      <c r="H1817" s="122">
        <v>4.2699999999999996</v>
      </c>
      <c r="I1817" s="122">
        <v>4.24</v>
      </c>
      <c r="J1817" s="122">
        <v>4.21</v>
      </c>
      <c r="K1817" s="122">
        <v>4.21</v>
      </c>
      <c r="L1817" s="500"/>
    </row>
    <row r="1818" spans="1:12" ht="30" customHeight="1">
      <c r="A1818" s="139" t="str">
        <f t="shared" si="57"/>
        <v>1813위</v>
      </c>
      <c r="B1818" s="135" t="s">
        <v>2758</v>
      </c>
      <c r="C1818" s="125" t="s">
        <v>2601</v>
      </c>
      <c r="D1818" s="130" t="s">
        <v>2677</v>
      </c>
      <c r="E1818" s="125" t="s">
        <v>140</v>
      </c>
      <c r="F1818" s="127" t="s">
        <v>141</v>
      </c>
      <c r="G1818" s="621">
        <f t="shared" si="56"/>
        <v>4.2324999999999999</v>
      </c>
      <c r="H1818" s="128">
        <v>4.2300000000000004</v>
      </c>
      <c r="I1818" s="128">
        <v>4.2300000000000004</v>
      </c>
      <c r="J1818" s="128">
        <v>4.16</v>
      </c>
      <c r="K1818" s="128">
        <v>4.3099999999999996</v>
      </c>
      <c r="L1818" s="500"/>
    </row>
    <row r="1819" spans="1:12" ht="30" customHeight="1">
      <c r="A1819" s="139" t="str">
        <f t="shared" si="57"/>
        <v>1813위</v>
      </c>
      <c r="B1819" s="135" t="s">
        <v>2755</v>
      </c>
      <c r="C1819" s="123" t="s">
        <v>235</v>
      </c>
      <c r="D1819" s="120" t="s">
        <v>432</v>
      </c>
      <c r="E1819" s="121" t="s">
        <v>443</v>
      </c>
      <c r="F1819" s="120" t="s">
        <v>332</v>
      </c>
      <c r="G1819" s="619">
        <f t="shared" si="56"/>
        <v>4.2324999999999999</v>
      </c>
      <c r="H1819" s="122">
        <v>4.18</v>
      </c>
      <c r="I1819" s="122">
        <v>4.21</v>
      </c>
      <c r="J1819" s="122">
        <v>4.29</v>
      </c>
      <c r="K1819" s="122">
        <v>4.25</v>
      </c>
      <c r="L1819" s="500"/>
    </row>
    <row r="1820" spans="1:12" ht="30" customHeight="1">
      <c r="A1820" s="139" t="str">
        <f t="shared" si="57"/>
        <v>1817위</v>
      </c>
      <c r="B1820" s="135" t="s">
        <v>2756</v>
      </c>
      <c r="C1820" s="119" t="s">
        <v>2509</v>
      </c>
      <c r="D1820" s="120" t="s">
        <v>155</v>
      </c>
      <c r="E1820" s="121" t="s">
        <v>809</v>
      </c>
      <c r="F1820" s="120" t="s">
        <v>810</v>
      </c>
      <c r="G1820" s="619">
        <f t="shared" si="56"/>
        <v>4.2300000000000004</v>
      </c>
      <c r="H1820" s="122">
        <v>4.2300000000000004</v>
      </c>
      <c r="I1820" s="122">
        <v>4.2300000000000004</v>
      </c>
      <c r="J1820" s="122">
        <v>4.2300000000000004</v>
      </c>
      <c r="K1820" s="122">
        <v>4.2300000000000004</v>
      </c>
      <c r="L1820" s="500"/>
    </row>
    <row r="1821" spans="1:12" ht="30" customHeight="1">
      <c r="A1821" s="139" t="str">
        <f t="shared" si="57"/>
        <v>1818위</v>
      </c>
      <c r="B1821" s="135" t="s">
        <v>2755</v>
      </c>
      <c r="C1821" s="119" t="s">
        <v>2506</v>
      </c>
      <c r="D1821" s="120" t="s">
        <v>155</v>
      </c>
      <c r="E1821" s="121" t="s">
        <v>124</v>
      </c>
      <c r="F1821" s="120" t="s">
        <v>668</v>
      </c>
      <c r="G1821" s="619">
        <f t="shared" si="56"/>
        <v>4.2275</v>
      </c>
      <c r="H1821" s="122">
        <v>4.2</v>
      </c>
      <c r="I1821" s="122">
        <v>4.3099999999999996</v>
      </c>
      <c r="J1821" s="122">
        <v>4.2</v>
      </c>
      <c r="K1821" s="122">
        <v>4.2</v>
      </c>
      <c r="L1821" s="500"/>
    </row>
    <row r="1822" spans="1:12" ht="30" customHeight="1">
      <c r="A1822" s="139" t="str">
        <f t="shared" si="57"/>
        <v>1818위</v>
      </c>
      <c r="B1822" s="135" t="s">
        <v>2757</v>
      </c>
      <c r="C1822" s="119" t="s">
        <v>2512</v>
      </c>
      <c r="D1822" s="120" t="s">
        <v>155</v>
      </c>
      <c r="E1822" s="121" t="s">
        <v>1331</v>
      </c>
      <c r="F1822" s="120" t="s">
        <v>1332</v>
      </c>
      <c r="G1822" s="619">
        <f t="shared" si="56"/>
        <v>4.2275</v>
      </c>
      <c r="H1822" s="122">
        <v>4.24</v>
      </c>
      <c r="I1822" s="122">
        <v>4.26</v>
      </c>
      <c r="J1822" s="122">
        <v>4.22</v>
      </c>
      <c r="K1822" s="122">
        <v>4.1900000000000004</v>
      </c>
      <c r="L1822" s="500"/>
    </row>
    <row r="1823" spans="1:12" ht="30" customHeight="1">
      <c r="A1823" s="139" t="str">
        <f t="shared" si="57"/>
        <v>1820위</v>
      </c>
      <c r="B1823" s="135" t="s">
        <v>4375</v>
      </c>
      <c r="C1823" s="135" t="s">
        <v>4260</v>
      </c>
      <c r="D1823" s="120" t="s">
        <v>4368</v>
      </c>
      <c r="E1823" s="121" t="s">
        <v>677</v>
      </c>
      <c r="F1823" s="140" t="s">
        <v>678</v>
      </c>
      <c r="G1823" s="618">
        <f t="shared" si="56"/>
        <v>4.2249999999999996</v>
      </c>
      <c r="H1823" s="141">
        <v>4.3</v>
      </c>
      <c r="I1823" s="141">
        <v>4.3</v>
      </c>
      <c r="J1823" s="141">
        <v>4.0999999999999996</v>
      </c>
      <c r="K1823" s="141">
        <v>4.2</v>
      </c>
      <c r="L1823" s="500"/>
    </row>
    <row r="1824" spans="1:12" ht="30" customHeight="1">
      <c r="A1824" s="139" t="str">
        <f t="shared" si="57"/>
        <v>1820위</v>
      </c>
      <c r="B1824" s="139" t="s">
        <v>4375</v>
      </c>
      <c r="C1824" s="139" t="s">
        <v>4904</v>
      </c>
      <c r="D1824" s="142" t="s">
        <v>4899</v>
      </c>
      <c r="E1824" s="121" t="s">
        <v>675</v>
      </c>
      <c r="F1824" s="140" t="s">
        <v>676</v>
      </c>
      <c r="G1824" s="618">
        <f t="shared" si="56"/>
        <v>4.2249999999999996</v>
      </c>
      <c r="H1824" s="141">
        <v>4.2699999999999996</v>
      </c>
      <c r="I1824" s="141">
        <v>4.18</v>
      </c>
      <c r="J1824" s="141">
        <v>4.2699999999999996</v>
      </c>
      <c r="K1824" s="141">
        <v>4.18</v>
      </c>
      <c r="L1824" s="139"/>
    </row>
    <row r="1825" spans="1:12" ht="30" customHeight="1">
      <c r="A1825" s="139" t="str">
        <f t="shared" si="57"/>
        <v>1822위</v>
      </c>
      <c r="B1825" s="135" t="s">
        <v>2756</v>
      </c>
      <c r="C1825" s="119" t="s">
        <v>2507</v>
      </c>
      <c r="D1825" s="120" t="s">
        <v>155</v>
      </c>
      <c r="E1825" s="121" t="s">
        <v>327</v>
      </c>
      <c r="F1825" s="120" t="s">
        <v>328</v>
      </c>
      <c r="G1825" s="619">
        <f t="shared" si="56"/>
        <v>4.2225000000000001</v>
      </c>
      <c r="H1825" s="122">
        <v>4.07</v>
      </c>
      <c r="I1825" s="122">
        <v>4.38</v>
      </c>
      <c r="J1825" s="122">
        <v>4.25</v>
      </c>
      <c r="K1825" s="122">
        <v>4.1900000000000004</v>
      </c>
      <c r="L1825" s="500"/>
    </row>
    <row r="1826" spans="1:12" ht="30" customHeight="1">
      <c r="A1826" s="139" t="str">
        <f t="shared" si="57"/>
        <v>1823위</v>
      </c>
      <c r="B1826" s="135" t="s">
        <v>2755</v>
      </c>
      <c r="C1826" s="123" t="s">
        <v>235</v>
      </c>
      <c r="D1826" s="120" t="s">
        <v>432</v>
      </c>
      <c r="E1826" s="121" t="s">
        <v>441</v>
      </c>
      <c r="F1826" s="120" t="s">
        <v>330</v>
      </c>
      <c r="G1826" s="619">
        <f t="shared" si="56"/>
        <v>4.22</v>
      </c>
      <c r="H1826" s="122">
        <v>4.29</v>
      </c>
      <c r="I1826" s="122">
        <v>4.29</v>
      </c>
      <c r="J1826" s="122">
        <v>4.24</v>
      </c>
      <c r="K1826" s="122">
        <v>4.0599999999999996</v>
      </c>
      <c r="L1826" s="500"/>
    </row>
    <row r="1827" spans="1:12" ht="30" customHeight="1">
      <c r="A1827" s="139" t="str">
        <f t="shared" si="57"/>
        <v>1823위</v>
      </c>
      <c r="B1827" s="135" t="s">
        <v>2758</v>
      </c>
      <c r="C1827" s="125" t="s">
        <v>2639</v>
      </c>
      <c r="D1827" s="130" t="s">
        <v>2690</v>
      </c>
      <c r="E1827" s="125" t="s">
        <v>1950</v>
      </c>
      <c r="F1827" s="127" t="s">
        <v>1983</v>
      </c>
      <c r="G1827" s="621">
        <f t="shared" si="56"/>
        <v>4.22</v>
      </c>
      <c r="H1827" s="128">
        <v>4.22</v>
      </c>
      <c r="I1827" s="128">
        <v>4.22</v>
      </c>
      <c r="J1827" s="128">
        <v>4.22</v>
      </c>
      <c r="K1827" s="128">
        <v>4.22</v>
      </c>
      <c r="L1827" s="500"/>
    </row>
    <row r="1828" spans="1:12" ht="30" customHeight="1">
      <c r="A1828" s="139" t="str">
        <f t="shared" si="57"/>
        <v>1823위</v>
      </c>
      <c r="B1828" s="135" t="s">
        <v>2754</v>
      </c>
      <c r="C1828" s="119" t="s">
        <v>2505</v>
      </c>
      <c r="D1828" s="120" t="s">
        <v>133</v>
      </c>
      <c r="E1828" s="121" t="s">
        <v>203</v>
      </c>
      <c r="F1828" s="120" t="s">
        <v>204</v>
      </c>
      <c r="G1828" s="619">
        <f t="shared" si="56"/>
        <v>4.22</v>
      </c>
      <c r="H1828" s="122">
        <v>4.22</v>
      </c>
      <c r="I1828" s="122">
        <v>4.21</v>
      </c>
      <c r="J1828" s="122">
        <v>4.25</v>
      </c>
      <c r="K1828" s="122">
        <v>4.2</v>
      </c>
      <c r="L1828" s="500"/>
    </row>
    <row r="1829" spans="1:12" ht="30" customHeight="1">
      <c r="A1829" s="139" t="str">
        <f t="shared" si="57"/>
        <v>1826위</v>
      </c>
      <c r="B1829" s="135" t="s">
        <v>4237</v>
      </c>
      <c r="C1829" s="134" t="s">
        <v>3272</v>
      </c>
      <c r="D1829" s="131" t="s">
        <v>155</v>
      </c>
      <c r="E1829" s="132" t="s">
        <v>2765</v>
      </c>
      <c r="F1829" s="133" t="s">
        <v>328</v>
      </c>
      <c r="G1829" s="619">
        <f t="shared" si="56"/>
        <v>4.2175000000000002</v>
      </c>
      <c r="H1829" s="122">
        <v>4.25</v>
      </c>
      <c r="I1829" s="122">
        <v>4.25</v>
      </c>
      <c r="J1829" s="122">
        <v>4.12</v>
      </c>
      <c r="K1829" s="122">
        <v>4.25</v>
      </c>
      <c r="L1829" s="500"/>
    </row>
    <row r="1830" spans="1:12" ht="30" customHeight="1">
      <c r="A1830" s="139" t="str">
        <f t="shared" si="57"/>
        <v>1826위</v>
      </c>
      <c r="B1830" s="135" t="s">
        <v>2790</v>
      </c>
      <c r="C1830" s="135" t="s">
        <v>5590</v>
      </c>
      <c r="D1830" s="136" t="s">
        <v>155</v>
      </c>
      <c r="E1830" s="132" t="s">
        <v>2788</v>
      </c>
      <c r="F1830" s="133" t="s">
        <v>2789</v>
      </c>
      <c r="G1830" s="619">
        <f t="shared" si="56"/>
        <v>4.2175000000000002</v>
      </c>
      <c r="H1830" s="122">
        <v>4.25</v>
      </c>
      <c r="I1830" s="122">
        <v>4.1900000000000004</v>
      </c>
      <c r="J1830" s="122">
        <v>4.18</v>
      </c>
      <c r="K1830" s="122">
        <v>4.25</v>
      </c>
      <c r="L1830" s="500"/>
    </row>
    <row r="1831" spans="1:12" ht="30" customHeight="1">
      <c r="A1831" s="139" t="str">
        <f t="shared" si="57"/>
        <v>1826위</v>
      </c>
      <c r="B1831" s="135" t="s">
        <v>3037</v>
      </c>
      <c r="C1831" s="135" t="s">
        <v>5592</v>
      </c>
      <c r="D1831" s="120" t="s">
        <v>155</v>
      </c>
      <c r="E1831" s="121" t="s">
        <v>675</v>
      </c>
      <c r="F1831" s="140" t="s">
        <v>676</v>
      </c>
      <c r="G1831" s="619">
        <f t="shared" si="56"/>
        <v>4.2175000000000002</v>
      </c>
      <c r="H1831" s="122">
        <v>4.25</v>
      </c>
      <c r="I1831" s="122">
        <v>4.25</v>
      </c>
      <c r="J1831" s="122">
        <v>4.12</v>
      </c>
      <c r="K1831" s="122">
        <v>4.25</v>
      </c>
      <c r="L1831" s="500"/>
    </row>
    <row r="1832" spans="1:12" ht="30" customHeight="1">
      <c r="A1832" s="139" t="str">
        <f t="shared" si="57"/>
        <v>1826위</v>
      </c>
      <c r="B1832" s="135" t="s">
        <v>2755</v>
      </c>
      <c r="C1832" s="119" t="s">
        <v>2506</v>
      </c>
      <c r="D1832" s="120" t="s">
        <v>155</v>
      </c>
      <c r="E1832" s="121" t="s">
        <v>643</v>
      </c>
      <c r="F1832" s="120" t="s">
        <v>332</v>
      </c>
      <c r="G1832" s="619">
        <f t="shared" si="56"/>
        <v>4.2175000000000002</v>
      </c>
      <c r="H1832" s="122">
        <v>4.2300000000000004</v>
      </c>
      <c r="I1832" s="122">
        <v>4.1900000000000004</v>
      </c>
      <c r="J1832" s="122">
        <v>4.2699999999999996</v>
      </c>
      <c r="K1832" s="122">
        <v>4.18</v>
      </c>
      <c r="L1832" s="500"/>
    </row>
    <row r="1833" spans="1:12" ht="30" customHeight="1">
      <c r="A1833" s="139" t="str">
        <f t="shared" si="57"/>
        <v>1830위</v>
      </c>
      <c r="B1833" s="135" t="s">
        <v>4375</v>
      </c>
      <c r="C1833" s="135" t="s">
        <v>4260</v>
      </c>
      <c r="D1833" s="120" t="s">
        <v>4372</v>
      </c>
      <c r="E1833" s="123" t="s">
        <v>4323</v>
      </c>
      <c r="F1833" s="144" t="s">
        <v>596</v>
      </c>
      <c r="G1833" s="618">
        <f t="shared" si="56"/>
        <v>4.2174999999999994</v>
      </c>
      <c r="H1833" s="145">
        <v>4.22</v>
      </c>
      <c r="I1833" s="145">
        <v>4.16</v>
      </c>
      <c r="J1833" s="145">
        <v>4.25</v>
      </c>
      <c r="K1833" s="145">
        <v>4.24</v>
      </c>
      <c r="L1833" s="500"/>
    </row>
    <row r="1834" spans="1:12" ht="30" customHeight="1">
      <c r="A1834" s="139" t="str">
        <f t="shared" si="57"/>
        <v>1831위</v>
      </c>
      <c r="B1834" s="135" t="s">
        <v>2756</v>
      </c>
      <c r="C1834" s="119" t="s">
        <v>2508</v>
      </c>
      <c r="D1834" s="120" t="s">
        <v>155</v>
      </c>
      <c r="E1834" s="121" t="s">
        <v>852</v>
      </c>
      <c r="F1834" s="120" t="s">
        <v>853</v>
      </c>
      <c r="G1834" s="619">
        <f t="shared" si="56"/>
        <v>4.2149999999999999</v>
      </c>
      <c r="H1834" s="122">
        <v>4.2</v>
      </c>
      <c r="I1834" s="122">
        <v>4.25</v>
      </c>
      <c r="J1834" s="122">
        <v>4.25</v>
      </c>
      <c r="K1834" s="122">
        <v>4.16</v>
      </c>
      <c r="L1834" s="500"/>
    </row>
    <row r="1835" spans="1:12" ht="30" customHeight="1">
      <c r="A1835" s="139" t="str">
        <f t="shared" si="57"/>
        <v>1831위</v>
      </c>
      <c r="B1835" s="139" t="s">
        <v>4136</v>
      </c>
      <c r="C1835" s="139" t="s">
        <v>4140</v>
      </c>
      <c r="D1835" s="120" t="s">
        <v>4134</v>
      </c>
      <c r="E1835" s="121" t="s">
        <v>4124</v>
      </c>
      <c r="F1835" s="140" t="s">
        <v>4125</v>
      </c>
      <c r="G1835" s="618">
        <f t="shared" si="56"/>
        <v>4.2149999999999999</v>
      </c>
      <c r="H1835" s="141">
        <v>4.2</v>
      </c>
      <c r="I1835" s="141">
        <v>4.25</v>
      </c>
      <c r="J1835" s="141">
        <v>4.24</v>
      </c>
      <c r="K1835" s="141">
        <v>4.17</v>
      </c>
      <c r="L1835" s="500"/>
    </row>
    <row r="1836" spans="1:12" ht="30" customHeight="1">
      <c r="A1836" s="139" t="str">
        <f t="shared" si="57"/>
        <v>1833위</v>
      </c>
      <c r="B1836" s="135" t="s">
        <v>2755</v>
      </c>
      <c r="C1836" s="123" t="s">
        <v>216</v>
      </c>
      <c r="D1836" s="120" t="s">
        <v>155</v>
      </c>
      <c r="E1836" s="121" t="s">
        <v>323</v>
      </c>
      <c r="F1836" s="120" t="s">
        <v>326</v>
      </c>
      <c r="G1836" s="619">
        <f t="shared" si="56"/>
        <v>4.2124999999999995</v>
      </c>
      <c r="H1836" s="122">
        <v>4.2699999999999996</v>
      </c>
      <c r="I1836" s="122">
        <v>4.26</v>
      </c>
      <c r="J1836" s="122">
        <v>4.1900000000000004</v>
      </c>
      <c r="K1836" s="122">
        <v>4.13</v>
      </c>
      <c r="L1836" s="500"/>
    </row>
    <row r="1837" spans="1:12" ht="30" customHeight="1">
      <c r="A1837" s="139" t="str">
        <f t="shared" si="57"/>
        <v>1834위</v>
      </c>
      <c r="B1837" s="135" t="s">
        <v>2756</v>
      </c>
      <c r="C1837" s="119" t="s">
        <v>2509</v>
      </c>
      <c r="D1837" s="120" t="s">
        <v>155</v>
      </c>
      <c r="E1837" s="121" t="s">
        <v>997</v>
      </c>
      <c r="F1837" s="120" t="s">
        <v>998</v>
      </c>
      <c r="G1837" s="619">
        <f t="shared" si="56"/>
        <v>4.2100000000000009</v>
      </c>
      <c r="H1837" s="122">
        <v>4.18</v>
      </c>
      <c r="I1837" s="122">
        <v>4.21</v>
      </c>
      <c r="J1837" s="122">
        <v>4.21</v>
      </c>
      <c r="K1837" s="122">
        <v>4.24</v>
      </c>
      <c r="L1837" s="500"/>
    </row>
    <row r="1838" spans="1:12" ht="30" customHeight="1">
      <c r="A1838" s="139" t="str">
        <f t="shared" si="57"/>
        <v>1835위</v>
      </c>
      <c r="B1838" s="135" t="s">
        <v>2760</v>
      </c>
      <c r="C1838" s="119" t="s">
        <v>2772</v>
      </c>
      <c r="D1838" s="136" t="s">
        <v>2773</v>
      </c>
      <c r="E1838" s="132" t="s">
        <v>2762</v>
      </c>
      <c r="F1838" s="133" t="s">
        <v>2761</v>
      </c>
      <c r="G1838" s="619">
        <f t="shared" si="56"/>
        <v>4.21</v>
      </c>
      <c r="H1838" s="122">
        <v>4.21</v>
      </c>
      <c r="I1838" s="122">
        <v>4.26</v>
      </c>
      <c r="J1838" s="122">
        <v>4.1900000000000004</v>
      </c>
      <c r="K1838" s="122">
        <v>4.18</v>
      </c>
      <c r="L1838" s="500"/>
    </row>
    <row r="1839" spans="1:12" ht="30" customHeight="1">
      <c r="A1839" s="139" t="str">
        <f t="shared" si="57"/>
        <v>1835위</v>
      </c>
      <c r="B1839" s="135" t="s">
        <v>2755</v>
      </c>
      <c r="C1839" s="119" t="s">
        <v>2506</v>
      </c>
      <c r="D1839" s="120" t="s">
        <v>566</v>
      </c>
      <c r="E1839" s="121" t="s">
        <v>569</v>
      </c>
      <c r="F1839" s="120" t="s">
        <v>570</v>
      </c>
      <c r="G1839" s="619">
        <f t="shared" si="56"/>
        <v>4.21</v>
      </c>
      <c r="H1839" s="122">
        <v>4.0599999999999996</v>
      </c>
      <c r="I1839" s="122">
        <v>4.28</v>
      </c>
      <c r="J1839" s="122">
        <v>4.28</v>
      </c>
      <c r="K1839" s="122">
        <v>4.22</v>
      </c>
      <c r="L1839" s="500"/>
    </row>
    <row r="1840" spans="1:12" ht="30" customHeight="1">
      <c r="A1840" s="139" t="str">
        <f t="shared" si="57"/>
        <v>1837위</v>
      </c>
      <c r="B1840" s="135" t="s">
        <v>4375</v>
      </c>
      <c r="C1840" s="135" t="s">
        <v>4488</v>
      </c>
      <c r="D1840" s="142" t="s">
        <v>4495</v>
      </c>
      <c r="E1840" s="121" t="s">
        <v>4477</v>
      </c>
      <c r="F1840" s="120" t="s">
        <v>4478</v>
      </c>
      <c r="G1840" s="619">
        <f t="shared" si="56"/>
        <v>4.2075000000000005</v>
      </c>
      <c r="H1840" s="122">
        <v>4.13</v>
      </c>
      <c r="I1840" s="122">
        <v>4.2</v>
      </c>
      <c r="J1840" s="122">
        <v>4.2</v>
      </c>
      <c r="K1840" s="122">
        <v>4.3</v>
      </c>
      <c r="L1840" s="135"/>
    </row>
    <row r="1841" spans="1:12" ht="30" customHeight="1">
      <c r="A1841" s="139" t="str">
        <f t="shared" si="57"/>
        <v>1838위</v>
      </c>
      <c r="B1841" s="135" t="s">
        <v>2755</v>
      </c>
      <c r="C1841" s="123" t="s">
        <v>89</v>
      </c>
      <c r="D1841" s="120" t="s">
        <v>530</v>
      </c>
      <c r="E1841" s="121" t="s">
        <v>555</v>
      </c>
      <c r="F1841" s="120" t="s">
        <v>556</v>
      </c>
      <c r="G1841" s="619">
        <f t="shared" si="56"/>
        <v>4.2074999999999996</v>
      </c>
      <c r="H1841" s="122">
        <v>4.22</v>
      </c>
      <c r="I1841" s="122">
        <v>4.16</v>
      </c>
      <c r="J1841" s="122">
        <v>4.21</v>
      </c>
      <c r="K1841" s="122">
        <v>4.24</v>
      </c>
      <c r="L1841" s="500"/>
    </row>
    <row r="1842" spans="1:12" ht="30" customHeight="1">
      <c r="A1842" s="139" t="str">
        <f t="shared" si="57"/>
        <v>1838위</v>
      </c>
      <c r="B1842" s="135" t="s">
        <v>2755</v>
      </c>
      <c r="C1842" s="123" t="s">
        <v>89</v>
      </c>
      <c r="D1842" s="120" t="s">
        <v>530</v>
      </c>
      <c r="E1842" s="121" t="s">
        <v>540</v>
      </c>
      <c r="F1842" s="120" t="s">
        <v>541</v>
      </c>
      <c r="G1842" s="619">
        <f t="shared" si="56"/>
        <v>4.2074999999999996</v>
      </c>
      <c r="H1842" s="122">
        <v>4.2300000000000004</v>
      </c>
      <c r="I1842" s="122">
        <v>4.22</v>
      </c>
      <c r="J1842" s="122">
        <v>4.16</v>
      </c>
      <c r="K1842" s="122">
        <v>4.22</v>
      </c>
      <c r="L1842" s="500"/>
    </row>
    <row r="1843" spans="1:12" ht="30" customHeight="1">
      <c r="A1843" s="139" t="str">
        <f t="shared" si="57"/>
        <v>1838위</v>
      </c>
      <c r="B1843" s="135" t="s">
        <v>2755</v>
      </c>
      <c r="C1843" s="123" t="s">
        <v>235</v>
      </c>
      <c r="D1843" s="120" t="s">
        <v>377</v>
      </c>
      <c r="E1843" s="121" t="s">
        <v>381</v>
      </c>
      <c r="F1843" s="120" t="s">
        <v>382</v>
      </c>
      <c r="G1843" s="619">
        <f t="shared" si="56"/>
        <v>4.2074999999999996</v>
      </c>
      <c r="H1843" s="122">
        <v>4.07</v>
      </c>
      <c r="I1843" s="122">
        <v>4.1500000000000004</v>
      </c>
      <c r="J1843" s="122">
        <v>4.28</v>
      </c>
      <c r="K1843" s="122">
        <v>4.33</v>
      </c>
      <c r="L1843" s="500"/>
    </row>
    <row r="1844" spans="1:12" ht="30" customHeight="1">
      <c r="A1844" s="139" t="str">
        <f t="shared" si="57"/>
        <v>1841위</v>
      </c>
      <c r="B1844" s="135" t="s">
        <v>2758</v>
      </c>
      <c r="C1844" s="125" t="s">
        <v>2617</v>
      </c>
      <c r="D1844" s="130" t="s">
        <v>2632</v>
      </c>
      <c r="E1844" s="125" t="s">
        <v>2580</v>
      </c>
      <c r="F1844" s="127" t="s">
        <v>2069</v>
      </c>
      <c r="G1844" s="621">
        <f t="shared" si="56"/>
        <v>4.2050000000000001</v>
      </c>
      <c r="H1844" s="128">
        <v>4.24</v>
      </c>
      <c r="I1844" s="128">
        <v>4.24</v>
      </c>
      <c r="J1844" s="128">
        <v>4.1900000000000004</v>
      </c>
      <c r="K1844" s="128">
        <v>4.1500000000000004</v>
      </c>
      <c r="L1844" s="500"/>
    </row>
    <row r="1845" spans="1:12" ht="30" customHeight="1">
      <c r="A1845" s="139" t="str">
        <f t="shared" si="57"/>
        <v>1842위</v>
      </c>
      <c r="B1845" s="135" t="s">
        <v>4237</v>
      </c>
      <c r="C1845" s="134" t="s">
        <v>3272</v>
      </c>
      <c r="D1845" s="131" t="s">
        <v>3320</v>
      </c>
      <c r="E1845" s="132" t="s">
        <v>3325</v>
      </c>
      <c r="F1845" s="133" t="s">
        <v>3326</v>
      </c>
      <c r="G1845" s="619">
        <f t="shared" si="56"/>
        <v>4.2024999999999997</v>
      </c>
      <c r="H1845" s="122">
        <v>4.2699999999999996</v>
      </c>
      <c r="I1845" s="122">
        <v>4.09</v>
      </c>
      <c r="J1845" s="122">
        <v>4.18</v>
      </c>
      <c r="K1845" s="122">
        <v>4.2699999999999996</v>
      </c>
      <c r="L1845" s="500"/>
    </row>
    <row r="1846" spans="1:12" ht="30" customHeight="1">
      <c r="A1846" s="139" t="str">
        <f t="shared" si="57"/>
        <v>1843위</v>
      </c>
      <c r="B1846" s="135" t="s">
        <v>4375</v>
      </c>
      <c r="C1846" s="135" t="s">
        <v>4260</v>
      </c>
      <c r="D1846" s="120" t="s">
        <v>4368</v>
      </c>
      <c r="E1846" s="121" t="s">
        <v>2765</v>
      </c>
      <c r="F1846" s="140" t="s">
        <v>328</v>
      </c>
      <c r="G1846" s="618">
        <f t="shared" si="56"/>
        <v>4.2</v>
      </c>
      <c r="H1846" s="141">
        <v>4.2</v>
      </c>
      <c r="I1846" s="141">
        <v>4.2</v>
      </c>
      <c r="J1846" s="141">
        <v>4.2</v>
      </c>
      <c r="K1846" s="141">
        <v>4.2</v>
      </c>
      <c r="L1846" s="500"/>
    </row>
    <row r="1847" spans="1:12" ht="30" customHeight="1">
      <c r="A1847" s="139" t="str">
        <f t="shared" si="57"/>
        <v>1843위</v>
      </c>
      <c r="B1847" s="135" t="s">
        <v>2757</v>
      </c>
      <c r="C1847" s="119" t="s">
        <v>2512</v>
      </c>
      <c r="D1847" s="120" t="s">
        <v>1269</v>
      </c>
      <c r="E1847" s="121" t="s">
        <v>355</v>
      </c>
      <c r="F1847" s="120" t="s">
        <v>1273</v>
      </c>
      <c r="G1847" s="619">
        <f t="shared" si="56"/>
        <v>4.2</v>
      </c>
      <c r="H1847" s="122">
        <v>4.24</v>
      </c>
      <c r="I1847" s="122">
        <v>4.32</v>
      </c>
      <c r="J1847" s="122">
        <v>4.0599999999999996</v>
      </c>
      <c r="K1847" s="122">
        <v>4.18</v>
      </c>
      <c r="L1847" s="500"/>
    </row>
    <row r="1848" spans="1:12" ht="30" customHeight="1">
      <c r="A1848" s="139" t="str">
        <f t="shared" si="57"/>
        <v>1843위</v>
      </c>
      <c r="B1848" s="135" t="s">
        <v>2759</v>
      </c>
      <c r="C1848" s="134" t="s">
        <v>2127</v>
      </c>
      <c r="D1848" s="131" t="s">
        <v>2362</v>
      </c>
      <c r="E1848" s="132" t="s">
        <v>1284</v>
      </c>
      <c r="F1848" s="131" t="s">
        <v>927</v>
      </c>
      <c r="G1848" s="619">
        <f t="shared" si="56"/>
        <v>4.2</v>
      </c>
      <c r="H1848" s="122">
        <v>4.1900000000000004</v>
      </c>
      <c r="I1848" s="122">
        <v>4.1900000000000004</v>
      </c>
      <c r="J1848" s="122">
        <v>4.2300000000000004</v>
      </c>
      <c r="K1848" s="122">
        <v>4.1900000000000004</v>
      </c>
      <c r="L1848" s="500"/>
    </row>
    <row r="1849" spans="1:12" ht="30" customHeight="1">
      <c r="A1849" s="139" t="str">
        <f t="shared" si="57"/>
        <v>1846위</v>
      </c>
      <c r="B1849" s="135" t="s">
        <v>4237</v>
      </c>
      <c r="C1849" s="134" t="s">
        <v>3960</v>
      </c>
      <c r="D1849" s="131" t="s">
        <v>155</v>
      </c>
      <c r="E1849" s="132" t="s">
        <v>241</v>
      </c>
      <c r="F1849" s="133" t="s">
        <v>4030</v>
      </c>
      <c r="G1849" s="619">
        <f t="shared" si="56"/>
        <v>4.1974999999999998</v>
      </c>
      <c r="H1849" s="122">
        <v>4.2</v>
      </c>
      <c r="I1849" s="122">
        <v>4.2</v>
      </c>
      <c r="J1849" s="122">
        <v>4.18</v>
      </c>
      <c r="K1849" s="122">
        <v>4.21</v>
      </c>
      <c r="L1849" s="500"/>
    </row>
    <row r="1850" spans="1:12" ht="30" customHeight="1">
      <c r="A1850" s="139" t="str">
        <f t="shared" si="57"/>
        <v>1847위</v>
      </c>
      <c r="B1850" s="135" t="s">
        <v>2757</v>
      </c>
      <c r="C1850" s="119" t="s">
        <v>2511</v>
      </c>
      <c r="D1850" s="120" t="s">
        <v>155</v>
      </c>
      <c r="E1850" s="121" t="s">
        <v>1230</v>
      </c>
      <c r="F1850" s="120" t="s">
        <v>1231</v>
      </c>
      <c r="G1850" s="619">
        <f t="shared" si="56"/>
        <v>4.1950000000000003</v>
      </c>
      <c r="H1850" s="122">
        <v>4.18</v>
      </c>
      <c r="I1850" s="122">
        <v>4.18</v>
      </c>
      <c r="J1850" s="122">
        <v>4.1500000000000004</v>
      </c>
      <c r="K1850" s="122">
        <v>4.2699999999999996</v>
      </c>
      <c r="L1850" s="500"/>
    </row>
    <row r="1851" spans="1:12" ht="30" customHeight="1">
      <c r="A1851" s="139" t="str">
        <f t="shared" si="57"/>
        <v>1848위</v>
      </c>
      <c r="B1851" s="135" t="s">
        <v>4375</v>
      </c>
      <c r="C1851" s="135" t="s">
        <v>4488</v>
      </c>
      <c r="D1851" s="142" t="s">
        <v>4494</v>
      </c>
      <c r="E1851" s="121" t="s">
        <v>4468</v>
      </c>
      <c r="F1851" s="120" t="s">
        <v>4469</v>
      </c>
      <c r="G1851" s="619">
        <f t="shared" si="56"/>
        <v>4.1925000000000008</v>
      </c>
      <c r="H1851" s="122">
        <v>4.22</v>
      </c>
      <c r="I1851" s="122">
        <v>4.26</v>
      </c>
      <c r="J1851" s="122">
        <v>4.05</v>
      </c>
      <c r="K1851" s="122">
        <v>4.24</v>
      </c>
      <c r="L1851" s="135"/>
    </row>
    <row r="1852" spans="1:12" ht="30" customHeight="1">
      <c r="A1852" s="139" t="str">
        <f t="shared" si="57"/>
        <v>1848위</v>
      </c>
      <c r="B1852" s="135" t="s">
        <v>2758</v>
      </c>
      <c r="C1852" s="125" t="s">
        <v>2587</v>
      </c>
      <c r="D1852" s="130" t="s">
        <v>2609</v>
      </c>
      <c r="E1852" s="125" t="s">
        <v>2581</v>
      </c>
      <c r="F1852" s="127" t="s">
        <v>1932</v>
      </c>
      <c r="G1852" s="621">
        <f t="shared" si="56"/>
        <v>4.1925000000000008</v>
      </c>
      <c r="H1852" s="128">
        <v>4.22</v>
      </c>
      <c r="I1852" s="128">
        <v>4.26</v>
      </c>
      <c r="J1852" s="128">
        <v>4.1399999999999997</v>
      </c>
      <c r="K1852" s="128">
        <v>4.1500000000000004</v>
      </c>
      <c r="L1852" s="500"/>
    </row>
    <row r="1853" spans="1:12" ht="30" customHeight="1">
      <c r="A1853" s="139" t="str">
        <f t="shared" si="57"/>
        <v>1850위</v>
      </c>
      <c r="B1853" s="135" t="s">
        <v>2871</v>
      </c>
      <c r="C1853" s="135" t="s">
        <v>5589</v>
      </c>
      <c r="D1853" s="120" t="s">
        <v>2870</v>
      </c>
      <c r="E1853" s="132" t="s">
        <v>2762</v>
      </c>
      <c r="F1853" s="133" t="s">
        <v>2761</v>
      </c>
      <c r="G1853" s="619">
        <f t="shared" si="56"/>
        <v>4.1924999999999999</v>
      </c>
      <c r="H1853" s="122">
        <v>4.21</v>
      </c>
      <c r="I1853" s="122">
        <v>4.21</v>
      </c>
      <c r="J1853" s="122">
        <v>4.16</v>
      </c>
      <c r="K1853" s="122">
        <v>4.1900000000000004</v>
      </c>
      <c r="L1853" s="500"/>
    </row>
    <row r="1854" spans="1:12" ht="30" customHeight="1">
      <c r="A1854" s="139" t="str">
        <f t="shared" si="57"/>
        <v>1850위</v>
      </c>
      <c r="B1854" s="135" t="s">
        <v>2755</v>
      </c>
      <c r="C1854" s="123" t="s">
        <v>89</v>
      </c>
      <c r="D1854" s="120" t="s">
        <v>530</v>
      </c>
      <c r="E1854" s="121" t="s">
        <v>306</v>
      </c>
      <c r="F1854" s="120" t="s">
        <v>307</v>
      </c>
      <c r="G1854" s="619">
        <f t="shared" si="56"/>
        <v>4.1924999999999999</v>
      </c>
      <c r="H1854" s="122">
        <v>4.18</v>
      </c>
      <c r="I1854" s="122">
        <v>4.2</v>
      </c>
      <c r="J1854" s="122">
        <v>4.16</v>
      </c>
      <c r="K1854" s="122">
        <v>4.2300000000000004</v>
      </c>
      <c r="L1854" s="500"/>
    </row>
    <row r="1855" spans="1:12" ht="30" customHeight="1">
      <c r="A1855" s="139" t="str">
        <f t="shared" si="57"/>
        <v>1850위</v>
      </c>
      <c r="B1855" s="135" t="s">
        <v>2758</v>
      </c>
      <c r="C1855" s="125" t="s">
        <v>1657</v>
      </c>
      <c r="D1855" s="130" t="s">
        <v>2585</v>
      </c>
      <c r="E1855" s="125" t="s">
        <v>1595</v>
      </c>
      <c r="F1855" s="127" t="s">
        <v>1701</v>
      </c>
      <c r="G1855" s="621">
        <f t="shared" si="56"/>
        <v>4.1924999999999999</v>
      </c>
      <c r="H1855" s="128">
        <v>4.22</v>
      </c>
      <c r="I1855" s="128">
        <v>4.24</v>
      </c>
      <c r="J1855" s="128">
        <v>4.09</v>
      </c>
      <c r="K1855" s="128">
        <v>4.22</v>
      </c>
      <c r="L1855" s="500"/>
    </row>
    <row r="1856" spans="1:12" ht="30" customHeight="1">
      <c r="A1856" s="139" t="str">
        <f t="shared" si="57"/>
        <v>1853위</v>
      </c>
      <c r="B1856" s="135" t="s">
        <v>2758</v>
      </c>
      <c r="C1856" s="125" t="s">
        <v>1935</v>
      </c>
      <c r="D1856" s="130" t="s">
        <v>2697</v>
      </c>
      <c r="E1856" s="125" t="s">
        <v>1950</v>
      </c>
      <c r="F1856" s="127" t="s">
        <v>1985</v>
      </c>
      <c r="G1856" s="621">
        <f t="shared" si="56"/>
        <v>4.1900000000000004</v>
      </c>
      <c r="H1856" s="128">
        <v>4.22</v>
      </c>
      <c r="I1856" s="128">
        <v>4.1900000000000004</v>
      </c>
      <c r="J1856" s="128">
        <v>4.16</v>
      </c>
      <c r="K1856" s="128">
        <v>4.1900000000000004</v>
      </c>
      <c r="L1856" s="500"/>
    </row>
    <row r="1857" spans="1:12" ht="30" customHeight="1">
      <c r="A1857" s="139" t="str">
        <f t="shared" si="57"/>
        <v>1854위</v>
      </c>
      <c r="B1857" s="135" t="s">
        <v>2758</v>
      </c>
      <c r="C1857" s="125" t="s">
        <v>2650</v>
      </c>
      <c r="D1857" s="130" t="s">
        <v>2649</v>
      </c>
      <c r="E1857" s="125" t="s">
        <v>2067</v>
      </c>
      <c r="F1857" s="127" t="s">
        <v>1970</v>
      </c>
      <c r="G1857" s="621">
        <f t="shared" si="56"/>
        <v>4.1875</v>
      </c>
      <c r="H1857" s="128">
        <v>4.22</v>
      </c>
      <c r="I1857" s="128">
        <v>4.22</v>
      </c>
      <c r="J1857" s="128">
        <v>4.1399999999999997</v>
      </c>
      <c r="K1857" s="128">
        <v>4.17</v>
      </c>
      <c r="L1857" s="500"/>
    </row>
    <row r="1858" spans="1:12" ht="30" customHeight="1">
      <c r="A1858" s="139" t="str">
        <f t="shared" si="57"/>
        <v>1855위</v>
      </c>
      <c r="B1858" s="135" t="s">
        <v>2756</v>
      </c>
      <c r="C1858" s="119" t="s">
        <v>2510</v>
      </c>
      <c r="D1858" s="120" t="s">
        <v>1074</v>
      </c>
      <c r="E1858" s="121" t="s">
        <v>1075</v>
      </c>
      <c r="F1858" s="120" t="s">
        <v>1076</v>
      </c>
      <c r="G1858" s="619">
        <f t="shared" si="56"/>
        <v>4.1850000000000005</v>
      </c>
      <c r="H1858" s="122">
        <v>4.16</v>
      </c>
      <c r="I1858" s="122">
        <v>4.1900000000000004</v>
      </c>
      <c r="J1858" s="122">
        <v>4.16</v>
      </c>
      <c r="K1858" s="122">
        <v>4.2300000000000004</v>
      </c>
      <c r="L1858" s="500"/>
    </row>
    <row r="1859" spans="1:12" ht="30" customHeight="1">
      <c r="A1859" s="139" t="str">
        <f t="shared" si="57"/>
        <v>1856위</v>
      </c>
      <c r="B1859" s="135" t="s">
        <v>2757</v>
      </c>
      <c r="C1859" s="119" t="s">
        <v>2514</v>
      </c>
      <c r="D1859" s="120" t="s">
        <v>1471</v>
      </c>
      <c r="E1859" s="121" t="s">
        <v>573</v>
      </c>
      <c r="F1859" s="120" t="s">
        <v>246</v>
      </c>
      <c r="G1859" s="619">
        <f t="shared" si="56"/>
        <v>4.1825000000000001</v>
      </c>
      <c r="H1859" s="122">
        <v>4.28</v>
      </c>
      <c r="I1859" s="122">
        <v>4.16</v>
      </c>
      <c r="J1859" s="122">
        <v>4.08</v>
      </c>
      <c r="K1859" s="122">
        <v>4.21</v>
      </c>
      <c r="L1859" s="500"/>
    </row>
    <row r="1860" spans="1:12" ht="30" customHeight="1">
      <c r="A1860" s="139" t="str">
        <f t="shared" si="57"/>
        <v>1857위</v>
      </c>
      <c r="B1860" s="135" t="s">
        <v>2757</v>
      </c>
      <c r="C1860" s="119" t="s">
        <v>2514</v>
      </c>
      <c r="D1860" s="120" t="s">
        <v>155</v>
      </c>
      <c r="E1860" s="121" t="s">
        <v>1566</v>
      </c>
      <c r="F1860" s="120" t="s">
        <v>1567</v>
      </c>
      <c r="G1860" s="619">
        <f t="shared" ref="G1860:G1923" si="58">AVERAGE(H1860:K1860)</f>
        <v>4.1824999999999992</v>
      </c>
      <c r="H1860" s="122">
        <v>4.2</v>
      </c>
      <c r="I1860" s="122">
        <v>4.22</v>
      </c>
      <c r="J1860" s="122">
        <v>4.1399999999999997</v>
      </c>
      <c r="K1860" s="122">
        <v>4.17</v>
      </c>
      <c r="L1860" s="500"/>
    </row>
    <row r="1861" spans="1:12" ht="30" customHeight="1">
      <c r="A1861" s="139" t="str">
        <f t="shared" si="57"/>
        <v>1858위</v>
      </c>
      <c r="B1861" s="135" t="s">
        <v>2757</v>
      </c>
      <c r="C1861" s="119" t="s">
        <v>2514</v>
      </c>
      <c r="D1861" s="120" t="s">
        <v>1471</v>
      </c>
      <c r="E1861" s="121" t="s">
        <v>124</v>
      </c>
      <c r="F1861" s="120" t="s">
        <v>125</v>
      </c>
      <c r="G1861" s="619">
        <f t="shared" si="58"/>
        <v>4.18</v>
      </c>
      <c r="H1861" s="122">
        <v>4.12</v>
      </c>
      <c r="I1861" s="122">
        <v>4.4400000000000004</v>
      </c>
      <c r="J1861" s="122">
        <v>4.16</v>
      </c>
      <c r="K1861" s="122">
        <v>4</v>
      </c>
      <c r="L1861" s="500"/>
    </row>
    <row r="1862" spans="1:12" ht="30" customHeight="1">
      <c r="A1862" s="139" t="str">
        <f t="shared" ref="A1862:A1925" si="59">IF(_xlfn.RANK.EQ(G1862,$G$4:$G$1977,0)=_xlfn.RANK.EQ(G1861,$G$4:$G$1977,0), _xlfn.RANK.EQ(G1861,$G$4:$G$1977)&amp;"위", _xlfn.RANK.EQ(G1862,$G$4:$G$1977,0)&amp;"위")</f>
        <v>1859위</v>
      </c>
      <c r="B1862" s="135" t="s">
        <v>2790</v>
      </c>
      <c r="C1862" s="135" t="s">
        <v>5590</v>
      </c>
      <c r="D1862" s="136" t="s">
        <v>155</v>
      </c>
      <c r="E1862" s="132" t="s">
        <v>2765</v>
      </c>
      <c r="F1862" s="133" t="s">
        <v>328</v>
      </c>
      <c r="G1862" s="619">
        <f t="shared" si="58"/>
        <v>4.1775000000000002</v>
      </c>
      <c r="H1862" s="122">
        <v>4.1399999999999997</v>
      </c>
      <c r="I1862" s="122">
        <v>4.29</v>
      </c>
      <c r="J1862" s="122">
        <v>4.1399999999999997</v>
      </c>
      <c r="K1862" s="122">
        <v>4.1399999999999997</v>
      </c>
      <c r="L1862" s="500"/>
    </row>
    <row r="1863" spans="1:12" ht="30" customHeight="1">
      <c r="A1863" s="139" t="str">
        <f t="shared" si="59"/>
        <v>1859위</v>
      </c>
      <c r="B1863" s="139" t="s">
        <v>4136</v>
      </c>
      <c r="C1863" s="139" t="s">
        <v>4140</v>
      </c>
      <c r="D1863" s="120" t="s">
        <v>4134</v>
      </c>
      <c r="E1863" s="121" t="s">
        <v>2765</v>
      </c>
      <c r="F1863" s="140" t="s">
        <v>328</v>
      </c>
      <c r="G1863" s="618">
        <f t="shared" si="58"/>
        <v>4.1775000000000002</v>
      </c>
      <c r="H1863" s="141">
        <v>4.21</v>
      </c>
      <c r="I1863" s="141">
        <v>4.21</v>
      </c>
      <c r="J1863" s="141">
        <v>4.1399999999999997</v>
      </c>
      <c r="K1863" s="141">
        <v>4.1500000000000004</v>
      </c>
      <c r="L1863" s="500"/>
    </row>
    <row r="1864" spans="1:12" ht="30" customHeight="1">
      <c r="A1864" s="139" t="str">
        <f t="shared" si="59"/>
        <v>1861위</v>
      </c>
      <c r="B1864" s="135" t="s">
        <v>2757</v>
      </c>
      <c r="C1864" s="119" t="s">
        <v>2513</v>
      </c>
      <c r="D1864" s="120" t="s">
        <v>1377</v>
      </c>
      <c r="E1864" s="121" t="s">
        <v>698</v>
      </c>
      <c r="F1864" s="120" t="s">
        <v>927</v>
      </c>
      <c r="G1864" s="622">
        <f t="shared" si="58"/>
        <v>4.1749999999999998</v>
      </c>
      <c r="H1864" s="122">
        <v>4.12</v>
      </c>
      <c r="I1864" s="122">
        <v>4.3099999999999996</v>
      </c>
      <c r="J1864" s="122">
        <v>4.08</v>
      </c>
      <c r="K1864" s="124">
        <v>4.1900000000000004</v>
      </c>
      <c r="L1864" s="500"/>
    </row>
    <row r="1865" spans="1:12" ht="30" customHeight="1">
      <c r="A1865" s="139" t="str">
        <f t="shared" si="59"/>
        <v>1862위</v>
      </c>
      <c r="B1865" s="135" t="s">
        <v>2757</v>
      </c>
      <c r="C1865" s="119" t="s">
        <v>2512</v>
      </c>
      <c r="D1865" s="120" t="s">
        <v>155</v>
      </c>
      <c r="E1865" s="121" t="s">
        <v>1357</v>
      </c>
      <c r="F1865" s="120" t="s">
        <v>1350</v>
      </c>
      <c r="G1865" s="619">
        <f t="shared" si="58"/>
        <v>4.17</v>
      </c>
      <c r="H1865" s="122">
        <v>4.2300000000000004</v>
      </c>
      <c r="I1865" s="122">
        <v>4.1500000000000004</v>
      </c>
      <c r="J1865" s="122">
        <v>4.1500000000000004</v>
      </c>
      <c r="K1865" s="122">
        <v>4.1500000000000004</v>
      </c>
      <c r="L1865" s="500"/>
    </row>
    <row r="1866" spans="1:12" ht="30" customHeight="1">
      <c r="A1866" s="139" t="str">
        <f t="shared" si="59"/>
        <v>1862위</v>
      </c>
      <c r="B1866" s="135" t="s">
        <v>2756</v>
      </c>
      <c r="C1866" s="119" t="s">
        <v>2510</v>
      </c>
      <c r="D1866" s="120" t="s">
        <v>155</v>
      </c>
      <c r="E1866" s="121" t="s">
        <v>809</v>
      </c>
      <c r="F1866" s="120" t="s">
        <v>810</v>
      </c>
      <c r="G1866" s="619">
        <f t="shared" si="58"/>
        <v>4.17</v>
      </c>
      <c r="H1866" s="122">
        <v>4.17</v>
      </c>
      <c r="I1866" s="122">
        <v>4.17</v>
      </c>
      <c r="J1866" s="122">
        <v>4.17</v>
      </c>
      <c r="K1866" s="122">
        <v>4.17</v>
      </c>
      <c r="L1866" s="500"/>
    </row>
    <row r="1867" spans="1:12" ht="30" customHeight="1">
      <c r="A1867" s="139" t="str">
        <f t="shared" si="59"/>
        <v>1862위</v>
      </c>
      <c r="B1867" s="135" t="s">
        <v>2757</v>
      </c>
      <c r="C1867" s="119" t="s">
        <v>2512</v>
      </c>
      <c r="D1867" s="120" t="s">
        <v>155</v>
      </c>
      <c r="E1867" s="121" t="s">
        <v>809</v>
      </c>
      <c r="F1867" s="120" t="s">
        <v>810</v>
      </c>
      <c r="G1867" s="619">
        <f t="shared" si="58"/>
        <v>4.17</v>
      </c>
      <c r="H1867" s="122">
        <v>4.17</v>
      </c>
      <c r="I1867" s="122">
        <v>4.17</v>
      </c>
      <c r="J1867" s="122">
        <v>4.17</v>
      </c>
      <c r="K1867" s="122">
        <v>4.17</v>
      </c>
      <c r="L1867" s="500"/>
    </row>
    <row r="1868" spans="1:12" ht="30" customHeight="1">
      <c r="A1868" s="139" t="str">
        <f t="shared" si="59"/>
        <v>1862위</v>
      </c>
      <c r="B1868" s="135" t="s">
        <v>2757</v>
      </c>
      <c r="C1868" s="119" t="s">
        <v>2514</v>
      </c>
      <c r="D1868" s="120" t="s">
        <v>1393</v>
      </c>
      <c r="E1868" s="121" t="s">
        <v>1098</v>
      </c>
      <c r="F1868" s="120" t="s">
        <v>154</v>
      </c>
      <c r="G1868" s="619">
        <f t="shared" si="58"/>
        <v>4.17</v>
      </c>
      <c r="H1868" s="122">
        <v>4.22</v>
      </c>
      <c r="I1868" s="122">
        <v>4.1500000000000004</v>
      </c>
      <c r="J1868" s="122">
        <v>4.0999999999999996</v>
      </c>
      <c r="K1868" s="122">
        <v>4.21</v>
      </c>
      <c r="L1868" s="500"/>
    </row>
    <row r="1869" spans="1:12" ht="30" customHeight="1">
      <c r="A1869" s="139" t="str">
        <f t="shared" si="59"/>
        <v>1862위</v>
      </c>
      <c r="B1869" s="135" t="s">
        <v>2757</v>
      </c>
      <c r="C1869" s="119" t="s">
        <v>2515</v>
      </c>
      <c r="D1869" s="120" t="s">
        <v>2517</v>
      </c>
      <c r="E1869" s="121" t="s">
        <v>1590</v>
      </c>
      <c r="F1869" s="120" t="s">
        <v>1591</v>
      </c>
      <c r="G1869" s="619">
        <f t="shared" si="58"/>
        <v>4.17</v>
      </c>
      <c r="H1869" s="122">
        <v>4.1900000000000004</v>
      </c>
      <c r="I1869" s="122">
        <v>4.12</v>
      </c>
      <c r="J1869" s="122">
        <v>4.12</v>
      </c>
      <c r="K1869" s="122">
        <v>4.25</v>
      </c>
      <c r="L1869" s="500"/>
    </row>
    <row r="1870" spans="1:12" ht="30" customHeight="1">
      <c r="A1870" s="139" t="str">
        <f t="shared" si="59"/>
        <v>1867위</v>
      </c>
      <c r="B1870" s="135" t="s">
        <v>2755</v>
      </c>
      <c r="C1870" s="123" t="s">
        <v>89</v>
      </c>
      <c r="D1870" s="120" t="s">
        <v>530</v>
      </c>
      <c r="E1870" s="121" t="s">
        <v>540</v>
      </c>
      <c r="F1870" s="120" t="s">
        <v>542</v>
      </c>
      <c r="G1870" s="619">
        <f t="shared" si="58"/>
        <v>4.1674999999999995</v>
      </c>
      <c r="H1870" s="122">
        <v>4.18</v>
      </c>
      <c r="I1870" s="122">
        <v>4.18</v>
      </c>
      <c r="J1870" s="122">
        <v>4.13</v>
      </c>
      <c r="K1870" s="122">
        <v>4.18</v>
      </c>
      <c r="L1870" s="500"/>
    </row>
    <row r="1871" spans="1:12" ht="30" customHeight="1">
      <c r="A1871" s="139" t="str">
        <f t="shared" si="59"/>
        <v>1868위</v>
      </c>
      <c r="B1871" s="139" t="s">
        <v>5569</v>
      </c>
      <c r="C1871" s="139" t="s">
        <v>5559</v>
      </c>
      <c r="D1871" s="142" t="s">
        <v>5552</v>
      </c>
      <c r="E1871" s="121" t="s">
        <v>5127</v>
      </c>
      <c r="F1871" s="120" t="s">
        <v>5128</v>
      </c>
      <c r="G1871" s="618">
        <f t="shared" si="58"/>
        <v>4.1657103825136614</v>
      </c>
      <c r="H1871" s="244">
        <v>4.1147540983606561</v>
      </c>
      <c r="I1871" s="244">
        <v>4.25</v>
      </c>
      <c r="J1871" s="244">
        <v>4.1147540983606561</v>
      </c>
      <c r="K1871" s="244">
        <v>4.1833333333333336</v>
      </c>
      <c r="L1871" s="139"/>
    </row>
    <row r="1872" spans="1:12" ht="30" customHeight="1">
      <c r="A1872" s="139" t="str">
        <f t="shared" si="59"/>
        <v>1869위</v>
      </c>
      <c r="B1872" s="135" t="s">
        <v>3037</v>
      </c>
      <c r="C1872" s="135" t="s">
        <v>5592</v>
      </c>
      <c r="D1872" s="120" t="s">
        <v>155</v>
      </c>
      <c r="E1872" s="121" t="s">
        <v>1835</v>
      </c>
      <c r="F1872" s="140" t="s">
        <v>2993</v>
      </c>
      <c r="G1872" s="619">
        <f t="shared" si="58"/>
        <v>4.165</v>
      </c>
      <c r="H1872" s="122">
        <v>4.1900000000000004</v>
      </c>
      <c r="I1872" s="122">
        <v>4.1399999999999997</v>
      </c>
      <c r="J1872" s="122">
        <v>4.17</v>
      </c>
      <c r="K1872" s="122">
        <v>4.16</v>
      </c>
      <c r="L1872" s="500"/>
    </row>
    <row r="1873" spans="1:12" ht="30" customHeight="1">
      <c r="A1873" s="139" t="str">
        <f t="shared" si="59"/>
        <v>1870위</v>
      </c>
      <c r="B1873" s="135" t="s">
        <v>2755</v>
      </c>
      <c r="C1873" s="123" t="s">
        <v>216</v>
      </c>
      <c r="D1873" s="120" t="s">
        <v>155</v>
      </c>
      <c r="E1873" s="121" t="s">
        <v>348</v>
      </c>
      <c r="F1873" s="120" t="s">
        <v>349</v>
      </c>
      <c r="G1873" s="619">
        <f t="shared" si="58"/>
        <v>4.1624999999999996</v>
      </c>
      <c r="H1873" s="122">
        <v>4.12</v>
      </c>
      <c r="I1873" s="122">
        <v>4.1900000000000004</v>
      </c>
      <c r="J1873" s="122">
        <v>4.09</v>
      </c>
      <c r="K1873" s="122">
        <v>4.25</v>
      </c>
      <c r="L1873" s="500"/>
    </row>
    <row r="1874" spans="1:12" ht="30" customHeight="1">
      <c r="A1874" s="139" t="str">
        <f t="shared" si="59"/>
        <v>1871위</v>
      </c>
      <c r="B1874" s="135" t="s">
        <v>2755</v>
      </c>
      <c r="C1874" s="119" t="s">
        <v>2506</v>
      </c>
      <c r="D1874" s="120" t="s">
        <v>155</v>
      </c>
      <c r="E1874" s="121" t="s">
        <v>675</v>
      </c>
      <c r="F1874" s="120" t="s">
        <v>676</v>
      </c>
      <c r="G1874" s="619">
        <f t="shared" si="58"/>
        <v>4.16</v>
      </c>
      <c r="H1874" s="122">
        <v>4.21</v>
      </c>
      <c r="I1874" s="122">
        <v>4.29</v>
      </c>
      <c r="J1874" s="122">
        <v>4.21</v>
      </c>
      <c r="K1874" s="122">
        <v>3.93</v>
      </c>
      <c r="L1874" s="500"/>
    </row>
    <row r="1875" spans="1:12" ht="30" customHeight="1">
      <c r="A1875" s="139" t="str">
        <f t="shared" si="59"/>
        <v>1872위</v>
      </c>
      <c r="B1875" s="135" t="s">
        <v>2756</v>
      </c>
      <c r="C1875" s="119" t="s">
        <v>2510</v>
      </c>
      <c r="D1875" s="120" t="s">
        <v>155</v>
      </c>
      <c r="E1875" s="121" t="s">
        <v>573</v>
      </c>
      <c r="F1875" s="120" t="s">
        <v>1101</v>
      </c>
      <c r="G1875" s="619">
        <f t="shared" si="58"/>
        <v>4.1550000000000002</v>
      </c>
      <c r="H1875" s="122">
        <v>4.13</v>
      </c>
      <c r="I1875" s="122">
        <v>4.1900000000000004</v>
      </c>
      <c r="J1875" s="122">
        <v>4.0999999999999996</v>
      </c>
      <c r="K1875" s="122">
        <v>4.2</v>
      </c>
      <c r="L1875" s="500"/>
    </row>
    <row r="1876" spans="1:12" ht="30" customHeight="1">
      <c r="A1876" s="139" t="str">
        <f t="shared" si="59"/>
        <v>1872위</v>
      </c>
      <c r="B1876" s="135" t="s">
        <v>2755</v>
      </c>
      <c r="C1876" s="123" t="s">
        <v>235</v>
      </c>
      <c r="D1876" s="120" t="s">
        <v>432</v>
      </c>
      <c r="E1876" s="121" t="s">
        <v>451</v>
      </c>
      <c r="F1876" s="120" t="s">
        <v>452</v>
      </c>
      <c r="G1876" s="619">
        <f t="shared" si="58"/>
        <v>4.1550000000000002</v>
      </c>
      <c r="H1876" s="122">
        <v>4.1399999999999997</v>
      </c>
      <c r="I1876" s="122">
        <v>4.21</v>
      </c>
      <c r="J1876" s="122">
        <v>4.13</v>
      </c>
      <c r="K1876" s="122">
        <v>4.1399999999999997</v>
      </c>
      <c r="L1876" s="500"/>
    </row>
    <row r="1877" spans="1:12" ht="30" customHeight="1">
      <c r="A1877" s="139" t="str">
        <f t="shared" si="59"/>
        <v>1874위</v>
      </c>
      <c r="B1877" s="135" t="s">
        <v>2756</v>
      </c>
      <c r="C1877" s="119" t="s">
        <v>2509</v>
      </c>
      <c r="D1877" s="120" t="s">
        <v>155</v>
      </c>
      <c r="E1877" s="121" t="s">
        <v>815</v>
      </c>
      <c r="F1877" s="120" t="s">
        <v>816</v>
      </c>
      <c r="G1877" s="619">
        <f t="shared" si="58"/>
        <v>4.1549999999999994</v>
      </c>
      <c r="H1877" s="122">
        <v>4.17</v>
      </c>
      <c r="I1877" s="122">
        <v>4.17</v>
      </c>
      <c r="J1877" s="122">
        <v>4.1100000000000003</v>
      </c>
      <c r="K1877" s="122">
        <v>4.17</v>
      </c>
      <c r="L1877" s="500"/>
    </row>
    <row r="1878" spans="1:12" ht="30" customHeight="1">
      <c r="A1878" s="139" t="str">
        <f t="shared" si="59"/>
        <v>1875위</v>
      </c>
      <c r="B1878" s="135" t="s">
        <v>2755</v>
      </c>
      <c r="C1878" s="119" t="s">
        <v>2506</v>
      </c>
      <c r="D1878" s="120" t="s">
        <v>577</v>
      </c>
      <c r="E1878" s="121" t="s">
        <v>580</v>
      </c>
      <c r="F1878" s="120" t="s">
        <v>581</v>
      </c>
      <c r="G1878" s="619">
        <f t="shared" si="58"/>
        <v>4.1500000000000004</v>
      </c>
      <c r="H1878" s="122">
        <v>4.18</v>
      </c>
      <c r="I1878" s="122">
        <v>4.24</v>
      </c>
      <c r="J1878" s="122">
        <v>3.94</v>
      </c>
      <c r="K1878" s="122">
        <v>4.24</v>
      </c>
      <c r="L1878" s="500"/>
    </row>
    <row r="1879" spans="1:12" ht="30" customHeight="1">
      <c r="A1879" s="139" t="str">
        <f t="shared" si="59"/>
        <v>1876위</v>
      </c>
      <c r="B1879" s="135" t="s">
        <v>2755</v>
      </c>
      <c r="C1879" s="119" t="s">
        <v>2506</v>
      </c>
      <c r="D1879" s="120" t="s">
        <v>577</v>
      </c>
      <c r="E1879" s="121" t="s">
        <v>580</v>
      </c>
      <c r="F1879" s="120" t="s">
        <v>583</v>
      </c>
      <c r="G1879" s="619">
        <f t="shared" si="58"/>
        <v>4.1499999999999995</v>
      </c>
      <c r="H1879" s="122">
        <v>4.12</v>
      </c>
      <c r="I1879" s="122">
        <v>4.24</v>
      </c>
      <c r="J1879" s="122">
        <v>4.0599999999999996</v>
      </c>
      <c r="K1879" s="122">
        <v>4.18</v>
      </c>
      <c r="L1879" s="500"/>
    </row>
    <row r="1880" spans="1:12" ht="30" customHeight="1">
      <c r="A1880" s="139" t="str">
        <f t="shared" si="59"/>
        <v>1877위</v>
      </c>
      <c r="B1880" s="135" t="s">
        <v>2756</v>
      </c>
      <c r="C1880" s="119" t="s">
        <v>2510</v>
      </c>
      <c r="D1880" s="120" t="s">
        <v>1052</v>
      </c>
      <c r="E1880" s="121" t="s">
        <v>1064</v>
      </c>
      <c r="F1880" s="120" t="s">
        <v>1065</v>
      </c>
      <c r="G1880" s="619">
        <f t="shared" si="58"/>
        <v>4.1450000000000005</v>
      </c>
      <c r="H1880" s="122">
        <v>4.2300000000000004</v>
      </c>
      <c r="I1880" s="122">
        <v>4.2699999999999996</v>
      </c>
      <c r="J1880" s="122">
        <v>3.96</v>
      </c>
      <c r="K1880" s="122">
        <v>4.12</v>
      </c>
      <c r="L1880" s="500"/>
    </row>
    <row r="1881" spans="1:12" ht="30" customHeight="1">
      <c r="A1881" s="139" t="str">
        <f t="shared" si="59"/>
        <v>1878위</v>
      </c>
      <c r="B1881" s="135" t="s">
        <v>2755</v>
      </c>
      <c r="C1881" s="119" t="s">
        <v>2506</v>
      </c>
      <c r="D1881" s="120" t="s">
        <v>566</v>
      </c>
      <c r="E1881" s="121" t="s">
        <v>378</v>
      </c>
      <c r="F1881" s="120" t="s">
        <v>576</v>
      </c>
      <c r="G1881" s="619">
        <f t="shared" si="58"/>
        <v>4.1399999999999997</v>
      </c>
      <c r="H1881" s="122">
        <v>4.17</v>
      </c>
      <c r="I1881" s="122">
        <v>4.33</v>
      </c>
      <c r="J1881" s="122">
        <v>4.0599999999999996</v>
      </c>
      <c r="K1881" s="122">
        <v>4</v>
      </c>
      <c r="L1881" s="500"/>
    </row>
    <row r="1882" spans="1:12" ht="30" customHeight="1">
      <c r="A1882" s="139" t="str">
        <f t="shared" si="59"/>
        <v>1879위</v>
      </c>
      <c r="B1882" s="135" t="s">
        <v>4375</v>
      </c>
      <c r="C1882" s="135" t="s">
        <v>4260</v>
      </c>
      <c r="D1882" s="120" t="s">
        <v>4370</v>
      </c>
      <c r="E1882" s="121" t="s">
        <v>4309</v>
      </c>
      <c r="F1882" s="120" t="s">
        <v>358</v>
      </c>
      <c r="G1882" s="618">
        <f t="shared" si="58"/>
        <v>4.1375000000000002</v>
      </c>
      <c r="H1882" s="141">
        <v>4.12</v>
      </c>
      <c r="I1882" s="141">
        <v>4.1500000000000004</v>
      </c>
      <c r="J1882" s="141">
        <v>4.08</v>
      </c>
      <c r="K1882" s="141">
        <v>4.2</v>
      </c>
      <c r="L1882" s="500"/>
    </row>
    <row r="1883" spans="1:12" ht="30" customHeight="1">
      <c r="A1883" s="139" t="str">
        <f t="shared" si="59"/>
        <v>1880위</v>
      </c>
      <c r="B1883" s="135" t="s">
        <v>2755</v>
      </c>
      <c r="C1883" s="119" t="s">
        <v>2506</v>
      </c>
      <c r="D1883" s="120" t="s">
        <v>590</v>
      </c>
      <c r="E1883" s="121" t="s">
        <v>597</v>
      </c>
      <c r="F1883" s="120" t="s">
        <v>598</v>
      </c>
      <c r="G1883" s="619">
        <f t="shared" si="58"/>
        <v>4.1350000000000007</v>
      </c>
      <c r="H1883" s="122">
        <v>4.18</v>
      </c>
      <c r="I1883" s="122">
        <v>4.12</v>
      </c>
      <c r="J1883" s="122">
        <v>4.12</v>
      </c>
      <c r="K1883" s="122">
        <v>4.12</v>
      </c>
      <c r="L1883" s="500"/>
    </row>
    <row r="1884" spans="1:12" ht="30" customHeight="1">
      <c r="A1884" s="139" t="str">
        <f t="shared" si="59"/>
        <v>1881위</v>
      </c>
      <c r="B1884" s="135" t="s">
        <v>2755</v>
      </c>
      <c r="C1884" s="119" t="s">
        <v>2506</v>
      </c>
      <c r="D1884" s="120" t="s">
        <v>590</v>
      </c>
      <c r="E1884" s="121" t="s">
        <v>591</v>
      </c>
      <c r="F1884" s="120" t="s">
        <v>592</v>
      </c>
      <c r="G1884" s="619">
        <f t="shared" si="58"/>
        <v>4.1349999999999998</v>
      </c>
      <c r="H1884" s="122">
        <v>4.12</v>
      </c>
      <c r="I1884" s="122">
        <v>4.12</v>
      </c>
      <c r="J1884" s="122">
        <v>4.12</v>
      </c>
      <c r="K1884" s="122">
        <v>4.18</v>
      </c>
      <c r="L1884" s="500"/>
    </row>
    <row r="1885" spans="1:12" ht="30" customHeight="1">
      <c r="A1885" s="139" t="str">
        <f t="shared" si="59"/>
        <v>1882위</v>
      </c>
      <c r="B1885" s="135" t="s">
        <v>2757</v>
      </c>
      <c r="C1885" s="119" t="s">
        <v>2514</v>
      </c>
      <c r="D1885" s="120" t="s">
        <v>155</v>
      </c>
      <c r="E1885" s="121" t="s">
        <v>1547</v>
      </c>
      <c r="F1885" s="120" t="s">
        <v>1549</v>
      </c>
      <c r="G1885" s="619">
        <f t="shared" si="58"/>
        <v>4.1275000000000004</v>
      </c>
      <c r="H1885" s="122">
        <v>4.1500000000000004</v>
      </c>
      <c r="I1885" s="122">
        <v>4.1100000000000003</v>
      </c>
      <c r="J1885" s="122">
        <v>4.12</v>
      </c>
      <c r="K1885" s="122">
        <v>4.13</v>
      </c>
      <c r="L1885" s="500"/>
    </row>
    <row r="1886" spans="1:12" ht="30" customHeight="1">
      <c r="A1886" s="139" t="str">
        <f t="shared" si="59"/>
        <v>1883위</v>
      </c>
      <c r="B1886" s="135" t="s">
        <v>2755</v>
      </c>
      <c r="C1886" s="119" t="s">
        <v>2506</v>
      </c>
      <c r="D1886" s="120" t="s">
        <v>155</v>
      </c>
      <c r="E1886" s="121" t="s">
        <v>637</v>
      </c>
      <c r="F1886" s="120" t="s">
        <v>638</v>
      </c>
      <c r="G1886" s="619">
        <f t="shared" si="58"/>
        <v>4.125</v>
      </c>
      <c r="H1886" s="122">
        <v>4.17</v>
      </c>
      <c r="I1886" s="122">
        <v>4.17</v>
      </c>
      <c r="J1886" s="122">
        <v>4.0599999999999996</v>
      </c>
      <c r="K1886" s="122">
        <v>4.0999999999999996</v>
      </c>
      <c r="L1886" s="500"/>
    </row>
    <row r="1887" spans="1:12" ht="30" customHeight="1">
      <c r="A1887" s="139" t="str">
        <f t="shared" si="59"/>
        <v>1884위</v>
      </c>
      <c r="B1887" s="135" t="s">
        <v>2755</v>
      </c>
      <c r="C1887" s="119" t="s">
        <v>2506</v>
      </c>
      <c r="D1887" s="120" t="s">
        <v>155</v>
      </c>
      <c r="E1887" s="121" t="s">
        <v>635</v>
      </c>
      <c r="F1887" s="120" t="s">
        <v>636</v>
      </c>
      <c r="G1887" s="619">
        <f t="shared" si="58"/>
        <v>4.1224999999999996</v>
      </c>
      <c r="H1887" s="122">
        <v>4.13</v>
      </c>
      <c r="I1887" s="122">
        <v>4.17</v>
      </c>
      <c r="J1887" s="122">
        <v>4.0599999999999996</v>
      </c>
      <c r="K1887" s="122">
        <v>4.13</v>
      </c>
      <c r="L1887" s="500"/>
    </row>
    <row r="1888" spans="1:12" ht="30" customHeight="1">
      <c r="A1888" s="139" t="str">
        <f t="shared" si="59"/>
        <v>1885위</v>
      </c>
      <c r="B1888" s="135" t="s">
        <v>2757</v>
      </c>
      <c r="C1888" s="119" t="s">
        <v>2514</v>
      </c>
      <c r="D1888" s="120" t="s">
        <v>1471</v>
      </c>
      <c r="E1888" s="121" t="s">
        <v>573</v>
      </c>
      <c r="F1888" s="120" t="s">
        <v>248</v>
      </c>
      <c r="G1888" s="619">
        <f t="shared" si="58"/>
        <v>4.12</v>
      </c>
      <c r="H1888" s="122">
        <v>4.12</v>
      </c>
      <c r="I1888" s="122">
        <v>4.16</v>
      </c>
      <c r="J1888" s="122">
        <v>4.08</v>
      </c>
      <c r="K1888" s="122">
        <v>4.12</v>
      </c>
      <c r="L1888" s="500"/>
    </row>
    <row r="1889" spans="1:12" ht="30" customHeight="1">
      <c r="A1889" s="139" t="str">
        <f t="shared" si="59"/>
        <v>1886위</v>
      </c>
      <c r="B1889" s="135" t="s">
        <v>2756</v>
      </c>
      <c r="C1889" s="119" t="s">
        <v>2507</v>
      </c>
      <c r="D1889" s="120" t="s">
        <v>155</v>
      </c>
      <c r="E1889" s="121" t="s">
        <v>815</v>
      </c>
      <c r="F1889" s="120" t="s">
        <v>816</v>
      </c>
      <c r="G1889" s="619">
        <f t="shared" si="58"/>
        <v>4.1174999999999997</v>
      </c>
      <c r="H1889" s="122">
        <v>4.13</v>
      </c>
      <c r="I1889" s="122">
        <v>4.13</v>
      </c>
      <c r="J1889" s="122">
        <v>4.07</v>
      </c>
      <c r="K1889" s="122">
        <v>4.1399999999999997</v>
      </c>
      <c r="L1889" s="500"/>
    </row>
    <row r="1890" spans="1:12" ht="30" customHeight="1">
      <c r="A1890" s="139" t="str">
        <f t="shared" si="59"/>
        <v>1887위</v>
      </c>
      <c r="B1890" s="135" t="s">
        <v>2755</v>
      </c>
      <c r="C1890" s="123" t="s">
        <v>216</v>
      </c>
      <c r="D1890" s="120" t="s">
        <v>236</v>
      </c>
      <c r="E1890" s="121" t="s">
        <v>245</v>
      </c>
      <c r="F1890" s="120" t="s">
        <v>246</v>
      </c>
      <c r="G1890" s="619">
        <f t="shared" si="58"/>
        <v>4.1150000000000002</v>
      </c>
      <c r="H1890" s="122">
        <v>4.07</v>
      </c>
      <c r="I1890" s="122">
        <v>4.13</v>
      </c>
      <c r="J1890" s="122">
        <v>3.93</v>
      </c>
      <c r="K1890" s="122">
        <v>4.33</v>
      </c>
      <c r="L1890" s="500"/>
    </row>
    <row r="1891" spans="1:12" ht="30" customHeight="1">
      <c r="A1891" s="139" t="str">
        <f t="shared" si="59"/>
        <v>1888위</v>
      </c>
      <c r="B1891" s="135" t="s">
        <v>2754</v>
      </c>
      <c r="C1891" s="119" t="s">
        <v>2502</v>
      </c>
      <c r="D1891" s="120" t="s">
        <v>133</v>
      </c>
      <c r="E1891" s="121" t="s">
        <v>153</v>
      </c>
      <c r="F1891" s="120" t="s">
        <v>154</v>
      </c>
      <c r="G1891" s="619">
        <f t="shared" si="58"/>
        <v>4.1100000000000003</v>
      </c>
      <c r="H1891" s="122">
        <v>4.18</v>
      </c>
      <c r="I1891" s="122">
        <v>4.2300000000000004</v>
      </c>
      <c r="J1891" s="122">
        <v>3.96</v>
      </c>
      <c r="K1891" s="122">
        <v>4.07</v>
      </c>
      <c r="L1891" s="500"/>
    </row>
    <row r="1892" spans="1:12" ht="30" customHeight="1">
      <c r="A1892" s="139" t="str">
        <f t="shared" si="59"/>
        <v>1888위</v>
      </c>
      <c r="B1892" s="135" t="s">
        <v>2871</v>
      </c>
      <c r="C1892" s="135" t="s">
        <v>5588</v>
      </c>
      <c r="D1892" s="120" t="s">
        <v>2870</v>
      </c>
      <c r="E1892" s="132" t="s">
        <v>461</v>
      </c>
      <c r="F1892" s="133" t="s">
        <v>462</v>
      </c>
      <c r="G1892" s="619">
        <f t="shared" si="58"/>
        <v>4.1100000000000003</v>
      </c>
      <c r="H1892" s="122">
        <v>4.1100000000000003</v>
      </c>
      <c r="I1892" s="122">
        <v>4.1100000000000003</v>
      </c>
      <c r="J1892" s="122">
        <v>4.1100000000000003</v>
      </c>
      <c r="K1892" s="122">
        <v>4.1100000000000003</v>
      </c>
      <c r="L1892" s="500"/>
    </row>
    <row r="1893" spans="1:12" ht="30" customHeight="1">
      <c r="A1893" s="139" t="str">
        <f t="shared" si="59"/>
        <v>1890위</v>
      </c>
      <c r="B1893" s="135" t="s">
        <v>2758</v>
      </c>
      <c r="C1893" s="125" t="s">
        <v>1935</v>
      </c>
      <c r="D1893" s="130" t="s">
        <v>2609</v>
      </c>
      <c r="E1893" s="125" t="s">
        <v>2582</v>
      </c>
      <c r="F1893" s="127" t="s">
        <v>816</v>
      </c>
      <c r="G1893" s="621">
        <f t="shared" si="58"/>
        <v>4.1099999999999994</v>
      </c>
      <c r="H1893" s="128">
        <v>4.17</v>
      </c>
      <c r="I1893" s="128">
        <v>4.09</v>
      </c>
      <c r="J1893" s="128">
        <v>4.09</v>
      </c>
      <c r="K1893" s="128">
        <v>4.09</v>
      </c>
      <c r="L1893" s="500"/>
    </row>
    <row r="1894" spans="1:12" ht="30" customHeight="1">
      <c r="A1894" s="139" t="str">
        <f t="shared" si="59"/>
        <v>1891위</v>
      </c>
      <c r="B1894" s="135" t="s">
        <v>2758</v>
      </c>
      <c r="C1894" s="125" t="s">
        <v>2587</v>
      </c>
      <c r="D1894" s="130" t="s">
        <v>155</v>
      </c>
      <c r="E1894" s="125" t="s">
        <v>809</v>
      </c>
      <c r="F1894" s="127" t="s">
        <v>810</v>
      </c>
      <c r="G1894" s="621">
        <f t="shared" si="58"/>
        <v>4.1050000000000004</v>
      </c>
      <c r="H1894" s="128">
        <v>4.09</v>
      </c>
      <c r="I1894" s="128">
        <v>4.17</v>
      </c>
      <c r="J1894" s="128">
        <v>4.08</v>
      </c>
      <c r="K1894" s="128">
        <v>4.08</v>
      </c>
      <c r="L1894" s="500"/>
    </row>
    <row r="1895" spans="1:12" ht="30" customHeight="1">
      <c r="A1895" s="139" t="str">
        <f t="shared" si="59"/>
        <v>1892위</v>
      </c>
      <c r="B1895" s="135" t="s">
        <v>2754</v>
      </c>
      <c r="C1895" s="119" t="s">
        <v>2502</v>
      </c>
      <c r="D1895" s="120" t="s">
        <v>155</v>
      </c>
      <c r="E1895" s="121" t="s">
        <v>175</v>
      </c>
      <c r="F1895" s="120" t="s">
        <v>176</v>
      </c>
      <c r="G1895" s="619">
        <f t="shared" si="58"/>
        <v>4.1049999999999995</v>
      </c>
      <c r="H1895" s="122">
        <v>4.18</v>
      </c>
      <c r="I1895" s="122">
        <v>4.22</v>
      </c>
      <c r="J1895" s="122">
        <v>3.91</v>
      </c>
      <c r="K1895" s="122">
        <v>4.1100000000000003</v>
      </c>
      <c r="L1895" s="500"/>
    </row>
    <row r="1896" spans="1:12" ht="30" customHeight="1">
      <c r="A1896" s="139" t="str">
        <f t="shared" si="59"/>
        <v>1893위</v>
      </c>
      <c r="B1896" s="135" t="s">
        <v>2755</v>
      </c>
      <c r="C1896" s="123" t="s">
        <v>235</v>
      </c>
      <c r="D1896" s="120" t="s">
        <v>432</v>
      </c>
      <c r="E1896" s="121" t="s">
        <v>453</v>
      </c>
      <c r="F1896" s="120" t="s">
        <v>454</v>
      </c>
      <c r="G1896" s="619">
        <f t="shared" si="58"/>
        <v>4.1025</v>
      </c>
      <c r="H1896" s="122">
        <v>4.0999999999999996</v>
      </c>
      <c r="I1896" s="122">
        <v>4.08</v>
      </c>
      <c r="J1896" s="122">
        <v>4.07</v>
      </c>
      <c r="K1896" s="122">
        <v>4.16</v>
      </c>
      <c r="L1896" s="500"/>
    </row>
    <row r="1897" spans="1:12" ht="30" customHeight="1">
      <c r="A1897" s="139" t="str">
        <f t="shared" si="59"/>
        <v>1894위</v>
      </c>
      <c r="B1897" s="135" t="s">
        <v>3037</v>
      </c>
      <c r="C1897" s="135" t="s">
        <v>5594</v>
      </c>
      <c r="D1897" s="120" t="s">
        <v>3034</v>
      </c>
      <c r="E1897" s="121" t="s">
        <v>3029</v>
      </c>
      <c r="F1897" s="140" t="s">
        <v>3030</v>
      </c>
      <c r="G1897" s="619">
        <f t="shared" si="58"/>
        <v>4.0975000000000001</v>
      </c>
      <c r="H1897" s="122">
        <v>4.0999999999999996</v>
      </c>
      <c r="I1897" s="122">
        <v>4.13</v>
      </c>
      <c r="J1897" s="122">
        <v>4.08</v>
      </c>
      <c r="K1897" s="122">
        <v>4.08</v>
      </c>
      <c r="L1897" s="500"/>
    </row>
    <row r="1898" spans="1:12" ht="30" customHeight="1">
      <c r="A1898" s="139" t="str">
        <f t="shared" si="59"/>
        <v>1895위</v>
      </c>
      <c r="B1898" s="135" t="s">
        <v>2757</v>
      </c>
      <c r="C1898" s="119" t="s">
        <v>2513</v>
      </c>
      <c r="D1898" s="120" t="s">
        <v>155</v>
      </c>
      <c r="E1898" s="121" t="s">
        <v>1410</v>
      </c>
      <c r="F1898" s="120" t="s">
        <v>1411</v>
      </c>
      <c r="G1898" s="619">
        <f t="shared" si="58"/>
        <v>4.0925000000000002</v>
      </c>
      <c r="H1898" s="122">
        <v>4.1100000000000003</v>
      </c>
      <c r="I1898" s="122">
        <v>4.1100000000000003</v>
      </c>
      <c r="J1898" s="122">
        <v>4.01</v>
      </c>
      <c r="K1898" s="122">
        <v>4.1399999999999997</v>
      </c>
      <c r="L1898" s="500"/>
    </row>
    <row r="1899" spans="1:12" ht="30" customHeight="1">
      <c r="A1899" s="139" t="str">
        <f t="shared" si="59"/>
        <v>1896위</v>
      </c>
      <c r="B1899" s="135" t="s">
        <v>2756</v>
      </c>
      <c r="C1899" s="119" t="s">
        <v>2510</v>
      </c>
      <c r="D1899" s="120" t="s">
        <v>155</v>
      </c>
      <c r="E1899" s="121" t="s">
        <v>1106</v>
      </c>
      <c r="F1899" s="120" t="s">
        <v>1101</v>
      </c>
      <c r="G1899" s="619">
        <f t="shared" si="58"/>
        <v>4.09</v>
      </c>
      <c r="H1899" s="122">
        <v>4.0599999999999996</v>
      </c>
      <c r="I1899" s="122">
        <v>4.09</v>
      </c>
      <c r="J1899" s="122">
        <v>4.12</v>
      </c>
      <c r="K1899" s="122">
        <v>4.09</v>
      </c>
      <c r="L1899" s="500"/>
    </row>
    <row r="1900" spans="1:12" ht="30" customHeight="1">
      <c r="A1900" s="139" t="str">
        <f t="shared" si="59"/>
        <v>1897위</v>
      </c>
      <c r="B1900" s="135" t="s">
        <v>3037</v>
      </c>
      <c r="C1900" s="135" t="s">
        <v>5592</v>
      </c>
      <c r="D1900" s="120" t="s">
        <v>155</v>
      </c>
      <c r="E1900" s="121" t="s">
        <v>840</v>
      </c>
      <c r="F1900" s="140" t="s">
        <v>2991</v>
      </c>
      <c r="G1900" s="619">
        <f t="shared" si="58"/>
        <v>4.0875000000000004</v>
      </c>
      <c r="H1900" s="122">
        <v>4.09</v>
      </c>
      <c r="I1900" s="122">
        <v>4.09</v>
      </c>
      <c r="J1900" s="122">
        <v>4.05</v>
      </c>
      <c r="K1900" s="122">
        <v>4.12</v>
      </c>
      <c r="L1900" s="500" t="s">
        <v>4400</v>
      </c>
    </row>
    <row r="1901" spans="1:12" ht="30" customHeight="1">
      <c r="A1901" s="139" t="str">
        <f t="shared" si="59"/>
        <v>1898위</v>
      </c>
      <c r="B1901" s="135" t="s">
        <v>2757</v>
      </c>
      <c r="C1901" s="119" t="s">
        <v>2514</v>
      </c>
      <c r="D1901" s="120" t="s">
        <v>155</v>
      </c>
      <c r="E1901" s="121" t="s">
        <v>1547</v>
      </c>
      <c r="F1901" s="120" t="s">
        <v>1548</v>
      </c>
      <c r="G1901" s="619">
        <f t="shared" si="58"/>
        <v>4.0874999999999995</v>
      </c>
      <c r="H1901" s="122">
        <v>4.12</v>
      </c>
      <c r="I1901" s="122">
        <v>4.08</v>
      </c>
      <c r="J1901" s="122">
        <v>4.1100000000000003</v>
      </c>
      <c r="K1901" s="122">
        <v>4.04</v>
      </c>
      <c r="L1901" s="500"/>
    </row>
    <row r="1902" spans="1:12" ht="30" customHeight="1">
      <c r="A1902" s="139" t="str">
        <f t="shared" si="59"/>
        <v>1898위</v>
      </c>
      <c r="B1902" s="135" t="s">
        <v>2756</v>
      </c>
      <c r="C1902" s="119" t="s">
        <v>2507</v>
      </c>
      <c r="D1902" s="120" t="s">
        <v>155</v>
      </c>
      <c r="E1902" s="121" t="s">
        <v>822</v>
      </c>
      <c r="F1902" s="120" t="s">
        <v>823</v>
      </c>
      <c r="G1902" s="619">
        <f t="shared" si="58"/>
        <v>4.0874999999999995</v>
      </c>
      <c r="H1902" s="122">
        <v>4.07</v>
      </c>
      <c r="I1902" s="122">
        <v>4.13</v>
      </c>
      <c r="J1902" s="122">
        <v>4.0599999999999996</v>
      </c>
      <c r="K1902" s="122">
        <v>4.09</v>
      </c>
      <c r="L1902" s="500"/>
    </row>
    <row r="1903" spans="1:12" ht="30" customHeight="1">
      <c r="A1903" s="139" t="str">
        <f t="shared" si="59"/>
        <v>1900위</v>
      </c>
      <c r="B1903" s="135" t="s">
        <v>2758</v>
      </c>
      <c r="C1903" s="125" t="s">
        <v>2641</v>
      </c>
      <c r="D1903" s="130" t="s">
        <v>2698</v>
      </c>
      <c r="E1903" s="125" t="s">
        <v>698</v>
      </c>
      <c r="F1903" s="127" t="s">
        <v>927</v>
      </c>
      <c r="G1903" s="621">
        <f t="shared" si="58"/>
        <v>4.085</v>
      </c>
      <c r="H1903" s="128">
        <v>4</v>
      </c>
      <c r="I1903" s="128">
        <v>4.17</v>
      </c>
      <c r="J1903" s="128">
        <v>4</v>
      </c>
      <c r="K1903" s="128">
        <v>4.17</v>
      </c>
      <c r="L1903" s="500"/>
    </row>
    <row r="1904" spans="1:12" ht="30" customHeight="1">
      <c r="A1904" s="139" t="str">
        <f t="shared" si="59"/>
        <v>1901위</v>
      </c>
      <c r="B1904" s="139" t="s">
        <v>4375</v>
      </c>
      <c r="C1904" s="139" t="s">
        <v>4904</v>
      </c>
      <c r="D1904" s="142" t="s">
        <v>4899</v>
      </c>
      <c r="E1904" s="121" t="s">
        <v>2765</v>
      </c>
      <c r="F1904" s="140" t="s">
        <v>328</v>
      </c>
      <c r="G1904" s="618">
        <f t="shared" si="58"/>
        <v>4.0824999999999996</v>
      </c>
      <c r="H1904" s="141">
        <v>4</v>
      </c>
      <c r="I1904" s="141">
        <v>4.1100000000000003</v>
      </c>
      <c r="J1904" s="141">
        <v>4.1100000000000003</v>
      </c>
      <c r="K1904" s="141">
        <v>4.1100000000000003</v>
      </c>
      <c r="L1904" s="139"/>
    </row>
    <row r="1905" spans="1:12" ht="30" customHeight="1">
      <c r="A1905" s="139" t="str">
        <f t="shared" si="59"/>
        <v>1901위</v>
      </c>
      <c r="B1905" s="135" t="s">
        <v>2757</v>
      </c>
      <c r="C1905" s="119" t="s">
        <v>2513</v>
      </c>
      <c r="D1905" s="120" t="s">
        <v>1382</v>
      </c>
      <c r="E1905" s="121" t="s">
        <v>698</v>
      </c>
      <c r="F1905" s="120" t="s">
        <v>927</v>
      </c>
      <c r="G1905" s="619">
        <f t="shared" si="58"/>
        <v>4.0824999999999996</v>
      </c>
      <c r="H1905" s="122">
        <v>4.12</v>
      </c>
      <c r="I1905" s="122">
        <v>4.33</v>
      </c>
      <c r="J1905" s="122">
        <v>3.94</v>
      </c>
      <c r="K1905" s="122">
        <v>3.94</v>
      </c>
      <c r="L1905" s="500"/>
    </row>
    <row r="1906" spans="1:12" ht="30" customHeight="1">
      <c r="A1906" s="139" t="str">
        <f t="shared" si="59"/>
        <v>1903위</v>
      </c>
      <c r="B1906" s="135" t="s">
        <v>2756</v>
      </c>
      <c r="C1906" s="119" t="s">
        <v>2509</v>
      </c>
      <c r="D1906" s="120" t="s">
        <v>155</v>
      </c>
      <c r="E1906" s="121" t="s">
        <v>573</v>
      </c>
      <c r="F1906" s="120" t="s">
        <v>1019</v>
      </c>
      <c r="G1906" s="619">
        <f t="shared" si="58"/>
        <v>4.08</v>
      </c>
      <c r="H1906" s="122">
        <v>4.03</v>
      </c>
      <c r="I1906" s="122">
        <v>4.13</v>
      </c>
      <c r="J1906" s="122">
        <v>4.04</v>
      </c>
      <c r="K1906" s="122">
        <v>4.12</v>
      </c>
      <c r="L1906" s="500"/>
    </row>
    <row r="1907" spans="1:12" ht="30" customHeight="1">
      <c r="A1907" s="139" t="str">
        <f t="shared" si="59"/>
        <v>1904위</v>
      </c>
      <c r="B1907" s="135" t="s">
        <v>4237</v>
      </c>
      <c r="C1907" s="134" t="s">
        <v>3960</v>
      </c>
      <c r="D1907" s="131" t="s">
        <v>155</v>
      </c>
      <c r="E1907" s="132" t="s">
        <v>2765</v>
      </c>
      <c r="F1907" s="133" t="s">
        <v>328</v>
      </c>
      <c r="G1907" s="619">
        <f t="shared" si="58"/>
        <v>4.0749999999999993</v>
      </c>
      <c r="H1907" s="122">
        <v>4.0999999999999996</v>
      </c>
      <c r="I1907" s="122">
        <v>4.0999999999999996</v>
      </c>
      <c r="J1907" s="122">
        <v>4</v>
      </c>
      <c r="K1907" s="122">
        <v>4.0999999999999996</v>
      </c>
      <c r="L1907" s="500"/>
    </row>
    <row r="1908" spans="1:12" ht="30" customHeight="1">
      <c r="A1908" s="139" t="str">
        <f t="shared" si="59"/>
        <v>1904위</v>
      </c>
      <c r="B1908" s="135" t="s">
        <v>2755</v>
      </c>
      <c r="C1908" s="123" t="s">
        <v>235</v>
      </c>
      <c r="D1908" s="120" t="s">
        <v>432</v>
      </c>
      <c r="E1908" s="121" t="s">
        <v>455</v>
      </c>
      <c r="F1908" s="120" t="s">
        <v>456</v>
      </c>
      <c r="G1908" s="619">
        <f t="shared" si="58"/>
        <v>4.0749999999999993</v>
      </c>
      <c r="H1908" s="122">
        <v>4.0999999999999996</v>
      </c>
      <c r="I1908" s="122">
        <v>4.05</v>
      </c>
      <c r="J1908" s="122">
        <v>4</v>
      </c>
      <c r="K1908" s="122">
        <v>4.1500000000000004</v>
      </c>
      <c r="L1908" s="500"/>
    </row>
    <row r="1909" spans="1:12" ht="30" customHeight="1">
      <c r="A1909" s="139" t="str">
        <f t="shared" si="59"/>
        <v>1906위</v>
      </c>
      <c r="B1909" s="139" t="s">
        <v>4995</v>
      </c>
      <c r="C1909" s="139" t="s">
        <v>5562</v>
      </c>
      <c r="D1909" s="142" t="s">
        <v>4996</v>
      </c>
      <c r="E1909" s="121" t="s">
        <v>2765</v>
      </c>
      <c r="F1909" s="140" t="s">
        <v>328</v>
      </c>
      <c r="G1909" s="618">
        <f t="shared" si="58"/>
        <v>4.0714285714285721</v>
      </c>
      <c r="H1909" s="244">
        <v>4.1428571428571432</v>
      </c>
      <c r="I1909" s="244">
        <v>4.1428571428571432</v>
      </c>
      <c r="J1909" s="244">
        <v>3.8571428571428572</v>
      </c>
      <c r="K1909" s="244">
        <v>4.1428571428571432</v>
      </c>
      <c r="L1909" s="501" t="s">
        <v>5571</v>
      </c>
    </row>
    <row r="1910" spans="1:12" ht="30" customHeight="1">
      <c r="A1910" s="139" t="str">
        <f t="shared" si="59"/>
        <v>1907위</v>
      </c>
      <c r="B1910" s="135" t="s">
        <v>2756</v>
      </c>
      <c r="C1910" s="119" t="s">
        <v>2510</v>
      </c>
      <c r="D1910" s="120" t="s">
        <v>155</v>
      </c>
      <c r="E1910" s="121" t="s">
        <v>1133</v>
      </c>
      <c r="F1910" s="120" t="s">
        <v>1134</v>
      </c>
      <c r="G1910" s="619">
        <f t="shared" si="58"/>
        <v>4.0625</v>
      </c>
      <c r="H1910" s="122">
        <v>4.0999999999999996</v>
      </c>
      <c r="I1910" s="122">
        <v>4.1100000000000003</v>
      </c>
      <c r="J1910" s="122">
        <v>4</v>
      </c>
      <c r="K1910" s="122">
        <v>4.04</v>
      </c>
      <c r="L1910" s="500"/>
    </row>
    <row r="1911" spans="1:12" ht="30" customHeight="1">
      <c r="A1911" s="139" t="str">
        <f t="shared" si="59"/>
        <v>1908위</v>
      </c>
      <c r="B1911" s="135" t="s">
        <v>2755</v>
      </c>
      <c r="C1911" s="123" t="s">
        <v>89</v>
      </c>
      <c r="D1911" s="120" t="s">
        <v>530</v>
      </c>
      <c r="E1911" s="121" t="s">
        <v>461</v>
      </c>
      <c r="F1911" s="120" t="s">
        <v>546</v>
      </c>
      <c r="G1911" s="619">
        <f t="shared" si="58"/>
        <v>4.0600000000000005</v>
      </c>
      <c r="H1911" s="122">
        <v>4.12</v>
      </c>
      <c r="I1911" s="122">
        <v>4.12</v>
      </c>
      <c r="J1911" s="122">
        <v>3.88</v>
      </c>
      <c r="K1911" s="122">
        <v>4.12</v>
      </c>
      <c r="L1911" s="500"/>
    </row>
    <row r="1912" spans="1:12" ht="30" customHeight="1">
      <c r="A1912" s="139" t="str">
        <f t="shared" si="59"/>
        <v>1909위</v>
      </c>
      <c r="B1912" s="135" t="s">
        <v>2758</v>
      </c>
      <c r="C1912" s="125" t="s">
        <v>2587</v>
      </c>
      <c r="D1912" s="130" t="s">
        <v>2699</v>
      </c>
      <c r="E1912" s="125" t="s">
        <v>2583</v>
      </c>
      <c r="F1912" s="127" t="s">
        <v>1838</v>
      </c>
      <c r="G1912" s="621">
        <f t="shared" si="58"/>
        <v>4.0599999999999996</v>
      </c>
      <c r="H1912" s="128">
        <v>4.1399999999999997</v>
      </c>
      <c r="I1912" s="128">
        <v>4.0999999999999996</v>
      </c>
      <c r="J1912" s="128">
        <v>3.9</v>
      </c>
      <c r="K1912" s="128">
        <v>4.0999999999999996</v>
      </c>
      <c r="L1912" s="500"/>
    </row>
    <row r="1913" spans="1:12" ht="30" customHeight="1">
      <c r="A1913" s="139" t="str">
        <f t="shared" si="59"/>
        <v>1910위</v>
      </c>
      <c r="B1913" s="135" t="s">
        <v>2756</v>
      </c>
      <c r="C1913" s="119" t="s">
        <v>2508</v>
      </c>
      <c r="D1913" s="120" t="s">
        <v>155</v>
      </c>
      <c r="E1913" s="121" t="s">
        <v>809</v>
      </c>
      <c r="F1913" s="120" t="s">
        <v>810</v>
      </c>
      <c r="G1913" s="619">
        <f t="shared" si="58"/>
        <v>4.05</v>
      </c>
      <c r="H1913" s="122">
        <v>4.0999999999999996</v>
      </c>
      <c r="I1913" s="122">
        <v>4.0999999999999996</v>
      </c>
      <c r="J1913" s="122">
        <v>4</v>
      </c>
      <c r="K1913" s="122">
        <v>4</v>
      </c>
      <c r="L1913" s="500"/>
    </row>
    <row r="1914" spans="1:12" ht="30" customHeight="1">
      <c r="A1914" s="139" t="str">
        <f t="shared" si="59"/>
        <v>1910위</v>
      </c>
      <c r="B1914" s="135" t="s">
        <v>2759</v>
      </c>
      <c r="C1914" s="123" t="s">
        <v>2074</v>
      </c>
      <c r="D1914" s="131" t="s">
        <v>155</v>
      </c>
      <c r="E1914" s="132" t="s">
        <v>2226</v>
      </c>
      <c r="F1914" s="133" t="s">
        <v>2227</v>
      </c>
      <c r="G1914" s="619">
        <f t="shared" si="58"/>
        <v>4.05</v>
      </c>
      <c r="H1914" s="122">
        <v>4.05</v>
      </c>
      <c r="I1914" s="122">
        <v>4.05</v>
      </c>
      <c r="J1914" s="122">
        <v>4.05</v>
      </c>
      <c r="K1914" s="122" t="s">
        <v>2228</v>
      </c>
      <c r="L1914" s="500"/>
    </row>
    <row r="1915" spans="1:12" ht="30" customHeight="1">
      <c r="A1915" s="139" t="str">
        <f t="shared" si="59"/>
        <v>1912위</v>
      </c>
      <c r="B1915" s="135" t="s">
        <v>2756</v>
      </c>
      <c r="C1915" s="119" t="s">
        <v>2507</v>
      </c>
      <c r="D1915" s="120" t="s">
        <v>155</v>
      </c>
      <c r="E1915" s="121" t="s">
        <v>809</v>
      </c>
      <c r="F1915" s="120" t="s">
        <v>810</v>
      </c>
      <c r="G1915" s="619">
        <f t="shared" si="58"/>
        <v>4.0449999999999999</v>
      </c>
      <c r="H1915" s="122">
        <v>3.82</v>
      </c>
      <c r="I1915" s="122">
        <v>4.18</v>
      </c>
      <c r="J1915" s="122">
        <v>4.09</v>
      </c>
      <c r="K1915" s="122">
        <v>4.09</v>
      </c>
      <c r="L1915" s="500"/>
    </row>
    <row r="1916" spans="1:12" ht="30" customHeight="1">
      <c r="A1916" s="139" t="str">
        <f t="shared" si="59"/>
        <v>1913위</v>
      </c>
      <c r="B1916" s="135" t="s">
        <v>2756</v>
      </c>
      <c r="C1916" s="119" t="s">
        <v>2508</v>
      </c>
      <c r="D1916" s="120" t="s">
        <v>155</v>
      </c>
      <c r="E1916" s="121" t="s">
        <v>880</v>
      </c>
      <c r="F1916" s="120" t="s">
        <v>881</v>
      </c>
      <c r="G1916" s="619">
        <f t="shared" si="58"/>
        <v>4.0424999999999995</v>
      </c>
      <c r="H1916" s="122">
        <v>4.05</v>
      </c>
      <c r="I1916" s="122">
        <v>4.0599999999999996</v>
      </c>
      <c r="J1916" s="122">
        <v>3.95</v>
      </c>
      <c r="K1916" s="122">
        <v>4.1100000000000003</v>
      </c>
      <c r="L1916" s="500"/>
    </row>
    <row r="1917" spans="1:12" ht="30" customHeight="1">
      <c r="A1917" s="139" t="str">
        <f t="shared" si="59"/>
        <v>1914위</v>
      </c>
      <c r="B1917" s="135" t="s">
        <v>2757</v>
      </c>
      <c r="C1917" s="119" t="s">
        <v>2514</v>
      </c>
      <c r="D1917" s="120" t="s">
        <v>155</v>
      </c>
      <c r="E1917" s="121" t="s">
        <v>1529</v>
      </c>
      <c r="F1917" s="120" t="s">
        <v>1530</v>
      </c>
      <c r="G1917" s="619">
        <f t="shared" si="58"/>
        <v>4.0374999999999996</v>
      </c>
      <c r="H1917" s="122">
        <v>4.05</v>
      </c>
      <c r="I1917" s="122">
        <v>4.05</v>
      </c>
      <c r="J1917" s="122">
        <v>3.97</v>
      </c>
      <c r="K1917" s="122">
        <v>4.08</v>
      </c>
      <c r="L1917" s="500"/>
    </row>
    <row r="1918" spans="1:12" ht="30" customHeight="1">
      <c r="A1918" s="139" t="str">
        <f t="shared" si="59"/>
        <v>1915위</v>
      </c>
      <c r="B1918" s="135" t="s">
        <v>2756</v>
      </c>
      <c r="C1918" s="119" t="s">
        <v>2508</v>
      </c>
      <c r="D1918" s="120" t="s">
        <v>155</v>
      </c>
      <c r="E1918" s="121" t="s">
        <v>850</v>
      </c>
      <c r="F1918" s="120" t="s">
        <v>851</v>
      </c>
      <c r="G1918" s="619">
        <f t="shared" si="58"/>
        <v>4.03</v>
      </c>
      <c r="H1918" s="122">
        <v>4.03</v>
      </c>
      <c r="I1918" s="122">
        <v>4.03</v>
      </c>
      <c r="J1918" s="122">
        <v>4.03</v>
      </c>
      <c r="K1918" s="122">
        <v>4.03</v>
      </c>
      <c r="L1918" s="500"/>
    </row>
    <row r="1919" spans="1:12" ht="30" customHeight="1">
      <c r="A1919" s="139" t="str">
        <f t="shared" si="59"/>
        <v>1916위</v>
      </c>
      <c r="B1919" s="135" t="s">
        <v>2757</v>
      </c>
      <c r="C1919" s="119" t="s">
        <v>2511</v>
      </c>
      <c r="D1919" s="120" t="s">
        <v>155</v>
      </c>
      <c r="E1919" s="121" t="s">
        <v>1250</v>
      </c>
      <c r="F1919" s="120" t="s">
        <v>1251</v>
      </c>
      <c r="G1919" s="619">
        <f t="shared" si="58"/>
        <v>4.0299999999999994</v>
      </c>
      <c r="H1919" s="122">
        <v>4.03</v>
      </c>
      <c r="I1919" s="122">
        <v>4.01</v>
      </c>
      <c r="J1919" s="122">
        <v>4.01</v>
      </c>
      <c r="K1919" s="122">
        <v>4.07</v>
      </c>
      <c r="L1919" s="500"/>
    </row>
    <row r="1920" spans="1:12" ht="30" customHeight="1">
      <c r="A1920" s="139" t="str">
        <f t="shared" si="59"/>
        <v>1917위</v>
      </c>
      <c r="B1920" s="135" t="s">
        <v>2756</v>
      </c>
      <c r="C1920" s="119" t="s">
        <v>2510</v>
      </c>
      <c r="D1920" s="120" t="s">
        <v>155</v>
      </c>
      <c r="E1920" s="121" t="s">
        <v>1104</v>
      </c>
      <c r="F1920" s="120" t="s">
        <v>1101</v>
      </c>
      <c r="G1920" s="619">
        <f t="shared" si="58"/>
        <v>4.0250000000000004</v>
      </c>
      <c r="H1920" s="122">
        <v>4</v>
      </c>
      <c r="I1920" s="122">
        <v>4.03</v>
      </c>
      <c r="J1920" s="122">
        <v>4.07</v>
      </c>
      <c r="K1920" s="122">
        <v>4</v>
      </c>
      <c r="L1920" s="500"/>
    </row>
    <row r="1921" spans="1:12" ht="30" customHeight="1">
      <c r="A1921" s="139" t="str">
        <f t="shared" si="59"/>
        <v>1918위</v>
      </c>
      <c r="B1921" s="135" t="s">
        <v>2756</v>
      </c>
      <c r="C1921" s="119" t="s">
        <v>2510</v>
      </c>
      <c r="D1921" s="120" t="s">
        <v>155</v>
      </c>
      <c r="E1921" s="121" t="s">
        <v>1102</v>
      </c>
      <c r="F1921" s="120" t="s">
        <v>1101</v>
      </c>
      <c r="G1921" s="619">
        <f t="shared" si="58"/>
        <v>4.0150000000000006</v>
      </c>
      <c r="H1921" s="122">
        <v>4.0599999999999996</v>
      </c>
      <c r="I1921" s="122">
        <v>4.03</v>
      </c>
      <c r="J1921" s="122">
        <v>3.97</v>
      </c>
      <c r="K1921" s="122">
        <v>4</v>
      </c>
      <c r="L1921" s="500"/>
    </row>
    <row r="1922" spans="1:12" ht="30" customHeight="1">
      <c r="A1922" s="139" t="str">
        <f t="shared" si="59"/>
        <v>1919위</v>
      </c>
      <c r="B1922" s="135" t="s">
        <v>5600</v>
      </c>
      <c r="C1922" s="134" t="s">
        <v>3960</v>
      </c>
      <c r="D1922" s="131" t="s">
        <v>3961</v>
      </c>
      <c r="E1922" s="132" t="s">
        <v>3962</v>
      </c>
      <c r="F1922" s="131" t="s">
        <v>3963</v>
      </c>
      <c r="G1922" s="619">
        <f t="shared" si="58"/>
        <v>4.0125000000000002</v>
      </c>
      <c r="H1922" s="122">
        <v>3.92</v>
      </c>
      <c r="I1922" s="122">
        <v>4.04</v>
      </c>
      <c r="J1922" s="122">
        <v>4</v>
      </c>
      <c r="K1922" s="122">
        <v>4.09</v>
      </c>
      <c r="L1922" s="500"/>
    </row>
    <row r="1923" spans="1:12" ht="30" customHeight="1">
      <c r="A1923" s="139" t="str">
        <f t="shared" si="59"/>
        <v>1920위</v>
      </c>
      <c r="B1923" s="139" t="s">
        <v>4136</v>
      </c>
      <c r="C1923" s="139" t="s">
        <v>4140</v>
      </c>
      <c r="D1923" s="120" t="s">
        <v>4133</v>
      </c>
      <c r="E1923" s="121" t="s">
        <v>4106</v>
      </c>
      <c r="F1923" s="120" t="s">
        <v>4107</v>
      </c>
      <c r="G1923" s="618">
        <f t="shared" si="58"/>
        <v>4.01</v>
      </c>
      <c r="H1923" s="141">
        <v>4.07</v>
      </c>
      <c r="I1923" s="141">
        <v>4.1500000000000004</v>
      </c>
      <c r="J1923" s="141">
        <v>3.75</v>
      </c>
      <c r="K1923" s="141">
        <v>4.07</v>
      </c>
      <c r="L1923" s="500"/>
    </row>
    <row r="1924" spans="1:12" ht="30" customHeight="1">
      <c r="A1924" s="139" t="str">
        <f t="shared" si="59"/>
        <v>1921위</v>
      </c>
      <c r="B1924" s="135" t="s">
        <v>2757</v>
      </c>
      <c r="C1924" s="119" t="s">
        <v>2515</v>
      </c>
      <c r="D1924" s="120" t="s">
        <v>155</v>
      </c>
      <c r="E1924" s="121" t="s">
        <v>1639</v>
      </c>
      <c r="F1924" s="120" t="s">
        <v>1641</v>
      </c>
      <c r="G1924" s="619">
        <f t="shared" ref="G1924:G1977" si="60">AVERAGE(H1924:K1924)</f>
        <v>4.0049999999999999</v>
      </c>
      <c r="H1924" s="122">
        <v>4.03</v>
      </c>
      <c r="I1924" s="122">
        <v>3.99</v>
      </c>
      <c r="J1924" s="122">
        <v>4</v>
      </c>
      <c r="K1924" s="122">
        <v>4</v>
      </c>
      <c r="L1924" s="500"/>
    </row>
    <row r="1925" spans="1:12" ht="30" customHeight="1">
      <c r="A1925" s="139" t="str">
        <f t="shared" si="59"/>
        <v>1922위</v>
      </c>
      <c r="B1925" s="139" t="s">
        <v>4375</v>
      </c>
      <c r="C1925" s="139" t="s">
        <v>4488</v>
      </c>
      <c r="D1925" s="142" t="s">
        <v>4493</v>
      </c>
      <c r="E1925" s="121" t="s">
        <v>2765</v>
      </c>
      <c r="F1925" s="140" t="s">
        <v>328</v>
      </c>
      <c r="G1925" s="618">
        <f t="shared" si="60"/>
        <v>4</v>
      </c>
      <c r="H1925" s="141">
        <v>4</v>
      </c>
      <c r="I1925" s="141">
        <v>4</v>
      </c>
      <c r="J1925" s="141">
        <v>4</v>
      </c>
      <c r="K1925" s="141">
        <v>4</v>
      </c>
      <c r="L1925" s="501" t="s">
        <v>4906</v>
      </c>
    </row>
    <row r="1926" spans="1:12" ht="30" customHeight="1">
      <c r="A1926" s="139" t="str">
        <f t="shared" ref="A1926:A1977" si="61">IF(_xlfn.RANK.EQ(G1926,$G$4:$G$1977,0)=_xlfn.RANK.EQ(G1925,$G$4:$G$1977,0), _xlfn.RANK.EQ(G1925,$G$4:$G$1977)&amp;"위", _xlfn.RANK.EQ(G1926,$G$4:$G$1977,0)&amp;"위")</f>
        <v>1922위</v>
      </c>
      <c r="B1926" s="135" t="s">
        <v>2757</v>
      </c>
      <c r="C1926" s="119" t="s">
        <v>2514</v>
      </c>
      <c r="D1926" s="120" t="s">
        <v>1457</v>
      </c>
      <c r="E1926" s="121" t="s">
        <v>341</v>
      </c>
      <c r="F1926" s="120" t="s">
        <v>1461</v>
      </c>
      <c r="G1926" s="619">
        <f t="shared" si="60"/>
        <v>4</v>
      </c>
      <c r="H1926" s="122">
        <v>4.18</v>
      </c>
      <c r="I1926" s="122">
        <v>4.09</v>
      </c>
      <c r="J1926" s="122">
        <v>3.91</v>
      </c>
      <c r="K1926" s="122">
        <v>3.82</v>
      </c>
      <c r="L1926" s="500"/>
    </row>
    <row r="1927" spans="1:12" ht="30" customHeight="1">
      <c r="A1927" s="139" t="str">
        <f t="shared" si="61"/>
        <v>1922위</v>
      </c>
      <c r="B1927" s="135" t="s">
        <v>2754</v>
      </c>
      <c r="C1927" s="119" t="s">
        <v>2502</v>
      </c>
      <c r="D1927" s="120" t="s">
        <v>2504</v>
      </c>
      <c r="E1927" s="121" t="s">
        <v>101</v>
      </c>
      <c r="F1927" s="120" t="s">
        <v>121</v>
      </c>
      <c r="G1927" s="619">
        <f t="shared" si="60"/>
        <v>4</v>
      </c>
      <c r="H1927" s="122">
        <v>3.94</v>
      </c>
      <c r="I1927" s="122">
        <v>4</v>
      </c>
      <c r="J1927" s="122">
        <v>4</v>
      </c>
      <c r="K1927" s="122">
        <v>4.0599999999999996</v>
      </c>
      <c r="L1927" s="500"/>
    </row>
    <row r="1928" spans="1:12" ht="30" customHeight="1">
      <c r="A1928" s="139" t="str">
        <f t="shared" si="61"/>
        <v>1922위</v>
      </c>
      <c r="B1928" s="135" t="s">
        <v>2757</v>
      </c>
      <c r="C1928" s="119" t="s">
        <v>2514</v>
      </c>
      <c r="D1928" s="120" t="s">
        <v>1457</v>
      </c>
      <c r="E1928" s="121" t="s">
        <v>569</v>
      </c>
      <c r="F1928" s="120" t="s">
        <v>570</v>
      </c>
      <c r="G1928" s="619">
        <f t="shared" si="60"/>
        <v>4</v>
      </c>
      <c r="H1928" s="122">
        <v>4</v>
      </c>
      <c r="I1928" s="122">
        <v>4</v>
      </c>
      <c r="J1928" s="122">
        <v>4</v>
      </c>
      <c r="K1928" s="122">
        <v>4</v>
      </c>
      <c r="L1928" s="500"/>
    </row>
    <row r="1929" spans="1:12" ht="30" customHeight="1">
      <c r="A1929" s="139" t="str">
        <f t="shared" si="61"/>
        <v>1926위</v>
      </c>
      <c r="B1929" s="135" t="s">
        <v>2757</v>
      </c>
      <c r="C1929" s="119" t="s">
        <v>2515</v>
      </c>
      <c r="D1929" s="120" t="s">
        <v>155</v>
      </c>
      <c r="E1929" s="121" t="s">
        <v>1639</v>
      </c>
      <c r="F1929" s="120" t="s">
        <v>1640</v>
      </c>
      <c r="G1929" s="619">
        <f t="shared" si="60"/>
        <v>3.9950000000000001</v>
      </c>
      <c r="H1929" s="122">
        <v>4.04</v>
      </c>
      <c r="I1929" s="122">
        <v>4.04</v>
      </c>
      <c r="J1929" s="122">
        <v>3.86</v>
      </c>
      <c r="K1929" s="122">
        <v>4.04</v>
      </c>
      <c r="L1929" s="500"/>
    </row>
    <row r="1930" spans="1:12" ht="30" customHeight="1">
      <c r="A1930" s="139" t="str">
        <f t="shared" si="61"/>
        <v>1927위</v>
      </c>
      <c r="B1930" s="135" t="s">
        <v>2758</v>
      </c>
      <c r="C1930" s="125" t="s">
        <v>2644</v>
      </c>
      <c r="D1930" s="130" t="s">
        <v>2688</v>
      </c>
      <c r="E1930" s="125" t="s">
        <v>1726</v>
      </c>
      <c r="F1930" s="127" t="s">
        <v>587</v>
      </c>
      <c r="G1930" s="621">
        <f t="shared" si="60"/>
        <v>3.9899999999999998</v>
      </c>
      <c r="H1930" s="128">
        <v>4.03</v>
      </c>
      <c r="I1930" s="128">
        <v>4.17</v>
      </c>
      <c r="J1930" s="128">
        <v>3.66</v>
      </c>
      <c r="K1930" s="128">
        <v>4.0999999999999996</v>
      </c>
      <c r="L1930" s="500"/>
    </row>
    <row r="1931" spans="1:12" ht="30" customHeight="1">
      <c r="A1931" s="139" t="str">
        <f t="shared" si="61"/>
        <v>1928위</v>
      </c>
      <c r="B1931" s="135" t="s">
        <v>2756</v>
      </c>
      <c r="C1931" s="119" t="s">
        <v>2508</v>
      </c>
      <c r="D1931" s="120" t="s">
        <v>155</v>
      </c>
      <c r="E1931" s="121" t="s">
        <v>214</v>
      </c>
      <c r="F1931" s="120" t="s">
        <v>867</v>
      </c>
      <c r="G1931" s="619">
        <f t="shared" si="60"/>
        <v>3.9750000000000001</v>
      </c>
      <c r="H1931" s="122">
        <v>3.98</v>
      </c>
      <c r="I1931" s="122">
        <v>4</v>
      </c>
      <c r="J1931" s="122">
        <v>3.92</v>
      </c>
      <c r="K1931" s="122">
        <v>4</v>
      </c>
      <c r="L1931" s="500"/>
    </row>
    <row r="1932" spans="1:12" ht="30" customHeight="1">
      <c r="A1932" s="139" t="str">
        <f t="shared" si="61"/>
        <v>1929위</v>
      </c>
      <c r="B1932" s="135" t="s">
        <v>4237</v>
      </c>
      <c r="C1932" s="134" t="s">
        <v>3960</v>
      </c>
      <c r="D1932" s="131" t="s">
        <v>3961</v>
      </c>
      <c r="E1932" s="132" t="s">
        <v>3964</v>
      </c>
      <c r="F1932" s="131" t="s">
        <v>3965</v>
      </c>
      <c r="G1932" s="619">
        <f t="shared" si="60"/>
        <v>3.9699999999999998</v>
      </c>
      <c r="H1932" s="122">
        <v>4</v>
      </c>
      <c r="I1932" s="122">
        <v>4</v>
      </c>
      <c r="J1932" s="122">
        <v>3.92</v>
      </c>
      <c r="K1932" s="122">
        <v>3.96</v>
      </c>
      <c r="L1932" s="500"/>
    </row>
    <row r="1933" spans="1:12" ht="30" customHeight="1">
      <c r="A1933" s="139" t="str">
        <f t="shared" si="61"/>
        <v>1930위</v>
      </c>
      <c r="B1933" s="139" t="s">
        <v>4136</v>
      </c>
      <c r="C1933" s="139" t="s">
        <v>4140</v>
      </c>
      <c r="D1933" s="120" t="s">
        <v>4134</v>
      </c>
      <c r="E1933" s="121" t="s">
        <v>4114</v>
      </c>
      <c r="F1933" s="120" t="s">
        <v>4115</v>
      </c>
      <c r="G1933" s="618">
        <f t="shared" si="60"/>
        <v>3.9600000000000004</v>
      </c>
      <c r="H1933" s="141">
        <v>3.97</v>
      </c>
      <c r="I1933" s="141">
        <v>3.98</v>
      </c>
      <c r="J1933" s="141">
        <v>3.92</v>
      </c>
      <c r="K1933" s="141">
        <v>3.97</v>
      </c>
      <c r="L1933" s="500"/>
    </row>
    <row r="1934" spans="1:12" ht="30" customHeight="1">
      <c r="A1934" s="139" t="str">
        <f t="shared" si="61"/>
        <v>1931위</v>
      </c>
      <c r="B1934" s="135" t="s">
        <v>2759</v>
      </c>
      <c r="C1934" s="134" t="s">
        <v>2116</v>
      </c>
      <c r="D1934" s="131" t="s">
        <v>155</v>
      </c>
      <c r="E1934" s="132" t="s">
        <v>461</v>
      </c>
      <c r="F1934" s="133" t="s">
        <v>816</v>
      </c>
      <c r="G1934" s="619">
        <f t="shared" si="60"/>
        <v>3.96</v>
      </c>
      <c r="H1934" s="122">
        <v>3.92</v>
      </c>
      <c r="I1934" s="122">
        <v>3.92</v>
      </c>
      <c r="J1934" s="122">
        <v>4</v>
      </c>
      <c r="K1934" s="122">
        <v>4</v>
      </c>
      <c r="L1934" s="500"/>
    </row>
    <row r="1935" spans="1:12" ht="30" customHeight="1">
      <c r="A1935" s="139" t="str">
        <f t="shared" si="61"/>
        <v>1932위</v>
      </c>
      <c r="B1935" s="135" t="s">
        <v>2755</v>
      </c>
      <c r="C1935" s="123" t="s">
        <v>89</v>
      </c>
      <c r="D1935" s="120" t="s">
        <v>419</v>
      </c>
      <c r="E1935" s="121" t="s">
        <v>517</v>
      </c>
      <c r="F1935" s="120" t="s">
        <v>518</v>
      </c>
      <c r="G1935" s="619">
        <f t="shared" si="60"/>
        <v>3.9425000000000003</v>
      </c>
      <c r="H1935" s="122">
        <v>3.93</v>
      </c>
      <c r="I1935" s="122">
        <v>4</v>
      </c>
      <c r="J1935" s="122">
        <v>3.87</v>
      </c>
      <c r="K1935" s="122">
        <v>3.97</v>
      </c>
      <c r="L1935" s="500"/>
    </row>
    <row r="1936" spans="1:12" ht="30" customHeight="1">
      <c r="A1936" s="139" t="str">
        <f t="shared" si="61"/>
        <v>1933위</v>
      </c>
      <c r="B1936" s="135" t="s">
        <v>2759</v>
      </c>
      <c r="C1936" s="134" t="s">
        <v>2127</v>
      </c>
      <c r="D1936" s="131" t="s">
        <v>2384</v>
      </c>
      <c r="E1936" s="132" t="s">
        <v>2390</v>
      </c>
      <c r="F1936" s="131" t="s">
        <v>492</v>
      </c>
      <c r="G1936" s="619">
        <f t="shared" si="60"/>
        <v>3.9400000000000004</v>
      </c>
      <c r="H1936" s="122">
        <v>4</v>
      </c>
      <c r="I1936" s="122">
        <v>4.12</v>
      </c>
      <c r="J1936" s="122">
        <v>3.76</v>
      </c>
      <c r="K1936" s="122">
        <v>3.88</v>
      </c>
      <c r="L1936" s="500"/>
    </row>
    <row r="1937" spans="1:12" ht="30" customHeight="1">
      <c r="A1937" s="139" t="str">
        <f t="shared" si="61"/>
        <v>1934위</v>
      </c>
      <c r="B1937" s="135" t="s">
        <v>2755</v>
      </c>
      <c r="C1937" s="119" t="s">
        <v>2506</v>
      </c>
      <c r="D1937" s="120" t="s">
        <v>590</v>
      </c>
      <c r="E1937" s="121" t="s">
        <v>593</v>
      </c>
      <c r="F1937" s="120" t="s">
        <v>594</v>
      </c>
      <c r="G1937" s="619">
        <f t="shared" si="60"/>
        <v>3.94</v>
      </c>
      <c r="H1937" s="122">
        <v>3.94</v>
      </c>
      <c r="I1937" s="122">
        <v>3.94</v>
      </c>
      <c r="J1937" s="122">
        <v>3.94</v>
      </c>
      <c r="K1937" s="122">
        <v>3.94</v>
      </c>
      <c r="L1937" s="500"/>
    </row>
    <row r="1938" spans="1:12" ht="30" customHeight="1">
      <c r="A1938" s="139" t="str">
        <f t="shared" si="61"/>
        <v>1935위</v>
      </c>
      <c r="B1938" s="135" t="s">
        <v>2758</v>
      </c>
      <c r="C1938" s="125" t="s">
        <v>1706</v>
      </c>
      <c r="D1938" s="130" t="s">
        <v>2688</v>
      </c>
      <c r="E1938" s="125" t="s">
        <v>1726</v>
      </c>
      <c r="F1938" s="127" t="s">
        <v>589</v>
      </c>
      <c r="G1938" s="621">
        <f t="shared" si="60"/>
        <v>3.9300000000000006</v>
      </c>
      <c r="H1938" s="128">
        <v>3.97</v>
      </c>
      <c r="I1938" s="128">
        <v>4.07</v>
      </c>
      <c r="J1938" s="128">
        <v>3.72</v>
      </c>
      <c r="K1938" s="128">
        <v>3.96</v>
      </c>
      <c r="L1938" s="500"/>
    </row>
    <row r="1939" spans="1:12" ht="30" customHeight="1">
      <c r="A1939" s="139" t="str">
        <f t="shared" si="61"/>
        <v>1936위</v>
      </c>
      <c r="B1939" s="135" t="s">
        <v>2755</v>
      </c>
      <c r="C1939" s="123" t="s">
        <v>235</v>
      </c>
      <c r="D1939" s="120" t="s">
        <v>377</v>
      </c>
      <c r="E1939" s="121" t="s">
        <v>378</v>
      </c>
      <c r="F1939" s="120" t="s">
        <v>379</v>
      </c>
      <c r="G1939" s="619">
        <f t="shared" si="60"/>
        <v>3.915</v>
      </c>
      <c r="H1939" s="122">
        <v>4</v>
      </c>
      <c r="I1939" s="122">
        <v>4.07</v>
      </c>
      <c r="J1939" s="122">
        <v>3.63</v>
      </c>
      <c r="K1939" s="122">
        <v>3.96</v>
      </c>
      <c r="L1939" s="500"/>
    </row>
    <row r="1940" spans="1:12" ht="30" customHeight="1">
      <c r="A1940" s="139" t="str">
        <f t="shared" si="61"/>
        <v>1937위</v>
      </c>
      <c r="B1940" s="135" t="s">
        <v>2756</v>
      </c>
      <c r="C1940" s="119" t="s">
        <v>2510</v>
      </c>
      <c r="D1940" s="120" t="s">
        <v>155</v>
      </c>
      <c r="E1940" s="121" t="s">
        <v>815</v>
      </c>
      <c r="F1940" s="120" t="s">
        <v>816</v>
      </c>
      <c r="G1940" s="619">
        <f t="shared" si="60"/>
        <v>3.9049999999999998</v>
      </c>
      <c r="H1940" s="122">
        <v>3.95</v>
      </c>
      <c r="I1940" s="122">
        <v>3.95</v>
      </c>
      <c r="J1940" s="122">
        <v>3.78</v>
      </c>
      <c r="K1940" s="122">
        <v>3.94</v>
      </c>
      <c r="L1940" s="500"/>
    </row>
    <row r="1941" spans="1:12" ht="30" customHeight="1">
      <c r="A1941" s="139" t="str">
        <f t="shared" si="61"/>
        <v>1938위</v>
      </c>
      <c r="B1941" s="135" t="s">
        <v>2760</v>
      </c>
      <c r="C1941" s="119" t="s">
        <v>2772</v>
      </c>
      <c r="D1941" s="136" t="s">
        <v>2773</v>
      </c>
      <c r="E1941" s="132" t="s">
        <v>2763</v>
      </c>
      <c r="F1941" s="131" t="s">
        <v>2764</v>
      </c>
      <c r="G1941" s="619">
        <f t="shared" si="60"/>
        <v>3.9025000000000003</v>
      </c>
      <c r="H1941" s="122">
        <v>3.91</v>
      </c>
      <c r="I1941" s="122">
        <v>3.9</v>
      </c>
      <c r="J1941" s="122">
        <v>3.83</v>
      </c>
      <c r="K1941" s="122">
        <v>3.97</v>
      </c>
      <c r="L1941" s="500"/>
    </row>
    <row r="1942" spans="1:12" ht="30" customHeight="1">
      <c r="A1942" s="139" t="str">
        <f t="shared" si="61"/>
        <v>1939위</v>
      </c>
      <c r="B1942" s="135" t="s">
        <v>2756</v>
      </c>
      <c r="C1942" s="119" t="s">
        <v>2510</v>
      </c>
      <c r="D1942" s="120" t="s">
        <v>155</v>
      </c>
      <c r="E1942" s="121" t="s">
        <v>245</v>
      </c>
      <c r="F1942" s="120" t="s">
        <v>1101</v>
      </c>
      <c r="G1942" s="619">
        <f t="shared" si="60"/>
        <v>3.8899999999999997</v>
      </c>
      <c r="H1942" s="122">
        <v>3.88</v>
      </c>
      <c r="I1942" s="122">
        <v>3.92</v>
      </c>
      <c r="J1942" s="122">
        <v>3.88</v>
      </c>
      <c r="K1942" s="122">
        <v>3.88</v>
      </c>
      <c r="L1942" s="500"/>
    </row>
    <row r="1943" spans="1:12" ht="30" customHeight="1">
      <c r="A1943" s="139" t="str">
        <f t="shared" si="61"/>
        <v>1940위</v>
      </c>
      <c r="B1943" s="135" t="s">
        <v>2759</v>
      </c>
      <c r="C1943" s="123" t="s">
        <v>2074</v>
      </c>
      <c r="D1943" s="131" t="s">
        <v>432</v>
      </c>
      <c r="E1943" s="132" t="s">
        <v>461</v>
      </c>
      <c r="F1943" s="133" t="s">
        <v>462</v>
      </c>
      <c r="G1943" s="619">
        <f t="shared" si="60"/>
        <v>3.8849999999999998</v>
      </c>
      <c r="H1943" s="122">
        <v>3.85</v>
      </c>
      <c r="I1943" s="122">
        <v>3.92</v>
      </c>
      <c r="J1943" s="122">
        <v>3.85</v>
      </c>
      <c r="K1943" s="122">
        <v>3.92</v>
      </c>
      <c r="L1943" s="500"/>
    </row>
    <row r="1944" spans="1:12" ht="30" customHeight="1">
      <c r="A1944" s="139" t="str">
        <f t="shared" si="61"/>
        <v>1941위</v>
      </c>
      <c r="B1944" s="135" t="s">
        <v>2760</v>
      </c>
      <c r="C1944" s="119" t="s">
        <v>2772</v>
      </c>
      <c r="D1944" s="136" t="s">
        <v>2775</v>
      </c>
      <c r="E1944" s="132" t="s">
        <v>1123</v>
      </c>
      <c r="F1944" s="133" t="s">
        <v>2769</v>
      </c>
      <c r="G1944" s="619">
        <f t="shared" si="60"/>
        <v>3.8825000000000003</v>
      </c>
      <c r="H1944" s="122">
        <v>3.93</v>
      </c>
      <c r="I1944" s="122">
        <v>3.87</v>
      </c>
      <c r="J1944" s="122">
        <v>3.8</v>
      </c>
      <c r="K1944" s="122">
        <v>3.93</v>
      </c>
      <c r="L1944" s="500"/>
    </row>
    <row r="1945" spans="1:12" ht="30" customHeight="1">
      <c r="A1945" s="139" t="str">
        <f t="shared" si="61"/>
        <v>1942위</v>
      </c>
      <c r="B1945" s="135" t="s">
        <v>2758</v>
      </c>
      <c r="C1945" s="125" t="s">
        <v>2644</v>
      </c>
      <c r="D1945" s="130" t="s">
        <v>2700</v>
      </c>
      <c r="E1945" s="125" t="s">
        <v>2584</v>
      </c>
      <c r="F1945" s="127" t="s">
        <v>1727</v>
      </c>
      <c r="G1945" s="621">
        <f t="shared" si="60"/>
        <v>3.8675000000000002</v>
      </c>
      <c r="H1945" s="128">
        <v>3.72</v>
      </c>
      <c r="I1945" s="128">
        <v>4.07</v>
      </c>
      <c r="J1945" s="128">
        <v>3.61</v>
      </c>
      <c r="K1945" s="128">
        <v>4.07</v>
      </c>
      <c r="L1945" s="500"/>
    </row>
    <row r="1946" spans="1:12" ht="30" customHeight="1">
      <c r="A1946" s="139" t="str">
        <f t="shared" si="61"/>
        <v>1943위</v>
      </c>
      <c r="B1946" s="135" t="s">
        <v>2790</v>
      </c>
      <c r="C1946" s="135" t="s">
        <v>5590</v>
      </c>
      <c r="D1946" s="136" t="s">
        <v>155</v>
      </c>
      <c r="E1946" s="132" t="s">
        <v>461</v>
      </c>
      <c r="F1946" s="133" t="s">
        <v>462</v>
      </c>
      <c r="G1946" s="619">
        <f t="shared" si="60"/>
        <v>3.86</v>
      </c>
      <c r="H1946" s="122">
        <v>3.86</v>
      </c>
      <c r="I1946" s="122">
        <v>3.86</v>
      </c>
      <c r="J1946" s="122">
        <v>3.86</v>
      </c>
      <c r="K1946" s="122">
        <v>3.86</v>
      </c>
      <c r="L1946" s="500"/>
    </row>
    <row r="1947" spans="1:12" ht="30" customHeight="1">
      <c r="A1947" s="139" t="str">
        <f t="shared" si="61"/>
        <v>1943위</v>
      </c>
      <c r="B1947" s="135" t="s">
        <v>2756</v>
      </c>
      <c r="C1947" s="119" t="s">
        <v>2507</v>
      </c>
      <c r="D1947" s="120" t="s">
        <v>155</v>
      </c>
      <c r="E1947" s="121" t="s">
        <v>797</v>
      </c>
      <c r="F1947" s="120" t="s">
        <v>798</v>
      </c>
      <c r="G1947" s="619">
        <f t="shared" si="60"/>
        <v>3.86</v>
      </c>
      <c r="H1947" s="122">
        <v>3.88</v>
      </c>
      <c r="I1947" s="122">
        <v>3.9</v>
      </c>
      <c r="J1947" s="122">
        <v>3.81</v>
      </c>
      <c r="K1947" s="122">
        <v>3.85</v>
      </c>
      <c r="L1947" s="500"/>
    </row>
    <row r="1948" spans="1:12" ht="30" customHeight="1">
      <c r="A1948" s="139" t="str">
        <f t="shared" si="61"/>
        <v>1945위</v>
      </c>
      <c r="B1948" s="135" t="s">
        <v>2757</v>
      </c>
      <c r="C1948" s="119" t="s">
        <v>2515</v>
      </c>
      <c r="D1948" s="120" t="s">
        <v>155</v>
      </c>
      <c r="E1948" s="121" t="s">
        <v>809</v>
      </c>
      <c r="F1948" s="120" t="s">
        <v>678</v>
      </c>
      <c r="G1948" s="619">
        <f t="shared" si="60"/>
        <v>3.8525</v>
      </c>
      <c r="H1948" s="122">
        <v>3.83</v>
      </c>
      <c r="I1948" s="122">
        <v>3.83</v>
      </c>
      <c r="J1948" s="122">
        <v>3.92</v>
      </c>
      <c r="K1948" s="122">
        <v>3.83</v>
      </c>
      <c r="L1948" s="500"/>
    </row>
    <row r="1949" spans="1:12" ht="30" customHeight="1">
      <c r="A1949" s="139" t="str">
        <f t="shared" si="61"/>
        <v>1946위</v>
      </c>
      <c r="B1949" s="135" t="s">
        <v>2758</v>
      </c>
      <c r="C1949" s="125" t="s">
        <v>2587</v>
      </c>
      <c r="D1949" s="130" t="s">
        <v>2635</v>
      </c>
      <c r="E1949" s="125" t="s">
        <v>2582</v>
      </c>
      <c r="F1949" s="127" t="s">
        <v>816</v>
      </c>
      <c r="G1949" s="621">
        <f t="shared" si="60"/>
        <v>3.85</v>
      </c>
      <c r="H1949" s="128">
        <v>3.85</v>
      </c>
      <c r="I1949" s="128">
        <v>3.85</v>
      </c>
      <c r="J1949" s="128">
        <v>3.85</v>
      </c>
      <c r="K1949" s="128">
        <v>3.85</v>
      </c>
      <c r="L1949" s="500"/>
    </row>
    <row r="1950" spans="1:12" ht="30" customHeight="1">
      <c r="A1950" s="139" t="str">
        <f t="shared" si="61"/>
        <v>1947위</v>
      </c>
      <c r="B1950" s="135" t="s">
        <v>2755</v>
      </c>
      <c r="C1950" s="119" t="s">
        <v>2506</v>
      </c>
      <c r="D1950" s="120" t="s">
        <v>155</v>
      </c>
      <c r="E1950" s="121" t="s">
        <v>162</v>
      </c>
      <c r="F1950" s="120" t="s">
        <v>654</v>
      </c>
      <c r="G1950" s="619">
        <f t="shared" si="60"/>
        <v>3.8400000000000003</v>
      </c>
      <c r="H1950" s="122">
        <v>3.83</v>
      </c>
      <c r="I1950" s="122">
        <v>3.87</v>
      </c>
      <c r="J1950" s="122">
        <v>3.83</v>
      </c>
      <c r="K1950" s="122">
        <v>3.83</v>
      </c>
      <c r="L1950" s="500"/>
    </row>
    <row r="1951" spans="1:12" ht="30" customHeight="1">
      <c r="A1951" s="139" t="str">
        <f t="shared" si="61"/>
        <v>1948위</v>
      </c>
      <c r="B1951" s="135" t="s">
        <v>2755</v>
      </c>
      <c r="C1951" s="123" t="s">
        <v>89</v>
      </c>
      <c r="D1951" s="120" t="s">
        <v>530</v>
      </c>
      <c r="E1951" s="121" t="s">
        <v>553</v>
      </c>
      <c r="F1951" s="120" t="s">
        <v>554</v>
      </c>
      <c r="G1951" s="619">
        <f t="shared" si="60"/>
        <v>3.8325</v>
      </c>
      <c r="H1951" s="122">
        <v>3.88</v>
      </c>
      <c r="I1951" s="122">
        <v>3.91</v>
      </c>
      <c r="J1951" s="122">
        <v>3.69</v>
      </c>
      <c r="K1951" s="122">
        <v>3.85</v>
      </c>
      <c r="L1951" s="500"/>
    </row>
    <row r="1952" spans="1:12" ht="30" customHeight="1">
      <c r="A1952" s="139" t="str">
        <f t="shared" si="61"/>
        <v>1949위</v>
      </c>
      <c r="B1952" s="135" t="s">
        <v>2756</v>
      </c>
      <c r="C1952" s="119" t="s">
        <v>2510</v>
      </c>
      <c r="D1952" s="120" t="s">
        <v>155</v>
      </c>
      <c r="E1952" s="121" t="s">
        <v>1105</v>
      </c>
      <c r="F1952" s="120" t="s">
        <v>1101</v>
      </c>
      <c r="G1952" s="619">
        <f t="shared" si="60"/>
        <v>3.8224999999999998</v>
      </c>
      <c r="H1952" s="122">
        <v>3.81</v>
      </c>
      <c r="I1952" s="122">
        <v>3.87</v>
      </c>
      <c r="J1952" s="122">
        <v>3.74</v>
      </c>
      <c r="K1952" s="122">
        <v>3.87</v>
      </c>
      <c r="L1952" s="500"/>
    </row>
    <row r="1953" spans="1:12" ht="30" customHeight="1">
      <c r="A1953" s="139" t="str">
        <f t="shared" si="61"/>
        <v>1950위</v>
      </c>
      <c r="B1953" s="135" t="s">
        <v>2755</v>
      </c>
      <c r="C1953" s="123" t="s">
        <v>216</v>
      </c>
      <c r="D1953" s="120" t="s">
        <v>155</v>
      </c>
      <c r="E1953" s="121" t="s">
        <v>317</v>
      </c>
      <c r="F1953" s="120" t="s">
        <v>318</v>
      </c>
      <c r="G1953" s="619">
        <f t="shared" si="60"/>
        <v>3.8099999999999996</v>
      </c>
      <c r="H1953" s="122">
        <v>3.84</v>
      </c>
      <c r="I1953" s="122">
        <v>3.99</v>
      </c>
      <c r="J1953" s="122">
        <v>3.55</v>
      </c>
      <c r="K1953" s="122">
        <v>3.86</v>
      </c>
      <c r="L1953" s="500"/>
    </row>
    <row r="1954" spans="1:12" ht="30" customHeight="1">
      <c r="A1954" s="139" t="str">
        <f t="shared" si="61"/>
        <v>1951위</v>
      </c>
      <c r="B1954" s="135" t="s">
        <v>2757</v>
      </c>
      <c r="C1954" s="119" t="s">
        <v>2514</v>
      </c>
      <c r="D1954" s="120" t="s">
        <v>155</v>
      </c>
      <c r="E1954" s="121" t="s">
        <v>815</v>
      </c>
      <c r="F1954" s="120" t="s">
        <v>816</v>
      </c>
      <c r="G1954" s="619">
        <f t="shared" si="60"/>
        <v>3.8075000000000001</v>
      </c>
      <c r="H1954" s="122">
        <v>3.79</v>
      </c>
      <c r="I1954" s="122">
        <v>3.79</v>
      </c>
      <c r="J1954" s="122">
        <v>3.79</v>
      </c>
      <c r="K1954" s="122">
        <v>3.86</v>
      </c>
      <c r="L1954" s="500"/>
    </row>
    <row r="1955" spans="1:12" ht="30" customHeight="1">
      <c r="A1955" s="139" t="str">
        <f t="shared" si="61"/>
        <v>1952위</v>
      </c>
      <c r="B1955" s="135" t="s">
        <v>2755</v>
      </c>
      <c r="C1955" s="123" t="s">
        <v>216</v>
      </c>
      <c r="D1955" s="120" t="s">
        <v>155</v>
      </c>
      <c r="E1955" s="121" t="s">
        <v>317</v>
      </c>
      <c r="F1955" s="120" t="s">
        <v>320</v>
      </c>
      <c r="G1955" s="619">
        <f t="shared" si="60"/>
        <v>3.8024999999999998</v>
      </c>
      <c r="H1955" s="122">
        <v>3.9</v>
      </c>
      <c r="I1955" s="122">
        <v>3.86</v>
      </c>
      <c r="J1955" s="122">
        <v>3.59</v>
      </c>
      <c r="K1955" s="122">
        <v>3.86</v>
      </c>
      <c r="L1955" s="500"/>
    </row>
    <row r="1956" spans="1:12" ht="30" customHeight="1">
      <c r="A1956" s="139" t="str">
        <f t="shared" si="61"/>
        <v>1953위</v>
      </c>
      <c r="B1956" s="135" t="s">
        <v>2757</v>
      </c>
      <c r="C1956" s="119" t="s">
        <v>2512</v>
      </c>
      <c r="D1956" s="120" t="s">
        <v>155</v>
      </c>
      <c r="E1956" s="121" t="s">
        <v>815</v>
      </c>
      <c r="F1956" s="120" t="s">
        <v>816</v>
      </c>
      <c r="G1956" s="619">
        <f t="shared" si="60"/>
        <v>3.8</v>
      </c>
      <c r="H1956" s="122">
        <v>3.8</v>
      </c>
      <c r="I1956" s="122">
        <v>3.8</v>
      </c>
      <c r="J1956" s="122">
        <v>3.73</v>
      </c>
      <c r="K1956" s="122">
        <v>3.87</v>
      </c>
      <c r="L1956" s="500"/>
    </row>
    <row r="1957" spans="1:12" ht="30" customHeight="1">
      <c r="A1957" s="139" t="str">
        <f t="shared" si="61"/>
        <v>1954위</v>
      </c>
      <c r="B1957" s="135" t="s">
        <v>2755</v>
      </c>
      <c r="C1957" s="119" t="s">
        <v>2506</v>
      </c>
      <c r="D1957" s="120" t="s">
        <v>155</v>
      </c>
      <c r="E1957" s="121" t="s">
        <v>659</v>
      </c>
      <c r="F1957" s="120" t="s">
        <v>660</v>
      </c>
      <c r="G1957" s="619">
        <f t="shared" si="60"/>
        <v>3.7974999999999999</v>
      </c>
      <c r="H1957" s="122">
        <v>3.69</v>
      </c>
      <c r="I1957" s="122">
        <v>3.86</v>
      </c>
      <c r="J1957" s="122">
        <v>3.64</v>
      </c>
      <c r="K1957" s="122">
        <v>4</v>
      </c>
      <c r="L1957" s="500"/>
    </row>
    <row r="1958" spans="1:12" ht="30" customHeight="1">
      <c r="A1958" s="139" t="str">
        <f t="shared" si="61"/>
        <v>1955위</v>
      </c>
      <c r="B1958" s="135" t="s">
        <v>2755</v>
      </c>
      <c r="C1958" s="119" t="s">
        <v>2506</v>
      </c>
      <c r="D1958" s="120" t="s">
        <v>155</v>
      </c>
      <c r="E1958" s="121" t="s">
        <v>661</v>
      </c>
      <c r="F1958" s="120" t="s">
        <v>662</v>
      </c>
      <c r="G1958" s="619">
        <f t="shared" si="60"/>
        <v>3.7875000000000001</v>
      </c>
      <c r="H1958" s="122">
        <v>3.83</v>
      </c>
      <c r="I1958" s="122">
        <v>3.79</v>
      </c>
      <c r="J1958" s="122">
        <v>3.78</v>
      </c>
      <c r="K1958" s="122">
        <v>3.75</v>
      </c>
      <c r="L1958" s="500"/>
    </row>
    <row r="1959" spans="1:12" ht="30" customHeight="1">
      <c r="A1959" s="139" t="str">
        <f t="shared" si="61"/>
        <v>1956위</v>
      </c>
      <c r="B1959" s="135" t="s">
        <v>2758</v>
      </c>
      <c r="C1959" s="125" t="s">
        <v>2616</v>
      </c>
      <c r="D1959" s="130" t="s">
        <v>2585</v>
      </c>
      <c r="E1959" s="125" t="s">
        <v>815</v>
      </c>
      <c r="F1959" s="127" t="s">
        <v>816</v>
      </c>
      <c r="G1959" s="621">
        <f t="shared" si="60"/>
        <v>3.786</v>
      </c>
      <c r="H1959" s="128">
        <v>3.87</v>
      </c>
      <c r="I1959" s="128">
        <v>3.8740000000000001</v>
      </c>
      <c r="J1959" s="128">
        <v>3.8</v>
      </c>
      <c r="K1959" s="128">
        <v>3.6</v>
      </c>
      <c r="L1959" s="500"/>
    </row>
    <row r="1960" spans="1:12" ht="30" customHeight="1">
      <c r="A1960" s="139" t="str">
        <f t="shared" si="61"/>
        <v>1957위</v>
      </c>
      <c r="B1960" s="135" t="s">
        <v>2758</v>
      </c>
      <c r="C1960" s="125" t="s">
        <v>1706</v>
      </c>
      <c r="D1960" s="130" t="s">
        <v>2626</v>
      </c>
      <c r="E1960" s="125" t="s">
        <v>1782</v>
      </c>
      <c r="F1960" s="127" t="s">
        <v>1783</v>
      </c>
      <c r="G1960" s="621">
        <f t="shared" si="60"/>
        <v>3.7800000000000002</v>
      </c>
      <c r="H1960" s="128">
        <v>3.79</v>
      </c>
      <c r="I1960" s="128">
        <v>3.83</v>
      </c>
      <c r="J1960" s="128">
        <v>3.71</v>
      </c>
      <c r="K1960" s="128">
        <v>3.79</v>
      </c>
      <c r="L1960" s="500" t="s">
        <v>4397</v>
      </c>
    </row>
    <row r="1961" spans="1:12" ht="30" customHeight="1">
      <c r="A1961" s="139" t="str">
        <f t="shared" si="61"/>
        <v>1958위</v>
      </c>
      <c r="B1961" s="135" t="s">
        <v>2755</v>
      </c>
      <c r="C1961" s="119" t="s">
        <v>2506</v>
      </c>
      <c r="D1961" s="120" t="s">
        <v>155</v>
      </c>
      <c r="E1961" s="121" t="s">
        <v>663</v>
      </c>
      <c r="F1961" s="120" t="s">
        <v>664</v>
      </c>
      <c r="G1961" s="619">
        <f t="shared" si="60"/>
        <v>3.78</v>
      </c>
      <c r="H1961" s="122">
        <v>3.82</v>
      </c>
      <c r="I1961" s="122">
        <v>3.8</v>
      </c>
      <c r="J1961" s="122">
        <v>3.73</v>
      </c>
      <c r="K1961" s="122">
        <v>3.77</v>
      </c>
      <c r="L1961" s="500"/>
    </row>
    <row r="1962" spans="1:12" ht="30" customHeight="1">
      <c r="A1962" s="139" t="str">
        <f t="shared" si="61"/>
        <v>1959위</v>
      </c>
      <c r="B1962" s="135" t="s">
        <v>2757</v>
      </c>
      <c r="C1962" s="119" t="s">
        <v>2515</v>
      </c>
      <c r="D1962" s="120" t="s">
        <v>155</v>
      </c>
      <c r="E1962" s="121" t="s">
        <v>815</v>
      </c>
      <c r="F1962" s="120" t="s">
        <v>816</v>
      </c>
      <c r="G1962" s="619">
        <f t="shared" si="60"/>
        <v>3.7749999999999999</v>
      </c>
      <c r="H1962" s="122">
        <v>3.76</v>
      </c>
      <c r="I1962" s="122">
        <v>3.76</v>
      </c>
      <c r="J1962" s="122">
        <v>3.76</v>
      </c>
      <c r="K1962" s="122">
        <v>3.82</v>
      </c>
      <c r="L1962" s="500"/>
    </row>
    <row r="1963" spans="1:12" ht="30" customHeight="1">
      <c r="A1963" s="139" t="str">
        <f t="shared" si="61"/>
        <v>1960위</v>
      </c>
      <c r="B1963" s="135" t="s">
        <v>2871</v>
      </c>
      <c r="C1963" s="135" t="s">
        <v>5588</v>
      </c>
      <c r="D1963" s="120" t="s">
        <v>2870</v>
      </c>
      <c r="E1963" s="132" t="s">
        <v>2865</v>
      </c>
      <c r="F1963" s="133" t="s">
        <v>2866</v>
      </c>
      <c r="G1963" s="619">
        <f t="shared" si="60"/>
        <v>3.7575000000000003</v>
      </c>
      <c r="H1963" s="122">
        <v>3.75</v>
      </c>
      <c r="I1963" s="122">
        <v>3.73</v>
      </c>
      <c r="J1963" s="122">
        <v>3.75</v>
      </c>
      <c r="K1963" s="122">
        <v>3.8</v>
      </c>
      <c r="L1963" s="500" t="s">
        <v>4399</v>
      </c>
    </row>
    <row r="1964" spans="1:12" ht="30" customHeight="1">
      <c r="A1964" s="139" t="str">
        <f t="shared" si="61"/>
        <v>1961위</v>
      </c>
      <c r="B1964" s="135" t="s">
        <v>2755</v>
      </c>
      <c r="C1964" s="123" t="s">
        <v>89</v>
      </c>
      <c r="D1964" s="120" t="s">
        <v>530</v>
      </c>
      <c r="E1964" s="121" t="s">
        <v>533</v>
      </c>
      <c r="F1964" s="120" t="s">
        <v>535</v>
      </c>
      <c r="G1964" s="619">
        <f t="shared" si="60"/>
        <v>3.75</v>
      </c>
      <c r="H1964" s="122">
        <v>3.75</v>
      </c>
      <c r="I1964" s="122">
        <v>3.9</v>
      </c>
      <c r="J1964" s="122">
        <v>3.56</v>
      </c>
      <c r="K1964" s="122">
        <v>3.79</v>
      </c>
      <c r="L1964" s="500"/>
    </row>
    <row r="1965" spans="1:12" ht="30" customHeight="1">
      <c r="A1965" s="139" t="str">
        <f t="shared" si="61"/>
        <v>1962위</v>
      </c>
      <c r="B1965" s="135" t="s">
        <v>2755</v>
      </c>
      <c r="C1965" s="123" t="s">
        <v>89</v>
      </c>
      <c r="D1965" s="120" t="s">
        <v>530</v>
      </c>
      <c r="E1965" s="121" t="s">
        <v>533</v>
      </c>
      <c r="F1965" s="120" t="s">
        <v>534</v>
      </c>
      <c r="G1965" s="619">
        <f t="shared" si="60"/>
        <v>3.7149999999999999</v>
      </c>
      <c r="H1965" s="122">
        <v>3.73</v>
      </c>
      <c r="I1965" s="122">
        <v>3.88</v>
      </c>
      <c r="J1965" s="122">
        <v>3.47</v>
      </c>
      <c r="K1965" s="122">
        <v>3.78</v>
      </c>
      <c r="L1965" s="500"/>
    </row>
    <row r="1966" spans="1:12" ht="30" customHeight="1">
      <c r="A1966" s="139" t="str">
        <f t="shared" si="61"/>
        <v>1963위</v>
      </c>
      <c r="B1966" s="135" t="s">
        <v>2759</v>
      </c>
      <c r="C1966" s="123" t="s">
        <v>2074</v>
      </c>
      <c r="D1966" s="131" t="s">
        <v>2155</v>
      </c>
      <c r="E1966" s="132" t="s">
        <v>2164</v>
      </c>
      <c r="F1966" s="133" t="s">
        <v>2165</v>
      </c>
      <c r="G1966" s="619">
        <f t="shared" si="60"/>
        <v>3.7125000000000004</v>
      </c>
      <c r="H1966" s="122">
        <v>3.77</v>
      </c>
      <c r="I1966" s="122">
        <v>3.77</v>
      </c>
      <c r="J1966" s="122">
        <v>3.35</v>
      </c>
      <c r="K1966" s="122">
        <v>3.96</v>
      </c>
      <c r="L1966" s="500"/>
    </row>
    <row r="1967" spans="1:12" ht="30" customHeight="1">
      <c r="A1967" s="139" t="str">
        <f t="shared" si="61"/>
        <v>1964위</v>
      </c>
      <c r="B1967" s="135" t="s">
        <v>2757</v>
      </c>
      <c r="C1967" s="119" t="s">
        <v>2514</v>
      </c>
      <c r="D1967" s="120" t="s">
        <v>155</v>
      </c>
      <c r="E1967" s="121" t="s">
        <v>809</v>
      </c>
      <c r="F1967" s="120" t="s">
        <v>810</v>
      </c>
      <c r="G1967" s="619">
        <f t="shared" si="60"/>
        <v>3.67</v>
      </c>
      <c r="H1967" s="122">
        <v>3.67</v>
      </c>
      <c r="I1967" s="122">
        <v>3.67</v>
      </c>
      <c r="J1967" s="122">
        <v>3.67</v>
      </c>
      <c r="K1967" s="122">
        <v>3.67</v>
      </c>
      <c r="L1967" s="500"/>
    </row>
    <row r="1968" spans="1:12" ht="30" customHeight="1">
      <c r="A1968" s="139" t="str">
        <f t="shared" si="61"/>
        <v>1965위</v>
      </c>
      <c r="B1968" s="135" t="s">
        <v>2755</v>
      </c>
      <c r="C1968" s="123" t="s">
        <v>216</v>
      </c>
      <c r="D1968" s="120" t="s">
        <v>155</v>
      </c>
      <c r="E1968" s="121" t="s">
        <v>321</v>
      </c>
      <c r="F1968" s="120" t="s">
        <v>322</v>
      </c>
      <c r="G1968" s="619">
        <f t="shared" si="60"/>
        <v>3.6325000000000003</v>
      </c>
      <c r="H1968" s="122">
        <v>3.57</v>
      </c>
      <c r="I1968" s="122">
        <v>3.56</v>
      </c>
      <c r="J1968" s="122">
        <v>3.49</v>
      </c>
      <c r="K1968" s="122">
        <v>3.91</v>
      </c>
      <c r="L1968" s="500"/>
    </row>
    <row r="1969" spans="1:12" ht="30" customHeight="1">
      <c r="A1969" s="139" t="str">
        <f t="shared" si="61"/>
        <v>1966위</v>
      </c>
      <c r="B1969" s="135" t="s">
        <v>2755</v>
      </c>
      <c r="C1969" s="119" t="s">
        <v>2506</v>
      </c>
      <c r="D1969" s="120" t="s">
        <v>155</v>
      </c>
      <c r="E1969" s="121" t="s">
        <v>677</v>
      </c>
      <c r="F1969" s="120" t="s">
        <v>678</v>
      </c>
      <c r="G1969" s="619">
        <f t="shared" si="60"/>
        <v>3.6124999999999998</v>
      </c>
      <c r="H1969" s="122">
        <v>3.78</v>
      </c>
      <c r="I1969" s="122">
        <v>3.67</v>
      </c>
      <c r="J1969" s="122">
        <v>3.4</v>
      </c>
      <c r="K1969" s="122">
        <v>3.6</v>
      </c>
      <c r="L1969" s="500"/>
    </row>
    <row r="1970" spans="1:12" ht="30" customHeight="1">
      <c r="A1970" s="139" t="str">
        <f t="shared" si="61"/>
        <v>1967위</v>
      </c>
      <c r="B1970" s="135" t="s">
        <v>2754</v>
      </c>
      <c r="C1970" s="119" t="s">
        <v>2502</v>
      </c>
      <c r="D1970" s="120" t="s">
        <v>155</v>
      </c>
      <c r="E1970" s="121" t="s">
        <v>171</v>
      </c>
      <c r="F1970" s="120" t="s">
        <v>172</v>
      </c>
      <c r="G1970" s="619">
        <f t="shared" si="60"/>
        <v>3.6074999999999999</v>
      </c>
      <c r="H1970" s="122">
        <v>3.63</v>
      </c>
      <c r="I1970" s="122">
        <v>3.82</v>
      </c>
      <c r="J1970" s="122">
        <v>3.36</v>
      </c>
      <c r="K1970" s="122">
        <v>3.62</v>
      </c>
      <c r="L1970" s="500" t="s">
        <v>4393</v>
      </c>
    </row>
    <row r="1971" spans="1:12" ht="30" customHeight="1">
      <c r="A1971" s="139" t="str">
        <f t="shared" si="61"/>
        <v>1968위</v>
      </c>
      <c r="B1971" s="135" t="s">
        <v>2756</v>
      </c>
      <c r="C1971" s="119" t="s">
        <v>2507</v>
      </c>
      <c r="D1971" s="120" t="s">
        <v>741</v>
      </c>
      <c r="E1971" s="121" t="s">
        <v>711</v>
      </c>
      <c r="F1971" s="120" t="s">
        <v>745</v>
      </c>
      <c r="G1971" s="619">
        <f t="shared" si="60"/>
        <v>3.5500000000000003</v>
      </c>
      <c r="H1971" s="122">
        <v>3.35</v>
      </c>
      <c r="I1971" s="122">
        <v>3.5</v>
      </c>
      <c r="J1971" s="122">
        <v>3.45</v>
      </c>
      <c r="K1971" s="122">
        <v>3.9</v>
      </c>
      <c r="L1971" s="500" t="s">
        <v>4395</v>
      </c>
    </row>
    <row r="1972" spans="1:12" ht="30" customHeight="1">
      <c r="A1972" s="139" t="str">
        <f t="shared" si="61"/>
        <v>1969위</v>
      </c>
      <c r="B1972" s="135" t="s">
        <v>2755</v>
      </c>
      <c r="C1972" s="119" t="s">
        <v>2506</v>
      </c>
      <c r="D1972" s="120" t="s">
        <v>590</v>
      </c>
      <c r="E1972" s="121" t="s">
        <v>595</v>
      </c>
      <c r="F1972" s="120" t="s">
        <v>596</v>
      </c>
      <c r="G1972" s="619">
        <f t="shared" si="60"/>
        <v>3.5150000000000001</v>
      </c>
      <c r="H1972" s="122">
        <v>3.59</v>
      </c>
      <c r="I1972" s="122">
        <v>3.59</v>
      </c>
      <c r="J1972" s="122">
        <v>3.47</v>
      </c>
      <c r="K1972" s="122">
        <v>3.41</v>
      </c>
      <c r="L1972" s="500" t="s">
        <v>4394</v>
      </c>
    </row>
    <row r="1973" spans="1:12" ht="30" customHeight="1">
      <c r="A1973" s="139" t="str">
        <f t="shared" si="61"/>
        <v>1970위</v>
      </c>
      <c r="B1973" s="135" t="s">
        <v>2759</v>
      </c>
      <c r="C1973" s="134" t="s">
        <v>2127</v>
      </c>
      <c r="D1973" s="131" t="s">
        <v>155</v>
      </c>
      <c r="E1973" s="132" t="s">
        <v>2407</v>
      </c>
      <c r="F1973" s="133" t="s">
        <v>2409</v>
      </c>
      <c r="G1973" s="619">
        <f t="shared" si="60"/>
        <v>3.4750000000000001</v>
      </c>
      <c r="H1973" s="122">
        <v>3.47</v>
      </c>
      <c r="I1973" s="122">
        <v>3.51</v>
      </c>
      <c r="J1973" s="122">
        <v>3.45</v>
      </c>
      <c r="K1973" s="122">
        <v>3.47</v>
      </c>
      <c r="L1973" s="500"/>
    </row>
    <row r="1974" spans="1:12" ht="30" customHeight="1">
      <c r="A1974" s="139" t="str">
        <f t="shared" si="61"/>
        <v>1971위</v>
      </c>
      <c r="B1974" s="135" t="s">
        <v>2759</v>
      </c>
      <c r="C1974" s="134" t="s">
        <v>2127</v>
      </c>
      <c r="D1974" s="131" t="s">
        <v>432</v>
      </c>
      <c r="E1974" s="132" t="s">
        <v>2407</v>
      </c>
      <c r="F1974" s="131" t="s">
        <v>2406</v>
      </c>
      <c r="G1974" s="619">
        <f t="shared" si="60"/>
        <v>3.4600000000000004</v>
      </c>
      <c r="H1974" s="122">
        <v>3.43</v>
      </c>
      <c r="I1974" s="122">
        <v>3.49</v>
      </c>
      <c r="J1974" s="122">
        <v>3.45</v>
      </c>
      <c r="K1974" s="122">
        <v>3.47</v>
      </c>
      <c r="L1974" s="500" t="s">
        <v>4398</v>
      </c>
    </row>
    <row r="1975" spans="1:12" ht="30" customHeight="1">
      <c r="A1975" s="139" t="str">
        <f t="shared" si="61"/>
        <v>1972위</v>
      </c>
      <c r="B1975" s="139" t="s">
        <v>4139</v>
      </c>
      <c r="C1975" s="139" t="s">
        <v>4138</v>
      </c>
      <c r="D1975" s="120" t="s">
        <v>4129</v>
      </c>
      <c r="E1975" s="121" t="s">
        <v>247</v>
      </c>
      <c r="F1975" s="120" t="s">
        <v>4063</v>
      </c>
      <c r="G1975" s="618">
        <f t="shared" si="60"/>
        <v>3.4499999999999997</v>
      </c>
      <c r="H1975" s="141">
        <v>3.3</v>
      </c>
      <c r="I1975" s="141">
        <v>3.55</v>
      </c>
      <c r="J1975" s="141">
        <v>3.35</v>
      </c>
      <c r="K1975" s="141">
        <v>3.6</v>
      </c>
      <c r="L1975" s="500"/>
    </row>
    <row r="1976" spans="1:12" ht="30" customHeight="1">
      <c r="A1976" s="139" t="str">
        <f t="shared" si="61"/>
        <v>1973위</v>
      </c>
      <c r="B1976" s="135" t="s">
        <v>2757</v>
      </c>
      <c r="C1976" s="119" t="s">
        <v>2512</v>
      </c>
      <c r="D1976" s="120" t="s">
        <v>155</v>
      </c>
      <c r="E1976" s="121" t="s">
        <v>1368</v>
      </c>
      <c r="F1976" s="120" t="s">
        <v>1369</v>
      </c>
      <c r="G1976" s="619">
        <f t="shared" si="60"/>
        <v>3.29</v>
      </c>
      <c r="H1976" s="122">
        <v>3.31</v>
      </c>
      <c r="I1976" s="122">
        <v>3.27</v>
      </c>
      <c r="J1976" s="122">
        <v>3.24</v>
      </c>
      <c r="K1976" s="122">
        <v>3.34</v>
      </c>
      <c r="L1976" s="500" t="s">
        <v>4396</v>
      </c>
    </row>
    <row r="1977" spans="1:12" ht="30" customHeight="1">
      <c r="A1977" s="139" t="str">
        <f t="shared" si="61"/>
        <v>1974위</v>
      </c>
      <c r="B1977" s="139" t="s">
        <v>4136</v>
      </c>
      <c r="C1977" s="139" t="s">
        <v>4135</v>
      </c>
      <c r="D1977" s="120" t="s">
        <v>4129</v>
      </c>
      <c r="E1977" s="121" t="s">
        <v>247</v>
      </c>
      <c r="F1977" s="120" t="s">
        <v>4066</v>
      </c>
      <c r="G1977" s="618">
        <f t="shared" si="60"/>
        <v>3.2675000000000001</v>
      </c>
      <c r="H1977" s="141">
        <v>3.1</v>
      </c>
      <c r="I1977" s="141">
        <v>3.4</v>
      </c>
      <c r="J1977" s="141">
        <v>3.15</v>
      </c>
      <c r="K1977" s="141">
        <v>3.42</v>
      </c>
      <c r="L1977" s="500" t="s">
        <v>4401</v>
      </c>
    </row>
    <row r="1978" spans="1:12" ht="30" customHeight="1">
      <c r="C1978" s="85"/>
      <c r="D1978" s="85"/>
      <c r="E1978" s="85"/>
      <c r="F1978" s="85"/>
      <c r="G1978" s="380"/>
      <c r="H1978" s="85"/>
      <c r="I1978" s="85"/>
      <c r="J1978" s="85"/>
      <c r="K1978" s="85"/>
    </row>
    <row r="1979" spans="1:12" ht="30" customHeight="1">
      <c r="C1979" s="85"/>
      <c r="D1979" s="85"/>
      <c r="E1979" s="85"/>
      <c r="F1979" s="85"/>
      <c r="G1979" s="85"/>
      <c r="H1979" s="85"/>
      <c r="I1979" s="85"/>
      <c r="J1979" s="85"/>
      <c r="K1979" s="85"/>
    </row>
  </sheetData>
  <sheetProtection formatCells="0" formatColumns="0" formatRows="0" insertColumns="0" insertRows="0" insertHyperlinks="0" sort="0" autoFilter="0" pivotTables="0"/>
  <autoFilter ref="B3:L1977">
    <sortState ref="B4:L1977">
      <sortCondition descending="1" ref="G4:G1977"/>
      <sortCondition ref="E4:E1977"/>
    </sortState>
  </autoFilter>
  <sortState ref="B4:L1977">
    <sortCondition ref="B4:B1977" customList="1월,2월,3월,4월,5월,6월,7월,8월,9월,10월,11월,12월"/>
    <sortCondition descending="1" ref="G4:G1977"/>
  </sortState>
  <phoneticPr fontId="28" type="noConversion"/>
  <conditionalFormatting sqref="G8:G15 G1777:G1778 G1781:G1783">
    <cfRule type="cellIs" dxfId="629" priority="312" operator="lessThan">
      <formula>3.5</formula>
    </cfRule>
  </conditionalFormatting>
  <conditionalFormatting sqref="G4:G7">
    <cfRule type="cellIs" dxfId="628" priority="314" operator="lessThan">
      <formula>3.5</formula>
    </cfRule>
  </conditionalFormatting>
  <conditionalFormatting sqref="G16:G22">
    <cfRule type="cellIs" dxfId="627" priority="313" operator="lessThan">
      <formula>3.5</formula>
    </cfRule>
  </conditionalFormatting>
  <conditionalFormatting sqref="G23:G44">
    <cfRule type="cellIs" dxfId="626" priority="311" operator="lessThan">
      <formula>3.5</formula>
    </cfRule>
  </conditionalFormatting>
  <conditionalFormatting sqref="G45:G56 G65:G66">
    <cfRule type="cellIs" dxfId="625" priority="310" operator="lessThan">
      <formula>3.5</formula>
    </cfRule>
  </conditionalFormatting>
  <conditionalFormatting sqref="G57:G64">
    <cfRule type="cellIs" dxfId="624" priority="309" operator="lessThan">
      <formula>3.5</formula>
    </cfRule>
  </conditionalFormatting>
  <conditionalFormatting sqref="G67:G122 G135:G181">
    <cfRule type="cellIs" dxfId="623" priority="308" operator="lessThan">
      <formula>3.5</formula>
    </cfRule>
  </conditionalFormatting>
  <conditionalFormatting sqref="G123:G134">
    <cfRule type="cellIs" dxfId="622" priority="307" operator="lessThan">
      <formula>3.5</formula>
    </cfRule>
  </conditionalFormatting>
  <conditionalFormatting sqref="G182:G188 G196:G233">
    <cfRule type="cellIs" dxfId="621" priority="306" operator="lessThan">
      <formula>3.5</formula>
    </cfRule>
  </conditionalFormatting>
  <conditionalFormatting sqref="G189:G193">
    <cfRule type="cellIs" dxfId="620" priority="305" operator="lessThan">
      <formula>3.5</formula>
    </cfRule>
  </conditionalFormatting>
  <conditionalFormatting sqref="G194:G195">
    <cfRule type="cellIs" dxfId="619" priority="304" operator="lessThan">
      <formula>3.5</formula>
    </cfRule>
  </conditionalFormatting>
  <conditionalFormatting sqref="G234:G249 G256:G287">
    <cfRule type="cellIs" dxfId="618" priority="303" operator="lessThan">
      <formula>3.5</formula>
    </cfRule>
  </conditionalFormatting>
  <conditionalFormatting sqref="G250:G255">
    <cfRule type="cellIs" dxfId="617" priority="302" operator="lessThan">
      <formula>3.5</formula>
    </cfRule>
  </conditionalFormatting>
  <conditionalFormatting sqref="G288:G360">
    <cfRule type="cellIs" dxfId="616" priority="301" operator="lessThan">
      <formula>3.5</formula>
    </cfRule>
  </conditionalFormatting>
  <conditionalFormatting sqref="G366:G388">
    <cfRule type="cellIs" dxfId="615" priority="300" operator="lessThan">
      <formula>3.5</formula>
    </cfRule>
  </conditionalFormatting>
  <conditionalFormatting sqref="G361:G365">
    <cfRule type="cellIs" dxfId="614" priority="299" operator="lessThan">
      <formula>3.5</formula>
    </cfRule>
  </conditionalFormatting>
  <conditionalFormatting sqref="G396:G425">
    <cfRule type="cellIs" dxfId="613" priority="298" operator="lessThan">
      <formula>3.5</formula>
    </cfRule>
  </conditionalFormatting>
  <conditionalFormatting sqref="G426:G456">
    <cfRule type="cellIs" dxfId="612" priority="297" operator="lessThan">
      <formula>3.5</formula>
    </cfRule>
  </conditionalFormatting>
  <conditionalFormatting sqref="G457:G464 G479:G521">
    <cfRule type="cellIs" dxfId="611" priority="296" operator="lessThan">
      <formula>3.5</formula>
    </cfRule>
  </conditionalFormatting>
  <conditionalFormatting sqref="G465:G471">
    <cfRule type="cellIs" dxfId="610" priority="295" operator="lessThan">
      <formula>3.5</formula>
    </cfRule>
  </conditionalFormatting>
  <conditionalFormatting sqref="G472:G478">
    <cfRule type="cellIs" dxfId="609" priority="294" operator="lessThan">
      <formula>3.5</formula>
    </cfRule>
  </conditionalFormatting>
  <conditionalFormatting sqref="G522:G580">
    <cfRule type="cellIs" dxfId="608" priority="293" operator="lessThan">
      <formula>3.5</formula>
    </cfRule>
  </conditionalFormatting>
  <conditionalFormatting sqref="G593:G634">
    <cfRule type="cellIs" dxfId="607" priority="292" operator="lessThan">
      <formula>3.5</formula>
    </cfRule>
  </conditionalFormatting>
  <conditionalFormatting sqref="G581:G592">
    <cfRule type="cellIs" dxfId="606" priority="291" operator="lessThan">
      <formula>3.5</formula>
    </cfRule>
  </conditionalFormatting>
  <conditionalFormatting sqref="G637:G643 G651:G669">
    <cfRule type="cellIs" dxfId="605" priority="290" operator="lessThan">
      <formula>3.5</formula>
    </cfRule>
  </conditionalFormatting>
  <conditionalFormatting sqref="G644:G650">
    <cfRule type="cellIs" dxfId="604" priority="289" operator="lessThan">
      <formula>3.5</formula>
    </cfRule>
  </conditionalFormatting>
  <conditionalFormatting sqref="G670:G684 G690:G728">
    <cfRule type="cellIs" dxfId="603" priority="288" operator="lessThan">
      <formula>3.5</formula>
    </cfRule>
  </conditionalFormatting>
  <conditionalFormatting sqref="G685:G689">
    <cfRule type="cellIs" dxfId="602" priority="287" operator="lessThan">
      <formula>3.5</formula>
    </cfRule>
  </conditionalFormatting>
  <conditionalFormatting sqref="G742:G752">
    <cfRule type="cellIs" dxfId="601" priority="286" operator="lessThan">
      <formula>3.5</formula>
    </cfRule>
  </conditionalFormatting>
  <conditionalFormatting sqref="G730:G741 G753:G774">
    <cfRule type="cellIs" dxfId="600" priority="285" operator="lessThan">
      <formula>3.5</formula>
    </cfRule>
  </conditionalFormatting>
  <conditionalFormatting sqref="G729">
    <cfRule type="cellIs" dxfId="599" priority="284" operator="lessThan">
      <formula>3.5</formula>
    </cfRule>
  </conditionalFormatting>
  <conditionalFormatting sqref="G775:G784">
    <cfRule type="cellIs" dxfId="598" priority="283" operator="lessThan">
      <formula>3.5</formula>
    </cfRule>
  </conditionalFormatting>
  <conditionalFormatting sqref="G785">
    <cfRule type="cellIs" dxfId="597" priority="282" operator="lessThan">
      <formula>3.5</formula>
    </cfRule>
  </conditionalFormatting>
  <conditionalFormatting sqref="G786:G789">
    <cfRule type="cellIs" dxfId="596" priority="281" operator="lessThan">
      <formula>3.5</formula>
    </cfRule>
  </conditionalFormatting>
  <conditionalFormatting sqref="G790">
    <cfRule type="cellIs" dxfId="595" priority="280" operator="lessThan">
      <formula>3.5</formula>
    </cfRule>
  </conditionalFormatting>
  <conditionalFormatting sqref="G989:G991 G848:G862 G893:G902 G791:G817">
    <cfRule type="cellIs" dxfId="594" priority="279" operator="lessThan">
      <formula>3.5</formula>
    </cfRule>
  </conditionalFormatting>
  <conditionalFormatting sqref="G818:G824">
    <cfRule type="cellIs" dxfId="593" priority="277" operator="lessThan">
      <formula>3.5</formula>
    </cfRule>
  </conditionalFormatting>
  <conditionalFormatting sqref="G938:G940">
    <cfRule type="cellIs" dxfId="592" priority="276" operator="lessThan">
      <formula>3.5</formula>
    </cfRule>
  </conditionalFormatting>
  <conditionalFormatting sqref="G954:G955">
    <cfRule type="cellIs" dxfId="591" priority="275" operator="lessThan">
      <formula>3.5</formula>
    </cfRule>
  </conditionalFormatting>
  <conditionalFormatting sqref="G825:G847 G878:G892 G903:G937 G941:G953 G956:G988">
    <cfRule type="cellIs" dxfId="590" priority="278" operator="lessThan">
      <formula>3.5</formula>
    </cfRule>
  </conditionalFormatting>
  <conditionalFormatting sqref="G1026:G1047 G1161:G1180">
    <cfRule type="cellIs" dxfId="589" priority="274" operator="lessThan">
      <formula>3.5</formula>
    </cfRule>
  </conditionalFormatting>
  <conditionalFormatting sqref="G994:G1001">
    <cfRule type="cellIs" dxfId="588" priority="273" operator="lessThan">
      <formula>3.5</formula>
    </cfRule>
  </conditionalFormatting>
  <conditionalFormatting sqref="G1002:G1005">
    <cfRule type="cellIs" dxfId="587" priority="272" operator="lessThan">
      <formula>3.5</formula>
    </cfRule>
  </conditionalFormatting>
  <conditionalFormatting sqref="G1006">
    <cfRule type="cellIs" dxfId="586" priority="271" operator="lessThan">
      <formula>3.5</formula>
    </cfRule>
  </conditionalFormatting>
  <conditionalFormatting sqref="G1007:G1011">
    <cfRule type="cellIs" dxfId="585" priority="270" operator="lessThan">
      <formula>3.5</formula>
    </cfRule>
  </conditionalFormatting>
  <conditionalFormatting sqref="G1067:G1069">
    <cfRule type="cellIs" dxfId="584" priority="263" operator="lessThan">
      <formula>3.5</formula>
    </cfRule>
  </conditionalFormatting>
  <conditionalFormatting sqref="G1012:G1019">
    <cfRule type="cellIs" dxfId="583" priority="269" operator="lessThan">
      <formula>3.5</formula>
    </cfRule>
  </conditionalFormatting>
  <conditionalFormatting sqref="G1020:G1024">
    <cfRule type="cellIs" dxfId="582" priority="268" operator="lessThan">
      <formula>3.5</formula>
    </cfRule>
  </conditionalFormatting>
  <conditionalFormatting sqref="G1025">
    <cfRule type="cellIs" dxfId="581" priority="267" operator="lessThan">
      <formula>3.5</formula>
    </cfRule>
  </conditionalFormatting>
  <conditionalFormatting sqref="G1048:G1057">
    <cfRule type="cellIs" dxfId="580" priority="266" operator="lessThan">
      <formula>3.5</formula>
    </cfRule>
  </conditionalFormatting>
  <conditionalFormatting sqref="G1058:G1065">
    <cfRule type="cellIs" dxfId="579" priority="265" operator="lessThan">
      <formula>3.5</formula>
    </cfRule>
  </conditionalFormatting>
  <conditionalFormatting sqref="G1066">
    <cfRule type="cellIs" dxfId="578" priority="264" operator="lessThan">
      <formula>3.5</formula>
    </cfRule>
  </conditionalFormatting>
  <conditionalFormatting sqref="G1070:G1077">
    <cfRule type="cellIs" dxfId="577" priority="262" operator="lessThan">
      <formula>3.5</formula>
    </cfRule>
  </conditionalFormatting>
  <conditionalFormatting sqref="G1078:G1081">
    <cfRule type="cellIs" dxfId="576" priority="261" operator="lessThan">
      <formula>3.5</formula>
    </cfRule>
  </conditionalFormatting>
  <conditionalFormatting sqref="G1082:G1087">
    <cfRule type="cellIs" dxfId="575" priority="260" operator="lessThan">
      <formula>3.5</formula>
    </cfRule>
  </conditionalFormatting>
  <conditionalFormatting sqref="G1112:G1121">
    <cfRule type="cellIs" dxfId="574" priority="257" operator="lessThan">
      <formula>3.5</formula>
    </cfRule>
  </conditionalFormatting>
  <conditionalFormatting sqref="G1089:G1111">
    <cfRule type="cellIs" dxfId="573" priority="259" operator="lessThan">
      <formula>3.5</formula>
    </cfRule>
  </conditionalFormatting>
  <conditionalFormatting sqref="G1088">
    <cfRule type="cellIs" dxfId="572" priority="258" operator="lessThan">
      <formula>3.5</formula>
    </cfRule>
  </conditionalFormatting>
  <conditionalFormatting sqref="G1123:G1128">
    <cfRule type="cellIs" dxfId="571" priority="255" operator="lessThan">
      <formula>3.5</formula>
    </cfRule>
  </conditionalFormatting>
  <conditionalFormatting sqref="G1122">
    <cfRule type="cellIs" dxfId="570" priority="256" operator="lessThan">
      <formula>3.5</formula>
    </cfRule>
  </conditionalFormatting>
  <conditionalFormatting sqref="G1129:G1133">
    <cfRule type="cellIs" dxfId="569" priority="254" operator="lessThan">
      <formula>3.5</formula>
    </cfRule>
  </conditionalFormatting>
  <conditionalFormatting sqref="G1153:G1156">
    <cfRule type="cellIs" dxfId="568" priority="249" operator="lessThan">
      <formula>3.5</formula>
    </cfRule>
  </conditionalFormatting>
  <conditionalFormatting sqref="G1134:G1143">
    <cfRule type="cellIs" dxfId="567" priority="253" operator="lessThan">
      <formula>3.5</formula>
    </cfRule>
  </conditionalFormatting>
  <conditionalFormatting sqref="G1144">
    <cfRule type="cellIs" dxfId="566" priority="252" operator="lessThan">
      <formula>3.5</formula>
    </cfRule>
  </conditionalFormatting>
  <conditionalFormatting sqref="G1145">
    <cfRule type="cellIs" dxfId="565" priority="251" operator="lessThan">
      <formula>3.5</formula>
    </cfRule>
  </conditionalFormatting>
  <conditionalFormatting sqref="G1146:G1152">
    <cfRule type="cellIs" dxfId="564" priority="250" operator="lessThan">
      <formula>3.5</formula>
    </cfRule>
  </conditionalFormatting>
  <conditionalFormatting sqref="G1157:G1159">
    <cfRule type="cellIs" dxfId="563" priority="248" operator="lessThan">
      <formula>3.5</formula>
    </cfRule>
  </conditionalFormatting>
  <conditionalFormatting sqref="G1181:G1190">
    <cfRule type="cellIs" dxfId="562" priority="246" operator="lessThan">
      <formula>3.5</formula>
    </cfRule>
  </conditionalFormatting>
  <conditionalFormatting sqref="G1160">
    <cfRule type="cellIs" dxfId="561" priority="247" operator="lessThan">
      <formula>3.5</formula>
    </cfRule>
  </conditionalFormatting>
  <conditionalFormatting sqref="G1191">
    <cfRule type="cellIs" dxfId="560" priority="245" operator="lessThan">
      <formula>3.5</formula>
    </cfRule>
  </conditionalFormatting>
  <conditionalFormatting sqref="G1192:G1199">
    <cfRule type="cellIs" dxfId="559" priority="244" operator="lessThan">
      <formula>3.5</formula>
    </cfRule>
  </conditionalFormatting>
  <conditionalFormatting sqref="G1200:G1203 G1205:G1206">
    <cfRule type="cellIs" dxfId="558" priority="243" operator="lessThan">
      <formula>3.5</formula>
    </cfRule>
  </conditionalFormatting>
  <conditionalFormatting sqref="G1204">
    <cfRule type="cellIs" dxfId="557" priority="242" operator="lessThan">
      <formula>3.5</formula>
    </cfRule>
  </conditionalFormatting>
  <conditionalFormatting sqref="G1208:G1227">
    <cfRule type="cellIs" dxfId="556" priority="237" operator="lessThan">
      <formula>3.5</formula>
    </cfRule>
  </conditionalFormatting>
  <conditionalFormatting sqref="G1207">
    <cfRule type="cellIs" dxfId="555" priority="236" operator="lessThan">
      <formula>3.5</formula>
    </cfRule>
  </conditionalFormatting>
  <conditionalFormatting sqref="G1229:G1250">
    <cfRule type="cellIs" dxfId="554" priority="235" operator="lessThan">
      <formula>3.5</formula>
    </cfRule>
  </conditionalFormatting>
  <conditionalFormatting sqref="G1228">
    <cfRule type="cellIs" dxfId="553" priority="234" operator="lessThan">
      <formula>3.5</formula>
    </cfRule>
  </conditionalFormatting>
  <conditionalFormatting sqref="G1281:G1301">
    <cfRule type="cellIs" dxfId="552" priority="233" operator="lessThan">
      <formula>3.5</formula>
    </cfRule>
  </conditionalFormatting>
  <conditionalFormatting sqref="G1252:G1253">
    <cfRule type="cellIs" dxfId="551" priority="232" operator="lessThan">
      <formula>3.5</formula>
    </cfRule>
  </conditionalFormatting>
  <conditionalFormatting sqref="G1251">
    <cfRule type="cellIs" dxfId="550" priority="231" operator="lessThan">
      <formula>3.5</formula>
    </cfRule>
  </conditionalFormatting>
  <conditionalFormatting sqref="G1255:G1259">
    <cfRule type="cellIs" dxfId="549" priority="230" operator="lessThan">
      <formula>3.5</formula>
    </cfRule>
  </conditionalFormatting>
  <conditionalFormatting sqref="G1254">
    <cfRule type="cellIs" dxfId="548" priority="229" operator="lessThan">
      <formula>3.5</formula>
    </cfRule>
  </conditionalFormatting>
  <conditionalFormatting sqref="G1261:G1265">
    <cfRule type="cellIs" dxfId="547" priority="228" operator="lessThan">
      <formula>3.5</formula>
    </cfRule>
  </conditionalFormatting>
  <conditionalFormatting sqref="G1260">
    <cfRule type="cellIs" dxfId="546" priority="227" operator="lessThan">
      <formula>3.5</formula>
    </cfRule>
  </conditionalFormatting>
  <conditionalFormatting sqref="G1266:G1267">
    <cfRule type="cellIs" dxfId="545" priority="226" operator="lessThan">
      <formula>3.5</formula>
    </cfRule>
  </conditionalFormatting>
  <conditionalFormatting sqref="G1268:G1269">
    <cfRule type="cellIs" dxfId="544" priority="225" operator="lessThan">
      <formula>3.5</formula>
    </cfRule>
  </conditionalFormatting>
  <conditionalFormatting sqref="G1271:G1274">
    <cfRule type="cellIs" dxfId="543" priority="224" operator="lessThan">
      <formula>3.5</formula>
    </cfRule>
  </conditionalFormatting>
  <conditionalFormatting sqref="G1270">
    <cfRule type="cellIs" dxfId="542" priority="223" operator="lessThan">
      <formula>3.5</formula>
    </cfRule>
  </conditionalFormatting>
  <conditionalFormatting sqref="G1302">
    <cfRule type="cellIs" dxfId="541" priority="219" operator="lessThan">
      <formula>3.5</formula>
    </cfRule>
  </conditionalFormatting>
  <conditionalFormatting sqref="G1303">
    <cfRule type="cellIs" dxfId="540" priority="218" operator="lessThan">
      <formula>3.5</formula>
    </cfRule>
  </conditionalFormatting>
  <conditionalFormatting sqref="G1276:G1279">
    <cfRule type="cellIs" dxfId="539" priority="222" operator="lessThan">
      <formula>3.5</formula>
    </cfRule>
  </conditionalFormatting>
  <conditionalFormatting sqref="G1275">
    <cfRule type="cellIs" dxfId="538" priority="221" operator="lessThan">
      <formula>3.5</formula>
    </cfRule>
  </conditionalFormatting>
  <conditionalFormatting sqref="G1280">
    <cfRule type="cellIs" dxfId="537" priority="220" operator="lessThan">
      <formula>3.5</formula>
    </cfRule>
  </conditionalFormatting>
  <conditionalFormatting sqref="G1312:G1318 G1330:G1349 G1409:G1411">
    <cfRule type="cellIs" dxfId="536" priority="217" operator="lessThan">
      <formula>3.5</formula>
    </cfRule>
  </conditionalFormatting>
  <conditionalFormatting sqref="G1310:G1311">
    <cfRule type="cellIs" dxfId="535" priority="216" operator="lessThan">
      <formula>3.5</formula>
    </cfRule>
  </conditionalFormatting>
  <conditionalFormatting sqref="G1304:G1311">
    <cfRule type="cellIs" dxfId="534" priority="215" operator="lessThan">
      <formula>3.5</formula>
    </cfRule>
  </conditionalFormatting>
  <conditionalFormatting sqref="G1319:G1323">
    <cfRule type="cellIs" dxfId="533" priority="214" operator="lessThan">
      <formula>3.5</formula>
    </cfRule>
  </conditionalFormatting>
  <conditionalFormatting sqref="G1324:G1328">
    <cfRule type="cellIs" dxfId="532" priority="213" operator="lessThan">
      <formula>3.5</formula>
    </cfRule>
  </conditionalFormatting>
  <conditionalFormatting sqref="G1350">
    <cfRule type="cellIs" dxfId="531" priority="211" operator="lessThan">
      <formula>3.5</formula>
    </cfRule>
  </conditionalFormatting>
  <conditionalFormatting sqref="G1351">
    <cfRule type="cellIs" dxfId="530" priority="210" operator="lessThan">
      <formula>3.5</formula>
    </cfRule>
  </conditionalFormatting>
  <conditionalFormatting sqref="G1329">
    <cfRule type="cellIs" dxfId="529" priority="212" operator="lessThan">
      <formula>3.5</formula>
    </cfRule>
  </conditionalFormatting>
  <conditionalFormatting sqref="G1357:G1368">
    <cfRule type="cellIs" dxfId="528" priority="209" operator="lessThan">
      <formula>3.5</formula>
    </cfRule>
  </conditionalFormatting>
  <conditionalFormatting sqref="G1352:G1356">
    <cfRule type="cellIs" dxfId="527" priority="208" operator="lessThan">
      <formula>3.5</formula>
    </cfRule>
  </conditionalFormatting>
  <conditionalFormatting sqref="G1369:G1374">
    <cfRule type="cellIs" dxfId="526" priority="207" operator="lessThan">
      <formula>3.5</formula>
    </cfRule>
  </conditionalFormatting>
  <conditionalFormatting sqref="G1376:G1395">
    <cfRule type="cellIs" dxfId="525" priority="206" operator="lessThan">
      <formula>3.5</formula>
    </cfRule>
  </conditionalFormatting>
  <conditionalFormatting sqref="G1396">
    <cfRule type="cellIs" dxfId="524" priority="204" operator="lessThan">
      <formula>3.5</formula>
    </cfRule>
  </conditionalFormatting>
  <conditionalFormatting sqref="G1397">
    <cfRule type="cellIs" dxfId="523" priority="203" operator="lessThan">
      <formula>3.5</formula>
    </cfRule>
  </conditionalFormatting>
  <conditionalFormatting sqref="G1375">
    <cfRule type="cellIs" dxfId="522" priority="205" operator="lessThan">
      <formula>3.5</formula>
    </cfRule>
  </conditionalFormatting>
  <conditionalFormatting sqref="G1404:G1405">
    <cfRule type="cellIs" dxfId="521" priority="202" operator="lessThan">
      <formula>3.5</formula>
    </cfRule>
  </conditionalFormatting>
  <conditionalFormatting sqref="G1398:G1403">
    <cfRule type="cellIs" dxfId="520" priority="201" operator="lessThan">
      <formula>3.5</formula>
    </cfRule>
  </conditionalFormatting>
  <conditionalFormatting sqref="G1407">
    <cfRule type="cellIs" dxfId="519" priority="200" operator="lessThan">
      <formula>3.5</formula>
    </cfRule>
  </conditionalFormatting>
  <conditionalFormatting sqref="G1406">
    <cfRule type="cellIs" dxfId="518" priority="199" operator="lessThan">
      <formula>3.5</formula>
    </cfRule>
  </conditionalFormatting>
  <conditionalFormatting sqref="G1408">
    <cfRule type="cellIs" dxfId="517" priority="198" operator="lessThan">
      <formula>3.5</formula>
    </cfRule>
  </conditionalFormatting>
  <conditionalFormatting sqref="G1433:G1439">
    <cfRule type="cellIs" dxfId="516" priority="197" operator="lessThan">
      <formula>3.5</formula>
    </cfRule>
  </conditionalFormatting>
  <conditionalFormatting sqref="G1418:G1424">
    <cfRule type="cellIs" dxfId="515" priority="196" operator="lessThan">
      <formula>3.5</formula>
    </cfRule>
  </conditionalFormatting>
  <conditionalFormatting sqref="G1412:G1417">
    <cfRule type="cellIs" dxfId="514" priority="195" operator="lessThan">
      <formula>3.5</formula>
    </cfRule>
  </conditionalFormatting>
  <conditionalFormatting sqref="G1425">
    <cfRule type="cellIs" dxfId="513" priority="194" operator="lessThan">
      <formula>3.5</formula>
    </cfRule>
  </conditionalFormatting>
  <conditionalFormatting sqref="G1432">
    <cfRule type="cellIs" dxfId="512" priority="193" operator="lessThan">
      <formula>3.5</formula>
    </cfRule>
  </conditionalFormatting>
  <conditionalFormatting sqref="G1441:G1444">
    <cfRule type="cellIs" dxfId="511" priority="192" operator="lessThan">
      <formula>3.5</formula>
    </cfRule>
  </conditionalFormatting>
  <conditionalFormatting sqref="G1446:G1453">
    <cfRule type="cellIs" dxfId="510" priority="191" operator="lessThan">
      <formula>3.5</formula>
    </cfRule>
  </conditionalFormatting>
  <conditionalFormatting sqref="G1445">
    <cfRule type="cellIs" dxfId="509" priority="190" operator="lessThan">
      <formula>3.5</formula>
    </cfRule>
  </conditionalFormatting>
  <conditionalFormatting sqref="G1426:G1431">
    <cfRule type="cellIs" dxfId="508" priority="189" operator="lessThan">
      <formula>3.5</formula>
    </cfRule>
  </conditionalFormatting>
  <conditionalFormatting sqref="G1440">
    <cfRule type="cellIs" dxfId="507" priority="188" operator="lessThan">
      <formula>3.5</formula>
    </cfRule>
  </conditionalFormatting>
  <conditionalFormatting sqref="G1455:G1462">
    <cfRule type="cellIs" dxfId="506" priority="187" operator="lessThan">
      <formula>3.5</formula>
    </cfRule>
  </conditionalFormatting>
  <conditionalFormatting sqref="G1454">
    <cfRule type="cellIs" dxfId="505" priority="186" operator="lessThan">
      <formula>3.5</formula>
    </cfRule>
  </conditionalFormatting>
  <conditionalFormatting sqref="G1501:G1518">
    <cfRule type="cellIs" dxfId="504" priority="185" operator="lessThan">
      <formula>3.5</formula>
    </cfRule>
  </conditionalFormatting>
  <conditionalFormatting sqref="G1463:G1465">
    <cfRule type="cellIs" dxfId="503" priority="184" operator="lessThan">
      <formula>3.5</formula>
    </cfRule>
  </conditionalFormatting>
  <conditionalFormatting sqref="G1467:G1471">
    <cfRule type="cellIs" dxfId="502" priority="183" operator="lessThan">
      <formula>3.5</formula>
    </cfRule>
  </conditionalFormatting>
  <conditionalFormatting sqref="G1466">
    <cfRule type="cellIs" dxfId="501" priority="182" operator="lessThan">
      <formula>3.5</formula>
    </cfRule>
  </conditionalFormatting>
  <conditionalFormatting sqref="G1472:G1479">
    <cfRule type="cellIs" dxfId="500" priority="181" operator="lessThan">
      <formula>3.5</formula>
    </cfRule>
  </conditionalFormatting>
  <conditionalFormatting sqref="G1481:G1484">
    <cfRule type="cellIs" dxfId="499" priority="180" operator="lessThan">
      <formula>3.5</formula>
    </cfRule>
  </conditionalFormatting>
  <conditionalFormatting sqref="G1480">
    <cfRule type="cellIs" dxfId="498" priority="179" operator="lessThan">
      <formula>3.5</formula>
    </cfRule>
  </conditionalFormatting>
  <conditionalFormatting sqref="G1486:G1487">
    <cfRule type="cellIs" dxfId="497" priority="178" operator="lessThan">
      <formula>3.5</formula>
    </cfRule>
  </conditionalFormatting>
  <conditionalFormatting sqref="G1485">
    <cfRule type="cellIs" dxfId="496" priority="177" operator="lessThan">
      <formula>3.5</formula>
    </cfRule>
  </conditionalFormatting>
  <conditionalFormatting sqref="G1489:G1491">
    <cfRule type="cellIs" dxfId="495" priority="176" operator="lessThan">
      <formula>3.5</formula>
    </cfRule>
  </conditionalFormatting>
  <conditionalFormatting sqref="G1488">
    <cfRule type="cellIs" dxfId="494" priority="175" operator="lessThan">
      <formula>3.5</formula>
    </cfRule>
  </conditionalFormatting>
  <conditionalFormatting sqref="G1493:G1496">
    <cfRule type="cellIs" dxfId="493" priority="174" operator="lessThan">
      <formula>3.5</formula>
    </cfRule>
  </conditionalFormatting>
  <conditionalFormatting sqref="G1492">
    <cfRule type="cellIs" dxfId="492" priority="173" operator="lessThan">
      <formula>3.5</formula>
    </cfRule>
  </conditionalFormatting>
  <conditionalFormatting sqref="G1498:G1499">
    <cfRule type="cellIs" dxfId="491" priority="172" operator="lessThan">
      <formula>3.5</formula>
    </cfRule>
  </conditionalFormatting>
  <conditionalFormatting sqref="G1497">
    <cfRule type="cellIs" dxfId="490" priority="171" operator="lessThan">
      <formula>3.5</formula>
    </cfRule>
  </conditionalFormatting>
  <conditionalFormatting sqref="G1500">
    <cfRule type="cellIs" dxfId="489" priority="170" operator="lessThan">
      <formula>3.5</formula>
    </cfRule>
  </conditionalFormatting>
  <conditionalFormatting sqref="G1555:G1574">
    <cfRule type="cellIs" dxfId="488" priority="169" operator="lessThan">
      <formula>3.5</formula>
    </cfRule>
  </conditionalFormatting>
  <conditionalFormatting sqref="G1519:G1521">
    <cfRule type="cellIs" dxfId="487" priority="168" operator="lessThan">
      <formula>3.5</formula>
    </cfRule>
  </conditionalFormatting>
  <conditionalFormatting sqref="G1522">
    <cfRule type="cellIs" dxfId="486" priority="167" operator="lessThan">
      <formula>3.5</formula>
    </cfRule>
  </conditionalFormatting>
  <conditionalFormatting sqref="G1531:G1532">
    <cfRule type="cellIs" dxfId="485" priority="166" operator="lessThan">
      <formula>3.5</formula>
    </cfRule>
  </conditionalFormatting>
  <conditionalFormatting sqref="G1523">
    <cfRule type="cellIs" dxfId="484" priority="165" operator="lessThan">
      <formula>3.5</formula>
    </cfRule>
  </conditionalFormatting>
  <conditionalFormatting sqref="G1535:G1538">
    <cfRule type="cellIs" dxfId="483" priority="164" operator="lessThan">
      <formula>3.5</formula>
    </cfRule>
  </conditionalFormatting>
  <conditionalFormatting sqref="G1533">
    <cfRule type="cellIs" dxfId="482" priority="163" operator="lessThan">
      <formula>3.5</formula>
    </cfRule>
  </conditionalFormatting>
  <conditionalFormatting sqref="G1540:G1543">
    <cfRule type="cellIs" dxfId="481" priority="162" operator="lessThan">
      <formula>3.5</formula>
    </cfRule>
  </conditionalFormatting>
  <conditionalFormatting sqref="G1539">
    <cfRule type="cellIs" dxfId="480" priority="161" operator="lessThan">
      <formula>3.5</formula>
    </cfRule>
  </conditionalFormatting>
  <conditionalFormatting sqref="G1552:G1553">
    <cfRule type="cellIs" dxfId="479" priority="160" operator="lessThan">
      <formula>3.5</formula>
    </cfRule>
  </conditionalFormatting>
  <conditionalFormatting sqref="G1544">
    <cfRule type="cellIs" dxfId="478" priority="159" operator="lessThan">
      <formula>3.5</formula>
    </cfRule>
  </conditionalFormatting>
  <conditionalFormatting sqref="G1554">
    <cfRule type="cellIs" dxfId="477" priority="158" operator="lessThan">
      <formula>3.5</formula>
    </cfRule>
  </conditionalFormatting>
  <conditionalFormatting sqref="G1524:G1530">
    <cfRule type="cellIs" dxfId="476" priority="157" operator="lessThan">
      <formula>3.5</formula>
    </cfRule>
  </conditionalFormatting>
  <conditionalFormatting sqref="G1534">
    <cfRule type="cellIs" dxfId="475" priority="156" operator="lessThan">
      <formula>3.5</formula>
    </cfRule>
  </conditionalFormatting>
  <conditionalFormatting sqref="G1545:G1551">
    <cfRule type="cellIs" dxfId="474" priority="155" operator="lessThan">
      <formula>3.5</formula>
    </cfRule>
  </conditionalFormatting>
  <conditionalFormatting sqref="G1596:G1600">
    <cfRule type="cellIs" dxfId="473" priority="154" operator="lessThan">
      <formula>3.5</formula>
    </cfRule>
  </conditionalFormatting>
  <conditionalFormatting sqref="G1602:G1622">
    <cfRule type="cellIs" dxfId="472" priority="153" operator="lessThan">
      <formula>3.5</formula>
    </cfRule>
  </conditionalFormatting>
  <conditionalFormatting sqref="G1575:G1580 G1583">
    <cfRule type="cellIs" dxfId="471" priority="152" operator="lessThan">
      <formula>3.5</formula>
    </cfRule>
  </conditionalFormatting>
  <conditionalFormatting sqref="G1584:G1588">
    <cfRule type="cellIs" dxfId="470" priority="151" operator="lessThan">
      <formula>3.5</formula>
    </cfRule>
  </conditionalFormatting>
  <conditionalFormatting sqref="G1593">
    <cfRule type="cellIs" dxfId="469" priority="150" operator="lessThan">
      <formula>3.5</formula>
    </cfRule>
  </conditionalFormatting>
  <conditionalFormatting sqref="G1595">
    <cfRule type="cellIs" dxfId="468" priority="149" operator="lessThan">
      <formula>3.5</formula>
    </cfRule>
  </conditionalFormatting>
  <conditionalFormatting sqref="G1601">
    <cfRule type="cellIs" dxfId="467" priority="148" operator="lessThan">
      <formula>3.5</formula>
    </cfRule>
  </conditionalFormatting>
  <conditionalFormatting sqref="G1594">
    <cfRule type="cellIs" dxfId="466" priority="147" operator="lessThan">
      <formula>3.5</formula>
    </cfRule>
  </conditionalFormatting>
  <conditionalFormatting sqref="G1582">
    <cfRule type="cellIs" dxfId="465" priority="146" operator="lessThan">
      <formula>3.5</formula>
    </cfRule>
  </conditionalFormatting>
  <conditionalFormatting sqref="G1581">
    <cfRule type="cellIs" dxfId="464" priority="145" operator="lessThan">
      <formula>3.5</formula>
    </cfRule>
  </conditionalFormatting>
  <conditionalFormatting sqref="G1589:G1592">
    <cfRule type="cellIs" dxfId="463" priority="144" operator="lessThan">
      <formula>3.5</formula>
    </cfRule>
  </conditionalFormatting>
  <conditionalFormatting sqref="G1675:G1679">
    <cfRule type="cellIs" dxfId="462" priority="134" operator="lessThan">
      <formula>3.5</formula>
    </cfRule>
  </conditionalFormatting>
  <conditionalFormatting sqref="G1624:G1641 G1648:G1652">
    <cfRule type="cellIs" dxfId="461" priority="143" operator="lessThan">
      <formula>3.5</formula>
    </cfRule>
  </conditionalFormatting>
  <conditionalFormatting sqref="G1623">
    <cfRule type="cellIs" dxfId="460" priority="142" operator="lessThan">
      <formula>3.5</formula>
    </cfRule>
  </conditionalFormatting>
  <conditionalFormatting sqref="G1643:G1647">
    <cfRule type="cellIs" dxfId="459" priority="141" operator="lessThan">
      <formula>3.5</formula>
    </cfRule>
  </conditionalFormatting>
  <conditionalFormatting sqref="G1642">
    <cfRule type="cellIs" dxfId="458" priority="140" operator="lessThan">
      <formula>3.5</formula>
    </cfRule>
  </conditionalFormatting>
  <conditionalFormatting sqref="G1652:G1653">
    <cfRule type="cellIs" dxfId="457" priority="139" operator="lessThan">
      <formula>3.5</formula>
    </cfRule>
  </conditionalFormatting>
  <conditionalFormatting sqref="G1654:G1660">
    <cfRule type="cellIs" dxfId="456" priority="138" operator="lessThan">
      <formula>3.5</formula>
    </cfRule>
  </conditionalFormatting>
  <conditionalFormatting sqref="G1661">
    <cfRule type="cellIs" dxfId="455" priority="137" operator="lessThan">
      <formula>3.5</formula>
    </cfRule>
  </conditionalFormatting>
  <conditionalFormatting sqref="G1662:G1665">
    <cfRule type="cellIs" dxfId="454" priority="136" operator="lessThan">
      <formula>3.5</formula>
    </cfRule>
  </conditionalFormatting>
  <conditionalFormatting sqref="G1666:G1674">
    <cfRule type="cellIs" dxfId="453" priority="135" operator="lessThan">
      <formula>3.5</formula>
    </cfRule>
  </conditionalFormatting>
  <conditionalFormatting sqref="G3:G1679 G1980:G1048576">
    <cfRule type="cellIs" dxfId="452" priority="133" operator="lessThan">
      <formula>4</formula>
    </cfRule>
  </conditionalFormatting>
  <conditionalFormatting sqref="G1723:G1729">
    <cfRule type="cellIs" dxfId="451" priority="120" operator="lessThan">
      <formula>3.5</formula>
    </cfRule>
  </conditionalFormatting>
  <conditionalFormatting sqref="G1737">
    <cfRule type="cellIs" dxfId="450" priority="132" operator="lessThan">
      <formula>3.5</formula>
    </cfRule>
  </conditionalFormatting>
  <conditionalFormatting sqref="G1681:G1694 G1708:G1711 G1698:G1701">
    <cfRule type="cellIs" dxfId="449" priority="131" operator="lessThan">
      <formula>3.5</formula>
    </cfRule>
  </conditionalFormatting>
  <conditionalFormatting sqref="G1680">
    <cfRule type="cellIs" dxfId="448" priority="130" operator="lessThan">
      <formula>3.5</formula>
    </cfRule>
  </conditionalFormatting>
  <conditionalFormatting sqref="G1703:G1707">
    <cfRule type="cellIs" dxfId="447" priority="129" operator="lessThan">
      <formula>3.5</formula>
    </cfRule>
  </conditionalFormatting>
  <conditionalFormatting sqref="G1702">
    <cfRule type="cellIs" dxfId="446" priority="128" operator="lessThan">
      <formula>3.5</formula>
    </cfRule>
  </conditionalFormatting>
  <conditionalFormatting sqref="G1712:G1722">
    <cfRule type="cellIs" dxfId="445" priority="127" operator="lessThan">
      <formula>3.5</formula>
    </cfRule>
  </conditionalFormatting>
  <conditionalFormatting sqref="G1744:G1750">
    <cfRule type="cellIs" dxfId="444" priority="125" operator="lessThan">
      <formula>3.5</formula>
    </cfRule>
  </conditionalFormatting>
  <conditionalFormatting sqref="G1736 G1741:G1743">
    <cfRule type="cellIs" dxfId="443" priority="126" operator="lessThan">
      <formula>3.5</formula>
    </cfRule>
  </conditionalFormatting>
  <conditionalFormatting sqref="G1695:G1697">
    <cfRule type="cellIs" dxfId="442" priority="124" operator="lessThan">
      <formula>3.5</formula>
    </cfRule>
  </conditionalFormatting>
  <conditionalFormatting sqref="G1730:G1735">
    <cfRule type="cellIs" dxfId="441" priority="123" operator="lessThan">
      <formula>3.5</formula>
    </cfRule>
  </conditionalFormatting>
  <conditionalFormatting sqref="G1739:G1740">
    <cfRule type="cellIs" dxfId="440" priority="122" operator="lessThan">
      <formula>3.5</formula>
    </cfRule>
  </conditionalFormatting>
  <conditionalFormatting sqref="G1738">
    <cfRule type="cellIs" dxfId="439" priority="121" operator="lessThan">
      <formula>3.5</formula>
    </cfRule>
  </conditionalFormatting>
  <conditionalFormatting sqref="G1751">
    <cfRule type="cellIs" dxfId="438" priority="118" operator="lessThan">
      <formula>3.5</formula>
    </cfRule>
  </conditionalFormatting>
  <conditionalFormatting sqref="G1773">
    <cfRule type="cellIs" dxfId="437" priority="109" operator="lessThan">
      <formula>3.5</formula>
    </cfRule>
  </conditionalFormatting>
  <conditionalFormatting sqref="G1752">
    <cfRule type="cellIs" dxfId="436" priority="119" operator="lessThan">
      <formula>3.5</formula>
    </cfRule>
  </conditionalFormatting>
  <conditionalFormatting sqref="G1754:G1765">
    <cfRule type="cellIs" dxfId="435" priority="117" operator="lessThan">
      <formula>3.5</formula>
    </cfRule>
  </conditionalFormatting>
  <conditionalFormatting sqref="G1769:G1772">
    <cfRule type="cellIs" dxfId="434" priority="116" operator="lessThan">
      <formula>3.5</formula>
    </cfRule>
  </conditionalFormatting>
  <conditionalFormatting sqref="G1753">
    <cfRule type="cellIs" dxfId="433" priority="115" operator="lessThan">
      <formula>3.5</formula>
    </cfRule>
  </conditionalFormatting>
  <conditionalFormatting sqref="G1766:G1768">
    <cfRule type="cellIs" dxfId="432" priority="114" operator="lessThan">
      <formula>3.5</formula>
    </cfRule>
  </conditionalFormatting>
  <conditionalFormatting sqref="G1779">
    <cfRule type="cellIs" dxfId="431" priority="113" operator="lessThan">
      <formula>3.5</formula>
    </cfRule>
  </conditionalFormatting>
  <conditionalFormatting sqref="G1780">
    <cfRule type="cellIs" dxfId="430" priority="111" operator="lessThan">
      <formula>3.5</formula>
    </cfRule>
  </conditionalFormatting>
  <conditionalFormatting sqref="G1774:G1776">
    <cfRule type="cellIs" dxfId="429" priority="110" operator="lessThan">
      <formula>3.5</formula>
    </cfRule>
  </conditionalFormatting>
  <conditionalFormatting sqref="G1808:G1811">
    <cfRule type="cellIs" dxfId="428" priority="96" operator="lessThan">
      <formula>3.5</formula>
    </cfRule>
  </conditionalFormatting>
  <conditionalFormatting sqref="G1784">
    <cfRule type="cellIs" dxfId="427" priority="108" operator="lessThan">
      <formula>3.5</formula>
    </cfRule>
  </conditionalFormatting>
  <conditionalFormatting sqref="G1796">
    <cfRule type="cellIs" dxfId="426" priority="107" operator="lessThan">
      <formula>3.5</formula>
    </cfRule>
  </conditionalFormatting>
  <conditionalFormatting sqref="G1785">
    <cfRule type="cellIs" dxfId="425" priority="105" operator="lessThan">
      <formula>3.5</formula>
    </cfRule>
  </conditionalFormatting>
  <conditionalFormatting sqref="G1786:G1787 G1795 G1789 G1792">
    <cfRule type="cellIs" dxfId="424" priority="106" operator="lessThan">
      <formula>3.5</formula>
    </cfRule>
  </conditionalFormatting>
  <conditionalFormatting sqref="G1797">
    <cfRule type="cellIs" dxfId="423" priority="103" operator="lessThan">
      <formula>3.5</formula>
    </cfRule>
  </conditionalFormatting>
  <conditionalFormatting sqref="G1798:G1799 G1804">
    <cfRule type="cellIs" dxfId="422" priority="104" operator="lessThan">
      <formula>3.5</formula>
    </cfRule>
  </conditionalFormatting>
  <conditionalFormatting sqref="G1793:G1794">
    <cfRule type="cellIs" dxfId="421" priority="102" operator="lessThan">
      <formula>3.5</formula>
    </cfRule>
  </conditionalFormatting>
  <conditionalFormatting sqref="G1788">
    <cfRule type="cellIs" dxfId="420" priority="101" operator="lessThan">
      <formula>3.5</formula>
    </cfRule>
  </conditionalFormatting>
  <conditionalFormatting sqref="G1790:G1791">
    <cfRule type="cellIs" dxfId="419" priority="100" operator="lessThan">
      <formula>3.5</formula>
    </cfRule>
  </conditionalFormatting>
  <conditionalFormatting sqref="G1800:G1803">
    <cfRule type="cellIs" dxfId="418" priority="99" operator="lessThan">
      <formula>3.5</formula>
    </cfRule>
  </conditionalFormatting>
  <conditionalFormatting sqref="G1805">
    <cfRule type="cellIs" dxfId="417" priority="97" operator="lessThan">
      <formula>3.5</formula>
    </cfRule>
  </conditionalFormatting>
  <conditionalFormatting sqref="G1806:G1807 G1812">
    <cfRule type="cellIs" dxfId="416" priority="98" operator="lessThan">
      <formula>3.5</formula>
    </cfRule>
  </conditionalFormatting>
  <conditionalFormatting sqref="G1826:G1831">
    <cfRule type="cellIs" dxfId="415" priority="92" operator="lessThan">
      <formula>3.5</formula>
    </cfRule>
  </conditionalFormatting>
  <conditionalFormatting sqref="G1814:G1825">
    <cfRule type="cellIs" dxfId="414" priority="95" operator="lessThan">
      <formula>3.5</formula>
    </cfRule>
  </conditionalFormatting>
  <conditionalFormatting sqref="G1832:G1835">
    <cfRule type="cellIs" dxfId="413" priority="94" operator="lessThan">
      <formula>3.5</formula>
    </cfRule>
  </conditionalFormatting>
  <conditionalFormatting sqref="G1813">
    <cfRule type="cellIs" dxfId="412" priority="93" operator="lessThan">
      <formula>3.5</formula>
    </cfRule>
  </conditionalFormatting>
  <conditionalFormatting sqref="G1836">
    <cfRule type="cellIs" dxfId="411" priority="90" operator="lessThan">
      <formula>3.5</formula>
    </cfRule>
  </conditionalFormatting>
  <conditionalFormatting sqref="G1837:G1838 G1846 G1840 G1843">
    <cfRule type="cellIs" dxfId="410" priority="91" operator="lessThan">
      <formula>3.5</formula>
    </cfRule>
  </conditionalFormatting>
  <conditionalFormatting sqref="G1839">
    <cfRule type="cellIs" dxfId="409" priority="88" operator="lessThan">
      <formula>3.5</formula>
    </cfRule>
  </conditionalFormatting>
  <conditionalFormatting sqref="G1844:G1845">
    <cfRule type="cellIs" dxfId="408" priority="89" operator="lessThan">
      <formula>3.5</formula>
    </cfRule>
  </conditionalFormatting>
  <conditionalFormatting sqref="G1841:G1842">
    <cfRule type="cellIs" dxfId="407" priority="87" operator="lessThan">
      <formula>3.5</formula>
    </cfRule>
  </conditionalFormatting>
  <conditionalFormatting sqref="G1847">
    <cfRule type="cellIs" dxfId="406" priority="85" operator="lessThan">
      <formula>3.5</formula>
    </cfRule>
  </conditionalFormatting>
  <conditionalFormatting sqref="G1848:G1849 G1851 G1854">
    <cfRule type="cellIs" dxfId="405" priority="86" operator="lessThan">
      <formula>3.5</formula>
    </cfRule>
  </conditionalFormatting>
  <conditionalFormatting sqref="G1850">
    <cfRule type="cellIs" dxfId="404" priority="84" operator="lessThan">
      <formula>3.5</formula>
    </cfRule>
  </conditionalFormatting>
  <conditionalFormatting sqref="G1855">
    <cfRule type="cellIs" dxfId="403" priority="81" operator="lessThan">
      <formula>3.5</formula>
    </cfRule>
  </conditionalFormatting>
  <conditionalFormatting sqref="G1852:G1853">
    <cfRule type="cellIs" dxfId="402" priority="83" operator="lessThan">
      <formula>3.5</formula>
    </cfRule>
  </conditionalFormatting>
  <conditionalFormatting sqref="G1856:G1857 G1859">
    <cfRule type="cellIs" dxfId="401" priority="82" operator="lessThan">
      <formula>3.5</formula>
    </cfRule>
  </conditionalFormatting>
  <conditionalFormatting sqref="G1858">
    <cfRule type="cellIs" dxfId="400" priority="80" operator="lessThan">
      <formula>3.5</formula>
    </cfRule>
  </conditionalFormatting>
  <conditionalFormatting sqref="G1860">
    <cfRule type="cellIs" dxfId="399" priority="78" operator="lessThan">
      <formula>3.5</formula>
    </cfRule>
  </conditionalFormatting>
  <conditionalFormatting sqref="G1861:G1862">
    <cfRule type="cellIs" dxfId="398" priority="79" operator="lessThan">
      <formula>3.5</formula>
    </cfRule>
  </conditionalFormatting>
  <conditionalFormatting sqref="G1863">
    <cfRule type="cellIs" dxfId="397" priority="77" operator="lessThan">
      <formula>3.5</formula>
    </cfRule>
  </conditionalFormatting>
  <conditionalFormatting sqref="G1914">
    <cfRule type="cellIs" dxfId="396" priority="53" operator="lessThan">
      <formula>3.5</formula>
    </cfRule>
  </conditionalFormatting>
  <conditionalFormatting sqref="G1887:G1888 G1881:G1884">
    <cfRule type="cellIs" dxfId="395" priority="76" operator="lessThan">
      <formula>3.5</formula>
    </cfRule>
  </conditionalFormatting>
  <conditionalFormatting sqref="G1865:G1873 G1879:G1880 G1875 G1877">
    <cfRule type="cellIs" dxfId="394" priority="75" operator="lessThan">
      <formula>3.5</formula>
    </cfRule>
  </conditionalFormatting>
  <conditionalFormatting sqref="G1885">
    <cfRule type="cellIs" dxfId="393" priority="74" operator="lessThan">
      <formula>3.5</formula>
    </cfRule>
  </conditionalFormatting>
  <conditionalFormatting sqref="G1864">
    <cfRule type="cellIs" dxfId="392" priority="73" operator="lessThan">
      <formula>3.5</formula>
    </cfRule>
  </conditionalFormatting>
  <conditionalFormatting sqref="G1889">
    <cfRule type="cellIs" dxfId="391" priority="71" operator="lessThan">
      <formula>3.5</formula>
    </cfRule>
  </conditionalFormatting>
  <conditionalFormatting sqref="G1890:G1891 G1893 G1896">
    <cfRule type="cellIs" dxfId="390" priority="72" operator="lessThan">
      <formula>3.5</formula>
    </cfRule>
  </conditionalFormatting>
  <conditionalFormatting sqref="G1892">
    <cfRule type="cellIs" dxfId="389" priority="70" operator="lessThan">
      <formula>3.5</formula>
    </cfRule>
  </conditionalFormatting>
  <conditionalFormatting sqref="G1874">
    <cfRule type="cellIs" dxfId="388" priority="67" operator="lessThan">
      <formula>3.5</formula>
    </cfRule>
  </conditionalFormatting>
  <conditionalFormatting sqref="G1894:G1895">
    <cfRule type="cellIs" dxfId="387" priority="69" operator="lessThan">
      <formula>3.5</formula>
    </cfRule>
  </conditionalFormatting>
  <conditionalFormatting sqref="G1878">
    <cfRule type="cellIs" dxfId="386" priority="68" operator="lessThan">
      <formula>3.5</formula>
    </cfRule>
  </conditionalFormatting>
  <conditionalFormatting sqref="G1876">
    <cfRule type="cellIs" dxfId="385" priority="66" operator="lessThan">
      <formula>3.5</formula>
    </cfRule>
  </conditionalFormatting>
  <conditionalFormatting sqref="G1886">
    <cfRule type="cellIs" dxfId="384" priority="65" operator="lessThan">
      <formula>3.5</formula>
    </cfRule>
  </conditionalFormatting>
  <conditionalFormatting sqref="G1897">
    <cfRule type="cellIs" dxfId="383" priority="63" operator="lessThan">
      <formula>3.5</formula>
    </cfRule>
  </conditionalFormatting>
  <conditionalFormatting sqref="G1898:G1899 G1901">
    <cfRule type="cellIs" dxfId="382" priority="64" operator="lessThan">
      <formula>3.5</formula>
    </cfRule>
  </conditionalFormatting>
  <conditionalFormatting sqref="G1900">
    <cfRule type="cellIs" dxfId="381" priority="62" operator="lessThan">
      <formula>3.5</formula>
    </cfRule>
  </conditionalFormatting>
  <conditionalFormatting sqref="G1902">
    <cfRule type="cellIs" dxfId="380" priority="61" operator="lessThan">
      <formula>3.5</formula>
    </cfRule>
  </conditionalFormatting>
  <conditionalFormatting sqref="G1903">
    <cfRule type="cellIs" dxfId="379" priority="59" operator="lessThan">
      <formula>3.5</formula>
    </cfRule>
  </conditionalFormatting>
  <conditionalFormatting sqref="G1904:G1905 G1907">
    <cfRule type="cellIs" dxfId="378" priority="60" operator="lessThan">
      <formula>3.5</formula>
    </cfRule>
  </conditionalFormatting>
  <conditionalFormatting sqref="G1906">
    <cfRule type="cellIs" dxfId="377" priority="58" operator="lessThan">
      <formula>3.5</formula>
    </cfRule>
  </conditionalFormatting>
  <conditionalFormatting sqref="G1908">
    <cfRule type="cellIs" dxfId="376" priority="57" operator="lessThan">
      <formula>3.5</formula>
    </cfRule>
  </conditionalFormatting>
  <conditionalFormatting sqref="G1909">
    <cfRule type="cellIs" dxfId="375" priority="55" operator="lessThan">
      <formula>3.5</formula>
    </cfRule>
  </conditionalFormatting>
  <conditionalFormatting sqref="G1910:G1911 G1913">
    <cfRule type="cellIs" dxfId="374" priority="56" operator="lessThan">
      <formula>3.5</formula>
    </cfRule>
  </conditionalFormatting>
  <conditionalFormatting sqref="G1912">
    <cfRule type="cellIs" dxfId="373" priority="54" operator="lessThan">
      <formula>3.5</formula>
    </cfRule>
  </conditionalFormatting>
  <conditionalFormatting sqref="G1973">
    <cfRule type="cellIs" dxfId="372" priority="1" operator="lessThan">
      <formula>3.5</formula>
    </cfRule>
  </conditionalFormatting>
  <conditionalFormatting sqref="G1916:G1917">
    <cfRule type="cellIs" dxfId="371" priority="52" operator="lessThan">
      <formula>3.5</formula>
    </cfRule>
  </conditionalFormatting>
  <conditionalFormatting sqref="G1930 G1922:G1925">
    <cfRule type="cellIs" dxfId="370" priority="27" operator="lessThan">
      <formula>3.5</formula>
    </cfRule>
  </conditionalFormatting>
  <conditionalFormatting sqref="G1919:G1921">
    <cfRule type="cellIs" dxfId="369" priority="26" operator="lessThan">
      <formula>3.5</formula>
    </cfRule>
  </conditionalFormatting>
  <conditionalFormatting sqref="G1926">
    <cfRule type="cellIs" dxfId="368" priority="25" operator="lessThan">
      <formula>3.5</formula>
    </cfRule>
  </conditionalFormatting>
  <conditionalFormatting sqref="G1915">
    <cfRule type="cellIs" dxfId="367" priority="24" operator="lessThan">
      <formula>3.5</formula>
    </cfRule>
  </conditionalFormatting>
  <conditionalFormatting sqref="G1918">
    <cfRule type="cellIs" dxfId="366" priority="23" operator="lessThan">
      <formula>3.5</formula>
    </cfRule>
  </conditionalFormatting>
  <conditionalFormatting sqref="G1932:G1933 G1935 G1941">
    <cfRule type="cellIs" dxfId="365" priority="21" operator="lessThan">
      <formula>3.5</formula>
    </cfRule>
  </conditionalFormatting>
  <conditionalFormatting sqref="G1934">
    <cfRule type="cellIs" dxfId="364" priority="19" operator="lessThan">
      <formula>3.5</formula>
    </cfRule>
  </conditionalFormatting>
  <conditionalFormatting sqref="G1927:G1929">
    <cfRule type="cellIs" dxfId="363" priority="22" operator="lessThan">
      <formula>3.5</formula>
    </cfRule>
  </conditionalFormatting>
  <conditionalFormatting sqref="G1931">
    <cfRule type="cellIs" dxfId="362" priority="20" operator="lessThan">
      <formula>3.5</formula>
    </cfRule>
  </conditionalFormatting>
  <conditionalFormatting sqref="G1943:G1944 G1946">
    <cfRule type="cellIs" dxfId="361" priority="17" operator="lessThan">
      <formula>3.5</formula>
    </cfRule>
  </conditionalFormatting>
  <conditionalFormatting sqref="G1945">
    <cfRule type="cellIs" dxfId="360" priority="15" operator="lessThan">
      <formula>3.5</formula>
    </cfRule>
  </conditionalFormatting>
  <conditionalFormatting sqref="G1936:G1940">
    <cfRule type="cellIs" dxfId="359" priority="18" operator="lessThan">
      <formula>3.5</formula>
    </cfRule>
  </conditionalFormatting>
  <conditionalFormatting sqref="G1953">
    <cfRule type="cellIs" dxfId="358" priority="11" operator="lessThan">
      <formula>3.5</formula>
    </cfRule>
  </conditionalFormatting>
  <conditionalFormatting sqref="G1955">
    <cfRule type="cellIs" dxfId="357" priority="9" operator="lessThan">
      <formula>3.5</formula>
    </cfRule>
  </conditionalFormatting>
  <conditionalFormatting sqref="G1942">
    <cfRule type="cellIs" dxfId="356" priority="16" operator="lessThan">
      <formula>3.5</formula>
    </cfRule>
  </conditionalFormatting>
  <conditionalFormatting sqref="G1947:G1949">
    <cfRule type="cellIs" dxfId="355" priority="14" operator="lessThan">
      <formula>3.5</formula>
    </cfRule>
  </conditionalFormatting>
  <conditionalFormatting sqref="G1951:G1952 G1954">
    <cfRule type="cellIs" dxfId="354" priority="13" operator="lessThan">
      <formula>3.5</formula>
    </cfRule>
  </conditionalFormatting>
  <conditionalFormatting sqref="G1959">
    <cfRule type="cellIs" dxfId="353" priority="8" operator="lessThan">
      <formula>3.5</formula>
    </cfRule>
  </conditionalFormatting>
  <conditionalFormatting sqref="G1950">
    <cfRule type="cellIs" dxfId="352" priority="12" operator="lessThan">
      <formula>3.5</formula>
    </cfRule>
  </conditionalFormatting>
  <conditionalFormatting sqref="G1960 G1956:G1958">
    <cfRule type="cellIs" dxfId="351" priority="10" operator="lessThan">
      <formula>3.5</formula>
    </cfRule>
  </conditionalFormatting>
  <conditionalFormatting sqref="G1971:G1972">
    <cfRule type="cellIs" dxfId="350" priority="4" operator="lessThan">
      <formula>3.5</formula>
    </cfRule>
  </conditionalFormatting>
  <conditionalFormatting sqref="G1961">
    <cfRule type="cellIs" dxfId="349" priority="6" operator="lessThan">
      <formula>3.5</formula>
    </cfRule>
  </conditionalFormatting>
  <conditionalFormatting sqref="G1970">
    <cfRule type="cellIs" dxfId="348" priority="2" operator="lessThan">
      <formula>3.5</formula>
    </cfRule>
  </conditionalFormatting>
  <conditionalFormatting sqref="G1962:G1968">
    <cfRule type="cellIs" dxfId="347" priority="7" operator="lessThan">
      <formula>3.5</formula>
    </cfRule>
  </conditionalFormatting>
  <conditionalFormatting sqref="G1969">
    <cfRule type="cellIs" dxfId="346" priority="5" operator="lessThan">
      <formula>3.5</formula>
    </cfRule>
  </conditionalFormatting>
  <conditionalFormatting sqref="G1974:G1977">
    <cfRule type="cellIs" dxfId="345" priority="3" operator="lessThan">
      <formula>3.5</formula>
    </cfRule>
  </conditionalFormatting>
  <printOptions horizontalCentered="1"/>
  <pageMargins left="0.23622047244094491" right="0.23622047244094491" top="0.74803149606299213" bottom="0.74803149606299213" header="0.31496062992125984" footer="0.31496062992125984"/>
  <pageSetup paperSize="9" scale="49" fitToHeight="0" orientation="portrait" r:id="rId1"/>
  <headerFooter>
    <oddFooter>&amp;N페이지 중 &amp;P페이지</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676"/>
  <sheetViews>
    <sheetView view="pageBreakPreview" zoomScale="85" zoomScaleNormal="100" zoomScaleSheetLayoutView="85" workbookViewId="0">
      <pane xSplit="9" ySplit="3" topLeftCell="K4" activePane="bottomRight" state="frozen"/>
      <selection pane="topRight" activeCell="I1" sqref="I1"/>
      <selection pane="bottomLeft" activeCell="A4" sqref="A4"/>
      <selection pane="bottomRight" activeCell="M3" sqref="M3"/>
    </sheetView>
  </sheetViews>
  <sheetFormatPr defaultRowHeight="39.950000000000003" customHeight="1"/>
  <cols>
    <col min="2" max="2" width="9" style="181"/>
    <col min="3" max="3" width="27.75" style="182" customWidth="1"/>
    <col min="4" max="4" width="4.625" style="182" customWidth="1"/>
    <col min="5" max="5" width="8.375" style="182" customWidth="1"/>
    <col min="6" max="6" width="8.25" style="182" customWidth="1"/>
    <col min="7" max="7" width="6.875" style="182" customWidth="1"/>
    <col min="8" max="8" width="17" style="182" customWidth="1"/>
    <col min="9" max="9" width="67.375" style="183" customWidth="1"/>
    <col min="10" max="10" width="13.75" style="184" customWidth="1"/>
    <col min="11" max="11" width="15.625" style="241" bestFit="1" customWidth="1"/>
    <col min="12" max="12" width="15.625" style="241" customWidth="1"/>
    <col min="13" max="13" width="65.375" style="255" bestFit="1" customWidth="1"/>
    <col min="14" max="14" width="10.375" style="255" customWidth="1"/>
    <col min="15" max="15" width="9" style="85" hidden="1" customWidth="1"/>
  </cols>
  <sheetData>
    <row r="1" spans="1:15" ht="73.5" customHeight="1">
      <c r="A1" s="246" t="s">
        <v>5793</v>
      </c>
      <c r="B1" s="432"/>
      <c r="C1" s="246"/>
      <c r="D1" s="246"/>
      <c r="E1" s="246"/>
      <c r="F1" s="246"/>
      <c r="G1" s="246"/>
      <c r="H1" s="246"/>
      <c r="I1" s="246"/>
      <c r="J1" s="246"/>
      <c r="K1" s="246"/>
      <c r="L1" s="246"/>
      <c r="M1" s="246"/>
      <c r="N1" s="246"/>
    </row>
    <row r="2" spans="1:15" s="231" customFormat="1" ht="39.75" customHeight="1">
      <c r="A2" s="256" t="str">
        <f>"(총 건의사항 수) "&amp;SUM($G$4:$G$722)&amp;"건, "&amp;"(과정운영) "&amp;SUMIF($H$4:$H$722, "과정운영", $G$4:$G$722)&amp;"건, "&amp;"(교과편성 및 강사선정) "&amp;SUMIF($H$4:$H$722, "교과편성 및 강사선정", $G$4:$G$722)&amp;"건, "&amp;"(교육방법) "&amp;SUMIF($H$4:$H$722, "교육방법", $G$4:$G$722)&amp;"건, "&amp;"(교육환경) "&amp;SUMIF($H$4:$H$722, "교육환경", $G$4:$G$722)&amp;"건, "&amp;"(기타) "&amp;SUMIF($H$4:$H$722, "기타", $G$4:$G$722)&amp;"건"</f>
        <v>(총 건의사항 수) 1499건, (과정운영) 278건, (교과편성 및 강사선정) 765건, (교육방법) 248건, (교육환경) 205건, (기타) 3건</v>
      </c>
      <c r="C2" s="257"/>
      <c r="D2" s="257"/>
      <c r="E2" s="257"/>
      <c r="F2" s="257"/>
      <c r="G2" s="257"/>
      <c r="H2" s="257"/>
      <c r="I2" s="257"/>
      <c r="J2" s="257"/>
      <c r="K2" s="257"/>
      <c r="L2" s="257"/>
      <c r="M2" s="258"/>
      <c r="N2" s="232" t="str">
        <f>"(처리완료) "&amp;SUMIF($N$4:$N$722, "처리완료", $G$4:$G$722)&amp;"건, "&amp;"(미처리) "&amp;SUMIF($N$4:$N$722, "미처리", $G$4:$G$722)&amp;"건, "&amp;"(처리율) "&amp;ROUND(SUMIF($N$4:$N$722, "처리완료", $G$4:$G$722)/SUM($G$4:$G$722)*100,2)&amp;"%"</f>
        <v>(처리완료) 893건, (미처리) 606건, (처리율) 59.57%</v>
      </c>
      <c r="O2" s="230"/>
    </row>
    <row r="3" spans="1:15" ht="39.950000000000003" customHeight="1">
      <c r="A3" s="624" t="s">
        <v>5815</v>
      </c>
      <c r="B3" s="625" t="s">
        <v>3335</v>
      </c>
      <c r="C3" s="626" t="s">
        <v>5834</v>
      </c>
      <c r="D3" s="627" t="s">
        <v>3336</v>
      </c>
      <c r="E3" s="627" t="s">
        <v>5816</v>
      </c>
      <c r="F3" s="627" t="s">
        <v>5817</v>
      </c>
      <c r="G3" s="628" t="s">
        <v>3337</v>
      </c>
      <c r="H3" s="627" t="s">
        <v>3338</v>
      </c>
      <c r="I3" s="628" t="s">
        <v>5835</v>
      </c>
      <c r="J3" s="629" t="s">
        <v>3339</v>
      </c>
      <c r="K3" s="518" t="s">
        <v>5818</v>
      </c>
      <c r="L3" s="518" t="s">
        <v>4503</v>
      </c>
      <c r="M3" s="518" t="s">
        <v>5836</v>
      </c>
      <c r="N3" s="518" t="s">
        <v>4907</v>
      </c>
    </row>
    <row r="4" spans="1:15" ht="39.950000000000003" customHeight="1">
      <c r="A4" s="496" t="s">
        <v>5794</v>
      </c>
      <c r="B4" s="175" t="s">
        <v>3340</v>
      </c>
      <c r="C4" s="365" t="s">
        <v>3341</v>
      </c>
      <c r="D4" s="646">
        <v>1</v>
      </c>
      <c r="E4" s="646">
        <v>18</v>
      </c>
      <c r="F4" s="646">
        <v>18</v>
      </c>
      <c r="G4" s="365">
        <v>5</v>
      </c>
      <c r="H4" s="364" t="s">
        <v>5024</v>
      </c>
      <c r="I4" s="173" t="s">
        <v>3342</v>
      </c>
      <c r="J4" s="174" t="s">
        <v>3343</v>
      </c>
      <c r="K4" s="114" t="s">
        <v>4414</v>
      </c>
      <c r="L4" s="114" t="s">
        <v>4504</v>
      </c>
      <c r="M4" s="250" t="s">
        <v>3345</v>
      </c>
      <c r="N4" s="219" t="s">
        <v>4909</v>
      </c>
      <c r="O4" s="96" t="b">
        <f>IF(OR(N4="처리완료"), TRUE, IF(OR(N4="미처리"), FALSE, TRUE))</f>
        <v>1</v>
      </c>
    </row>
    <row r="5" spans="1:15" ht="39.950000000000003" customHeight="1">
      <c r="A5" s="496" t="s">
        <v>5794</v>
      </c>
      <c r="B5" s="175" t="s">
        <v>3340</v>
      </c>
      <c r="C5" s="365" t="s">
        <v>3341</v>
      </c>
      <c r="D5" s="646"/>
      <c r="E5" s="646"/>
      <c r="F5" s="646"/>
      <c r="G5" s="365">
        <v>4</v>
      </c>
      <c r="H5" s="364" t="s">
        <v>5018</v>
      </c>
      <c r="I5" s="173" t="s">
        <v>3346</v>
      </c>
      <c r="J5" s="174" t="s">
        <v>3343</v>
      </c>
      <c r="K5" s="114" t="s">
        <v>4414</v>
      </c>
      <c r="L5" s="114" t="s">
        <v>4504</v>
      </c>
      <c r="M5" s="250" t="s">
        <v>5423</v>
      </c>
      <c r="N5" s="219" t="s">
        <v>4909</v>
      </c>
      <c r="O5" s="96" t="b">
        <f t="shared" ref="O5:O68" si="0">IF(OR(N5="처리완료"), TRUE, IF(OR(N5="미처리"), FALSE, TRUE))</f>
        <v>1</v>
      </c>
    </row>
    <row r="6" spans="1:15" ht="39.950000000000003" customHeight="1">
      <c r="A6" s="496" t="s">
        <v>5794</v>
      </c>
      <c r="B6" s="175" t="s">
        <v>3347</v>
      </c>
      <c r="C6" s="365" t="s">
        <v>3348</v>
      </c>
      <c r="D6" s="647">
        <v>1</v>
      </c>
      <c r="E6" s="647">
        <v>19</v>
      </c>
      <c r="F6" s="647">
        <v>19</v>
      </c>
      <c r="G6" s="175">
        <v>1</v>
      </c>
      <c r="H6" s="364" t="s">
        <v>5024</v>
      </c>
      <c r="I6" s="173" t="s">
        <v>3349</v>
      </c>
      <c r="J6" s="174" t="s">
        <v>3343</v>
      </c>
      <c r="K6" s="114" t="s">
        <v>5261</v>
      </c>
      <c r="L6" s="114" t="s">
        <v>4504</v>
      </c>
      <c r="M6" s="250" t="s">
        <v>3350</v>
      </c>
      <c r="N6" s="219" t="s">
        <v>4909</v>
      </c>
      <c r="O6" s="96" t="b">
        <f t="shared" si="0"/>
        <v>1</v>
      </c>
    </row>
    <row r="7" spans="1:15" ht="39.950000000000003" customHeight="1">
      <c r="A7" s="496" t="s">
        <v>5794</v>
      </c>
      <c r="B7" s="175" t="s">
        <v>3347</v>
      </c>
      <c r="C7" s="365" t="s">
        <v>3348</v>
      </c>
      <c r="D7" s="647"/>
      <c r="E7" s="647"/>
      <c r="F7" s="647"/>
      <c r="G7" s="175">
        <v>2</v>
      </c>
      <c r="H7" s="364" t="s">
        <v>5029</v>
      </c>
      <c r="I7" s="173" t="s">
        <v>3351</v>
      </c>
      <c r="J7" s="174" t="s">
        <v>3343</v>
      </c>
      <c r="K7" s="114" t="s">
        <v>678</v>
      </c>
      <c r="L7" s="114" t="s">
        <v>4504</v>
      </c>
      <c r="M7" s="250" t="s">
        <v>3350</v>
      </c>
      <c r="N7" s="219" t="s">
        <v>4909</v>
      </c>
      <c r="O7" s="96" t="b">
        <f t="shared" si="0"/>
        <v>1</v>
      </c>
    </row>
    <row r="8" spans="1:15" ht="39.950000000000003" customHeight="1">
      <c r="A8" s="496" t="s">
        <v>5794</v>
      </c>
      <c r="B8" s="175" t="s">
        <v>3347</v>
      </c>
      <c r="C8" s="365" t="s">
        <v>3348</v>
      </c>
      <c r="D8" s="647"/>
      <c r="E8" s="647"/>
      <c r="F8" s="647"/>
      <c r="G8" s="175">
        <v>2</v>
      </c>
      <c r="H8" s="364" t="s">
        <v>5025</v>
      </c>
      <c r="I8" s="173" t="s">
        <v>3351</v>
      </c>
      <c r="J8" s="174" t="s">
        <v>3343</v>
      </c>
      <c r="K8" s="114" t="s">
        <v>678</v>
      </c>
      <c r="L8" s="114" t="s">
        <v>4504</v>
      </c>
      <c r="M8" s="250" t="s">
        <v>3350</v>
      </c>
      <c r="N8" s="219" t="s">
        <v>4909</v>
      </c>
      <c r="O8" s="96" t="b">
        <f t="shared" si="0"/>
        <v>1</v>
      </c>
    </row>
    <row r="9" spans="1:15" ht="39.950000000000003" customHeight="1">
      <c r="A9" s="496" t="s">
        <v>5794</v>
      </c>
      <c r="B9" s="175" t="s">
        <v>3347</v>
      </c>
      <c r="C9" s="175" t="s">
        <v>3353</v>
      </c>
      <c r="D9" s="647">
        <v>1</v>
      </c>
      <c r="E9" s="647">
        <v>17</v>
      </c>
      <c r="F9" s="647">
        <v>17</v>
      </c>
      <c r="G9" s="175">
        <v>3</v>
      </c>
      <c r="H9" s="364" t="s">
        <v>5027</v>
      </c>
      <c r="I9" s="173" t="s">
        <v>4507</v>
      </c>
      <c r="J9" s="174" t="s">
        <v>3343</v>
      </c>
      <c r="K9" s="114" t="s">
        <v>678</v>
      </c>
      <c r="L9" s="114" t="s">
        <v>4504</v>
      </c>
      <c r="M9" s="250" t="s">
        <v>3354</v>
      </c>
      <c r="N9" s="219" t="s">
        <v>4909</v>
      </c>
      <c r="O9" s="96" t="b">
        <f t="shared" si="0"/>
        <v>1</v>
      </c>
    </row>
    <row r="10" spans="1:15" ht="39.950000000000003" customHeight="1">
      <c r="A10" s="496" t="s">
        <v>5794</v>
      </c>
      <c r="B10" s="175" t="s">
        <v>3347</v>
      </c>
      <c r="C10" s="175" t="s">
        <v>3353</v>
      </c>
      <c r="D10" s="647"/>
      <c r="E10" s="647"/>
      <c r="F10" s="647"/>
      <c r="G10" s="175">
        <v>1</v>
      </c>
      <c r="H10" s="364" t="s">
        <v>5024</v>
      </c>
      <c r="I10" s="173" t="s">
        <v>3355</v>
      </c>
      <c r="J10" s="174" t="s">
        <v>3343</v>
      </c>
      <c r="K10" s="114" t="s">
        <v>678</v>
      </c>
      <c r="L10" s="114" t="s">
        <v>4504</v>
      </c>
      <c r="M10" s="250" t="s">
        <v>3354</v>
      </c>
      <c r="N10" s="219" t="s">
        <v>4909</v>
      </c>
      <c r="O10" s="96" t="b">
        <f t="shared" si="0"/>
        <v>1</v>
      </c>
    </row>
    <row r="11" spans="1:15" ht="39.950000000000003" customHeight="1">
      <c r="A11" s="496" t="s">
        <v>5794</v>
      </c>
      <c r="B11" s="175" t="s">
        <v>3347</v>
      </c>
      <c r="C11" s="175" t="s">
        <v>3353</v>
      </c>
      <c r="D11" s="647"/>
      <c r="E11" s="647"/>
      <c r="F11" s="647"/>
      <c r="G11" s="175">
        <v>1</v>
      </c>
      <c r="H11" s="364" t="s">
        <v>5024</v>
      </c>
      <c r="I11" s="173" t="s">
        <v>4508</v>
      </c>
      <c r="J11" s="174" t="s">
        <v>3343</v>
      </c>
      <c r="K11" s="114" t="s">
        <v>678</v>
      </c>
      <c r="L11" s="114" t="s">
        <v>4504</v>
      </c>
      <c r="M11" s="250" t="s">
        <v>3354</v>
      </c>
      <c r="N11" s="219" t="s">
        <v>4909</v>
      </c>
      <c r="O11" s="96" t="b">
        <f t="shared" si="0"/>
        <v>1</v>
      </c>
    </row>
    <row r="12" spans="1:15" ht="39.950000000000003" customHeight="1">
      <c r="A12" s="496" t="s">
        <v>5794</v>
      </c>
      <c r="B12" s="175" t="s">
        <v>3347</v>
      </c>
      <c r="C12" s="175" t="s">
        <v>3356</v>
      </c>
      <c r="D12" s="647">
        <v>1</v>
      </c>
      <c r="E12" s="647">
        <v>90</v>
      </c>
      <c r="F12" s="647">
        <v>77</v>
      </c>
      <c r="G12" s="175">
        <v>1</v>
      </c>
      <c r="H12" s="364" t="s">
        <v>5024</v>
      </c>
      <c r="I12" s="173" t="s">
        <v>3357</v>
      </c>
      <c r="J12" s="174" t="s">
        <v>3343</v>
      </c>
      <c r="K12" s="114" t="s">
        <v>5056</v>
      </c>
      <c r="L12" s="114" t="s">
        <v>4504</v>
      </c>
      <c r="M12" s="250" t="s">
        <v>5424</v>
      </c>
      <c r="N12" s="219" t="s">
        <v>4909</v>
      </c>
      <c r="O12" s="96" t="b">
        <f t="shared" si="0"/>
        <v>1</v>
      </c>
    </row>
    <row r="13" spans="1:15" ht="39.950000000000003" customHeight="1">
      <c r="A13" s="496" t="s">
        <v>5794</v>
      </c>
      <c r="B13" s="175" t="s">
        <v>3347</v>
      </c>
      <c r="C13" s="175" t="s">
        <v>3356</v>
      </c>
      <c r="D13" s="647"/>
      <c r="E13" s="647"/>
      <c r="F13" s="647"/>
      <c r="G13" s="175">
        <v>2</v>
      </c>
      <c r="H13" s="364" t="s">
        <v>5024</v>
      </c>
      <c r="I13" s="173" t="s">
        <v>3359</v>
      </c>
      <c r="J13" s="174" t="s">
        <v>3343</v>
      </c>
      <c r="K13" s="219" t="s">
        <v>3360</v>
      </c>
      <c r="L13" s="114" t="s">
        <v>4505</v>
      </c>
      <c r="M13" s="250" t="s">
        <v>5516</v>
      </c>
      <c r="N13" s="219" t="s">
        <v>4909</v>
      </c>
      <c r="O13" s="96" t="b">
        <f t="shared" si="0"/>
        <v>1</v>
      </c>
    </row>
    <row r="14" spans="1:15" ht="39.950000000000003" customHeight="1">
      <c r="A14" s="496" t="s">
        <v>5794</v>
      </c>
      <c r="B14" s="175" t="s">
        <v>3347</v>
      </c>
      <c r="C14" s="175" t="s">
        <v>3356</v>
      </c>
      <c r="D14" s="647"/>
      <c r="E14" s="647"/>
      <c r="F14" s="647"/>
      <c r="G14" s="175">
        <v>1</v>
      </c>
      <c r="H14" s="364" t="s">
        <v>5029</v>
      </c>
      <c r="I14" s="173" t="s">
        <v>3361</v>
      </c>
      <c r="J14" s="174" t="s">
        <v>3343</v>
      </c>
      <c r="K14" s="114" t="s">
        <v>3597</v>
      </c>
      <c r="L14" s="114" t="s">
        <v>4504</v>
      </c>
      <c r="M14" s="250" t="s">
        <v>5241</v>
      </c>
      <c r="N14" s="219" t="s">
        <v>4909</v>
      </c>
      <c r="O14" s="96" t="b">
        <f t="shared" si="0"/>
        <v>1</v>
      </c>
    </row>
    <row r="15" spans="1:15" ht="39.950000000000003" customHeight="1">
      <c r="A15" s="496" t="s">
        <v>5794</v>
      </c>
      <c r="B15" s="175" t="s">
        <v>3347</v>
      </c>
      <c r="C15" s="176" t="s">
        <v>3363</v>
      </c>
      <c r="D15" s="645">
        <v>21</v>
      </c>
      <c r="E15" s="645">
        <v>80</v>
      </c>
      <c r="F15" s="645">
        <v>65</v>
      </c>
      <c r="G15" s="175">
        <v>1</v>
      </c>
      <c r="H15" s="364" t="s">
        <v>5019</v>
      </c>
      <c r="I15" s="173" t="s">
        <v>4509</v>
      </c>
      <c r="J15" s="174" t="s">
        <v>3343</v>
      </c>
      <c r="K15" s="114" t="s">
        <v>5239</v>
      </c>
      <c r="L15" s="114" t="s">
        <v>4504</v>
      </c>
      <c r="M15" s="250" t="s">
        <v>5242</v>
      </c>
      <c r="N15" s="219" t="s">
        <v>4909</v>
      </c>
      <c r="O15" s="96" t="b">
        <f t="shared" si="0"/>
        <v>1</v>
      </c>
    </row>
    <row r="16" spans="1:15" ht="39.950000000000003" customHeight="1">
      <c r="A16" s="496" t="s">
        <v>5794</v>
      </c>
      <c r="B16" s="175" t="s">
        <v>3347</v>
      </c>
      <c r="C16" s="176" t="s">
        <v>3363</v>
      </c>
      <c r="D16" s="645"/>
      <c r="E16" s="645"/>
      <c r="F16" s="645"/>
      <c r="G16" s="175">
        <v>1</v>
      </c>
      <c r="H16" s="364" t="s">
        <v>5024</v>
      </c>
      <c r="I16" s="173" t="s">
        <v>3364</v>
      </c>
      <c r="J16" s="174" t="s">
        <v>3343</v>
      </c>
      <c r="K16" s="114" t="s">
        <v>4414</v>
      </c>
      <c r="L16" s="114" t="s">
        <v>4504</v>
      </c>
      <c r="M16" s="250" t="s">
        <v>5330</v>
      </c>
      <c r="N16" s="219" t="s">
        <v>4909</v>
      </c>
      <c r="O16" s="96" t="b">
        <f t="shared" si="0"/>
        <v>1</v>
      </c>
    </row>
    <row r="17" spans="1:15" ht="39.950000000000003" customHeight="1">
      <c r="A17" s="496" t="s">
        <v>5794</v>
      </c>
      <c r="B17" s="175" t="s">
        <v>3347</v>
      </c>
      <c r="C17" s="176" t="s">
        <v>3363</v>
      </c>
      <c r="D17" s="645"/>
      <c r="E17" s="645"/>
      <c r="F17" s="645"/>
      <c r="G17" s="175">
        <v>1</v>
      </c>
      <c r="H17" s="364" t="s">
        <v>5024</v>
      </c>
      <c r="I17" s="173" t="s">
        <v>3365</v>
      </c>
      <c r="J17" s="174" t="s">
        <v>3343</v>
      </c>
      <c r="K17" s="114" t="s">
        <v>4414</v>
      </c>
      <c r="L17" s="114" t="s">
        <v>4504</v>
      </c>
      <c r="M17" s="250" t="s">
        <v>5331</v>
      </c>
      <c r="N17" s="219" t="s">
        <v>4909</v>
      </c>
      <c r="O17" s="96" t="b">
        <f t="shared" si="0"/>
        <v>1</v>
      </c>
    </row>
    <row r="18" spans="1:15" ht="39.950000000000003" customHeight="1">
      <c r="A18" s="496" t="s">
        <v>5794</v>
      </c>
      <c r="B18" s="175" t="s">
        <v>3347</v>
      </c>
      <c r="C18" s="176" t="s">
        <v>3363</v>
      </c>
      <c r="D18" s="645"/>
      <c r="E18" s="645"/>
      <c r="F18" s="645"/>
      <c r="G18" s="175">
        <v>2</v>
      </c>
      <c r="H18" s="364" t="s">
        <v>5024</v>
      </c>
      <c r="I18" s="173" t="s">
        <v>3366</v>
      </c>
      <c r="J18" s="174" t="s">
        <v>3343</v>
      </c>
      <c r="K18" s="114" t="s">
        <v>3597</v>
      </c>
      <c r="L18" s="114" t="s">
        <v>4504</v>
      </c>
      <c r="M18" s="250" t="s">
        <v>5329</v>
      </c>
      <c r="N18" s="219" t="s">
        <v>4909</v>
      </c>
      <c r="O18" s="96" t="b">
        <f t="shared" si="0"/>
        <v>1</v>
      </c>
    </row>
    <row r="19" spans="1:15" ht="39.950000000000003" customHeight="1">
      <c r="A19" s="496" t="s">
        <v>5794</v>
      </c>
      <c r="B19" s="175" t="s">
        <v>3368</v>
      </c>
      <c r="C19" s="176" t="s">
        <v>3369</v>
      </c>
      <c r="D19" s="645">
        <v>1</v>
      </c>
      <c r="E19" s="645">
        <v>49</v>
      </c>
      <c r="F19" s="645">
        <v>44</v>
      </c>
      <c r="G19" s="175">
        <v>1</v>
      </c>
      <c r="H19" s="364" t="s">
        <v>5019</v>
      </c>
      <c r="I19" s="173" t="s">
        <v>3370</v>
      </c>
      <c r="J19" s="174" t="s">
        <v>3343</v>
      </c>
      <c r="K19" s="114" t="s">
        <v>678</v>
      </c>
      <c r="L19" s="114" t="s">
        <v>4504</v>
      </c>
      <c r="M19" s="250" t="s">
        <v>3371</v>
      </c>
      <c r="N19" s="219" t="s">
        <v>4909</v>
      </c>
      <c r="O19" s="96" t="b">
        <f t="shared" si="0"/>
        <v>1</v>
      </c>
    </row>
    <row r="20" spans="1:15" ht="39.950000000000003" customHeight="1">
      <c r="A20" s="496" t="s">
        <v>5794</v>
      </c>
      <c r="B20" s="175" t="s">
        <v>3368</v>
      </c>
      <c r="C20" s="176" t="s">
        <v>3369</v>
      </c>
      <c r="D20" s="645"/>
      <c r="E20" s="645"/>
      <c r="F20" s="645"/>
      <c r="G20" s="175">
        <v>1</v>
      </c>
      <c r="H20" s="364" t="s">
        <v>5042</v>
      </c>
      <c r="I20" s="173" t="s">
        <v>3372</v>
      </c>
      <c r="J20" s="174" t="s">
        <v>3343</v>
      </c>
      <c r="K20" s="114" t="s">
        <v>678</v>
      </c>
      <c r="L20" s="114" t="s">
        <v>4504</v>
      </c>
      <c r="M20" s="250" t="s">
        <v>3371</v>
      </c>
      <c r="N20" s="219" t="s">
        <v>4909</v>
      </c>
      <c r="O20" s="96" t="b">
        <f t="shared" si="0"/>
        <v>1</v>
      </c>
    </row>
    <row r="21" spans="1:15" ht="39.950000000000003" customHeight="1">
      <c r="A21" s="496" t="s">
        <v>5794</v>
      </c>
      <c r="B21" s="175" t="s">
        <v>3368</v>
      </c>
      <c r="C21" s="176" t="s">
        <v>3369</v>
      </c>
      <c r="D21" s="645"/>
      <c r="E21" s="645"/>
      <c r="F21" s="645"/>
      <c r="G21" s="175">
        <v>3</v>
      </c>
      <c r="H21" s="364" t="s">
        <v>5024</v>
      </c>
      <c r="I21" s="173" t="s">
        <v>4510</v>
      </c>
      <c r="J21" s="174" t="s">
        <v>3343</v>
      </c>
      <c r="K21" s="114" t="s">
        <v>678</v>
      </c>
      <c r="L21" s="114" t="s">
        <v>4504</v>
      </c>
      <c r="M21" s="250" t="s">
        <v>3371</v>
      </c>
      <c r="N21" s="219" t="s">
        <v>4909</v>
      </c>
      <c r="O21" s="96" t="b">
        <f t="shared" si="0"/>
        <v>1</v>
      </c>
    </row>
    <row r="22" spans="1:15" ht="39.950000000000003" customHeight="1">
      <c r="A22" s="496" t="s">
        <v>5794</v>
      </c>
      <c r="B22" s="175" t="s">
        <v>3368</v>
      </c>
      <c r="C22" s="233" t="s">
        <v>3373</v>
      </c>
      <c r="D22" s="645">
        <v>1</v>
      </c>
      <c r="E22" s="645">
        <v>20</v>
      </c>
      <c r="F22" s="645">
        <v>19</v>
      </c>
      <c r="G22" s="175">
        <v>1</v>
      </c>
      <c r="H22" s="364" t="s">
        <v>5019</v>
      </c>
      <c r="I22" s="173" t="s">
        <v>3374</v>
      </c>
      <c r="J22" s="174" t="s">
        <v>3343</v>
      </c>
      <c r="K22" s="114" t="s">
        <v>5261</v>
      </c>
      <c r="L22" s="114" t="s">
        <v>4504</v>
      </c>
      <c r="M22" s="250" t="s">
        <v>5262</v>
      </c>
      <c r="N22" s="219" t="s">
        <v>4909</v>
      </c>
      <c r="O22" s="96" t="b">
        <f t="shared" si="0"/>
        <v>1</v>
      </c>
    </row>
    <row r="23" spans="1:15" ht="39.950000000000003" customHeight="1">
      <c r="A23" s="496" t="s">
        <v>5794</v>
      </c>
      <c r="B23" s="175" t="s">
        <v>3368</v>
      </c>
      <c r="C23" s="233" t="s">
        <v>3373</v>
      </c>
      <c r="D23" s="645"/>
      <c r="E23" s="645"/>
      <c r="F23" s="645"/>
      <c r="G23" s="175">
        <v>1</v>
      </c>
      <c r="H23" s="364" t="s">
        <v>5024</v>
      </c>
      <c r="I23" s="173" t="s">
        <v>3375</v>
      </c>
      <c r="J23" s="174" t="s">
        <v>3376</v>
      </c>
      <c r="K23" s="114" t="s">
        <v>3597</v>
      </c>
      <c r="L23" s="114" t="s">
        <v>4504</v>
      </c>
      <c r="M23" s="250" t="s">
        <v>5329</v>
      </c>
      <c r="N23" s="219" t="s">
        <v>4909</v>
      </c>
      <c r="O23" s="96" t="b">
        <f t="shared" si="0"/>
        <v>1</v>
      </c>
    </row>
    <row r="24" spans="1:15" ht="39.950000000000003" customHeight="1">
      <c r="A24" s="496" t="s">
        <v>5794</v>
      </c>
      <c r="B24" s="175" t="s">
        <v>3368</v>
      </c>
      <c r="C24" s="233" t="s">
        <v>3373</v>
      </c>
      <c r="D24" s="645"/>
      <c r="E24" s="645"/>
      <c r="F24" s="645"/>
      <c r="G24" s="175">
        <v>1</v>
      </c>
      <c r="H24" s="364" t="s">
        <v>5024</v>
      </c>
      <c r="I24" s="173" t="s">
        <v>3377</v>
      </c>
      <c r="J24" s="174" t="s">
        <v>3343</v>
      </c>
      <c r="K24" s="114" t="s">
        <v>678</v>
      </c>
      <c r="L24" s="114" t="s">
        <v>4504</v>
      </c>
      <c r="M24" s="250" t="s">
        <v>5262</v>
      </c>
      <c r="N24" s="219" t="s">
        <v>4909</v>
      </c>
      <c r="O24" s="96" t="b">
        <f t="shared" si="0"/>
        <v>1</v>
      </c>
    </row>
    <row r="25" spans="1:15" ht="39.950000000000003" customHeight="1">
      <c r="A25" s="496" t="s">
        <v>5794</v>
      </c>
      <c r="B25" s="175" t="s">
        <v>3368</v>
      </c>
      <c r="C25" s="176" t="s">
        <v>3378</v>
      </c>
      <c r="D25" s="645">
        <v>1</v>
      </c>
      <c r="E25" s="645">
        <v>90</v>
      </c>
      <c r="F25" s="645">
        <v>80</v>
      </c>
      <c r="G25" s="175">
        <v>1</v>
      </c>
      <c r="H25" s="364" t="s">
        <v>5024</v>
      </c>
      <c r="I25" s="173" t="s">
        <v>4511</v>
      </c>
      <c r="J25" s="174" t="s">
        <v>3376</v>
      </c>
      <c r="K25" s="114" t="s">
        <v>5239</v>
      </c>
      <c r="L25" s="114" t="s">
        <v>4504</v>
      </c>
      <c r="M25" s="250" t="s">
        <v>5332</v>
      </c>
      <c r="N25" s="219" t="s">
        <v>4909</v>
      </c>
      <c r="O25" s="96" t="b">
        <f t="shared" si="0"/>
        <v>1</v>
      </c>
    </row>
    <row r="26" spans="1:15" ht="39.950000000000003" customHeight="1">
      <c r="A26" s="496" t="s">
        <v>5794</v>
      </c>
      <c r="B26" s="175" t="s">
        <v>3368</v>
      </c>
      <c r="C26" s="176" t="s">
        <v>3356</v>
      </c>
      <c r="D26" s="645"/>
      <c r="E26" s="645"/>
      <c r="F26" s="645"/>
      <c r="G26" s="175">
        <v>1</v>
      </c>
      <c r="H26" s="364" t="s">
        <v>5018</v>
      </c>
      <c r="I26" s="173" t="s">
        <v>4512</v>
      </c>
      <c r="J26" s="174" t="s">
        <v>3379</v>
      </c>
      <c r="K26" s="114" t="s">
        <v>5071</v>
      </c>
      <c r="L26" s="114" t="s">
        <v>4504</v>
      </c>
      <c r="M26" s="250" t="s">
        <v>5333</v>
      </c>
      <c r="N26" s="219" t="s">
        <v>4909</v>
      </c>
      <c r="O26" s="96" t="b">
        <f t="shared" si="0"/>
        <v>1</v>
      </c>
    </row>
    <row r="27" spans="1:15" ht="39.950000000000003" customHeight="1">
      <c r="A27" s="496" t="s">
        <v>5794</v>
      </c>
      <c r="B27" s="175" t="s">
        <v>3368</v>
      </c>
      <c r="C27" s="176" t="s">
        <v>3356</v>
      </c>
      <c r="D27" s="645"/>
      <c r="E27" s="645"/>
      <c r="F27" s="645"/>
      <c r="G27" s="175">
        <v>1</v>
      </c>
      <c r="H27" s="364" t="s">
        <v>3380</v>
      </c>
      <c r="I27" s="173" t="s">
        <v>3381</v>
      </c>
      <c r="J27" s="174" t="s">
        <v>3376</v>
      </c>
      <c r="K27" s="219" t="s">
        <v>3360</v>
      </c>
      <c r="L27" s="114" t="s">
        <v>4505</v>
      </c>
      <c r="M27" s="251" t="s">
        <v>5517</v>
      </c>
      <c r="N27" s="219" t="s">
        <v>4909</v>
      </c>
      <c r="O27" s="96" t="b">
        <f t="shared" si="0"/>
        <v>1</v>
      </c>
    </row>
    <row r="28" spans="1:15" ht="39.950000000000003" customHeight="1">
      <c r="A28" s="496" t="s">
        <v>5794</v>
      </c>
      <c r="B28" s="175" t="s">
        <v>3368</v>
      </c>
      <c r="C28" s="176" t="s">
        <v>3356</v>
      </c>
      <c r="D28" s="645"/>
      <c r="E28" s="645"/>
      <c r="F28" s="645"/>
      <c r="G28" s="175">
        <v>3</v>
      </c>
      <c r="H28" s="364" t="s">
        <v>5024</v>
      </c>
      <c r="I28" s="173" t="s">
        <v>3382</v>
      </c>
      <c r="J28" s="174" t="s">
        <v>3343</v>
      </c>
      <c r="K28" s="219" t="s">
        <v>3360</v>
      </c>
      <c r="L28" s="114" t="s">
        <v>4505</v>
      </c>
      <c r="M28" s="251" t="s">
        <v>5518</v>
      </c>
      <c r="N28" s="219" t="s">
        <v>4909</v>
      </c>
      <c r="O28" s="96" t="b">
        <f t="shared" si="0"/>
        <v>1</v>
      </c>
    </row>
    <row r="29" spans="1:15" ht="39.950000000000003" customHeight="1">
      <c r="A29" s="496" t="s">
        <v>5794</v>
      </c>
      <c r="B29" s="175" t="s">
        <v>3368</v>
      </c>
      <c r="C29" s="176" t="s">
        <v>3383</v>
      </c>
      <c r="D29" s="645">
        <v>21</v>
      </c>
      <c r="E29" s="645">
        <v>80</v>
      </c>
      <c r="F29" s="645">
        <v>68</v>
      </c>
      <c r="G29" s="175">
        <v>1</v>
      </c>
      <c r="H29" s="364" t="s">
        <v>3380</v>
      </c>
      <c r="I29" s="173" t="s">
        <v>3384</v>
      </c>
      <c r="J29" s="174" t="s">
        <v>3343</v>
      </c>
      <c r="K29" s="114" t="s">
        <v>5239</v>
      </c>
      <c r="L29" s="114" t="s">
        <v>4504</v>
      </c>
      <c r="M29" s="250" t="s">
        <v>5243</v>
      </c>
      <c r="N29" s="219" t="s">
        <v>4909</v>
      </c>
      <c r="O29" s="96" t="b">
        <f t="shared" si="0"/>
        <v>1</v>
      </c>
    </row>
    <row r="30" spans="1:15" ht="39.950000000000003" customHeight="1">
      <c r="A30" s="496" t="s">
        <v>5794</v>
      </c>
      <c r="B30" s="175" t="s">
        <v>3368</v>
      </c>
      <c r="C30" s="176" t="s">
        <v>3363</v>
      </c>
      <c r="D30" s="645"/>
      <c r="E30" s="645"/>
      <c r="F30" s="645"/>
      <c r="G30" s="175">
        <v>2</v>
      </c>
      <c r="H30" s="364" t="s">
        <v>5024</v>
      </c>
      <c r="I30" s="173" t="s">
        <v>4513</v>
      </c>
      <c r="J30" s="174" t="s">
        <v>3343</v>
      </c>
      <c r="K30" s="114" t="s">
        <v>3597</v>
      </c>
      <c r="L30" s="114" t="s">
        <v>4504</v>
      </c>
      <c r="M30" s="250" t="s">
        <v>5423</v>
      </c>
      <c r="N30" s="219" t="s">
        <v>4909</v>
      </c>
      <c r="O30" s="96" t="b">
        <f t="shared" si="0"/>
        <v>1</v>
      </c>
    </row>
    <row r="31" spans="1:15" ht="39.950000000000003" customHeight="1">
      <c r="A31" s="496" t="s">
        <v>5795</v>
      </c>
      <c r="B31" s="175" t="s">
        <v>3385</v>
      </c>
      <c r="C31" s="365" t="s">
        <v>3386</v>
      </c>
      <c r="D31" s="646">
        <v>1</v>
      </c>
      <c r="E31" s="646">
        <v>15</v>
      </c>
      <c r="F31" s="646">
        <v>15</v>
      </c>
      <c r="G31" s="365">
        <v>5</v>
      </c>
      <c r="H31" s="364" t="s">
        <v>5024</v>
      </c>
      <c r="I31" s="173" t="s">
        <v>4701</v>
      </c>
      <c r="J31" s="174" t="s">
        <v>3343</v>
      </c>
      <c r="K31" s="114" t="s">
        <v>5239</v>
      </c>
      <c r="L31" s="114" t="s">
        <v>4504</v>
      </c>
      <c r="M31" s="250" t="s">
        <v>5334</v>
      </c>
      <c r="N31" s="219" t="s">
        <v>4909</v>
      </c>
      <c r="O31" s="96" t="b">
        <f t="shared" si="0"/>
        <v>1</v>
      </c>
    </row>
    <row r="32" spans="1:15" ht="39.950000000000003" customHeight="1">
      <c r="A32" s="496" t="s">
        <v>5795</v>
      </c>
      <c r="B32" s="175" t="s">
        <v>3385</v>
      </c>
      <c r="C32" s="365" t="s">
        <v>3386</v>
      </c>
      <c r="D32" s="646"/>
      <c r="E32" s="646"/>
      <c r="F32" s="646"/>
      <c r="G32" s="365">
        <v>3</v>
      </c>
      <c r="H32" s="364" t="s">
        <v>5024</v>
      </c>
      <c r="I32" s="173" t="s">
        <v>3387</v>
      </c>
      <c r="J32" s="174" t="s">
        <v>3343</v>
      </c>
      <c r="K32" s="114" t="s">
        <v>5239</v>
      </c>
      <c r="L32" s="114" t="s">
        <v>4504</v>
      </c>
      <c r="M32" s="250" t="s">
        <v>5335</v>
      </c>
      <c r="N32" s="219" t="s">
        <v>4909</v>
      </c>
      <c r="O32" s="96" t="b">
        <f t="shared" si="0"/>
        <v>1</v>
      </c>
    </row>
    <row r="33" spans="1:15" ht="39.950000000000003" customHeight="1">
      <c r="A33" s="496" t="s">
        <v>5795</v>
      </c>
      <c r="B33" s="175" t="s">
        <v>3385</v>
      </c>
      <c r="C33" s="365" t="s">
        <v>3386</v>
      </c>
      <c r="D33" s="646"/>
      <c r="E33" s="646"/>
      <c r="F33" s="646"/>
      <c r="G33" s="365">
        <v>1</v>
      </c>
      <c r="H33" s="364" t="s">
        <v>5024</v>
      </c>
      <c r="I33" s="173" t="s">
        <v>3388</v>
      </c>
      <c r="J33" s="174" t="s">
        <v>3343</v>
      </c>
      <c r="K33" s="114" t="s">
        <v>3597</v>
      </c>
      <c r="L33" s="114" t="s">
        <v>4504</v>
      </c>
      <c r="M33" s="250" t="s">
        <v>5336</v>
      </c>
      <c r="N33" s="219" t="s">
        <v>4909</v>
      </c>
      <c r="O33" s="96" t="b">
        <f t="shared" si="0"/>
        <v>1</v>
      </c>
    </row>
    <row r="34" spans="1:15" ht="39.950000000000003" customHeight="1">
      <c r="A34" s="496" t="s">
        <v>5795</v>
      </c>
      <c r="B34" s="175" t="s">
        <v>3385</v>
      </c>
      <c r="C34" s="365" t="s">
        <v>3389</v>
      </c>
      <c r="D34" s="646">
        <v>1</v>
      </c>
      <c r="E34" s="646">
        <v>16</v>
      </c>
      <c r="F34" s="646">
        <v>15</v>
      </c>
      <c r="G34" s="365">
        <v>4</v>
      </c>
      <c r="H34" s="364" t="s">
        <v>5024</v>
      </c>
      <c r="I34" s="173" t="s">
        <v>3390</v>
      </c>
      <c r="J34" s="174" t="s">
        <v>3343</v>
      </c>
      <c r="K34" s="114" t="s">
        <v>5071</v>
      </c>
      <c r="L34" s="114" t="s">
        <v>4504</v>
      </c>
      <c r="M34" s="250" t="s">
        <v>5337</v>
      </c>
      <c r="N34" s="219" t="s">
        <v>4909</v>
      </c>
      <c r="O34" s="96" t="b">
        <f t="shared" si="0"/>
        <v>1</v>
      </c>
    </row>
    <row r="35" spans="1:15" ht="39.950000000000003" customHeight="1">
      <c r="A35" s="496" t="s">
        <v>5795</v>
      </c>
      <c r="B35" s="175" t="s">
        <v>3385</v>
      </c>
      <c r="C35" s="365" t="s">
        <v>3389</v>
      </c>
      <c r="D35" s="646"/>
      <c r="E35" s="646"/>
      <c r="F35" s="646"/>
      <c r="G35" s="365">
        <v>4</v>
      </c>
      <c r="H35" s="364" t="s">
        <v>5024</v>
      </c>
      <c r="I35" s="173" t="s">
        <v>4514</v>
      </c>
      <c r="J35" s="174" t="s">
        <v>3343</v>
      </c>
      <c r="K35" s="114" t="s">
        <v>5071</v>
      </c>
      <c r="L35" s="114" t="s">
        <v>4504</v>
      </c>
      <c r="M35" s="250" t="s">
        <v>5425</v>
      </c>
      <c r="N35" s="219" t="s">
        <v>4909</v>
      </c>
      <c r="O35" s="96" t="b">
        <f t="shared" si="0"/>
        <v>1</v>
      </c>
    </row>
    <row r="36" spans="1:15" ht="39.950000000000003" customHeight="1">
      <c r="A36" s="496" t="s">
        <v>5795</v>
      </c>
      <c r="B36" s="175" t="s">
        <v>3385</v>
      </c>
      <c r="C36" s="365" t="s">
        <v>3389</v>
      </c>
      <c r="D36" s="646"/>
      <c r="E36" s="646"/>
      <c r="F36" s="646"/>
      <c r="G36" s="365">
        <v>1</v>
      </c>
      <c r="H36" s="364" t="s">
        <v>5024</v>
      </c>
      <c r="I36" s="173" t="s">
        <v>3391</v>
      </c>
      <c r="J36" s="174" t="s">
        <v>3343</v>
      </c>
      <c r="K36" s="114" t="s">
        <v>3360</v>
      </c>
      <c r="L36" s="114" t="s">
        <v>4505</v>
      </c>
      <c r="M36" s="251" t="s">
        <v>5519</v>
      </c>
      <c r="N36" s="219" t="s">
        <v>4908</v>
      </c>
      <c r="O36" s="96" t="b">
        <f t="shared" si="0"/>
        <v>0</v>
      </c>
    </row>
    <row r="37" spans="1:15" ht="39.950000000000003" customHeight="1">
      <c r="A37" s="496" t="s">
        <v>5795</v>
      </c>
      <c r="B37" s="175" t="s">
        <v>3385</v>
      </c>
      <c r="C37" s="365" t="s">
        <v>3393</v>
      </c>
      <c r="D37" s="646">
        <v>1</v>
      </c>
      <c r="E37" s="646">
        <v>31</v>
      </c>
      <c r="F37" s="646">
        <v>29</v>
      </c>
      <c r="G37" s="365">
        <v>6</v>
      </c>
      <c r="H37" s="364" t="s">
        <v>5024</v>
      </c>
      <c r="I37" s="173" t="s">
        <v>3394</v>
      </c>
      <c r="J37" s="174" t="s">
        <v>3343</v>
      </c>
      <c r="K37" s="114" t="s">
        <v>3360</v>
      </c>
      <c r="L37" s="114" t="s">
        <v>4505</v>
      </c>
      <c r="M37" s="251" t="s">
        <v>5520</v>
      </c>
      <c r="N37" s="219" t="s">
        <v>4908</v>
      </c>
      <c r="O37" s="96" t="b">
        <f t="shared" si="0"/>
        <v>0</v>
      </c>
    </row>
    <row r="38" spans="1:15" ht="39.950000000000003" customHeight="1">
      <c r="A38" s="496" t="s">
        <v>5795</v>
      </c>
      <c r="B38" s="175" t="s">
        <v>3385</v>
      </c>
      <c r="C38" s="365" t="s">
        <v>3393</v>
      </c>
      <c r="D38" s="646"/>
      <c r="E38" s="646"/>
      <c r="F38" s="646"/>
      <c r="G38" s="365">
        <v>1</v>
      </c>
      <c r="H38" s="364" t="s">
        <v>5024</v>
      </c>
      <c r="I38" s="173" t="s">
        <v>3395</v>
      </c>
      <c r="J38" s="174" t="s">
        <v>3343</v>
      </c>
      <c r="K38" s="114" t="s">
        <v>3360</v>
      </c>
      <c r="L38" s="114" t="s">
        <v>4505</v>
      </c>
      <c r="M38" s="251" t="s">
        <v>5520</v>
      </c>
      <c r="N38" s="219" t="s">
        <v>4908</v>
      </c>
      <c r="O38" s="96" t="b">
        <f t="shared" si="0"/>
        <v>0</v>
      </c>
    </row>
    <row r="39" spans="1:15" ht="39.950000000000003" customHeight="1">
      <c r="A39" s="496" t="s">
        <v>5795</v>
      </c>
      <c r="B39" s="175" t="s">
        <v>3385</v>
      </c>
      <c r="C39" s="365" t="s">
        <v>3393</v>
      </c>
      <c r="D39" s="646"/>
      <c r="E39" s="646"/>
      <c r="F39" s="646"/>
      <c r="G39" s="365">
        <v>1</v>
      </c>
      <c r="H39" s="364" t="s">
        <v>5024</v>
      </c>
      <c r="I39" s="173" t="s">
        <v>3396</v>
      </c>
      <c r="J39" s="174" t="s">
        <v>3343</v>
      </c>
      <c r="K39" s="114" t="s">
        <v>3597</v>
      </c>
      <c r="L39" s="114" t="s">
        <v>4504</v>
      </c>
      <c r="M39" s="250" t="s">
        <v>3367</v>
      </c>
      <c r="N39" s="219" t="s">
        <v>4909</v>
      </c>
      <c r="O39" s="96" t="b">
        <f t="shared" si="0"/>
        <v>1</v>
      </c>
    </row>
    <row r="40" spans="1:15" ht="39.950000000000003" customHeight="1">
      <c r="A40" s="496" t="s">
        <v>5795</v>
      </c>
      <c r="B40" s="175" t="s">
        <v>3385</v>
      </c>
      <c r="C40" s="365" t="s">
        <v>3397</v>
      </c>
      <c r="D40" s="646">
        <v>1</v>
      </c>
      <c r="E40" s="646">
        <v>24</v>
      </c>
      <c r="F40" s="646">
        <v>24</v>
      </c>
      <c r="G40" s="365">
        <v>1</v>
      </c>
      <c r="H40" s="364" t="s">
        <v>5024</v>
      </c>
      <c r="I40" s="173" t="s">
        <v>4515</v>
      </c>
      <c r="J40" s="174" t="s">
        <v>3343</v>
      </c>
      <c r="K40" s="114" t="s">
        <v>5239</v>
      </c>
      <c r="L40" s="114" t="s">
        <v>4504</v>
      </c>
      <c r="M40" s="250" t="s">
        <v>3559</v>
      </c>
      <c r="N40" s="219" t="s">
        <v>4909</v>
      </c>
      <c r="O40" s="96" t="b">
        <f t="shared" si="0"/>
        <v>1</v>
      </c>
    </row>
    <row r="41" spans="1:15" ht="39.950000000000003" customHeight="1">
      <c r="A41" s="496" t="s">
        <v>5795</v>
      </c>
      <c r="B41" s="175" t="s">
        <v>3385</v>
      </c>
      <c r="C41" s="365" t="s">
        <v>3397</v>
      </c>
      <c r="D41" s="646"/>
      <c r="E41" s="646"/>
      <c r="F41" s="646"/>
      <c r="G41" s="365">
        <v>1</v>
      </c>
      <c r="H41" s="364" t="s">
        <v>5019</v>
      </c>
      <c r="I41" s="173" t="s">
        <v>3398</v>
      </c>
      <c r="J41" s="174" t="s">
        <v>3343</v>
      </c>
      <c r="K41" s="114" t="s">
        <v>3597</v>
      </c>
      <c r="L41" s="114" t="s">
        <v>4504</v>
      </c>
      <c r="M41" s="250" t="s">
        <v>5338</v>
      </c>
      <c r="N41" s="219" t="s">
        <v>4909</v>
      </c>
      <c r="O41" s="96" t="b">
        <f t="shared" si="0"/>
        <v>1</v>
      </c>
    </row>
    <row r="42" spans="1:15" ht="39.950000000000003" customHeight="1">
      <c r="A42" s="496" t="s">
        <v>5795</v>
      </c>
      <c r="B42" s="175" t="s">
        <v>3385</v>
      </c>
      <c r="C42" s="365" t="s">
        <v>3399</v>
      </c>
      <c r="D42" s="646">
        <v>1</v>
      </c>
      <c r="E42" s="646">
        <v>90</v>
      </c>
      <c r="F42" s="646">
        <v>81</v>
      </c>
      <c r="G42" s="365">
        <v>6</v>
      </c>
      <c r="H42" s="364" t="s">
        <v>5019</v>
      </c>
      <c r="I42" s="173" t="s">
        <v>3400</v>
      </c>
      <c r="J42" s="174" t="s">
        <v>3343</v>
      </c>
      <c r="K42" s="114" t="s">
        <v>3597</v>
      </c>
      <c r="L42" s="114" t="s">
        <v>4504</v>
      </c>
      <c r="M42" s="250" t="s">
        <v>5339</v>
      </c>
      <c r="N42" s="219" t="s">
        <v>4909</v>
      </c>
      <c r="O42" s="96" t="b">
        <f t="shared" si="0"/>
        <v>1</v>
      </c>
    </row>
    <row r="43" spans="1:15" ht="39.950000000000003" customHeight="1">
      <c r="A43" s="496" t="s">
        <v>5795</v>
      </c>
      <c r="B43" s="175" t="s">
        <v>3385</v>
      </c>
      <c r="C43" s="365" t="s">
        <v>3356</v>
      </c>
      <c r="D43" s="646"/>
      <c r="E43" s="646"/>
      <c r="F43" s="646"/>
      <c r="G43" s="365">
        <v>1</v>
      </c>
      <c r="H43" s="364" t="s">
        <v>5018</v>
      </c>
      <c r="I43" s="173" t="s">
        <v>3401</v>
      </c>
      <c r="J43" s="174" t="s">
        <v>3343</v>
      </c>
      <c r="K43" s="114" t="s">
        <v>3597</v>
      </c>
      <c r="L43" s="114" t="s">
        <v>4504</v>
      </c>
      <c r="M43" s="250" t="s">
        <v>5340</v>
      </c>
      <c r="N43" s="219" t="s">
        <v>4909</v>
      </c>
      <c r="O43" s="96" t="b">
        <f t="shared" si="0"/>
        <v>1</v>
      </c>
    </row>
    <row r="44" spans="1:15" ht="39.950000000000003" customHeight="1">
      <c r="A44" s="496" t="s">
        <v>5795</v>
      </c>
      <c r="B44" s="175" t="s">
        <v>3385</v>
      </c>
      <c r="C44" s="365" t="s">
        <v>3356</v>
      </c>
      <c r="D44" s="646"/>
      <c r="E44" s="646"/>
      <c r="F44" s="646"/>
      <c r="G44" s="365">
        <v>2</v>
      </c>
      <c r="H44" s="364" t="s">
        <v>5018</v>
      </c>
      <c r="I44" s="173" t="s">
        <v>3402</v>
      </c>
      <c r="J44" s="174" t="s">
        <v>3343</v>
      </c>
      <c r="K44" s="114" t="s">
        <v>5521</v>
      </c>
      <c r="L44" s="114" t="s">
        <v>4505</v>
      </c>
      <c r="M44" s="251" t="s">
        <v>5254</v>
      </c>
      <c r="N44" s="219" t="s">
        <v>4908</v>
      </c>
      <c r="O44" s="96" t="b">
        <f t="shared" si="0"/>
        <v>0</v>
      </c>
    </row>
    <row r="45" spans="1:15" ht="39.950000000000003" customHeight="1">
      <c r="A45" s="496" t="s">
        <v>5795</v>
      </c>
      <c r="B45" s="175" t="s">
        <v>3385</v>
      </c>
      <c r="C45" s="365" t="s">
        <v>3356</v>
      </c>
      <c r="D45" s="646"/>
      <c r="E45" s="646"/>
      <c r="F45" s="646"/>
      <c r="G45" s="365">
        <v>1</v>
      </c>
      <c r="H45" s="364" t="s">
        <v>3380</v>
      </c>
      <c r="I45" s="173" t="s">
        <v>3403</v>
      </c>
      <c r="J45" s="174" t="s">
        <v>3343</v>
      </c>
      <c r="K45" s="114" t="s">
        <v>5521</v>
      </c>
      <c r="L45" s="114" t="s">
        <v>4505</v>
      </c>
      <c r="M45" s="251" t="s">
        <v>5249</v>
      </c>
      <c r="N45" s="219" t="s">
        <v>4909</v>
      </c>
      <c r="O45" s="96" t="b">
        <f t="shared" si="0"/>
        <v>1</v>
      </c>
    </row>
    <row r="46" spans="1:15" ht="39.950000000000003" customHeight="1">
      <c r="A46" s="496" t="s">
        <v>5795</v>
      </c>
      <c r="B46" s="175" t="s">
        <v>3385</v>
      </c>
      <c r="C46" s="365" t="s">
        <v>3383</v>
      </c>
      <c r="D46" s="364">
        <v>21</v>
      </c>
      <c r="E46" s="364">
        <v>80</v>
      </c>
      <c r="F46" s="364">
        <v>70</v>
      </c>
      <c r="G46" s="365">
        <v>1</v>
      </c>
      <c r="H46" s="364" t="s">
        <v>5024</v>
      </c>
      <c r="I46" s="173" t="s">
        <v>4702</v>
      </c>
      <c r="J46" s="174" t="s">
        <v>3343</v>
      </c>
      <c r="K46" s="114" t="s">
        <v>3597</v>
      </c>
      <c r="L46" s="114" t="s">
        <v>4504</v>
      </c>
      <c r="M46" s="250" t="s">
        <v>5248</v>
      </c>
      <c r="N46" s="219" t="s">
        <v>4909</v>
      </c>
      <c r="O46" s="96" t="b">
        <f t="shared" si="0"/>
        <v>1</v>
      </c>
    </row>
    <row r="47" spans="1:15" ht="39.950000000000003" customHeight="1">
      <c r="A47" s="496" t="s">
        <v>5795</v>
      </c>
      <c r="B47" s="175" t="s">
        <v>3404</v>
      </c>
      <c r="C47" s="365" t="s">
        <v>3405</v>
      </c>
      <c r="D47" s="646">
        <v>1</v>
      </c>
      <c r="E47" s="646">
        <v>32</v>
      </c>
      <c r="F47" s="646">
        <v>32</v>
      </c>
      <c r="G47" s="365">
        <v>1</v>
      </c>
      <c r="H47" s="364" t="s">
        <v>5018</v>
      </c>
      <c r="I47" s="173" t="s">
        <v>4703</v>
      </c>
      <c r="J47" s="174" t="s">
        <v>3343</v>
      </c>
      <c r="K47" s="114" t="s">
        <v>5071</v>
      </c>
      <c r="L47" s="114" t="s">
        <v>4504</v>
      </c>
      <c r="M47" s="250" t="s">
        <v>5244</v>
      </c>
      <c r="N47" s="219" t="s">
        <v>4909</v>
      </c>
      <c r="O47" s="96" t="b">
        <f t="shared" si="0"/>
        <v>1</v>
      </c>
    </row>
    <row r="48" spans="1:15" ht="39.950000000000003" customHeight="1">
      <c r="A48" s="496" t="s">
        <v>5795</v>
      </c>
      <c r="B48" s="175" t="s">
        <v>3404</v>
      </c>
      <c r="C48" s="365" t="s">
        <v>3405</v>
      </c>
      <c r="D48" s="646"/>
      <c r="E48" s="646"/>
      <c r="F48" s="646"/>
      <c r="G48" s="365">
        <v>1</v>
      </c>
      <c r="H48" s="364" t="s">
        <v>5024</v>
      </c>
      <c r="I48" s="173" t="s">
        <v>4704</v>
      </c>
      <c r="J48" s="174" t="s">
        <v>3343</v>
      </c>
      <c r="K48" s="114" t="s">
        <v>5239</v>
      </c>
      <c r="L48" s="114" t="s">
        <v>4504</v>
      </c>
      <c r="M48" s="250" t="s">
        <v>5341</v>
      </c>
      <c r="N48" s="219" t="s">
        <v>4909</v>
      </c>
      <c r="O48" s="96" t="b">
        <f t="shared" si="0"/>
        <v>1</v>
      </c>
    </row>
    <row r="49" spans="1:15" ht="39.950000000000003" customHeight="1">
      <c r="A49" s="496" t="s">
        <v>5795</v>
      </c>
      <c r="B49" s="175" t="s">
        <v>3404</v>
      </c>
      <c r="C49" s="365" t="s">
        <v>3406</v>
      </c>
      <c r="D49" s="646">
        <v>1</v>
      </c>
      <c r="E49" s="646">
        <v>28</v>
      </c>
      <c r="F49" s="646">
        <v>27</v>
      </c>
      <c r="G49" s="365">
        <v>3</v>
      </c>
      <c r="H49" s="364" t="s">
        <v>5024</v>
      </c>
      <c r="I49" s="173" t="s">
        <v>4705</v>
      </c>
      <c r="J49" s="174" t="s">
        <v>3343</v>
      </c>
      <c r="K49" s="114" t="s">
        <v>5071</v>
      </c>
      <c r="L49" s="114" t="s">
        <v>4504</v>
      </c>
      <c r="M49" s="250" t="s">
        <v>5342</v>
      </c>
      <c r="N49" s="219" t="s">
        <v>4909</v>
      </c>
      <c r="O49" s="96" t="b">
        <f t="shared" si="0"/>
        <v>1</v>
      </c>
    </row>
    <row r="50" spans="1:15" ht="39.950000000000003" customHeight="1">
      <c r="A50" s="496" t="s">
        <v>5795</v>
      </c>
      <c r="B50" s="175" t="s">
        <v>3404</v>
      </c>
      <c r="C50" s="365" t="s">
        <v>3406</v>
      </c>
      <c r="D50" s="646"/>
      <c r="E50" s="646"/>
      <c r="F50" s="646"/>
      <c r="G50" s="365">
        <v>1</v>
      </c>
      <c r="H50" s="364" t="s">
        <v>5018</v>
      </c>
      <c r="I50" s="173" t="s">
        <v>4706</v>
      </c>
      <c r="J50" s="174" t="s">
        <v>3343</v>
      </c>
      <c r="K50" s="114" t="s">
        <v>4414</v>
      </c>
      <c r="L50" s="114" t="s">
        <v>4504</v>
      </c>
      <c r="M50" s="250" t="s">
        <v>3407</v>
      </c>
      <c r="N50" s="219" t="s">
        <v>4909</v>
      </c>
      <c r="O50" s="96" t="b">
        <f t="shared" si="0"/>
        <v>1</v>
      </c>
    </row>
    <row r="51" spans="1:15" ht="39.950000000000003" customHeight="1">
      <c r="A51" s="496" t="s">
        <v>5795</v>
      </c>
      <c r="B51" s="175" t="s">
        <v>3404</v>
      </c>
      <c r="C51" s="365" t="s">
        <v>3406</v>
      </c>
      <c r="D51" s="646"/>
      <c r="E51" s="646"/>
      <c r="F51" s="646"/>
      <c r="G51" s="365">
        <v>1</v>
      </c>
      <c r="H51" s="364" t="s">
        <v>5024</v>
      </c>
      <c r="I51" s="173" t="s">
        <v>3408</v>
      </c>
      <c r="J51" s="174" t="s">
        <v>3343</v>
      </c>
      <c r="K51" s="114" t="s">
        <v>5071</v>
      </c>
      <c r="L51" s="114" t="s">
        <v>4504</v>
      </c>
      <c r="M51" s="250" t="s">
        <v>5343</v>
      </c>
      <c r="N51" s="219" t="s">
        <v>4909</v>
      </c>
      <c r="O51" s="96" t="b">
        <f t="shared" si="0"/>
        <v>1</v>
      </c>
    </row>
    <row r="52" spans="1:15" ht="39.950000000000003" customHeight="1">
      <c r="A52" s="496" t="s">
        <v>5795</v>
      </c>
      <c r="B52" s="175" t="s">
        <v>3404</v>
      </c>
      <c r="C52" s="365" t="s">
        <v>3409</v>
      </c>
      <c r="D52" s="646">
        <v>1</v>
      </c>
      <c r="E52" s="646">
        <v>19</v>
      </c>
      <c r="F52" s="646">
        <v>18</v>
      </c>
      <c r="G52" s="365">
        <v>3</v>
      </c>
      <c r="H52" s="364" t="s">
        <v>5024</v>
      </c>
      <c r="I52" s="173" t="s">
        <v>3410</v>
      </c>
      <c r="J52" s="174" t="s">
        <v>3343</v>
      </c>
      <c r="K52" s="114" t="s">
        <v>3360</v>
      </c>
      <c r="L52" s="114" t="s">
        <v>4505</v>
      </c>
      <c r="M52" s="251" t="s">
        <v>3392</v>
      </c>
      <c r="N52" s="219" t="s">
        <v>4908</v>
      </c>
      <c r="O52" s="96" t="b">
        <f t="shared" si="0"/>
        <v>0</v>
      </c>
    </row>
    <row r="53" spans="1:15" ht="39.950000000000003" customHeight="1">
      <c r="A53" s="496" t="s">
        <v>5795</v>
      </c>
      <c r="B53" s="175" t="s">
        <v>3404</v>
      </c>
      <c r="C53" s="365" t="s">
        <v>3409</v>
      </c>
      <c r="D53" s="646"/>
      <c r="E53" s="646"/>
      <c r="F53" s="646"/>
      <c r="G53" s="365">
        <v>2</v>
      </c>
      <c r="H53" s="364" t="s">
        <v>5019</v>
      </c>
      <c r="I53" s="173" t="s">
        <v>4707</v>
      </c>
      <c r="J53" s="174" t="s">
        <v>3343</v>
      </c>
      <c r="K53" s="114" t="s">
        <v>5071</v>
      </c>
      <c r="L53" s="114" t="s">
        <v>4504</v>
      </c>
      <c r="M53" s="250" t="s">
        <v>5426</v>
      </c>
      <c r="N53" s="219" t="s">
        <v>4909</v>
      </c>
      <c r="O53" s="96" t="b">
        <f t="shared" si="0"/>
        <v>1</v>
      </c>
    </row>
    <row r="54" spans="1:15" ht="39.950000000000003" customHeight="1">
      <c r="A54" s="496" t="s">
        <v>5795</v>
      </c>
      <c r="B54" s="175" t="s">
        <v>3404</v>
      </c>
      <c r="C54" s="365" t="s">
        <v>3409</v>
      </c>
      <c r="D54" s="646"/>
      <c r="E54" s="646"/>
      <c r="F54" s="646"/>
      <c r="G54" s="365">
        <v>2</v>
      </c>
      <c r="H54" s="364" t="s">
        <v>5024</v>
      </c>
      <c r="I54" s="173" t="s">
        <v>3411</v>
      </c>
      <c r="J54" s="174" t="s">
        <v>3343</v>
      </c>
      <c r="K54" s="114" t="s">
        <v>3597</v>
      </c>
      <c r="L54" s="114" t="s">
        <v>4504</v>
      </c>
      <c r="M54" s="250" t="s">
        <v>3367</v>
      </c>
      <c r="N54" s="219" t="s">
        <v>4909</v>
      </c>
      <c r="O54" s="96" t="b">
        <f t="shared" si="0"/>
        <v>1</v>
      </c>
    </row>
    <row r="55" spans="1:15" ht="39.950000000000003" customHeight="1">
      <c r="A55" s="496" t="s">
        <v>5795</v>
      </c>
      <c r="B55" s="175" t="s">
        <v>3404</v>
      </c>
      <c r="C55" s="365" t="s">
        <v>3412</v>
      </c>
      <c r="D55" s="646">
        <v>1</v>
      </c>
      <c r="E55" s="646">
        <v>28</v>
      </c>
      <c r="F55" s="646">
        <v>28</v>
      </c>
      <c r="G55" s="365">
        <v>2</v>
      </c>
      <c r="H55" s="364" t="s">
        <v>5024</v>
      </c>
      <c r="I55" s="173" t="s">
        <v>4708</v>
      </c>
      <c r="J55" s="174" t="s">
        <v>3343</v>
      </c>
      <c r="K55" s="114" t="s">
        <v>5239</v>
      </c>
      <c r="L55" s="114" t="s">
        <v>4504</v>
      </c>
      <c r="M55" s="250" t="s">
        <v>3559</v>
      </c>
      <c r="N55" s="219" t="s">
        <v>4909</v>
      </c>
      <c r="O55" s="96" t="b">
        <f t="shared" si="0"/>
        <v>1</v>
      </c>
    </row>
    <row r="56" spans="1:15" ht="39.950000000000003" customHeight="1">
      <c r="A56" s="496" t="s">
        <v>5795</v>
      </c>
      <c r="B56" s="175" t="s">
        <v>3404</v>
      </c>
      <c r="C56" s="365" t="s">
        <v>3412</v>
      </c>
      <c r="D56" s="646"/>
      <c r="E56" s="646"/>
      <c r="F56" s="646"/>
      <c r="G56" s="365">
        <v>3</v>
      </c>
      <c r="H56" s="364" t="s">
        <v>5024</v>
      </c>
      <c r="I56" s="173" t="s">
        <v>3414</v>
      </c>
      <c r="J56" s="174" t="s">
        <v>3343</v>
      </c>
      <c r="K56" s="114" t="s">
        <v>3597</v>
      </c>
      <c r="L56" s="114" t="s">
        <v>4504</v>
      </c>
      <c r="M56" s="250" t="s">
        <v>3367</v>
      </c>
      <c r="N56" s="219" t="s">
        <v>4909</v>
      </c>
      <c r="O56" s="96" t="b">
        <f t="shared" si="0"/>
        <v>1</v>
      </c>
    </row>
    <row r="57" spans="1:15" ht="39.950000000000003" customHeight="1">
      <c r="A57" s="496" t="s">
        <v>5795</v>
      </c>
      <c r="B57" s="175" t="s">
        <v>3404</v>
      </c>
      <c r="C57" s="365" t="s">
        <v>3415</v>
      </c>
      <c r="D57" s="364">
        <v>1</v>
      </c>
      <c r="E57" s="364">
        <v>34</v>
      </c>
      <c r="F57" s="364">
        <v>30</v>
      </c>
      <c r="G57" s="365">
        <v>4</v>
      </c>
      <c r="H57" s="364" t="s">
        <v>5024</v>
      </c>
      <c r="I57" s="173" t="s">
        <v>3416</v>
      </c>
      <c r="J57" s="174" t="s">
        <v>3343</v>
      </c>
      <c r="K57" s="114" t="s">
        <v>3597</v>
      </c>
      <c r="L57" s="114" t="s">
        <v>4504</v>
      </c>
      <c r="M57" s="250" t="s">
        <v>3362</v>
      </c>
      <c r="N57" s="219" t="s">
        <v>4909</v>
      </c>
      <c r="O57" s="96" t="b">
        <f t="shared" si="0"/>
        <v>1</v>
      </c>
    </row>
    <row r="58" spans="1:15" ht="39.950000000000003" customHeight="1">
      <c r="A58" s="496" t="s">
        <v>5795</v>
      </c>
      <c r="B58" s="175" t="s">
        <v>3404</v>
      </c>
      <c r="C58" s="365" t="s">
        <v>3383</v>
      </c>
      <c r="D58" s="646">
        <v>21</v>
      </c>
      <c r="E58" s="646">
        <v>80</v>
      </c>
      <c r="F58" s="646">
        <v>74</v>
      </c>
      <c r="G58" s="365">
        <v>2</v>
      </c>
      <c r="H58" s="364" t="s">
        <v>5024</v>
      </c>
      <c r="I58" s="173" t="s">
        <v>3417</v>
      </c>
      <c r="J58" s="174" t="s">
        <v>3343</v>
      </c>
      <c r="K58" s="114" t="s">
        <v>3597</v>
      </c>
      <c r="L58" s="114" t="s">
        <v>4504</v>
      </c>
      <c r="M58" s="250" t="s">
        <v>5344</v>
      </c>
      <c r="N58" s="219" t="s">
        <v>4909</v>
      </c>
      <c r="O58" s="96" t="b">
        <f t="shared" si="0"/>
        <v>1</v>
      </c>
    </row>
    <row r="59" spans="1:15" ht="39.950000000000003" customHeight="1">
      <c r="A59" s="496" t="s">
        <v>5795</v>
      </c>
      <c r="B59" s="175" t="s">
        <v>3404</v>
      </c>
      <c r="C59" s="365" t="s">
        <v>3363</v>
      </c>
      <c r="D59" s="646"/>
      <c r="E59" s="646"/>
      <c r="F59" s="646"/>
      <c r="G59" s="365">
        <v>2</v>
      </c>
      <c r="H59" s="364" t="s">
        <v>5024</v>
      </c>
      <c r="I59" s="173" t="s">
        <v>3418</v>
      </c>
      <c r="J59" s="174" t="s">
        <v>3343</v>
      </c>
      <c r="K59" s="114" t="s">
        <v>3360</v>
      </c>
      <c r="L59" s="114" t="s">
        <v>4505</v>
      </c>
      <c r="M59" s="251" t="s">
        <v>5250</v>
      </c>
      <c r="N59" s="219" t="s">
        <v>4908</v>
      </c>
      <c r="O59" s="96" t="b">
        <f t="shared" si="0"/>
        <v>0</v>
      </c>
    </row>
    <row r="60" spans="1:15" ht="39.950000000000003" customHeight="1">
      <c r="A60" s="496" t="s">
        <v>5795</v>
      </c>
      <c r="B60" s="175" t="s">
        <v>3419</v>
      </c>
      <c r="C60" s="365" t="s">
        <v>3420</v>
      </c>
      <c r="D60" s="646">
        <v>1</v>
      </c>
      <c r="E60" s="646">
        <v>34</v>
      </c>
      <c r="F60" s="646">
        <v>31</v>
      </c>
      <c r="G60" s="365">
        <v>1</v>
      </c>
      <c r="H60" s="364" t="s">
        <v>5024</v>
      </c>
      <c r="I60" s="173" t="s">
        <v>4708</v>
      </c>
      <c r="J60" s="174" t="s">
        <v>3343</v>
      </c>
      <c r="K60" s="114" t="s">
        <v>3360</v>
      </c>
      <c r="L60" s="114" t="s">
        <v>4505</v>
      </c>
      <c r="M60" s="251" t="s">
        <v>5520</v>
      </c>
      <c r="N60" s="219" t="s">
        <v>4908</v>
      </c>
      <c r="O60" s="96" t="b">
        <f t="shared" si="0"/>
        <v>0</v>
      </c>
    </row>
    <row r="61" spans="1:15" ht="39.950000000000003" customHeight="1">
      <c r="A61" s="496" t="s">
        <v>5795</v>
      </c>
      <c r="B61" s="175" t="s">
        <v>3419</v>
      </c>
      <c r="C61" s="365" t="s">
        <v>3415</v>
      </c>
      <c r="D61" s="646"/>
      <c r="E61" s="646"/>
      <c r="F61" s="646"/>
      <c r="G61" s="365">
        <v>1</v>
      </c>
      <c r="H61" s="364" t="s">
        <v>5024</v>
      </c>
      <c r="I61" s="173" t="s">
        <v>3421</v>
      </c>
      <c r="J61" s="174" t="s">
        <v>3343</v>
      </c>
      <c r="K61" s="114" t="s">
        <v>3597</v>
      </c>
      <c r="L61" s="114" t="s">
        <v>4504</v>
      </c>
      <c r="M61" s="250" t="s">
        <v>3362</v>
      </c>
      <c r="N61" s="219" t="s">
        <v>4909</v>
      </c>
      <c r="O61" s="96" t="b">
        <f t="shared" si="0"/>
        <v>1</v>
      </c>
    </row>
    <row r="62" spans="1:15" ht="39.950000000000003" customHeight="1">
      <c r="A62" s="496" t="s">
        <v>5795</v>
      </c>
      <c r="B62" s="175" t="s">
        <v>3419</v>
      </c>
      <c r="C62" s="365" t="s">
        <v>3415</v>
      </c>
      <c r="D62" s="646"/>
      <c r="E62" s="646"/>
      <c r="F62" s="646"/>
      <c r="G62" s="365">
        <v>4</v>
      </c>
      <c r="H62" s="364" t="s">
        <v>5024</v>
      </c>
      <c r="I62" s="173" t="s">
        <v>4516</v>
      </c>
      <c r="J62" s="174" t="s">
        <v>3343</v>
      </c>
      <c r="K62" s="114" t="s">
        <v>5071</v>
      </c>
      <c r="L62" s="114" t="s">
        <v>4504</v>
      </c>
      <c r="M62" s="250" t="s">
        <v>3422</v>
      </c>
      <c r="N62" s="219" t="s">
        <v>4909</v>
      </c>
      <c r="O62" s="96" t="b">
        <f t="shared" si="0"/>
        <v>1</v>
      </c>
    </row>
    <row r="63" spans="1:15" ht="39.950000000000003" customHeight="1">
      <c r="A63" s="496" t="s">
        <v>5795</v>
      </c>
      <c r="B63" s="175" t="s">
        <v>3419</v>
      </c>
      <c r="C63" s="365" t="s">
        <v>3415</v>
      </c>
      <c r="D63" s="646"/>
      <c r="E63" s="646"/>
      <c r="F63" s="646"/>
      <c r="G63" s="365">
        <v>5</v>
      </c>
      <c r="H63" s="364" t="s">
        <v>5024</v>
      </c>
      <c r="I63" s="173" t="s">
        <v>4709</v>
      </c>
      <c r="J63" s="174" t="s">
        <v>3343</v>
      </c>
      <c r="K63" s="114" t="s">
        <v>5071</v>
      </c>
      <c r="L63" s="114" t="s">
        <v>4504</v>
      </c>
      <c r="M63" s="250" t="s">
        <v>3422</v>
      </c>
      <c r="N63" s="219" t="s">
        <v>4909</v>
      </c>
      <c r="O63" s="96" t="b">
        <f t="shared" si="0"/>
        <v>1</v>
      </c>
    </row>
    <row r="64" spans="1:15" ht="39.950000000000003" customHeight="1">
      <c r="A64" s="496" t="s">
        <v>5795</v>
      </c>
      <c r="B64" s="175" t="s">
        <v>3419</v>
      </c>
      <c r="C64" s="365" t="s">
        <v>3423</v>
      </c>
      <c r="D64" s="646">
        <v>1</v>
      </c>
      <c r="E64" s="646">
        <v>24</v>
      </c>
      <c r="F64" s="646">
        <v>24</v>
      </c>
      <c r="G64" s="365">
        <v>2</v>
      </c>
      <c r="H64" s="364" t="s">
        <v>5024</v>
      </c>
      <c r="I64" s="173" t="s">
        <v>4517</v>
      </c>
      <c r="J64" s="174" t="s">
        <v>3343</v>
      </c>
      <c r="K64" s="114" t="s">
        <v>3360</v>
      </c>
      <c r="L64" s="114" t="s">
        <v>4505</v>
      </c>
      <c r="M64" s="251" t="s">
        <v>3392</v>
      </c>
      <c r="N64" s="219" t="s">
        <v>4908</v>
      </c>
      <c r="O64" s="96" t="b">
        <f t="shared" si="0"/>
        <v>0</v>
      </c>
    </row>
    <row r="65" spans="1:15" ht="39.950000000000003" customHeight="1">
      <c r="A65" s="496" t="s">
        <v>5795</v>
      </c>
      <c r="B65" s="175" t="s">
        <v>3419</v>
      </c>
      <c r="C65" s="365" t="s">
        <v>3423</v>
      </c>
      <c r="D65" s="646"/>
      <c r="E65" s="646"/>
      <c r="F65" s="646"/>
      <c r="G65" s="365">
        <v>2</v>
      </c>
      <c r="H65" s="364" t="s">
        <v>5024</v>
      </c>
      <c r="I65" s="173" t="s">
        <v>3424</v>
      </c>
      <c r="J65" s="174" t="s">
        <v>3343</v>
      </c>
      <c r="K65" s="114" t="s">
        <v>5071</v>
      </c>
      <c r="L65" s="114" t="s">
        <v>4504</v>
      </c>
      <c r="M65" s="250" t="s">
        <v>5345</v>
      </c>
      <c r="N65" s="219" t="s">
        <v>4909</v>
      </c>
      <c r="O65" s="96" t="b">
        <f t="shared" si="0"/>
        <v>1</v>
      </c>
    </row>
    <row r="66" spans="1:15" ht="39.950000000000003" customHeight="1">
      <c r="A66" s="496" t="s">
        <v>5795</v>
      </c>
      <c r="B66" s="175" t="s">
        <v>3419</v>
      </c>
      <c r="C66" s="365" t="s">
        <v>3423</v>
      </c>
      <c r="D66" s="646"/>
      <c r="E66" s="646"/>
      <c r="F66" s="646"/>
      <c r="G66" s="365">
        <v>1</v>
      </c>
      <c r="H66" s="364" t="s">
        <v>5043</v>
      </c>
      <c r="I66" s="173" t="s">
        <v>3425</v>
      </c>
      <c r="J66" s="174" t="s">
        <v>3343</v>
      </c>
      <c r="K66" s="114" t="s">
        <v>3597</v>
      </c>
      <c r="L66" s="114" t="s">
        <v>4504</v>
      </c>
      <c r="M66" s="250" t="s">
        <v>3367</v>
      </c>
      <c r="N66" s="219" t="s">
        <v>4909</v>
      </c>
      <c r="O66" s="96" t="b">
        <f t="shared" si="0"/>
        <v>1</v>
      </c>
    </row>
    <row r="67" spans="1:15" ht="39.950000000000003" customHeight="1">
      <c r="A67" s="496" t="s">
        <v>5795</v>
      </c>
      <c r="B67" s="175" t="s">
        <v>3419</v>
      </c>
      <c r="C67" s="365" t="s">
        <v>3426</v>
      </c>
      <c r="D67" s="646">
        <v>1</v>
      </c>
      <c r="E67" s="646">
        <v>16</v>
      </c>
      <c r="F67" s="646">
        <v>16</v>
      </c>
      <c r="G67" s="365">
        <v>2</v>
      </c>
      <c r="H67" s="364" t="s">
        <v>5040</v>
      </c>
      <c r="I67" s="173" t="s">
        <v>4518</v>
      </c>
      <c r="J67" s="174" t="s">
        <v>3343</v>
      </c>
      <c r="K67" s="114" t="s">
        <v>5521</v>
      </c>
      <c r="L67" s="114" t="s">
        <v>4505</v>
      </c>
      <c r="M67" s="251" t="s">
        <v>3428</v>
      </c>
      <c r="N67" s="219" t="s">
        <v>4908</v>
      </c>
      <c r="O67" s="96" t="b">
        <f t="shared" si="0"/>
        <v>0</v>
      </c>
    </row>
    <row r="68" spans="1:15" ht="39.950000000000003" customHeight="1">
      <c r="A68" s="496" t="s">
        <v>5795</v>
      </c>
      <c r="B68" s="175" t="s">
        <v>3419</v>
      </c>
      <c r="C68" s="365" t="s">
        <v>3426</v>
      </c>
      <c r="D68" s="646"/>
      <c r="E68" s="646"/>
      <c r="F68" s="646"/>
      <c r="G68" s="365">
        <v>1</v>
      </c>
      <c r="H68" s="364" t="s">
        <v>5024</v>
      </c>
      <c r="I68" s="173" t="s">
        <v>3413</v>
      </c>
      <c r="J68" s="174" t="s">
        <v>3343</v>
      </c>
      <c r="K68" s="114" t="s">
        <v>5521</v>
      </c>
      <c r="L68" s="114" t="s">
        <v>4505</v>
      </c>
      <c r="M68" s="251" t="s">
        <v>5255</v>
      </c>
      <c r="N68" s="219" t="s">
        <v>4908</v>
      </c>
      <c r="O68" s="96" t="b">
        <f t="shared" si="0"/>
        <v>0</v>
      </c>
    </row>
    <row r="69" spans="1:15" ht="39.950000000000003" customHeight="1">
      <c r="A69" s="496" t="s">
        <v>5795</v>
      </c>
      <c r="B69" s="175" t="s">
        <v>3419</v>
      </c>
      <c r="C69" s="365" t="s">
        <v>3429</v>
      </c>
      <c r="D69" s="646">
        <v>1</v>
      </c>
      <c r="E69" s="646">
        <v>29</v>
      </c>
      <c r="F69" s="646">
        <v>28</v>
      </c>
      <c r="G69" s="365">
        <v>1</v>
      </c>
      <c r="H69" s="364" t="s">
        <v>5024</v>
      </c>
      <c r="I69" s="173" t="s">
        <v>3430</v>
      </c>
      <c r="J69" s="174" t="s">
        <v>3343</v>
      </c>
      <c r="K69" s="114" t="s">
        <v>4414</v>
      </c>
      <c r="L69" s="114" t="s">
        <v>4504</v>
      </c>
      <c r="M69" s="250" t="s">
        <v>5346</v>
      </c>
      <c r="N69" s="219" t="s">
        <v>4909</v>
      </c>
      <c r="O69" s="96" t="b">
        <f t="shared" ref="O69:O132" si="1">IF(OR(N69="처리완료"), TRUE, IF(OR(N69="미처리"), FALSE, TRUE))</f>
        <v>1</v>
      </c>
    </row>
    <row r="70" spans="1:15" ht="39.950000000000003" customHeight="1">
      <c r="A70" s="496" t="s">
        <v>5795</v>
      </c>
      <c r="B70" s="175" t="s">
        <v>3419</v>
      </c>
      <c r="C70" s="365" t="s">
        <v>3429</v>
      </c>
      <c r="D70" s="646"/>
      <c r="E70" s="646"/>
      <c r="F70" s="646"/>
      <c r="G70" s="365">
        <v>1</v>
      </c>
      <c r="H70" s="364" t="s">
        <v>5018</v>
      </c>
      <c r="I70" s="173" t="s">
        <v>4519</v>
      </c>
      <c r="J70" s="174" t="s">
        <v>3343</v>
      </c>
      <c r="K70" s="114" t="s">
        <v>5071</v>
      </c>
      <c r="L70" s="114" t="s">
        <v>4504</v>
      </c>
      <c r="M70" s="250" t="s">
        <v>3422</v>
      </c>
      <c r="N70" s="219" t="s">
        <v>4909</v>
      </c>
      <c r="O70" s="96" t="b">
        <f t="shared" si="1"/>
        <v>1</v>
      </c>
    </row>
    <row r="71" spans="1:15" ht="39.950000000000003" customHeight="1">
      <c r="A71" s="496" t="s">
        <v>5795</v>
      </c>
      <c r="B71" s="175" t="s">
        <v>3419</v>
      </c>
      <c r="C71" s="365" t="s">
        <v>3429</v>
      </c>
      <c r="D71" s="646"/>
      <c r="E71" s="646"/>
      <c r="F71" s="646"/>
      <c r="G71" s="365">
        <v>3</v>
      </c>
      <c r="H71" s="364" t="s">
        <v>5029</v>
      </c>
      <c r="I71" s="173" t="s">
        <v>3431</v>
      </c>
      <c r="J71" s="174" t="s">
        <v>3343</v>
      </c>
      <c r="K71" s="114" t="s">
        <v>3597</v>
      </c>
      <c r="L71" s="114" t="s">
        <v>4504</v>
      </c>
      <c r="M71" s="250" t="s">
        <v>5427</v>
      </c>
      <c r="N71" s="219" t="s">
        <v>4909</v>
      </c>
      <c r="O71" s="96" t="b">
        <f t="shared" si="1"/>
        <v>1</v>
      </c>
    </row>
    <row r="72" spans="1:15" ht="39.950000000000003" customHeight="1">
      <c r="A72" s="496" t="s">
        <v>5795</v>
      </c>
      <c r="B72" s="175" t="s">
        <v>3419</v>
      </c>
      <c r="C72" s="365" t="s">
        <v>3399</v>
      </c>
      <c r="D72" s="646">
        <v>2</v>
      </c>
      <c r="E72" s="646">
        <v>89</v>
      </c>
      <c r="F72" s="646">
        <v>76</v>
      </c>
      <c r="G72" s="365">
        <v>1</v>
      </c>
      <c r="H72" s="364" t="s">
        <v>5019</v>
      </c>
      <c r="I72" s="173" t="s">
        <v>3432</v>
      </c>
      <c r="J72" s="174" t="s">
        <v>3343</v>
      </c>
      <c r="K72" s="114" t="s">
        <v>3597</v>
      </c>
      <c r="L72" s="114" t="s">
        <v>4504</v>
      </c>
      <c r="M72" s="250" t="s">
        <v>5339</v>
      </c>
      <c r="N72" s="219" t="s">
        <v>4909</v>
      </c>
      <c r="O72" s="96" t="b">
        <f t="shared" si="1"/>
        <v>1</v>
      </c>
    </row>
    <row r="73" spans="1:15" ht="39.950000000000003" customHeight="1">
      <c r="A73" s="496" t="s">
        <v>5795</v>
      </c>
      <c r="B73" s="175" t="s">
        <v>3419</v>
      </c>
      <c r="C73" s="365" t="s">
        <v>3356</v>
      </c>
      <c r="D73" s="646"/>
      <c r="E73" s="646"/>
      <c r="F73" s="646"/>
      <c r="G73" s="365">
        <v>1</v>
      </c>
      <c r="H73" s="364" t="s">
        <v>5024</v>
      </c>
      <c r="I73" s="173" t="s">
        <v>3433</v>
      </c>
      <c r="J73" s="174" t="s">
        <v>3343</v>
      </c>
      <c r="K73" s="114" t="s">
        <v>3597</v>
      </c>
      <c r="L73" s="114" t="s">
        <v>4504</v>
      </c>
      <c r="M73" s="250" t="s">
        <v>5347</v>
      </c>
      <c r="N73" s="219" t="s">
        <v>4909</v>
      </c>
      <c r="O73" s="96" t="b">
        <f t="shared" si="1"/>
        <v>1</v>
      </c>
    </row>
    <row r="74" spans="1:15" ht="39.950000000000003" customHeight="1">
      <c r="A74" s="496" t="s">
        <v>5795</v>
      </c>
      <c r="B74" s="175" t="s">
        <v>3419</v>
      </c>
      <c r="C74" s="365" t="s">
        <v>3363</v>
      </c>
      <c r="D74" s="646">
        <v>21</v>
      </c>
      <c r="E74" s="646">
        <v>80</v>
      </c>
      <c r="F74" s="646">
        <v>68</v>
      </c>
      <c r="G74" s="365">
        <v>1</v>
      </c>
      <c r="H74" s="364" t="s">
        <v>5018</v>
      </c>
      <c r="I74" s="173" t="s">
        <v>3434</v>
      </c>
      <c r="J74" s="174" t="s">
        <v>3343</v>
      </c>
      <c r="K74" s="114" t="s">
        <v>3597</v>
      </c>
      <c r="L74" s="114" t="s">
        <v>4504</v>
      </c>
      <c r="M74" s="250" t="s">
        <v>5348</v>
      </c>
      <c r="N74" s="219" t="s">
        <v>4909</v>
      </c>
      <c r="O74" s="96" t="b">
        <f t="shared" si="1"/>
        <v>1</v>
      </c>
    </row>
    <row r="75" spans="1:15" ht="39.950000000000003" customHeight="1">
      <c r="A75" s="496" t="s">
        <v>5795</v>
      </c>
      <c r="B75" s="175" t="s">
        <v>3419</v>
      </c>
      <c r="C75" s="365" t="s">
        <v>3363</v>
      </c>
      <c r="D75" s="646"/>
      <c r="E75" s="646"/>
      <c r="F75" s="646"/>
      <c r="G75" s="365">
        <v>1</v>
      </c>
      <c r="H75" s="364" t="s">
        <v>5024</v>
      </c>
      <c r="I75" s="173" t="s">
        <v>3435</v>
      </c>
      <c r="J75" s="174" t="s">
        <v>3343</v>
      </c>
      <c r="K75" s="114" t="s">
        <v>3360</v>
      </c>
      <c r="L75" s="114" t="s">
        <v>4505</v>
      </c>
      <c r="M75" s="251" t="s">
        <v>5522</v>
      </c>
      <c r="N75" s="219" t="s">
        <v>4908</v>
      </c>
      <c r="O75" s="96" t="b">
        <f t="shared" si="1"/>
        <v>0</v>
      </c>
    </row>
    <row r="76" spans="1:15" ht="39.950000000000003" customHeight="1">
      <c r="A76" s="496" t="s">
        <v>5795</v>
      </c>
      <c r="B76" s="175" t="s">
        <v>3436</v>
      </c>
      <c r="C76" s="175" t="s">
        <v>3437</v>
      </c>
      <c r="D76" s="647">
        <v>1</v>
      </c>
      <c r="E76" s="647">
        <v>19</v>
      </c>
      <c r="F76" s="647">
        <v>18</v>
      </c>
      <c r="G76" s="175">
        <v>3</v>
      </c>
      <c r="H76" s="364" t="s">
        <v>5024</v>
      </c>
      <c r="I76" s="173" t="s">
        <v>3413</v>
      </c>
      <c r="J76" s="174" t="s">
        <v>3343</v>
      </c>
      <c r="K76" s="114" t="s">
        <v>3360</v>
      </c>
      <c r="L76" s="114" t="s">
        <v>4505</v>
      </c>
      <c r="M76" s="250" t="s">
        <v>5256</v>
      </c>
      <c r="N76" s="219" t="s">
        <v>4908</v>
      </c>
      <c r="O76" s="96" t="b">
        <f t="shared" si="1"/>
        <v>0</v>
      </c>
    </row>
    <row r="77" spans="1:15" ht="39.950000000000003" customHeight="1">
      <c r="A77" s="496" t="s">
        <v>5795</v>
      </c>
      <c r="B77" s="175" t="s">
        <v>3436</v>
      </c>
      <c r="C77" s="175" t="s">
        <v>3437</v>
      </c>
      <c r="D77" s="647"/>
      <c r="E77" s="647"/>
      <c r="F77" s="647"/>
      <c r="G77" s="175">
        <v>2</v>
      </c>
      <c r="H77" s="364" t="s">
        <v>5024</v>
      </c>
      <c r="I77" s="173" t="s">
        <v>3438</v>
      </c>
      <c r="J77" s="174" t="s">
        <v>3343</v>
      </c>
      <c r="K77" s="114" t="s">
        <v>5071</v>
      </c>
      <c r="L77" s="114" t="s">
        <v>4504</v>
      </c>
      <c r="M77" s="250" t="s">
        <v>5349</v>
      </c>
      <c r="N77" s="219" t="s">
        <v>4909</v>
      </c>
      <c r="O77" s="96" t="b">
        <f t="shared" si="1"/>
        <v>1</v>
      </c>
    </row>
    <row r="78" spans="1:15" ht="39.950000000000003" customHeight="1">
      <c r="A78" s="496" t="s">
        <v>5795</v>
      </c>
      <c r="B78" s="175" t="s">
        <v>3436</v>
      </c>
      <c r="C78" s="175" t="s">
        <v>3437</v>
      </c>
      <c r="D78" s="647"/>
      <c r="E78" s="647"/>
      <c r="F78" s="647"/>
      <c r="G78" s="175">
        <v>1</v>
      </c>
      <c r="H78" s="364" t="s">
        <v>5024</v>
      </c>
      <c r="I78" s="173" t="s">
        <v>3439</v>
      </c>
      <c r="J78" s="174" t="s">
        <v>3343</v>
      </c>
      <c r="K78" s="114" t="s">
        <v>3597</v>
      </c>
      <c r="L78" s="114" t="s">
        <v>4504</v>
      </c>
      <c r="M78" s="250" t="s">
        <v>5428</v>
      </c>
      <c r="N78" s="219" t="s">
        <v>4909</v>
      </c>
      <c r="O78" s="96" t="b">
        <f t="shared" si="1"/>
        <v>1</v>
      </c>
    </row>
    <row r="79" spans="1:15" ht="39.950000000000003" customHeight="1">
      <c r="A79" s="496" t="s">
        <v>5795</v>
      </c>
      <c r="B79" s="175" t="s">
        <v>3436</v>
      </c>
      <c r="C79" s="175" t="s">
        <v>3440</v>
      </c>
      <c r="D79" s="647">
        <v>1</v>
      </c>
      <c r="E79" s="647">
        <v>18</v>
      </c>
      <c r="F79" s="647">
        <v>17</v>
      </c>
      <c r="G79" s="175">
        <v>2</v>
      </c>
      <c r="H79" s="364" t="s">
        <v>3441</v>
      </c>
      <c r="I79" s="173" t="s">
        <v>3442</v>
      </c>
      <c r="J79" s="174" t="s">
        <v>3343</v>
      </c>
      <c r="K79" s="114" t="s">
        <v>3360</v>
      </c>
      <c r="L79" s="114" t="s">
        <v>4505</v>
      </c>
      <c r="M79" s="251" t="s">
        <v>5523</v>
      </c>
      <c r="N79" s="219" t="s">
        <v>4909</v>
      </c>
      <c r="O79" s="96" t="b">
        <f t="shared" si="1"/>
        <v>1</v>
      </c>
    </row>
    <row r="80" spans="1:15" ht="39.950000000000003" customHeight="1">
      <c r="A80" s="496" t="s">
        <v>5795</v>
      </c>
      <c r="B80" s="175" t="s">
        <v>3436</v>
      </c>
      <c r="C80" s="175" t="s">
        <v>3440</v>
      </c>
      <c r="D80" s="647"/>
      <c r="E80" s="647"/>
      <c r="F80" s="647"/>
      <c r="G80" s="175">
        <v>1</v>
      </c>
      <c r="H80" s="364" t="s">
        <v>5024</v>
      </c>
      <c r="I80" s="173" t="s">
        <v>3443</v>
      </c>
      <c r="J80" s="174" t="s">
        <v>3343</v>
      </c>
      <c r="K80" s="114" t="s">
        <v>5071</v>
      </c>
      <c r="L80" s="114" t="s">
        <v>4504</v>
      </c>
      <c r="M80" s="250" t="s">
        <v>3422</v>
      </c>
      <c r="N80" s="219" t="s">
        <v>4909</v>
      </c>
      <c r="O80" s="96" t="b">
        <f t="shared" si="1"/>
        <v>1</v>
      </c>
    </row>
    <row r="81" spans="1:15" ht="39.950000000000003" customHeight="1">
      <c r="A81" s="496" t="s">
        <v>5795</v>
      </c>
      <c r="B81" s="175" t="s">
        <v>3436</v>
      </c>
      <c r="C81" s="175" t="s">
        <v>3440</v>
      </c>
      <c r="D81" s="647"/>
      <c r="E81" s="647"/>
      <c r="F81" s="647"/>
      <c r="G81" s="175">
        <v>1</v>
      </c>
      <c r="H81" s="364" t="s">
        <v>5029</v>
      </c>
      <c r="I81" s="173" t="s">
        <v>3444</v>
      </c>
      <c r="J81" s="174" t="s">
        <v>3343</v>
      </c>
      <c r="K81" s="114" t="s">
        <v>5071</v>
      </c>
      <c r="L81" s="114" t="s">
        <v>4504</v>
      </c>
      <c r="M81" s="250" t="s">
        <v>3422</v>
      </c>
      <c r="N81" s="219" t="s">
        <v>4909</v>
      </c>
      <c r="O81" s="96" t="b">
        <f t="shared" si="1"/>
        <v>1</v>
      </c>
    </row>
    <row r="82" spans="1:15" ht="39.950000000000003" customHeight="1">
      <c r="A82" s="496" t="s">
        <v>5795</v>
      </c>
      <c r="B82" s="175" t="s">
        <v>3436</v>
      </c>
      <c r="C82" s="176" t="s">
        <v>3445</v>
      </c>
      <c r="D82" s="645">
        <v>1</v>
      </c>
      <c r="E82" s="645">
        <v>17</v>
      </c>
      <c r="F82" s="645">
        <v>17</v>
      </c>
      <c r="G82" s="175">
        <v>2</v>
      </c>
      <c r="H82" s="364" t="s">
        <v>5028</v>
      </c>
      <c r="I82" s="173" t="s">
        <v>3446</v>
      </c>
      <c r="J82" s="174" t="s">
        <v>3343</v>
      </c>
      <c r="K82" s="114" t="s">
        <v>3360</v>
      </c>
      <c r="L82" s="114" t="s">
        <v>4505</v>
      </c>
      <c r="M82" s="251" t="s">
        <v>5257</v>
      </c>
      <c r="N82" s="219" t="s">
        <v>4908</v>
      </c>
      <c r="O82" s="96" t="b">
        <f t="shared" si="1"/>
        <v>0</v>
      </c>
    </row>
    <row r="83" spans="1:15" ht="39.950000000000003" customHeight="1">
      <c r="A83" s="496" t="s">
        <v>5795</v>
      </c>
      <c r="B83" s="175" t="s">
        <v>3436</v>
      </c>
      <c r="C83" s="176" t="s">
        <v>3445</v>
      </c>
      <c r="D83" s="645"/>
      <c r="E83" s="645"/>
      <c r="F83" s="645"/>
      <c r="G83" s="175">
        <v>1</v>
      </c>
      <c r="H83" s="364" t="s">
        <v>5024</v>
      </c>
      <c r="I83" s="173" t="s">
        <v>3447</v>
      </c>
      <c r="J83" s="174" t="s">
        <v>3343</v>
      </c>
      <c r="K83" s="114" t="s">
        <v>678</v>
      </c>
      <c r="L83" s="114" t="s">
        <v>4504</v>
      </c>
      <c r="M83" s="250" t="s">
        <v>5245</v>
      </c>
      <c r="N83" s="219" t="s">
        <v>4909</v>
      </c>
      <c r="O83" s="96" t="b">
        <f t="shared" si="1"/>
        <v>1</v>
      </c>
    </row>
    <row r="84" spans="1:15" ht="39.950000000000003" customHeight="1">
      <c r="A84" s="496" t="s">
        <v>5795</v>
      </c>
      <c r="B84" s="175" t="s">
        <v>3436</v>
      </c>
      <c r="C84" s="176" t="s">
        <v>3445</v>
      </c>
      <c r="D84" s="645"/>
      <c r="E84" s="645"/>
      <c r="F84" s="645"/>
      <c r="G84" s="175">
        <v>1</v>
      </c>
      <c r="H84" s="364" t="s">
        <v>5019</v>
      </c>
      <c r="I84" s="173" t="s">
        <v>3448</v>
      </c>
      <c r="J84" s="174" t="s">
        <v>3343</v>
      </c>
      <c r="K84" s="114" t="s">
        <v>5071</v>
      </c>
      <c r="L84" s="114" t="s">
        <v>4504</v>
      </c>
      <c r="M84" s="250" t="s">
        <v>5246</v>
      </c>
      <c r="N84" s="219" t="s">
        <v>4909</v>
      </c>
      <c r="O84" s="96" t="b">
        <f t="shared" si="1"/>
        <v>1</v>
      </c>
    </row>
    <row r="85" spans="1:15" ht="39.950000000000003" customHeight="1">
      <c r="A85" s="496" t="s">
        <v>5795</v>
      </c>
      <c r="B85" s="175" t="s">
        <v>3436</v>
      </c>
      <c r="C85" s="176" t="s">
        <v>3449</v>
      </c>
      <c r="D85" s="645">
        <v>1</v>
      </c>
      <c r="E85" s="645">
        <v>17</v>
      </c>
      <c r="F85" s="645">
        <v>17</v>
      </c>
      <c r="G85" s="175">
        <v>1</v>
      </c>
      <c r="H85" s="364" t="s">
        <v>5041</v>
      </c>
      <c r="I85" s="173" t="s">
        <v>3450</v>
      </c>
      <c r="J85" s="174" t="s">
        <v>3343</v>
      </c>
      <c r="K85" s="114" t="s">
        <v>4496</v>
      </c>
      <c r="L85" s="114" t="s">
        <v>4505</v>
      </c>
      <c r="M85" s="250" t="s">
        <v>5524</v>
      </c>
      <c r="N85" s="219" t="s">
        <v>5543</v>
      </c>
      <c r="O85" s="96" t="b">
        <f t="shared" si="1"/>
        <v>1</v>
      </c>
    </row>
    <row r="86" spans="1:15" ht="39.950000000000003" customHeight="1">
      <c r="A86" s="496" t="s">
        <v>5795</v>
      </c>
      <c r="B86" s="175" t="s">
        <v>3436</v>
      </c>
      <c r="C86" s="176" t="s">
        <v>3449</v>
      </c>
      <c r="D86" s="645"/>
      <c r="E86" s="645"/>
      <c r="F86" s="645"/>
      <c r="G86" s="175">
        <v>3</v>
      </c>
      <c r="H86" s="364" t="s">
        <v>5024</v>
      </c>
      <c r="I86" s="173" t="s">
        <v>3451</v>
      </c>
      <c r="J86" s="174" t="s">
        <v>3343</v>
      </c>
      <c r="K86" s="114" t="s">
        <v>4497</v>
      </c>
      <c r="L86" s="114" t="s">
        <v>4505</v>
      </c>
      <c r="M86" s="251" t="s">
        <v>5238</v>
      </c>
      <c r="N86" s="219" t="s">
        <v>5236</v>
      </c>
      <c r="O86" s="96" t="b">
        <f t="shared" si="1"/>
        <v>1</v>
      </c>
    </row>
    <row r="87" spans="1:15" ht="39.950000000000003" customHeight="1">
      <c r="A87" s="496" t="s">
        <v>5795</v>
      </c>
      <c r="B87" s="175" t="s">
        <v>3436</v>
      </c>
      <c r="C87" s="176" t="s">
        <v>3449</v>
      </c>
      <c r="D87" s="645"/>
      <c r="E87" s="645"/>
      <c r="F87" s="645"/>
      <c r="G87" s="175">
        <v>1</v>
      </c>
      <c r="H87" s="364" t="s">
        <v>5024</v>
      </c>
      <c r="I87" s="173" t="s">
        <v>4520</v>
      </c>
      <c r="J87" s="174" t="s">
        <v>3343</v>
      </c>
      <c r="K87" s="114" t="s">
        <v>3597</v>
      </c>
      <c r="L87" s="114" t="s">
        <v>4504</v>
      </c>
      <c r="M87" s="250" t="s">
        <v>5253</v>
      </c>
      <c r="N87" s="219" t="s">
        <v>4909</v>
      </c>
      <c r="O87" s="96" t="b">
        <f t="shared" si="1"/>
        <v>1</v>
      </c>
    </row>
    <row r="88" spans="1:15" ht="39.950000000000003" customHeight="1">
      <c r="A88" s="496" t="s">
        <v>5795</v>
      </c>
      <c r="B88" s="175" t="s">
        <v>3436</v>
      </c>
      <c r="C88" s="233" t="s">
        <v>3452</v>
      </c>
      <c r="D88" s="645">
        <v>1</v>
      </c>
      <c r="E88" s="645">
        <v>30</v>
      </c>
      <c r="F88" s="645">
        <v>27</v>
      </c>
      <c r="G88" s="175">
        <v>1</v>
      </c>
      <c r="H88" s="364" t="s">
        <v>5019</v>
      </c>
      <c r="I88" s="173" t="s">
        <v>4521</v>
      </c>
      <c r="J88" s="174" t="s">
        <v>3343</v>
      </c>
      <c r="K88" s="114" t="s">
        <v>3360</v>
      </c>
      <c r="L88" s="114" t="s">
        <v>4505</v>
      </c>
      <c r="M88" s="251" t="s">
        <v>3529</v>
      </c>
      <c r="N88" s="219" t="s">
        <v>4908</v>
      </c>
      <c r="O88" s="96" t="b">
        <f t="shared" si="1"/>
        <v>0</v>
      </c>
    </row>
    <row r="89" spans="1:15" ht="39.950000000000003" customHeight="1">
      <c r="A89" s="496" t="s">
        <v>5795</v>
      </c>
      <c r="B89" s="175" t="s">
        <v>3436</v>
      </c>
      <c r="C89" s="233" t="s">
        <v>3452</v>
      </c>
      <c r="D89" s="645"/>
      <c r="E89" s="645"/>
      <c r="F89" s="645"/>
      <c r="G89" s="175">
        <v>1</v>
      </c>
      <c r="H89" s="364" t="s">
        <v>5029</v>
      </c>
      <c r="I89" s="173" t="s">
        <v>3453</v>
      </c>
      <c r="J89" s="174" t="s">
        <v>3376</v>
      </c>
      <c r="K89" s="114" t="s">
        <v>3360</v>
      </c>
      <c r="L89" s="114" t="s">
        <v>4505</v>
      </c>
      <c r="M89" s="251" t="s">
        <v>5251</v>
      </c>
      <c r="N89" s="219" t="s">
        <v>4908</v>
      </c>
      <c r="O89" s="96" t="b">
        <f t="shared" si="1"/>
        <v>0</v>
      </c>
    </row>
    <row r="90" spans="1:15" ht="39.950000000000003" customHeight="1">
      <c r="A90" s="496" t="s">
        <v>5795</v>
      </c>
      <c r="B90" s="175" t="s">
        <v>3436</v>
      </c>
      <c r="C90" s="233" t="s">
        <v>3452</v>
      </c>
      <c r="D90" s="645"/>
      <c r="E90" s="645"/>
      <c r="F90" s="645"/>
      <c r="G90" s="175">
        <v>4</v>
      </c>
      <c r="H90" s="364" t="s">
        <v>5022</v>
      </c>
      <c r="I90" s="173" t="s">
        <v>3454</v>
      </c>
      <c r="J90" s="174" t="s">
        <v>3343</v>
      </c>
      <c r="K90" s="114" t="s">
        <v>5056</v>
      </c>
      <c r="L90" s="114" t="s">
        <v>4504</v>
      </c>
      <c r="M90" s="250" t="s">
        <v>5247</v>
      </c>
      <c r="N90" s="219" t="s">
        <v>4909</v>
      </c>
      <c r="O90" s="96" t="b">
        <f t="shared" si="1"/>
        <v>1</v>
      </c>
    </row>
    <row r="91" spans="1:15" ht="39.950000000000003" customHeight="1">
      <c r="A91" s="496" t="s">
        <v>5795</v>
      </c>
      <c r="B91" s="175" t="s">
        <v>3436</v>
      </c>
      <c r="C91" s="176" t="s">
        <v>3356</v>
      </c>
      <c r="D91" s="645">
        <v>2</v>
      </c>
      <c r="E91" s="645">
        <v>89</v>
      </c>
      <c r="F91" s="645">
        <v>68</v>
      </c>
      <c r="G91" s="175">
        <v>1</v>
      </c>
      <c r="H91" s="364" t="s">
        <v>5019</v>
      </c>
      <c r="I91" s="173" t="s">
        <v>4522</v>
      </c>
      <c r="J91" s="174" t="s">
        <v>3379</v>
      </c>
      <c r="K91" s="114" t="s">
        <v>3597</v>
      </c>
      <c r="L91" s="114" t="s">
        <v>4504</v>
      </c>
      <c r="M91" s="250" t="s">
        <v>5350</v>
      </c>
      <c r="N91" s="219" t="s">
        <v>4909</v>
      </c>
      <c r="O91" s="96" t="b">
        <f t="shared" si="1"/>
        <v>1</v>
      </c>
    </row>
    <row r="92" spans="1:15" ht="39.950000000000003" customHeight="1">
      <c r="A92" s="496" t="s">
        <v>5795</v>
      </c>
      <c r="B92" s="175" t="s">
        <v>3436</v>
      </c>
      <c r="C92" s="176" t="s">
        <v>3356</v>
      </c>
      <c r="D92" s="645"/>
      <c r="E92" s="645"/>
      <c r="F92" s="645"/>
      <c r="G92" s="175">
        <v>1</v>
      </c>
      <c r="H92" s="364" t="s">
        <v>5024</v>
      </c>
      <c r="I92" s="173" t="s">
        <v>3455</v>
      </c>
      <c r="J92" s="174" t="s">
        <v>3379</v>
      </c>
      <c r="K92" s="114" t="s">
        <v>3597</v>
      </c>
      <c r="L92" s="114" t="s">
        <v>4504</v>
      </c>
      <c r="M92" s="250" t="s">
        <v>5429</v>
      </c>
      <c r="N92" s="219" t="s">
        <v>4909</v>
      </c>
      <c r="O92" s="96" t="b">
        <f t="shared" si="1"/>
        <v>1</v>
      </c>
    </row>
    <row r="93" spans="1:15" ht="39.950000000000003" customHeight="1">
      <c r="A93" s="496" t="s">
        <v>5795</v>
      </c>
      <c r="B93" s="175" t="s">
        <v>3436</v>
      </c>
      <c r="C93" s="176" t="s">
        <v>3363</v>
      </c>
      <c r="D93" s="363">
        <v>21</v>
      </c>
      <c r="E93" s="363">
        <v>80</v>
      </c>
      <c r="F93" s="363">
        <v>71</v>
      </c>
      <c r="G93" s="175">
        <v>1</v>
      </c>
      <c r="H93" s="364" t="s">
        <v>5026</v>
      </c>
      <c r="I93" s="173" t="s">
        <v>3456</v>
      </c>
      <c r="J93" s="174" t="s">
        <v>3343</v>
      </c>
      <c r="K93" s="114" t="s">
        <v>3360</v>
      </c>
      <c r="L93" s="114" t="s">
        <v>4505</v>
      </c>
      <c r="M93" s="251" t="s">
        <v>5258</v>
      </c>
      <c r="N93" s="219" t="s">
        <v>4909</v>
      </c>
      <c r="O93" s="96" t="b">
        <f t="shared" si="1"/>
        <v>1</v>
      </c>
    </row>
    <row r="94" spans="1:15" ht="39.950000000000003" customHeight="1">
      <c r="A94" s="496" t="s">
        <v>5796</v>
      </c>
      <c r="B94" s="175" t="s">
        <v>3457</v>
      </c>
      <c r="C94" s="365" t="s">
        <v>3458</v>
      </c>
      <c r="D94" s="364">
        <v>1</v>
      </c>
      <c r="E94" s="364">
        <v>12</v>
      </c>
      <c r="F94" s="364">
        <v>9</v>
      </c>
      <c r="G94" s="365">
        <v>2</v>
      </c>
      <c r="H94" s="364" t="s">
        <v>5019</v>
      </c>
      <c r="I94" s="173" t="s">
        <v>3459</v>
      </c>
      <c r="J94" s="174" t="s">
        <v>3343</v>
      </c>
      <c r="K94" s="219" t="s">
        <v>5521</v>
      </c>
      <c r="L94" s="114" t="s">
        <v>4505</v>
      </c>
      <c r="M94" s="250" t="s">
        <v>5252</v>
      </c>
      <c r="N94" s="219" t="s">
        <v>4909</v>
      </c>
      <c r="O94" s="96" t="b">
        <f t="shared" si="1"/>
        <v>1</v>
      </c>
    </row>
    <row r="95" spans="1:15" ht="39.950000000000003" customHeight="1">
      <c r="A95" s="496" t="s">
        <v>5796</v>
      </c>
      <c r="B95" s="175" t="s">
        <v>3457</v>
      </c>
      <c r="C95" s="365" t="s">
        <v>3458</v>
      </c>
      <c r="D95" s="364">
        <v>2</v>
      </c>
      <c r="E95" s="364">
        <v>36</v>
      </c>
      <c r="F95" s="364">
        <v>27</v>
      </c>
      <c r="G95" s="365">
        <v>4</v>
      </c>
      <c r="H95" s="364" t="s">
        <v>5019</v>
      </c>
      <c r="I95" s="173" t="s">
        <v>4523</v>
      </c>
      <c r="J95" s="174" t="s">
        <v>3343</v>
      </c>
      <c r="K95" s="114" t="s">
        <v>5521</v>
      </c>
      <c r="L95" s="114" t="s">
        <v>4505</v>
      </c>
      <c r="M95" s="250" t="s">
        <v>5252</v>
      </c>
      <c r="N95" s="219" t="s">
        <v>4909</v>
      </c>
      <c r="O95" s="96" t="b">
        <f t="shared" si="1"/>
        <v>1</v>
      </c>
    </row>
    <row r="96" spans="1:15" ht="39.950000000000003" customHeight="1">
      <c r="A96" s="496" t="s">
        <v>5796</v>
      </c>
      <c r="B96" s="175" t="s">
        <v>3457</v>
      </c>
      <c r="C96" s="365" t="s">
        <v>3460</v>
      </c>
      <c r="D96" s="646">
        <v>1</v>
      </c>
      <c r="E96" s="646">
        <v>18</v>
      </c>
      <c r="F96" s="646">
        <v>18</v>
      </c>
      <c r="G96" s="365">
        <v>1</v>
      </c>
      <c r="H96" s="364" t="s">
        <v>5024</v>
      </c>
      <c r="I96" s="173" t="s">
        <v>3461</v>
      </c>
      <c r="J96" s="174" t="s">
        <v>3343</v>
      </c>
      <c r="K96" s="114" t="s">
        <v>5521</v>
      </c>
      <c r="L96" s="114" t="s">
        <v>4505</v>
      </c>
      <c r="M96" s="251" t="s">
        <v>5259</v>
      </c>
      <c r="N96" s="219" t="s">
        <v>4908</v>
      </c>
      <c r="O96" s="96" t="b">
        <f t="shared" si="1"/>
        <v>0</v>
      </c>
    </row>
    <row r="97" spans="1:15" ht="39.950000000000003" customHeight="1">
      <c r="A97" s="496" t="s">
        <v>5796</v>
      </c>
      <c r="B97" s="175" t="s">
        <v>3457</v>
      </c>
      <c r="C97" s="365" t="s">
        <v>3460</v>
      </c>
      <c r="D97" s="646"/>
      <c r="E97" s="646"/>
      <c r="F97" s="646"/>
      <c r="G97" s="365">
        <v>2</v>
      </c>
      <c r="H97" s="364" t="s">
        <v>5024</v>
      </c>
      <c r="I97" s="173" t="s">
        <v>3462</v>
      </c>
      <c r="J97" s="174" t="s">
        <v>3343</v>
      </c>
      <c r="K97" s="114" t="s">
        <v>5521</v>
      </c>
      <c r="L97" s="114" t="s">
        <v>4505</v>
      </c>
      <c r="M97" s="250" t="s">
        <v>3466</v>
      </c>
      <c r="N97" s="219" t="s">
        <v>4908</v>
      </c>
      <c r="O97" s="96" t="b">
        <f t="shared" si="1"/>
        <v>0</v>
      </c>
    </row>
    <row r="98" spans="1:15" ht="39.950000000000003" customHeight="1">
      <c r="A98" s="496" t="s">
        <v>5796</v>
      </c>
      <c r="B98" s="175" t="s">
        <v>3457</v>
      </c>
      <c r="C98" s="365" t="s">
        <v>3460</v>
      </c>
      <c r="D98" s="646"/>
      <c r="E98" s="646"/>
      <c r="F98" s="646"/>
      <c r="G98" s="365">
        <v>1</v>
      </c>
      <c r="H98" s="364" t="s">
        <v>5019</v>
      </c>
      <c r="I98" s="173" t="s">
        <v>3463</v>
      </c>
      <c r="J98" s="174" t="s">
        <v>3343</v>
      </c>
      <c r="K98" s="114" t="s">
        <v>5078</v>
      </c>
      <c r="L98" s="114" t="s">
        <v>4506</v>
      </c>
      <c r="M98" s="251" t="s">
        <v>5481</v>
      </c>
      <c r="N98" s="219" t="s">
        <v>4908</v>
      </c>
      <c r="O98" s="96" t="b">
        <f t="shared" si="1"/>
        <v>0</v>
      </c>
    </row>
    <row r="99" spans="1:15" ht="39.950000000000003" customHeight="1">
      <c r="A99" s="496" t="s">
        <v>5796</v>
      </c>
      <c r="B99" s="175" t="s">
        <v>3457</v>
      </c>
      <c r="C99" s="365" t="s">
        <v>3465</v>
      </c>
      <c r="D99" s="646">
        <v>2</v>
      </c>
      <c r="E99" s="646">
        <v>16</v>
      </c>
      <c r="F99" s="646">
        <v>16</v>
      </c>
      <c r="G99" s="365">
        <v>2</v>
      </c>
      <c r="H99" s="364" t="s">
        <v>5019</v>
      </c>
      <c r="I99" s="173" t="s">
        <v>4524</v>
      </c>
      <c r="J99" s="174" t="s">
        <v>3343</v>
      </c>
      <c r="K99" s="114" t="s">
        <v>4414</v>
      </c>
      <c r="L99" s="114" t="s">
        <v>4504</v>
      </c>
      <c r="M99" s="250" t="s">
        <v>5351</v>
      </c>
      <c r="N99" s="219" t="s">
        <v>4909</v>
      </c>
      <c r="O99" s="96" t="b">
        <f t="shared" si="1"/>
        <v>1</v>
      </c>
    </row>
    <row r="100" spans="1:15" ht="39.950000000000003" customHeight="1">
      <c r="A100" s="496" t="s">
        <v>5796</v>
      </c>
      <c r="B100" s="175" t="s">
        <v>3457</v>
      </c>
      <c r="C100" s="365" t="s">
        <v>3386</v>
      </c>
      <c r="D100" s="646"/>
      <c r="E100" s="646"/>
      <c r="F100" s="646"/>
      <c r="G100" s="365">
        <v>1</v>
      </c>
      <c r="H100" s="364" t="s">
        <v>5024</v>
      </c>
      <c r="I100" s="173" t="s">
        <v>3413</v>
      </c>
      <c r="J100" s="174" t="s">
        <v>3343</v>
      </c>
      <c r="K100" s="114" t="s">
        <v>5521</v>
      </c>
      <c r="L100" s="114" t="s">
        <v>4505</v>
      </c>
      <c r="M100" s="250" t="s">
        <v>3466</v>
      </c>
      <c r="N100" s="219" t="s">
        <v>4908</v>
      </c>
      <c r="O100" s="96" t="b">
        <f t="shared" si="1"/>
        <v>0</v>
      </c>
    </row>
    <row r="101" spans="1:15" ht="39.950000000000003" customHeight="1">
      <c r="A101" s="496" t="s">
        <v>5796</v>
      </c>
      <c r="B101" s="175" t="s">
        <v>3457</v>
      </c>
      <c r="C101" s="365" t="s">
        <v>3467</v>
      </c>
      <c r="D101" s="646">
        <v>1</v>
      </c>
      <c r="E101" s="646">
        <v>32</v>
      </c>
      <c r="F101" s="646">
        <v>29</v>
      </c>
      <c r="G101" s="365">
        <v>2</v>
      </c>
      <c r="H101" s="364" t="s">
        <v>5019</v>
      </c>
      <c r="I101" s="173" t="s">
        <v>3468</v>
      </c>
      <c r="J101" s="174" t="s">
        <v>3343</v>
      </c>
      <c r="K101" s="114" t="s">
        <v>5071</v>
      </c>
      <c r="L101" s="114" t="s">
        <v>4504</v>
      </c>
      <c r="M101" s="250" t="s">
        <v>3469</v>
      </c>
      <c r="N101" s="219" t="s">
        <v>4909</v>
      </c>
      <c r="O101" s="96" t="b">
        <f t="shared" si="1"/>
        <v>1</v>
      </c>
    </row>
    <row r="102" spans="1:15" ht="39.950000000000003" customHeight="1">
      <c r="A102" s="496" t="s">
        <v>5796</v>
      </c>
      <c r="B102" s="175" t="s">
        <v>3457</v>
      </c>
      <c r="C102" s="365" t="s">
        <v>3467</v>
      </c>
      <c r="D102" s="646"/>
      <c r="E102" s="646"/>
      <c r="F102" s="646"/>
      <c r="G102" s="365">
        <v>1</v>
      </c>
      <c r="H102" s="364" t="s">
        <v>5024</v>
      </c>
      <c r="I102" s="173" t="s">
        <v>3470</v>
      </c>
      <c r="J102" s="174" t="s">
        <v>3343</v>
      </c>
      <c r="K102" s="114" t="s">
        <v>3597</v>
      </c>
      <c r="L102" s="114" t="s">
        <v>4504</v>
      </c>
      <c r="M102" s="250" t="s">
        <v>5352</v>
      </c>
      <c r="N102" s="219" t="s">
        <v>4909</v>
      </c>
      <c r="O102" s="96" t="b">
        <f t="shared" si="1"/>
        <v>1</v>
      </c>
    </row>
    <row r="103" spans="1:15" ht="39.950000000000003" customHeight="1">
      <c r="A103" s="496" t="s">
        <v>5796</v>
      </c>
      <c r="B103" s="175" t="s">
        <v>3457</v>
      </c>
      <c r="C103" s="365" t="s">
        <v>3467</v>
      </c>
      <c r="D103" s="646"/>
      <c r="E103" s="646"/>
      <c r="F103" s="646"/>
      <c r="G103" s="365">
        <v>1</v>
      </c>
      <c r="H103" s="364" t="s">
        <v>5018</v>
      </c>
      <c r="I103" s="173" t="s">
        <v>3471</v>
      </c>
      <c r="J103" s="174" t="s">
        <v>3343</v>
      </c>
      <c r="K103" s="114" t="s">
        <v>5071</v>
      </c>
      <c r="L103" s="114" t="s">
        <v>4504</v>
      </c>
      <c r="M103" s="250" t="s">
        <v>3469</v>
      </c>
      <c r="N103" s="219" t="s">
        <v>4909</v>
      </c>
      <c r="O103" s="96" t="b">
        <f t="shared" si="1"/>
        <v>1</v>
      </c>
    </row>
    <row r="104" spans="1:15" ht="39.950000000000003" customHeight="1">
      <c r="A104" s="496" t="s">
        <v>5796</v>
      </c>
      <c r="B104" s="175" t="s">
        <v>3457</v>
      </c>
      <c r="C104" s="365" t="s">
        <v>3472</v>
      </c>
      <c r="D104" s="646">
        <v>1</v>
      </c>
      <c r="E104" s="646">
        <v>21</v>
      </c>
      <c r="F104" s="646">
        <v>21</v>
      </c>
      <c r="G104" s="365">
        <v>1</v>
      </c>
      <c r="H104" s="364" t="s">
        <v>5024</v>
      </c>
      <c r="I104" s="173" t="s">
        <v>3473</v>
      </c>
      <c r="J104" s="174" t="s">
        <v>3343</v>
      </c>
      <c r="K104" s="114" t="s">
        <v>5071</v>
      </c>
      <c r="L104" s="114" t="s">
        <v>4504</v>
      </c>
      <c r="M104" s="250" t="s">
        <v>5430</v>
      </c>
      <c r="N104" s="219" t="s">
        <v>4909</v>
      </c>
      <c r="O104" s="96" t="b">
        <f t="shared" si="1"/>
        <v>1</v>
      </c>
    </row>
    <row r="105" spans="1:15" ht="39.950000000000003" customHeight="1">
      <c r="A105" s="496" t="s">
        <v>5796</v>
      </c>
      <c r="B105" s="175" t="s">
        <v>3457</v>
      </c>
      <c r="C105" s="365" t="s">
        <v>3472</v>
      </c>
      <c r="D105" s="646"/>
      <c r="E105" s="646"/>
      <c r="F105" s="646"/>
      <c r="G105" s="365">
        <v>4</v>
      </c>
      <c r="H105" s="364" t="s">
        <v>5025</v>
      </c>
      <c r="I105" s="173" t="s">
        <v>3474</v>
      </c>
      <c r="J105" s="174" t="s">
        <v>3343</v>
      </c>
      <c r="K105" s="114" t="s">
        <v>5056</v>
      </c>
      <c r="L105" s="114" t="s">
        <v>4504</v>
      </c>
      <c r="M105" s="250" t="s">
        <v>5352</v>
      </c>
      <c r="N105" s="219" t="s">
        <v>4909</v>
      </c>
      <c r="O105" s="96" t="b">
        <f t="shared" si="1"/>
        <v>1</v>
      </c>
    </row>
    <row r="106" spans="1:15" ht="39.950000000000003" customHeight="1">
      <c r="A106" s="496" t="s">
        <v>5796</v>
      </c>
      <c r="B106" s="175" t="s">
        <v>3457</v>
      </c>
      <c r="C106" s="365" t="s">
        <v>3472</v>
      </c>
      <c r="D106" s="646"/>
      <c r="E106" s="646"/>
      <c r="F106" s="646"/>
      <c r="G106" s="365">
        <v>1</v>
      </c>
      <c r="H106" s="364" t="s">
        <v>5019</v>
      </c>
      <c r="I106" s="173" t="s">
        <v>3475</v>
      </c>
      <c r="J106" s="174" t="s">
        <v>3343</v>
      </c>
      <c r="K106" s="114" t="s">
        <v>5071</v>
      </c>
      <c r="L106" s="114" t="s">
        <v>4504</v>
      </c>
      <c r="M106" s="250" t="s">
        <v>5431</v>
      </c>
      <c r="N106" s="219" t="s">
        <v>4909</v>
      </c>
      <c r="O106" s="96" t="b">
        <f t="shared" si="1"/>
        <v>1</v>
      </c>
    </row>
    <row r="107" spans="1:15" ht="39.950000000000003" customHeight="1">
      <c r="A107" s="496" t="s">
        <v>5796</v>
      </c>
      <c r="B107" s="175" t="s">
        <v>3457</v>
      </c>
      <c r="C107" s="365" t="s">
        <v>3476</v>
      </c>
      <c r="D107" s="364">
        <v>1</v>
      </c>
      <c r="E107" s="364">
        <v>17</v>
      </c>
      <c r="F107" s="364">
        <v>16</v>
      </c>
      <c r="G107" s="365">
        <v>1</v>
      </c>
      <c r="H107" s="364" t="s">
        <v>5029</v>
      </c>
      <c r="I107" s="173" t="s">
        <v>4525</v>
      </c>
      <c r="J107" s="174" t="s">
        <v>3343</v>
      </c>
      <c r="K107" s="114" t="s">
        <v>3597</v>
      </c>
      <c r="L107" s="114" t="s">
        <v>4504</v>
      </c>
      <c r="M107" s="250" t="s">
        <v>5432</v>
      </c>
      <c r="N107" s="219" t="s">
        <v>4909</v>
      </c>
      <c r="O107" s="96" t="b">
        <f t="shared" si="1"/>
        <v>1</v>
      </c>
    </row>
    <row r="108" spans="1:15" ht="39.950000000000003" customHeight="1">
      <c r="A108" s="496" t="s">
        <v>5796</v>
      </c>
      <c r="B108" s="175" t="s">
        <v>3457</v>
      </c>
      <c r="C108" s="365" t="s">
        <v>3356</v>
      </c>
      <c r="D108" s="646">
        <v>2</v>
      </c>
      <c r="E108" s="646">
        <v>89</v>
      </c>
      <c r="F108" s="646">
        <v>76</v>
      </c>
      <c r="G108" s="365">
        <v>2</v>
      </c>
      <c r="H108" s="364" t="s">
        <v>5024</v>
      </c>
      <c r="I108" s="173" t="s">
        <v>3477</v>
      </c>
      <c r="J108" s="174" t="s">
        <v>3343</v>
      </c>
      <c r="K108" s="114" t="s">
        <v>5078</v>
      </c>
      <c r="L108" s="114" t="s">
        <v>4506</v>
      </c>
      <c r="M108" s="251" t="s">
        <v>3478</v>
      </c>
      <c r="N108" s="219" t="s">
        <v>4908</v>
      </c>
      <c r="O108" s="96" t="b">
        <f t="shared" si="1"/>
        <v>0</v>
      </c>
    </row>
    <row r="109" spans="1:15" ht="39.950000000000003" customHeight="1">
      <c r="A109" s="496" t="s">
        <v>5796</v>
      </c>
      <c r="B109" s="175" t="s">
        <v>3457</v>
      </c>
      <c r="C109" s="365" t="s">
        <v>3356</v>
      </c>
      <c r="D109" s="646"/>
      <c r="E109" s="646"/>
      <c r="F109" s="646"/>
      <c r="G109" s="365">
        <v>1</v>
      </c>
      <c r="H109" s="364" t="s">
        <v>5024</v>
      </c>
      <c r="I109" s="173" t="s">
        <v>3413</v>
      </c>
      <c r="J109" s="174" t="s">
        <v>3343</v>
      </c>
      <c r="K109" s="114" t="s">
        <v>5521</v>
      </c>
      <c r="L109" s="114" t="s">
        <v>4505</v>
      </c>
      <c r="M109" s="250" t="s">
        <v>3479</v>
      </c>
      <c r="N109" s="219" t="s">
        <v>4908</v>
      </c>
      <c r="O109" s="96" t="b">
        <f t="shared" si="1"/>
        <v>0</v>
      </c>
    </row>
    <row r="110" spans="1:15" ht="39.950000000000003" customHeight="1">
      <c r="A110" s="496" t="s">
        <v>5796</v>
      </c>
      <c r="B110" s="175" t="s">
        <v>3457</v>
      </c>
      <c r="C110" s="365" t="s">
        <v>3356</v>
      </c>
      <c r="D110" s="646"/>
      <c r="E110" s="646"/>
      <c r="F110" s="646"/>
      <c r="G110" s="365">
        <v>2</v>
      </c>
      <c r="H110" s="364" t="s">
        <v>5032</v>
      </c>
      <c r="I110" s="173" t="s">
        <v>4526</v>
      </c>
      <c r="J110" s="174" t="s">
        <v>3480</v>
      </c>
      <c r="K110" s="114" t="s">
        <v>5078</v>
      </c>
      <c r="L110" s="114" t="s">
        <v>4506</v>
      </c>
      <c r="M110" s="251" t="s">
        <v>5482</v>
      </c>
      <c r="N110" s="219" t="s">
        <v>4909</v>
      </c>
      <c r="O110" s="96" t="b">
        <f t="shared" si="1"/>
        <v>1</v>
      </c>
    </row>
    <row r="111" spans="1:15" ht="39.950000000000003" customHeight="1">
      <c r="A111" s="496" t="s">
        <v>5796</v>
      </c>
      <c r="B111" s="175" t="s">
        <v>3457</v>
      </c>
      <c r="C111" s="365" t="s">
        <v>3363</v>
      </c>
      <c r="D111" s="646">
        <v>21</v>
      </c>
      <c r="E111" s="646">
        <v>80</v>
      </c>
      <c r="F111" s="646">
        <v>71</v>
      </c>
      <c r="G111" s="365">
        <v>4</v>
      </c>
      <c r="H111" s="364" t="s">
        <v>5024</v>
      </c>
      <c r="I111" s="173" t="s">
        <v>3481</v>
      </c>
      <c r="J111" s="174" t="s">
        <v>3343</v>
      </c>
      <c r="K111" s="114" t="s">
        <v>5078</v>
      </c>
      <c r="L111" s="114" t="s">
        <v>4506</v>
      </c>
      <c r="M111" s="251" t="s">
        <v>5483</v>
      </c>
      <c r="N111" s="219" t="s">
        <v>4908</v>
      </c>
      <c r="O111" s="96" t="b">
        <f t="shared" si="1"/>
        <v>0</v>
      </c>
    </row>
    <row r="112" spans="1:15" ht="39.950000000000003" customHeight="1">
      <c r="A112" s="496" t="s">
        <v>5796</v>
      </c>
      <c r="B112" s="175" t="s">
        <v>3457</v>
      </c>
      <c r="C112" s="365" t="s">
        <v>3363</v>
      </c>
      <c r="D112" s="646"/>
      <c r="E112" s="646"/>
      <c r="F112" s="646"/>
      <c r="G112" s="365">
        <v>1</v>
      </c>
      <c r="H112" s="364" t="s">
        <v>5019</v>
      </c>
      <c r="I112" s="173" t="s">
        <v>3482</v>
      </c>
      <c r="J112" s="174" t="s">
        <v>3343</v>
      </c>
      <c r="K112" s="114" t="s">
        <v>5078</v>
      </c>
      <c r="L112" s="114" t="s">
        <v>4506</v>
      </c>
      <c r="M112" s="251" t="s">
        <v>3483</v>
      </c>
      <c r="N112" s="219" t="s">
        <v>4908</v>
      </c>
      <c r="O112" s="96" t="b">
        <f t="shared" si="1"/>
        <v>0</v>
      </c>
    </row>
    <row r="113" spans="1:15" ht="39.950000000000003" customHeight="1">
      <c r="A113" s="496" t="s">
        <v>5796</v>
      </c>
      <c r="B113" s="175" t="s">
        <v>3484</v>
      </c>
      <c r="C113" s="365" t="s">
        <v>3485</v>
      </c>
      <c r="D113" s="364">
        <v>1</v>
      </c>
      <c r="E113" s="364">
        <v>17</v>
      </c>
      <c r="F113" s="364">
        <v>15</v>
      </c>
      <c r="G113" s="365">
        <v>2</v>
      </c>
      <c r="H113" s="364" t="s">
        <v>5029</v>
      </c>
      <c r="I113" s="173" t="s">
        <v>3486</v>
      </c>
      <c r="J113" s="174" t="s">
        <v>3343</v>
      </c>
      <c r="K113" s="114" t="s">
        <v>5056</v>
      </c>
      <c r="L113" s="114" t="s">
        <v>4504</v>
      </c>
      <c r="M113" s="250" t="s">
        <v>3487</v>
      </c>
      <c r="N113" s="219" t="s">
        <v>4909</v>
      </c>
      <c r="O113" s="96" t="b">
        <f t="shared" si="1"/>
        <v>1</v>
      </c>
    </row>
    <row r="114" spans="1:15" ht="39.950000000000003" customHeight="1">
      <c r="A114" s="496" t="s">
        <v>5796</v>
      </c>
      <c r="B114" s="175" t="s">
        <v>3484</v>
      </c>
      <c r="C114" s="365" t="s">
        <v>3488</v>
      </c>
      <c r="D114" s="364">
        <v>1</v>
      </c>
      <c r="E114" s="364">
        <v>29</v>
      </c>
      <c r="F114" s="364">
        <v>28</v>
      </c>
      <c r="G114" s="365">
        <v>3</v>
      </c>
      <c r="H114" s="364" t="s">
        <v>5024</v>
      </c>
      <c r="I114" s="173" t="s">
        <v>3489</v>
      </c>
      <c r="J114" s="174" t="s">
        <v>3343</v>
      </c>
      <c r="K114" s="114" t="s">
        <v>4414</v>
      </c>
      <c r="L114" s="114" t="s">
        <v>4504</v>
      </c>
      <c r="M114" s="250" t="s">
        <v>5353</v>
      </c>
      <c r="N114" s="219" t="s">
        <v>4909</v>
      </c>
      <c r="O114" s="96" t="b">
        <f t="shared" si="1"/>
        <v>1</v>
      </c>
    </row>
    <row r="115" spans="1:15" ht="39.950000000000003" customHeight="1">
      <c r="A115" s="496" t="s">
        <v>5796</v>
      </c>
      <c r="B115" s="175" t="s">
        <v>3484</v>
      </c>
      <c r="C115" s="365" t="s">
        <v>3383</v>
      </c>
      <c r="D115" s="646">
        <v>21</v>
      </c>
      <c r="E115" s="646">
        <v>80</v>
      </c>
      <c r="F115" s="646">
        <v>64</v>
      </c>
      <c r="G115" s="365">
        <v>1</v>
      </c>
      <c r="H115" s="364" t="s">
        <v>5024</v>
      </c>
      <c r="I115" s="173" t="s">
        <v>4710</v>
      </c>
      <c r="J115" s="174" t="s">
        <v>3343</v>
      </c>
      <c r="K115" s="114" t="s">
        <v>3597</v>
      </c>
      <c r="L115" s="114" t="s">
        <v>4504</v>
      </c>
      <c r="M115" s="250" t="s">
        <v>5329</v>
      </c>
      <c r="N115" s="219" t="s">
        <v>4909</v>
      </c>
      <c r="O115" s="96" t="b">
        <f t="shared" si="1"/>
        <v>1</v>
      </c>
    </row>
    <row r="116" spans="1:15" ht="39.950000000000003" customHeight="1">
      <c r="A116" s="496" t="s">
        <v>5796</v>
      </c>
      <c r="B116" s="175" t="s">
        <v>3484</v>
      </c>
      <c r="C116" s="365" t="s">
        <v>3363</v>
      </c>
      <c r="D116" s="646"/>
      <c r="E116" s="646"/>
      <c r="F116" s="646"/>
      <c r="G116" s="365">
        <v>1</v>
      </c>
      <c r="H116" s="364" t="s">
        <v>5024</v>
      </c>
      <c r="I116" s="173" t="s">
        <v>3490</v>
      </c>
      <c r="J116" s="174" t="s">
        <v>3343</v>
      </c>
      <c r="K116" s="114" t="s">
        <v>5261</v>
      </c>
      <c r="L116" s="114" t="s">
        <v>4504</v>
      </c>
      <c r="M116" s="250" t="s">
        <v>5354</v>
      </c>
      <c r="N116" s="219" t="s">
        <v>4909</v>
      </c>
      <c r="O116" s="96" t="b">
        <f t="shared" si="1"/>
        <v>1</v>
      </c>
    </row>
    <row r="117" spans="1:15" ht="39.950000000000003" customHeight="1">
      <c r="A117" s="496" t="s">
        <v>5796</v>
      </c>
      <c r="B117" s="175" t="s">
        <v>3491</v>
      </c>
      <c r="C117" s="365" t="s">
        <v>3492</v>
      </c>
      <c r="D117" s="646">
        <v>2</v>
      </c>
      <c r="E117" s="646">
        <v>25</v>
      </c>
      <c r="F117" s="646">
        <v>20</v>
      </c>
      <c r="G117" s="365">
        <v>1</v>
      </c>
      <c r="H117" s="364" t="s">
        <v>5029</v>
      </c>
      <c r="I117" s="173" t="s">
        <v>3493</v>
      </c>
      <c r="J117" s="174" t="s">
        <v>3343</v>
      </c>
      <c r="K117" s="114" t="s">
        <v>3597</v>
      </c>
      <c r="L117" s="114" t="s">
        <v>4504</v>
      </c>
      <c r="M117" s="250" t="s">
        <v>3494</v>
      </c>
      <c r="N117" s="219" t="s">
        <v>4909</v>
      </c>
      <c r="O117" s="96" t="b">
        <f t="shared" si="1"/>
        <v>1</v>
      </c>
    </row>
    <row r="118" spans="1:15" ht="39.950000000000003" customHeight="1">
      <c r="A118" s="496" t="s">
        <v>5796</v>
      </c>
      <c r="B118" s="175" t="s">
        <v>3491</v>
      </c>
      <c r="C118" s="365" t="s">
        <v>3406</v>
      </c>
      <c r="D118" s="646"/>
      <c r="E118" s="646"/>
      <c r="F118" s="646"/>
      <c r="G118" s="365">
        <v>1</v>
      </c>
      <c r="H118" s="364" t="s">
        <v>5019</v>
      </c>
      <c r="I118" s="173" t="s">
        <v>3495</v>
      </c>
      <c r="J118" s="174" t="s">
        <v>3343</v>
      </c>
      <c r="K118" s="114" t="s">
        <v>5071</v>
      </c>
      <c r="L118" s="114" t="s">
        <v>4504</v>
      </c>
      <c r="M118" s="250" t="s">
        <v>5355</v>
      </c>
      <c r="N118" s="219" t="s">
        <v>4909</v>
      </c>
      <c r="O118" s="96" t="b">
        <f t="shared" si="1"/>
        <v>1</v>
      </c>
    </row>
    <row r="119" spans="1:15" ht="39.950000000000003" customHeight="1">
      <c r="A119" s="496" t="s">
        <v>5796</v>
      </c>
      <c r="B119" s="175" t="s">
        <v>3491</v>
      </c>
      <c r="C119" s="365" t="s">
        <v>3406</v>
      </c>
      <c r="D119" s="646"/>
      <c r="E119" s="646"/>
      <c r="F119" s="646"/>
      <c r="G119" s="365">
        <v>1</v>
      </c>
      <c r="H119" s="364" t="s">
        <v>5024</v>
      </c>
      <c r="I119" s="173" t="s">
        <v>3496</v>
      </c>
      <c r="J119" s="174" t="s">
        <v>3343</v>
      </c>
      <c r="K119" s="114" t="s">
        <v>5521</v>
      </c>
      <c r="L119" s="114" t="s">
        <v>4505</v>
      </c>
      <c r="M119" s="251" t="s">
        <v>3497</v>
      </c>
      <c r="N119" s="219" t="s">
        <v>4908</v>
      </c>
      <c r="O119" s="96" t="b">
        <f t="shared" si="1"/>
        <v>0</v>
      </c>
    </row>
    <row r="120" spans="1:15" ht="39.950000000000003" customHeight="1">
      <c r="A120" s="496" t="s">
        <v>5796</v>
      </c>
      <c r="B120" s="175" t="s">
        <v>3491</v>
      </c>
      <c r="C120" s="365" t="s">
        <v>3498</v>
      </c>
      <c r="D120" s="646">
        <v>1</v>
      </c>
      <c r="E120" s="646">
        <v>29</v>
      </c>
      <c r="F120" s="646">
        <v>28</v>
      </c>
      <c r="G120" s="365">
        <v>3</v>
      </c>
      <c r="H120" s="364" t="s">
        <v>5024</v>
      </c>
      <c r="I120" s="173" t="s">
        <v>3499</v>
      </c>
      <c r="J120" s="174" t="s">
        <v>3343</v>
      </c>
      <c r="K120" s="114" t="s">
        <v>5239</v>
      </c>
      <c r="L120" s="114" t="s">
        <v>4504</v>
      </c>
      <c r="M120" s="250" t="s">
        <v>3559</v>
      </c>
      <c r="N120" s="219" t="s">
        <v>4909</v>
      </c>
      <c r="O120" s="96" t="b">
        <f t="shared" si="1"/>
        <v>1</v>
      </c>
    </row>
    <row r="121" spans="1:15" ht="39.950000000000003" customHeight="1">
      <c r="A121" s="496" t="s">
        <v>5796</v>
      </c>
      <c r="B121" s="175" t="s">
        <v>3491</v>
      </c>
      <c r="C121" s="365" t="s">
        <v>3498</v>
      </c>
      <c r="D121" s="646"/>
      <c r="E121" s="646"/>
      <c r="F121" s="646"/>
      <c r="G121" s="365">
        <v>3</v>
      </c>
      <c r="H121" s="364" t="s">
        <v>5029</v>
      </c>
      <c r="I121" s="173" t="s">
        <v>3500</v>
      </c>
      <c r="J121" s="174" t="s">
        <v>3343</v>
      </c>
      <c r="K121" s="114" t="s">
        <v>3597</v>
      </c>
      <c r="L121" s="114" t="s">
        <v>4504</v>
      </c>
      <c r="M121" s="250" t="s">
        <v>5433</v>
      </c>
      <c r="N121" s="219" t="s">
        <v>4909</v>
      </c>
      <c r="O121" s="96" t="b">
        <f t="shared" si="1"/>
        <v>1</v>
      </c>
    </row>
    <row r="122" spans="1:15" ht="39.950000000000003" customHeight="1">
      <c r="A122" s="496" t="s">
        <v>5796</v>
      </c>
      <c r="B122" s="175" t="s">
        <v>3491</v>
      </c>
      <c r="C122" s="365" t="s">
        <v>3501</v>
      </c>
      <c r="D122" s="364">
        <v>2</v>
      </c>
      <c r="E122" s="364">
        <v>33</v>
      </c>
      <c r="F122" s="364">
        <v>31</v>
      </c>
      <c r="G122" s="365">
        <v>5</v>
      </c>
      <c r="H122" s="364" t="s">
        <v>5019</v>
      </c>
      <c r="I122" s="173" t="s">
        <v>3502</v>
      </c>
      <c r="J122" s="174" t="s">
        <v>3343</v>
      </c>
      <c r="K122" s="114" t="s">
        <v>5056</v>
      </c>
      <c r="L122" s="114" t="s">
        <v>4504</v>
      </c>
      <c r="M122" s="250" t="s">
        <v>5356</v>
      </c>
      <c r="N122" s="219" t="s">
        <v>4909</v>
      </c>
      <c r="O122" s="96" t="b">
        <f t="shared" si="1"/>
        <v>1</v>
      </c>
    </row>
    <row r="123" spans="1:15" ht="39.950000000000003" customHeight="1">
      <c r="A123" s="496" t="s">
        <v>5796</v>
      </c>
      <c r="B123" s="175" t="s">
        <v>3491</v>
      </c>
      <c r="C123" s="365" t="s">
        <v>3503</v>
      </c>
      <c r="D123" s="646">
        <v>1</v>
      </c>
      <c r="E123" s="646">
        <v>14</v>
      </c>
      <c r="F123" s="646">
        <v>14</v>
      </c>
      <c r="G123" s="365">
        <v>2</v>
      </c>
      <c r="H123" s="364" t="s">
        <v>5024</v>
      </c>
      <c r="I123" s="173" t="s">
        <v>3504</v>
      </c>
      <c r="J123" s="174" t="s">
        <v>3343</v>
      </c>
      <c r="K123" s="114" t="s">
        <v>3597</v>
      </c>
      <c r="L123" s="114" t="s">
        <v>4504</v>
      </c>
      <c r="M123" s="250" t="s">
        <v>3494</v>
      </c>
      <c r="N123" s="219" t="s">
        <v>4909</v>
      </c>
      <c r="O123" s="96" t="b">
        <f t="shared" si="1"/>
        <v>1</v>
      </c>
    </row>
    <row r="124" spans="1:15" ht="39.950000000000003" customHeight="1">
      <c r="A124" s="496" t="s">
        <v>5796</v>
      </c>
      <c r="B124" s="175" t="s">
        <v>3491</v>
      </c>
      <c r="C124" s="365" t="s">
        <v>3503</v>
      </c>
      <c r="D124" s="646"/>
      <c r="E124" s="646"/>
      <c r="F124" s="646"/>
      <c r="G124" s="365">
        <v>1</v>
      </c>
      <c r="H124" s="364" t="s">
        <v>5018</v>
      </c>
      <c r="I124" s="173" t="s">
        <v>3505</v>
      </c>
      <c r="J124" s="174" t="s">
        <v>3343</v>
      </c>
      <c r="K124" s="114" t="s">
        <v>5521</v>
      </c>
      <c r="L124" s="114" t="s">
        <v>4505</v>
      </c>
      <c r="M124" s="250" t="s">
        <v>3479</v>
      </c>
      <c r="N124" s="219" t="s">
        <v>4908</v>
      </c>
      <c r="O124" s="96" t="b">
        <f t="shared" si="1"/>
        <v>0</v>
      </c>
    </row>
    <row r="125" spans="1:15" ht="39.950000000000003" customHeight="1">
      <c r="A125" s="496" t="s">
        <v>5796</v>
      </c>
      <c r="B125" s="175" t="s">
        <v>3491</v>
      </c>
      <c r="C125" s="365" t="s">
        <v>3503</v>
      </c>
      <c r="D125" s="646"/>
      <c r="E125" s="646"/>
      <c r="F125" s="646"/>
      <c r="G125" s="365">
        <v>2</v>
      </c>
      <c r="H125" s="364" t="s">
        <v>5024</v>
      </c>
      <c r="I125" s="173" t="s">
        <v>3499</v>
      </c>
      <c r="J125" s="174" t="s">
        <v>3343</v>
      </c>
      <c r="K125" s="114" t="s">
        <v>5521</v>
      </c>
      <c r="L125" s="114" t="s">
        <v>4505</v>
      </c>
      <c r="M125" s="250" t="s">
        <v>3479</v>
      </c>
      <c r="N125" s="219" t="s">
        <v>4908</v>
      </c>
      <c r="O125" s="96" t="b">
        <f t="shared" si="1"/>
        <v>0</v>
      </c>
    </row>
    <row r="126" spans="1:15" ht="39.950000000000003" customHeight="1">
      <c r="A126" s="496" t="s">
        <v>5796</v>
      </c>
      <c r="B126" s="175" t="s">
        <v>3491</v>
      </c>
      <c r="C126" s="365" t="s">
        <v>3506</v>
      </c>
      <c r="D126" s="646">
        <v>1</v>
      </c>
      <c r="E126" s="646">
        <v>39</v>
      </c>
      <c r="F126" s="646">
        <v>39</v>
      </c>
      <c r="G126" s="365">
        <v>4</v>
      </c>
      <c r="H126" s="364" t="s">
        <v>5018</v>
      </c>
      <c r="I126" s="173" t="s">
        <v>3507</v>
      </c>
      <c r="J126" s="174" t="s">
        <v>3343</v>
      </c>
      <c r="K126" s="114" t="s">
        <v>5071</v>
      </c>
      <c r="L126" s="114" t="s">
        <v>4504</v>
      </c>
      <c r="M126" s="250" t="s">
        <v>3469</v>
      </c>
      <c r="N126" s="219" t="s">
        <v>4909</v>
      </c>
      <c r="O126" s="96" t="b">
        <f t="shared" si="1"/>
        <v>1</v>
      </c>
    </row>
    <row r="127" spans="1:15" ht="39.950000000000003" customHeight="1">
      <c r="A127" s="496" t="s">
        <v>5796</v>
      </c>
      <c r="B127" s="175" t="s">
        <v>3491</v>
      </c>
      <c r="C127" s="365" t="s">
        <v>3506</v>
      </c>
      <c r="D127" s="646"/>
      <c r="E127" s="646"/>
      <c r="F127" s="646"/>
      <c r="G127" s="365">
        <v>3</v>
      </c>
      <c r="H127" s="364" t="s">
        <v>5029</v>
      </c>
      <c r="I127" s="173" t="s">
        <v>3508</v>
      </c>
      <c r="J127" s="174" t="s">
        <v>3343</v>
      </c>
      <c r="K127" s="114" t="s">
        <v>3360</v>
      </c>
      <c r="L127" s="114" t="s">
        <v>4505</v>
      </c>
      <c r="M127" s="251" t="s">
        <v>3509</v>
      </c>
      <c r="N127" s="219" t="s">
        <v>4908</v>
      </c>
      <c r="O127" s="96" t="b">
        <f t="shared" si="1"/>
        <v>0</v>
      </c>
    </row>
    <row r="128" spans="1:15" ht="39.950000000000003" customHeight="1">
      <c r="A128" s="496" t="s">
        <v>5796</v>
      </c>
      <c r="B128" s="175" t="s">
        <v>3491</v>
      </c>
      <c r="C128" s="365" t="s">
        <v>3506</v>
      </c>
      <c r="D128" s="646"/>
      <c r="E128" s="646"/>
      <c r="F128" s="646"/>
      <c r="G128" s="365">
        <v>3</v>
      </c>
      <c r="H128" s="364" t="s">
        <v>5019</v>
      </c>
      <c r="I128" s="173" t="s">
        <v>3510</v>
      </c>
      <c r="J128" s="174" t="s">
        <v>3343</v>
      </c>
      <c r="K128" s="114" t="s">
        <v>5071</v>
      </c>
      <c r="L128" s="114" t="s">
        <v>4504</v>
      </c>
      <c r="M128" s="250" t="s">
        <v>3469</v>
      </c>
      <c r="N128" s="219" t="s">
        <v>4909</v>
      </c>
      <c r="O128" s="96" t="b">
        <f t="shared" si="1"/>
        <v>1</v>
      </c>
    </row>
    <row r="129" spans="1:15" ht="39.950000000000003" customHeight="1">
      <c r="A129" s="496" t="s">
        <v>5796</v>
      </c>
      <c r="B129" s="175" t="s">
        <v>3491</v>
      </c>
      <c r="C129" s="365" t="s">
        <v>3506</v>
      </c>
      <c r="D129" s="646"/>
      <c r="E129" s="646"/>
      <c r="F129" s="646"/>
      <c r="G129" s="365">
        <v>1</v>
      </c>
      <c r="H129" s="364" t="s">
        <v>5020</v>
      </c>
      <c r="I129" s="173" t="s">
        <v>3511</v>
      </c>
      <c r="J129" s="174" t="s">
        <v>3343</v>
      </c>
      <c r="K129" s="114" t="s">
        <v>5071</v>
      </c>
      <c r="L129" s="114" t="s">
        <v>4504</v>
      </c>
      <c r="M129" s="250" t="s">
        <v>3469</v>
      </c>
      <c r="N129" s="219" t="s">
        <v>4909</v>
      </c>
      <c r="O129" s="96" t="b">
        <f t="shared" si="1"/>
        <v>1</v>
      </c>
    </row>
    <row r="130" spans="1:15" ht="39.950000000000003" customHeight="1">
      <c r="A130" s="496" t="s">
        <v>5796</v>
      </c>
      <c r="B130" s="175" t="s">
        <v>3491</v>
      </c>
      <c r="C130" s="365" t="s">
        <v>3506</v>
      </c>
      <c r="D130" s="646"/>
      <c r="E130" s="646"/>
      <c r="F130" s="646"/>
      <c r="G130" s="365">
        <v>3</v>
      </c>
      <c r="H130" s="364" t="s">
        <v>5018</v>
      </c>
      <c r="I130" s="173" t="s">
        <v>3512</v>
      </c>
      <c r="J130" s="174" t="s">
        <v>3343</v>
      </c>
      <c r="K130" s="114" t="s">
        <v>5071</v>
      </c>
      <c r="L130" s="114" t="s">
        <v>4504</v>
      </c>
      <c r="M130" s="250" t="s">
        <v>5430</v>
      </c>
      <c r="N130" s="219" t="s">
        <v>4909</v>
      </c>
      <c r="O130" s="96" t="b">
        <f t="shared" si="1"/>
        <v>1</v>
      </c>
    </row>
    <row r="131" spans="1:15" ht="39.950000000000003" customHeight="1">
      <c r="A131" s="496" t="s">
        <v>5796</v>
      </c>
      <c r="B131" s="175" t="s">
        <v>3491</v>
      </c>
      <c r="C131" s="365" t="s">
        <v>3356</v>
      </c>
      <c r="D131" s="646">
        <v>3</v>
      </c>
      <c r="E131" s="646">
        <v>88</v>
      </c>
      <c r="F131" s="646">
        <v>84</v>
      </c>
      <c r="G131" s="365">
        <v>2</v>
      </c>
      <c r="H131" s="364" t="s">
        <v>5018</v>
      </c>
      <c r="I131" s="173" t="s">
        <v>3513</v>
      </c>
      <c r="J131" s="174" t="s">
        <v>3343</v>
      </c>
      <c r="K131" s="114" t="s">
        <v>5239</v>
      </c>
      <c r="L131" s="114" t="s">
        <v>4504</v>
      </c>
      <c r="M131" s="250" t="s">
        <v>3514</v>
      </c>
      <c r="N131" s="219" t="s">
        <v>4909</v>
      </c>
      <c r="O131" s="96" t="b">
        <f t="shared" si="1"/>
        <v>1</v>
      </c>
    </row>
    <row r="132" spans="1:15" ht="39.950000000000003" customHeight="1">
      <c r="A132" s="496" t="s">
        <v>5796</v>
      </c>
      <c r="B132" s="175" t="s">
        <v>3491</v>
      </c>
      <c r="C132" s="365" t="s">
        <v>3356</v>
      </c>
      <c r="D132" s="646"/>
      <c r="E132" s="646"/>
      <c r="F132" s="646"/>
      <c r="G132" s="365">
        <v>1</v>
      </c>
      <c r="H132" s="364" t="s">
        <v>5019</v>
      </c>
      <c r="I132" s="173" t="s">
        <v>3515</v>
      </c>
      <c r="J132" s="174" t="s">
        <v>3343</v>
      </c>
      <c r="K132" s="114" t="s">
        <v>5521</v>
      </c>
      <c r="L132" s="114" t="s">
        <v>4505</v>
      </c>
      <c r="M132" s="251" t="s">
        <v>3516</v>
      </c>
      <c r="N132" s="219" t="s">
        <v>4908</v>
      </c>
      <c r="O132" s="96" t="b">
        <f t="shared" si="1"/>
        <v>0</v>
      </c>
    </row>
    <row r="133" spans="1:15" ht="39.950000000000003" customHeight="1">
      <c r="A133" s="496" t="s">
        <v>5796</v>
      </c>
      <c r="B133" s="175" t="s">
        <v>3491</v>
      </c>
      <c r="C133" s="365" t="s">
        <v>3363</v>
      </c>
      <c r="D133" s="646">
        <v>21</v>
      </c>
      <c r="E133" s="646">
        <v>80</v>
      </c>
      <c r="F133" s="646">
        <v>70</v>
      </c>
      <c r="G133" s="365">
        <v>1</v>
      </c>
      <c r="H133" s="364" t="s">
        <v>5024</v>
      </c>
      <c r="I133" s="173" t="s">
        <v>3517</v>
      </c>
      <c r="J133" s="174" t="s">
        <v>3343</v>
      </c>
      <c r="K133" s="114" t="s">
        <v>3597</v>
      </c>
      <c r="L133" s="114" t="s">
        <v>4504</v>
      </c>
      <c r="M133" s="250" t="s">
        <v>3518</v>
      </c>
      <c r="N133" s="219" t="s">
        <v>4909</v>
      </c>
      <c r="O133" s="96" t="b">
        <f t="shared" ref="O133:O196" si="2">IF(OR(N133="처리완료"), TRUE, IF(OR(N133="미처리"), FALSE, TRUE))</f>
        <v>1</v>
      </c>
    </row>
    <row r="134" spans="1:15" ht="39.950000000000003" customHeight="1">
      <c r="A134" s="496" t="s">
        <v>5796</v>
      </c>
      <c r="B134" s="175" t="s">
        <v>3491</v>
      </c>
      <c r="C134" s="365" t="s">
        <v>3363</v>
      </c>
      <c r="D134" s="646"/>
      <c r="E134" s="646"/>
      <c r="F134" s="646"/>
      <c r="G134" s="365">
        <v>2</v>
      </c>
      <c r="H134" s="364" t="s">
        <v>5024</v>
      </c>
      <c r="I134" s="173" t="s">
        <v>4711</v>
      </c>
      <c r="J134" s="174" t="s">
        <v>3343</v>
      </c>
      <c r="K134" s="114" t="s">
        <v>5078</v>
      </c>
      <c r="L134" s="114" t="s">
        <v>4506</v>
      </c>
      <c r="M134" s="251" t="s">
        <v>5484</v>
      </c>
      <c r="N134" s="219" t="s">
        <v>4908</v>
      </c>
      <c r="O134" s="96" t="b">
        <f t="shared" si="2"/>
        <v>0</v>
      </c>
    </row>
    <row r="135" spans="1:15" ht="39.950000000000003" customHeight="1">
      <c r="A135" s="496" t="s">
        <v>5796</v>
      </c>
      <c r="B135" s="175" t="s">
        <v>3519</v>
      </c>
      <c r="C135" s="175" t="s">
        <v>3386</v>
      </c>
      <c r="D135" s="647">
        <v>3</v>
      </c>
      <c r="E135" s="647">
        <v>16</v>
      </c>
      <c r="F135" s="647">
        <v>16</v>
      </c>
      <c r="G135" s="175">
        <v>2</v>
      </c>
      <c r="H135" s="364" t="s">
        <v>5024</v>
      </c>
      <c r="I135" s="173" t="s">
        <v>3413</v>
      </c>
      <c r="J135" s="174" t="s">
        <v>3343</v>
      </c>
      <c r="K135" s="114" t="s">
        <v>5521</v>
      </c>
      <c r="L135" s="114" t="s">
        <v>4505</v>
      </c>
      <c r="M135" s="250" t="s">
        <v>3466</v>
      </c>
      <c r="N135" s="219" t="s">
        <v>4908</v>
      </c>
      <c r="O135" s="96" t="b">
        <f t="shared" si="2"/>
        <v>0</v>
      </c>
    </row>
    <row r="136" spans="1:15" ht="39.950000000000003" customHeight="1">
      <c r="A136" s="496" t="s">
        <v>5796</v>
      </c>
      <c r="B136" s="175" t="s">
        <v>3519</v>
      </c>
      <c r="C136" s="175" t="s">
        <v>3386</v>
      </c>
      <c r="D136" s="647"/>
      <c r="E136" s="647"/>
      <c r="F136" s="647"/>
      <c r="G136" s="175">
        <v>1</v>
      </c>
      <c r="H136" s="364" t="s">
        <v>5024</v>
      </c>
      <c r="I136" s="173" t="s">
        <v>3520</v>
      </c>
      <c r="J136" s="174" t="s">
        <v>3343</v>
      </c>
      <c r="K136" s="114" t="s">
        <v>5521</v>
      </c>
      <c r="L136" s="114" t="s">
        <v>4505</v>
      </c>
      <c r="M136" s="250" t="s">
        <v>5260</v>
      </c>
      <c r="N136" s="219" t="s">
        <v>4908</v>
      </c>
      <c r="O136" s="96" t="b">
        <f t="shared" si="2"/>
        <v>0</v>
      </c>
    </row>
    <row r="137" spans="1:15" ht="39.950000000000003" customHeight="1">
      <c r="A137" s="496" t="s">
        <v>5796</v>
      </c>
      <c r="B137" s="175" t="s">
        <v>3519</v>
      </c>
      <c r="C137" s="175" t="s">
        <v>3386</v>
      </c>
      <c r="D137" s="647"/>
      <c r="E137" s="647"/>
      <c r="F137" s="647"/>
      <c r="G137" s="175">
        <v>2</v>
      </c>
      <c r="H137" s="364" t="s">
        <v>5024</v>
      </c>
      <c r="I137" s="173" t="s">
        <v>3521</v>
      </c>
      <c r="J137" s="174" t="s">
        <v>3343</v>
      </c>
      <c r="K137" s="114" t="s">
        <v>5521</v>
      </c>
      <c r="L137" s="114" t="s">
        <v>4505</v>
      </c>
      <c r="M137" s="250" t="s">
        <v>3522</v>
      </c>
      <c r="N137" s="219" t="s">
        <v>4908</v>
      </c>
      <c r="O137" s="96" t="b">
        <f t="shared" si="2"/>
        <v>0</v>
      </c>
    </row>
    <row r="138" spans="1:15" ht="39.950000000000003" customHeight="1">
      <c r="A138" s="496" t="s">
        <v>5796</v>
      </c>
      <c r="B138" s="175" t="s">
        <v>3519</v>
      </c>
      <c r="C138" s="175" t="s">
        <v>3523</v>
      </c>
      <c r="D138" s="647">
        <v>1</v>
      </c>
      <c r="E138" s="647">
        <v>8</v>
      </c>
      <c r="F138" s="647">
        <v>8</v>
      </c>
      <c r="G138" s="175">
        <v>2</v>
      </c>
      <c r="H138" s="364" t="s">
        <v>5019</v>
      </c>
      <c r="I138" s="173" t="s">
        <v>3524</v>
      </c>
      <c r="J138" s="174" t="s">
        <v>3343</v>
      </c>
      <c r="K138" s="114" t="s">
        <v>5071</v>
      </c>
      <c r="L138" s="114" t="s">
        <v>4504</v>
      </c>
      <c r="M138" s="250" t="s">
        <v>3469</v>
      </c>
      <c r="N138" s="219" t="s">
        <v>4909</v>
      </c>
      <c r="O138" s="96" t="b">
        <f t="shared" si="2"/>
        <v>1</v>
      </c>
    </row>
    <row r="139" spans="1:15" ht="39.950000000000003" customHeight="1">
      <c r="A139" s="496" t="s">
        <v>5796</v>
      </c>
      <c r="B139" s="175" t="s">
        <v>3519</v>
      </c>
      <c r="C139" s="175" t="s">
        <v>3523</v>
      </c>
      <c r="D139" s="647"/>
      <c r="E139" s="647"/>
      <c r="F139" s="647"/>
      <c r="G139" s="175">
        <v>1</v>
      </c>
      <c r="H139" s="364" t="s">
        <v>5024</v>
      </c>
      <c r="I139" s="173" t="s">
        <v>3525</v>
      </c>
      <c r="J139" s="174" t="s">
        <v>3343</v>
      </c>
      <c r="K139" s="114" t="s">
        <v>3360</v>
      </c>
      <c r="L139" s="114" t="s">
        <v>4505</v>
      </c>
      <c r="M139" s="250" t="s">
        <v>3526</v>
      </c>
      <c r="N139" s="219" t="s">
        <v>4908</v>
      </c>
      <c r="O139" s="96" t="b">
        <f t="shared" si="2"/>
        <v>0</v>
      </c>
    </row>
    <row r="140" spans="1:15" ht="39.950000000000003" customHeight="1">
      <c r="A140" s="496" t="s">
        <v>5796</v>
      </c>
      <c r="B140" s="175" t="s">
        <v>3519</v>
      </c>
      <c r="C140" s="175" t="s">
        <v>3523</v>
      </c>
      <c r="D140" s="647"/>
      <c r="E140" s="647"/>
      <c r="F140" s="647"/>
      <c r="G140" s="175">
        <v>3</v>
      </c>
      <c r="H140" s="364" t="s">
        <v>5029</v>
      </c>
      <c r="I140" s="173" t="s">
        <v>4527</v>
      </c>
      <c r="J140" s="174" t="s">
        <v>3343</v>
      </c>
      <c r="K140" s="114" t="s">
        <v>3597</v>
      </c>
      <c r="L140" s="114" t="s">
        <v>4504</v>
      </c>
      <c r="M140" s="250" t="s">
        <v>5434</v>
      </c>
      <c r="N140" s="219" t="s">
        <v>4909</v>
      </c>
      <c r="O140" s="96" t="b">
        <f t="shared" si="2"/>
        <v>1</v>
      </c>
    </row>
    <row r="141" spans="1:15" ht="39.950000000000003" customHeight="1">
      <c r="A141" s="496" t="s">
        <v>5796</v>
      </c>
      <c r="B141" s="175" t="s">
        <v>3519</v>
      </c>
      <c r="C141" s="176" t="s">
        <v>3527</v>
      </c>
      <c r="D141" s="645">
        <v>1</v>
      </c>
      <c r="E141" s="645">
        <v>27</v>
      </c>
      <c r="F141" s="645">
        <v>26</v>
      </c>
      <c r="G141" s="175">
        <v>4</v>
      </c>
      <c r="H141" s="364" t="s">
        <v>5024</v>
      </c>
      <c r="I141" s="173" t="s">
        <v>3528</v>
      </c>
      <c r="J141" s="174" t="s">
        <v>3343</v>
      </c>
      <c r="K141" s="114" t="s">
        <v>5521</v>
      </c>
      <c r="L141" s="114" t="s">
        <v>4505</v>
      </c>
      <c r="M141" s="251" t="s">
        <v>3529</v>
      </c>
      <c r="N141" s="219" t="s">
        <v>4908</v>
      </c>
      <c r="O141" s="96" t="b">
        <f t="shared" si="2"/>
        <v>0</v>
      </c>
    </row>
    <row r="142" spans="1:15" ht="39.950000000000003" customHeight="1">
      <c r="A142" s="496" t="s">
        <v>5796</v>
      </c>
      <c r="B142" s="175" t="s">
        <v>3519</v>
      </c>
      <c r="C142" s="176" t="s">
        <v>3527</v>
      </c>
      <c r="D142" s="645"/>
      <c r="E142" s="645"/>
      <c r="F142" s="645"/>
      <c r="G142" s="175">
        <v>2</v>
      </c>
      <c r="H142" s="364" t="s">
        <v>5019</v>
      </c>
      <c r="I142" s="173" t="s">
        <v>3530</v>
      </c>
      <c r="J142" s="174" t="s">
        <v>3343</v>
      </c>
      <c r="K142" s="114" t="s">
        <v>5521</v>
      </c>
      <c r="L142" s="114" t="s">
        <v>4505</v>
      </c>
      <c r="M142" s="251" t="s">
        <v>3529</v>
      </c>
      <c r="N142" s="219" t="s">
        <v>4908</v>
      </c>
      <c r="O142" s="96" t="b">
        <f t="shared" si="2"/>
        <v>0</v>
      </c>
    </row>
    <row r="143" spans="1:15" ht="39.950000000000003" customHeight="1">
      <c r="A143" s="496" t="s">
        <v>5796</v>
      </c>
      <c r="B143" s="175" t="s">
        <v>3519</v>
      </c>
      <c r="C143" s="176" t="s">
        <v>3527</v>
      </c>
      <c r="D143" s="645"/>
      <c r="E143" s="645"/>
      <c r="F143" s="645"/>
      <c r="G143" s="175">
        <v>2</v>
      </c>
      <c r="H143" s="364" t="s">
        <v>5026</v>
      </c>
      <c r="I143" s="173" t="s">
        <v>3486</v>
      </c>
      <c r="J143" s="174" t="s">
        <v>3343</v>
      </c>
      <c r="K143" s="114" t="s">
        <v>5071</v>
      </c>
      <c r="L143" s="114" t="s">
        <v>4504</v>
      </c>
      <c r="M143" s="250" t="s">
        <v>3469</v>
      </c>
      <c r="N143" s="219" t="s">
        <v>4909</v>
      </c>
      <c r="O143" s="96" t="b">
        <f t="shared" si="2"/>
        <v>1</v>
      </c>
    </row>
    <row r="144" spans="1:15" ht="39.950000000000003" customHeight="1">
      <c r="A144" s="496" t="s">
        <v>5796</v>
      </c>
      <c r="B144" s="175" t="s">
        <v>3519</v>
      </c>
      <c r="C144" s="176" t="s">
        <v>3531</v>
      </c>
      <c r="D144" s="645">
        <v>1</v>
      </c>
      <c r="E144" s="645">
        <v>16</v>
      </c>
      <c r="F144" s="645">
        <v>15</v>
      </c>
      <c r="G144" s="175">
        <v>5</v>
      </c>
      <c r="H144" s="364" t="s">
        <v>5024</v>
      </c>
      <c r="I144" s="173" t="s">
        <v>4528</v>
      </c>
      <c r="J144" s="174" t="s">
        <v>3343</v>
      </c>
      <c r="K144" s="114" t="s">
        <v>3360</v>
      </c>
      <c r="L144" s="114" t="s">
        <v>4505</v>
      </c>
      <c r="M144" s="250" t="s">
        <v>3532</v>
      </c>
      <c r="N144" s="219" t="s">
        <v>4909</v>
      </c>
      <c r="O144" s="96" t="b">
        <f t="shared" si="2"/>
        <v>1</v>
      </c>
    </row>
    <row r="145" spans="1:15" ht="39.950000000000003" customHeight="1">
      <c r="A145" s="496" t="s">
        <v>5796</v>
      </c>
      <c r="B145" s="175" t="s">
        <v>3519</v>
      </c>
      <c r="C145" s="176" t="s">
        <v>3531</v>
      </c>
      <c r="D145" s="645"/>
      <c r="E145" s="645"/>
      <c r="F145" s="645"/>
      <c r="G145" s="175">
        <v>1</v>
      </c>
      <c r="H145" s="364" t="s">
        <v>5024</v>
      </c>
      <c r="I145" s="173" t="s">
        <v>4712</v>
      </c>
      <c r="J145" s="174" t="s">
        <v>3343</v>
      </c>
      <c r="K145" s="114" t="s">
        <v>3360</v>
      </c>
      <c r="L145" s="114" t="s">
        <v>4505</v>
      </c>
      <c r="M145" s="250" t="s">
        <v>3532</v>
      </c>
      <c r="N145" s="219" t="s">
        <v>4909</v>
      </c>
      <c r="O145" s="96" t="b">
        <f t="shared" si="2"/>
        <v>1</v>
      </c>
    </row>
    <row r="146" spans="1:15" ht="39.950000000000003" customHeight="1">
      <c r="A146" s="496" t="s">
        <v>5796</v>
      </c>
      <c r="B146" s="175" t="s">
        <v>3519</v>
      </c>
      <c r="C146" s="233" t="s">
        <v>3533</v>
      </c>
      <c r="D146" s="645">
        <v>2</v>
      </c>
      <c r="E146" s="645">
        <v>31</v>
      </c>
      <c r="F146" s="645">
        <v>31</v>
      </c>
      <c r="G146" s="175">
        <v>3</v>
      </c>
      <c r="H146" s="364" t="s">
        <v>5024</v>
      </c>
      <c r="I146" s="173" t="s">
        <v>3413</v>
      </c>
      <c r="J146" s="174" t="s">
        <v>3343</v>
      </c>
      <c r="K146" s="114" t="s">
        <v>5521</v>
      </c>
      <c r="L146" s="114" t="s">
        <v>4505</v>
      </c>
      <c r="M146" s="251" t="s">
        <v>3529</v>
      </c>
      <c r="N146" s="219" t="s">
        <v>4908</v>
      </c>
      <c r="O146" s="96" t="b">
        <f t="shared" si="2"/>
        <v>0</v>
      </c>
    </row>
    <row r="147" spans="1:15" ht="39.950000000000003" customHeight="1">
      <c r="A147" s="496" t="s">
        <v>5796</v>
      </c>
      <c r="B147" s="175" t="s">
        <v>3519</v>
      </c>
      <c r="C147" s="233" t="s">
        <v>3533</v>
      </c>
      <c r="D147" s="645"/>
      <c r="E147" s="645"/>
      <c r="F147" s="645"/>
      <c r="G147" s="175">
        <v>1</v>
      </c>
      <c r="H147" s="364" t="s">
        <v>5018</v>
      </c>
      <c r="I147" s="173" t="s">
        <v>3534</v>
      </c>
      <c r="J147" s="174" t="s">
        <v>3379</v>
      </c>
      <c r="K147" s="114" t="s">
        <v>5521</v>
      </c>
      <c r="L147" s="114" t="s">
        <v>4505</v>
      </c>
      <c r="M147" s="251" t="s">
        <v>3529</v>
      </c>
      <c r="N147" s="219" t="s">
        <v>4908</v>
      </c>
      <c r="O147" s="96" t="b">
        <f t="shared" si="2"/>
        <v>0</v>
      </c>
    </row>
    <row r="148" spans="1:15" ht="39.950000000000003" customHeight="1">
      <c r="A148" s="496" t="s">
        <v>5796</v>
      </c>
      <c r="B148" s="175" t="s">
        <v>3519</v>
      </c>
      <c r="C148" s="233" t="s">
        <v>3533</v>
      </c>
      <c r="D148" s="645"/>
      <c r="E148" s="645"/>
      <c r="F148" s="645"/>
      <c r="G148" s="175">
        <v>1</v>
      </c>
      <c r="H148" s="364" t="s">
        <v>5024</v>
      </c>
      <c r="I148" s="173" t="s">
        <v>3535</v>
      </c>
      <c r="J148" s="174" t="s">
        <v>3343</v>
      </c>
      <c r="K148" s="114" t="s">
        <v>3597</v>
      </c>
      <c r="L148" s="114" t="s">
        <v>4504</v>
      </c>
      <c r="M148" s="250" t="s">
        <v>3367</v>
      </c>
      <c r="N148" s="219" t="s">
        <v>4909</v>
      </c>
      <c r="O148" s="96" t="b">
        <f t="shared" si="2"/>
        <v>1</v>
      </c>
    </row>
    <row r="149" spans="1:15" ht="39.950000000000003" customHeight="1">
      <c r="A149" s="496" t="s">
        <v>5796</v>
      </c>
      <c r="B149" s="175" t="s">
        <v>3519</v>
      </c>
      <c r="C149" s="176" t="s">
        <v>3426</v>
      </c>
      <c r="D149" s="363">
        <v>2</v>
      </c>
      <c r="E149" s="363">
        <v>18</v>
      </c>
      <c r="F149" s="363">
        <v>18</v>
      </c>
      <c r="G149" s="175">
        <v>2</v>
      </c>
      <c r="H149" s="364" t="s">
        <v>5033</v>
      </c>
      <c r="I149" s="173" t="s">
        <v>3536</v>
      </c>
      <c r="J149" s="174" t="s">
        <v>3376</v>
      </c>
      <c r="K149" s="114" t="s">
        <v>3597</v>
      </c>
      <c r="L149" s="114" t="s">
        <v>4504</v>
      </c>
      <c r="M149" s="250" t="s">
        <v>3537</v>
      </c>
      <c r="N149" s="219" t="s">
        <v>4909</v>
      </c>
      <c r="O149" s="96" t="b">
        <f t="shared" si="2"/>
        <v>1</v>
      </c>
    </row>
    <row r="150" spans="1:15" ht="39.950000000000003" customHeight="1">
      <c r="A150" s="496" t="s">
        <v>5796</v>
      </c>
      <c r="B150" s="175" t="s">
        <v>3519</v>
      </c>
      <c r="C150" s="176" t="s">
        <v>3378</v>
      </c>
      <c r="D150" s="645">
        <v>3</v>
      </c>
      <c r="E150" s="645">
        <v>88</v>
      </c>
      <c r="F150" s="645">
        <v>84</v>
      </c>
      <c r="G150" s="175">
        <v>1</v>
      </c>
      <c r="H150" s="364" t="s">
        <v>3380</v>
      </c>
      <c r="I150" s="173" t="s">
        <v>4529</v>
      </c>
      <c r="J150" s="174" t="s">
        <v>3538</v>
      </c>
      <c r="K150" s="114" t="s">
        <v>5521</v>
      </c>
      <c r="L150" s="114" t="s">
        <v>4505</v>
      </c>
      <c r="M150" s="251" t="s">
        <v>3539</v>
      </c>
      <c r="N150" s="219" t="s">
        <v>4908</v>
      </c>
      <c r="O150" s="96" t="b">
        <f t="shared" si="2"/>
        <v>0</v>
      </c>
    </row>
    <row r="151" spans="1:15" ht="39.950000000000003" customHeight="1">
      <c r="A151" s="496" t="s">
        <v>5796</v>
      </c>
      <c r="B151" s="175" t="s">
        <v>3519</v>
      </c>
      <c r="C151" s="176" t="s">
        <v>3356</v>
      </c>
      <c r="D151" s="645"/>
      <c r="E151" s="645"/>
      <c r="F151" s="645"/>
      <c r="G151" s="175">
        <v>1</v>
      </c>
      <c r="H151" s="364" t="s">
        <v>5018</v>
      </c>
      <c r="I151" s="173" t="s">
        <v>4530</v>
      </c>
      <c r="J151" s="174" t="s">
        <v>3376</v>
      </c>
      <c r="K151" s="114" t="s">
        <v>3597</v>
      </c>
      <c r="L151" s="114" t="s">
        <v>4504</v>
      </c>
      <c r="M151" s="250" t="s">
        <v>3540</v>
      </c>
      <c r="N151" s="219" t="s">
        <v>4909</v>
      </c>
      <c r="O151" s="96" t="b">
        <f t="shared" si="2"/>
        <v>1</v>
      </c>
    </row>
    <row r="152" spans="1:15" ht="39.950000000000003" customHeight="1">
      <c r="A152" s="496" t="s">
        <v>5796</v>
      </c>
      <c r="B152" s="175" t="s">
        <v>3519</v>
      </c>
      <c r="C152" s="176" t="s">
        <v>3356</v>
      </c>
      <c r="D152" s="645"/>
      <c r="E152" s="645"/>
      <c r="F152" s="645"/>
      <c r="G152" s="175">
        <v>1</v>
      </c>
      <c r="H152" s="364" t="s">
        <v>5024</v>
      </c>
      <c r="I152" s="173" t="s">
        <v>3541</v>
      </c>
      <c r="J152" s="174" t="s">
        <v>3379</v>
      </c>
      <c r="K152" s="114" t="s">
        <v>3597</v>
      </c>
      <c r="L152" s="114" t="s">
        <v>4504</v>
      </c>
      <c r="M152" s="250" t="s">
        <v>5435</v>
      </c>
      <c r="N152" s="219" t="s">
        <v>4909</v>
      </c>
      <c r="O152" s="96" t="b">
        <f t="shared" si="2"/>
        <v>1</v>
      </c>
    </row>
    <row r="153" spans="1:15" ht="39.950000000000003" customHeight="1">
      <c r="A153" s="496" t="s">
        <v>5796</v>
      </c>
      <c r="B153" s="175" t="s">
        <v>3519</v>
      </c>
      <c r="C153" s="176" t="s">
        <v>3356</v>
      </c>
      <c r="D153" s="645"/>
      <c r="E153" s="645"/>
      <c r="F153" s="645"/>
      <c r="G153" s="175">
        <v>1</v>
      </c>
      <c r="H153" s="364" t="s">
        <v>3441</v>
      </c>
      <c r="I153" s="173" t="s">
        <v>3542</v>
      </c>
      <c r="J153" s="174" t="s">
        <v>3376</v>
      </c>
      <c r="K153" s="114" t="s">
        <v>3597</v>
      </c>
      <c r="L153" s="114" t="s">
        <v>4504</v>
      </c>
      <c r="M153" s="250" t="s">
        <v>3539</v>
      </c>
      <c r="N153" s="219" t="s">
        <v>4909</v>
      </c>
      <c r="O153" s="96" t="b">
        <f t="shared" si="2"/>
        <v>1</v>
      </c>
    </row>
    <row r="154" spans="1:15" ht="39.950000000000003" customHeight="1">
      <c r="A154" s="496" t="s">
        <v>5796</v>
      </c>
      <c r="B154" s="175" t="s">
        <v>3519</v>
      </c>
      <c r="C154" s="176" t="s">
        <v>3383</v>
      </c>
      <c r="D154" s="645">
        <v>21</v>
      </c>
      <c r="E154" s="645">
        <v>80</v>
      </c>
      <c r="F154" s="645">
        <v>78</v>
      </c>
      <c r="G154" s="175">
        <v>2</v>
      </c>
      <c r="H154" s="364" t="s">
        <v>5024</v>
      </c>
      <c r="I154" s="173" t="s">
        <v>3543</v>
      </c>
      <c r="J154" s="174" t="s">
        <v>3376</v>
      </c>
      <c r="K154" s="114" t="s">
        <v>5239</v>
      </c>
      <c r="L154" s="114" t="s">
        <v>4504</v>
      </c>
      <c r="M154" s="250" t="s">
        <v>3544</v>
      </c>
      <c r="N154" s="219" t="s">
        <v>4909</v>
      </c>
      <c r="O154" s="96" t="b">
        <f t="shared" si="2"/>
        <v>1</v>
      </c>
    </row>
    <row r="155" spans="1:15" ht="39.950000000000003" customHeight="1">
      <c r="A155" s="496" t="s">
        <v>5796</v>
      </c>
      <c r="B155" s="175" t="s">
        <v>3519</v>
      </c>
      <c r="C155" s="176" t="s">
        <v>3363</v>
      </c>
      <c r="D155" s="645"/>
      <c r="E155" s="645"/>
      <c r="F155" s="645"/>
      <c r="G155" s="175">
        <v>1</v>
      </c>
      <c r="H155" s="364" t="s">
        <v>5024</v>
      </c>
      <c r="I155" s="173" t="s">
        <v>4531</v>
      </c>
      <c r="J155" s="174" t="s">
        <v>3376</v>
      </c>
      <c r="K155" s="114" t="s">
        <v>3597</v>
      </c>
      <c r="L155" s="114" t="s">
        <v>4504</v>
      </c>
      <c r="M155" s="250" t="s">
        <v>3518</v>
      </c>
      <c r="N155" s="219" t="s">
        <v>4909</v>
      </c>
      <c r="O155" s="96" t="b">
        <f t="shared" si="2"/>
        <v>1</v>
      </c>
    </row>
    <row r="156" spans="1:15" ht="39.950000000000003" customHeight="1">
      <c r="A156" s="496" t="s">
        <v>5797</v>
      </c>
      <c r="B156" s="175" t="s">
        <v>3545</v>
      </c>
      <c r="C156" s="365" t="s">
        <v>3546</v>
      </c>
      <c r="D156" s="646">
        <v>1</v>
      </c>
      <c r="E156" s="646">
        <v>15</v>
      </c>
      <c r="F156" s="646">
        <v>15</v>
      </c>
      <c r="G156" s="365">
        <v>2</v>
      </c>
      <c r="H156" s="364" t="s">
        <v>5024</v>
      </c>
      <c r="I156" s="173" t="s">
        <v>3558</v>
      </c>
      <c r="J156" s="174" t="s">
        <v>3376</v>
      </c>
      <c r="K156" s="114" t="s">
        <v>5521</v>
      </c>
      <c r="L156" s="114" t="s">
        <v>4505</v>
      </c>
      <c r="M156" s="250" t="s">
        <v>3464</v>
      </c>
      <c r="N156" s="219" t="s">
        <v>4908</v>
      </c>
      <c r="O156" s="96" t="b">
        <f t="shared" si="2"/>
        <v>0</v>
      </c>
    </row>
    <row r="157" spans="1:15" ht="39.950000000000003" customHeight="1">
      <c r="A157" s="496" t="s">
        <v>5797</v>
      </c>
      <c r="B157" s="175" t="s">
        <v>3545</v>
      </c>
      <c r="C157" s="365" t="s">
        <v>3546</v>
      </c>
      <c r="D157" s="646"/>
      <c r="E157" s="646"/>
      <c r="F157" s="646"/>
      <c r="G157" s="365">
        <v>2</v>
      </c>
      <c r="H157" s="364" t="s">
        <v>5019</v>
      </c>
      <c r="I157" s="173" t="s">
        <v>3547</v>
      </c>
      <c r="J157" s="174" t="s">
        <v>3538</v>
      </c>
      <c r="K157" s="114" t="s">
        <v>5071</v>
      </c>
      <c r="L157" s="114" t="s">
        <v>4504</v>
      </c>
      <c r="M157" s="250" t="s">
        <v>5436</v>
      </c>
      <c r="N157" s="219" t="s">
        <v>4909</v>
      </c>
      <c r="O157" s="96" t="b">
        <f t="shared" si="2"/>
        <v>1</v>
      </c>
    </row>
    <row r="158" spans="1:15" ht="39.950000000000003" customHeight="1">
      <c r="A158" s="496" t="s">
        <v>5797</v>
      </c>
      <c r="B158" s="175" t="s">
        <v>3545</v>
      </c>
      <c r="C158" s="365" t="s">
        <v>3546</v>
      </c>
      <c r="D158" s="646"/>
      <c r="E158" s="646"/>
      <c r="F158" s="646"/>
      <c r="G158" s="365">
        <v>2</v>
      </c>
      <c r="H158" s="364" t="s">
        <v>5024</v>
      </c>
      <c r="I158" s="173" t="s">
        <v>3548</v>
      </c>
      <c r="J158" s="174" t="s">
        <v>3376</v>
      </c>
      <c r="K158" s="114" t="s">
        <v>5521</v>
      </c>
      <c r="L158" s="114" t="s">
        <v>4505</v>
      </c>
      <c r="M158" s="250" t="s">
        <v>3464</v>
      </c>
      <c r="N158" s="219" t="s">
        <v>4908</v>
      </c>
      <c r="O158" s="96" t="b">
        <f t="shared" si="2"/>
        <v>0</v>
      </c>
    </row>
    <row r="159" spans="1:15" ht="39.950000000000003" customHeight="1">
      <c r="A159" s="496" t="s">
        <v>5797</v>
      </c>
      <c r="B159" s="175" t="s">
        <v>3545</v>
      </c>
      <c r="C159" s="365" t="s">
        <v>3549</v>
      </c>
      <c r="D159" s="646">
        <v>1</v>
      </c>
      <c r="E159" s="646">
        <v>19</v>
      </c>
      <c r="F159" s="646">
        <v>18</v>
      </c>
      <c r="G159" s="365">
        <v>4</v>
      </c>
      <c r="H159" s="364" t="s">
        <v>5019</v>
      </c>
      <c r="I159" s="173" t="s">
        <v>3550</v>
      </c>
      <c r="J159" s="174" t="s">
        <v>3376</v>
      </c>
      <c r="K159" s="114" t="s">
        <v>5071</v>
      </c>
      <c r="L159" s="114" t="s">
        <v>4504</v>
      </c>
      <c r="M159" s="250" t="s">
        <v>3551</v>
      </c>
      <c r="N159" s="219" t="s">
        <v>4909</v>
      </c>
      <c r="O159" s="96" t="b">
        <f t="shared" si="2"/>
        <v>1</v>
      </c>
    </row>
    <row r="160" spans="1:15" ht="39.950000000000003" customHeight="1">
      <c r="A160" s="496" t="s">
        <v>5797</v>
      </c>
      <c r="B160" s="175" t="s">
        <v>3545</v>
      </c>
      <c r="C160" s="365" t="s">
        <v>3549</v>
      </c>
      <c r="D160" s="646"/>
      <c r="E160" s="646"/>
      <c r="F160" s="646"/>
      <c r="G160" s="365">
        <v>8</v>
      </c>
      <c r="H160" s="364" t="s">
        <v>5024</v>
      </c>
      <c r="I160" s="173" t="s">
        <v>4532</v>
      </c>
      <c r="J160" s="174" t="s">
        <v>3376</v>
      </c>
      <c r="K160" s="114" t="s">
        <v>5521</v>
      </c>
      <c r="L160" s="114" t="s">
        <v>4505</v>
      </c>
      <c r="M160" s="250" t="s">
        <v>3552</v>
      </c>
      <c r="N160" s="219" t="s">
        <v>4908</v>
      </c>
      <c r="O160" s="96" t="b">
        <f t="shared" si="2"/>
        <v>0</v>
      </c>
    </row>
    <row r="161" spans="1:15" ht="39.950000000000003" customHeight="1">
      <c r="A161" s="496" t="s">
        <v>5797</v>
      </c>
      <c r="B161" s="175" t="s">
        <v>3545</v>
      </c>
      <c r="C161" s="365" t="s">
        <v>3549</v>
      </c>
      <c r="D161" s="646"/>
      <c r="E161" s="646"/>
      <c r="F161" s="646"/>
      <c r="G161" s="365">
        <v>2</v>
      </c>
      <c r="H161" s="364" t="s">
        <v>5024</v>
      </c>
      <c r="I161" s="173" t="s">
        <v>3553</v>
      </c>
      <c r="J161" s="174" t="s">
        <v>3379</v>
      </c>
      <c r="K161" s="114" t="s">
        <v>3597</v>
      </c>
      <c r="L161" s="114" t="s">
        <v>4504</v>
      </c>
      <c r="M161" s="250" t="s">
        <v>3367</v>
      </c>
      <c r="N161" s="219" t="s">
        <v>4909</v>
      </c>
      <c r="O161" s="96" t="b">
        <f t="shared" si="2"/>
        <v>1</v>
      </c>
    </row>
    <row r="162" spans="1:15" ht="39.950000000000003" customHeight="1">
      <c r="A162" s="496" t="s">
        <v>5797</v>
      </c>
      <c r="B162" s="175" t="s">
        <v>3545</v>
      </c>
      <c r="C162" s="365" t="s">
        <v>3554</v>
      </c>
      <c r="D162" s="646">
        <v>1</v>
      </c>
      <c r="E162" s="646">
        <v>18</v>
      </c>
      <c r="F162" s="646">
        <v>16</v>
      </c>
      <c r="G162" s="365">
        <v>3</v>
      </c>
      <c r="H162" s="364" t="s">
        <v>5027</v>
      </c>
      <c r="I162" s="173" t="s">
        <v>3555</v>
      </c>
      <c r="J162" s="174" t="s">
        <v>3379</v>
      </c>
      <c r="K162" s="114" t="s">
        <v>5521</v>
      </c>
      <c r="L162" s="114" t="s">
        <v>4505</v>
      </c>
      <c r="M162" s="250" t="s">
        <v>3552</v>
      </c>
      <c r="N162" s="219" t="s">
        <v>4908</v>
      </c>
      <c r="O162" s="96" t="b">
        <f t="shared" si="2"/>
        <v>0</v>
      </c>
    </row>
    <row r="163" spans="1:15" ht="39.950000000000003" customHeight="1">
      <c r="A163" s="496" t="s">
        <v>5797</v>
      </c>
      <c r="B163" s="175" t="s">
        <v>3545</v>
      </c>
      <c r="C163" s="365" t="s">
        <v>3554</v>
      </c>
      <c r="D163" s="646"/>
      <c r="E163" s="646"/>
      <c r="F163" s="646"/>
      <c r="G163" s="365">
        <v>1</v>
      </c>
      <c r="H163" s="364" t="s">
        <v>5024</v>
      </c>
      <c r="I163" s="173" t="s">
        <v>3556</v>
      </c>
      <c r="J163" s="174" t="s">
        <v>3376</v>
      </c>
      <c r="K163" s="114" t="s">
        <v>5521</v>
      </c>
      <c r="L163" s="114" t="s">
        <v>4505</v>
      </c>
      <c r="M163" s="250" t="s">
        <v>3552</v>
      </c>
      <c r="N163" s="219" t="s">
        <v>4908</v>
      </c>
      <c r="O163" s="96" t="b">
        <f t="shared" si="2"/>
        <v>0</v>
      </c>
    </row>
    <row r="164" spans="1:15" ht="39.950000000000003" customHeight="1">
      <c r="A164" s="496" t="s">
        <v>5797</v>
      </c>
      <c r="B164" s="175" t="s">
        <v>3545</v>
      </c>
      <c r="C164" s="365" t="s">
        <v>3557</v>
      </c>
      <c r="D164" s="646">
        <v>2</v>
      </c>
      <c r="E164" s="646">
        <v>27</v>
      </c>
      <c r="F164" s="646">
        <v>26</v>
      </c>
      <c r="G164" s="365">
        <v>2</v>
      </c>
      <c r="H164" s="364" t="s">
        <v>5024</v>
      </c>
      <c r="I164" s="173" t="s">
        <v>3558</v>
      </c>
      <c r="J164" s="174" t="s">
        <v>3379</v>
      </c>
      <c r="K164" s="114" t="s">
        <v>5239</v>
      </c>
      <c r="L164" s="114" t="s">
        <v>4504</v>
      </c>
      <c r="M164" s="250" t="s">
        <v>3559</v>
      </c>
      <c r="N164" s="219" t="s">
        <v>4909</v>
      </c>
      <c r="O164" s="96" t="b">
        <f t="shared" si="2"/>
        <v>1</v>
      </c>
    </row>
    <row r="165" spans="1:15" ht="39.950000000000003" customHeight="1">
      <c r="A165" s="496" t="s">
        <v>5797</v>
      </c>
      <c r="B165" s="175" t="s">
        <v>3545</v>
      </c>
      <c r="C165" s="365" t="s">
        <v>3412</v>
      </c>
      <c r="D165" s="646"/>
      <c r="E165" s="646"/>
      <c r="F165" s="646"/>
      <c r="G165" s="365">
        <v>4</v>
      </c>
      <c r="H165" s="364" t="s">
        <v>5024</v>
      </c>
      <c r="I165" s="173" t="s">
        <v>3560</v>
      </c>
      <c r="J165" s="174" t="s">
        <v>3538</v>
      </c>
      <c r="K165" s="114" t="s">
        <v>3597</v>
      </c>
      <c r="L165" s="114" t="s">
        <v>4504</v>
      </c>
      <c r="M165" s="250" t="s">
        <v>3362</v>
      </c>
      <c r="N165" s="219" t="s">
        <v>4909</v>
      </c>
      <c r="O165" s="96" t="b">
        <f t="shared" si="2"/>
        <v>1</v>
      </c>
    </row>
    <row r="166" spans="1:15" ht="39.950000000000003" customHeight="1">
      <c r="A166" s="496" t="s">
        <v>5797</v>
      </c>
      <c r="B166" s="175" t="s">
        <v>3545</v>
      </c>
      <c r="C166" s="365" t="s">
        <v>3561</v>
      </c>
      <c r="D166" s="646">
        <v>1</v>
      </c>
      <c r="E166" s="646">
        <v>33</v>
      </c>
      <c r="F166" s="646">
        <v>27</v>
      </c>
      <c r="G166" s="365">
        <v>1</v>
      </c>
      <c r="H166" s="364" t="s">
        <v>5019</v>
      </c>
      <c r="I166" s="173" t="s">
        <v>3562</v>
      </c>
      <c r="J166" s="174" t="s">
        <v>3376</v>
      </c>
      <c r="K166" s="114" t="s">
        <v>5521</v>
      </c>
      <c r="L166" s="114" t="s">
        <v>4505</v>
      </c>
      <c r="M166" s="250" t="s">
        <v>3552</v>
      </c>
      <c r="N166" s="219" t="s">
        <v>4908</v>
      </c>
      <c r="O166" s="96" t="b">
        <f t="shared" si="2"/>
        <v>0</v>
      </c>
    </row>
    <row r="167" spans="1:15" ht="39.950000000000003" customHeight="1">
      <c r="A167" s="496" t="s">
        <v>5797</v>
      </c>
      <c r="B167" s="175" t="s">
        <v>3545</v>
      </c>
      <c r="C167" s="365" t="s">
        <v>3561</v>
      </c>
      <c r="D167" s="646"/>
      <c r="E167" s="646"/>
      <c r="F167" s="646"/>
      <c r="G167" s="365">
        <v>3</v>
      </c>
      <c r="H167" s="364" t="s">
        <v>5018</v>
      </c>
      <c r="I167" s="173" t="s">
        <v>3563</v>
      </c>
      <c r="J167" s="174" t="s">
        <v>3538</v>
      </c>
      <c r="K167" s="114" t="s">
        <v>5521</v>
      </c>
      <c r="L167" s="114" t="s">
        <v>4505</v>
      </c>
      <c r="M167" s="250" t="s">
        <v>3552</v>
      </c>
      <c r="N167" s="219" t="s">
        <v>4908</v>
      </c>
      <c r="O167" s="96" t="b">
        <f t="shared" si="2"/>
        <v>0</v>
      </c>
    </row>
    <row r="168" spans="1:15" ht="39.950000000000003" customHeight="1">
      <c r="A168" s="496" t="s">
        <v>5797</v>
      </c>
      <c r="B168" s="175" t="s">
        <v>3545</v>
      </c>
      <c r="C168" s="365" t="s">
        <v>3561</v>
      </c>
      <c r="D168" s="646"/>
      <c r="E168" s="646"/>
      <c r="F168" s="646"/>
      <c r="G168" s="365">
        <v>2</v>
      </c>
      <c r="H168" s="364" t="s">
        <v>5018</v>
      </c>
      <c r="I168" s="173" t="s">
        <v>3564</v>
      </c>
      <c r="J168" s="174" t="s">
        <v>3376</v>
      </c>
      <c r="K168" s="114" t="s">
        <v>5056</v>
      </c>
      <c r="L168" s="114" t="s">
        <v>4504</v>
      </c>
      <c r="M168" s="250" t="s">
        <v>5437</v>
      </c>
      <c r="N168" s="219" t="s">
        <v>4909</v>
      </c>
      <c r="O168" s="96" t="b">
        <f t="shared" si="2"/>
        <v>1</v>
      </c>
    </row>
    <row r="169" spans="1:15" ht="39.950000000000003" customHeight="1">
      <c r="A169" s="496" t="s">
        <v>5797</v>
      </c>
      <c r="B169" s="175" t="s">
        <v>3545</v>
      </c>
      <c r="C169" s="365" t="s">
        <v>3356</v>
      </c>
      <c r="D169" s="646">
        <v>3</v>
      </c>
      <c r="E169" s="646">
        <v>88</v>
      </c>
      <c r="F169" s="646">
        <v>68</v>
      </c>
      <c r="G169" s="365">
        <v>1</v>
      </c>
      <c r="H169" s="364" t="s">
        <v>5024</v>
      </c>
      <c r="I169" s="173" t="s">
        <v>3565</v>
      </c>
      <c r="J169" s="174" t="s">
        <v>3379</v>
      </c>
      <c r="K169" s="247" t="s">
        <v>3360</v>
      </c>
      <c r="L169" s="114" t="s">
        <v>4505</v>
      </c>
      <c r="M169" s="252" t="s">
        <v>3566</v>
      </c>
      <c r="N169" s="219" t="s">
        <v>4908</v>
      </c>
      <c r="O169" s="96" t="b">
        <f t="shared" si="2"/>
        <v>0</v>
      </c>
    </row>
    <row r="170" spans="1:15" ht="39.950000000000003" customHeight="1">
      <c r="A170" s="496" t="s">
        <v>5797</v>
      </c>
      <c r="B170" s="175" t="s">
        <v>3545</v>
      </c>
      <c r="C170" s="365" t="s">
        <v>3356</v>
      </c>
      <c r="D170" s="646"/>
      <c r="E170" s="646"/>
      <c r="F170" s="646"/>
      <c r="G170" s="365">
        <v>1</v>
      </c>
      <c r="H170" s="364" t="s">
        <v>5018</v>
      </c>
      <c r="I170" s="173" t="s">
        <v>3567</v>
      </c>
      <c r="J170" s="174" t="s">
        <v>3376</v>
      </c>
      <c r="K170" s="114" t="s">
        <v>5239</v>
      </c>
      <c r="L170" s="114" t="s">
        <v>4504</v>
      </c>
      <c r="M170" s="250" t="s">
        <v>5263</v>
      </c>
      <c r="N170" s="219" t="s">
        <v>4909</v>
      </c>
      <c r="O170" s="96" t="b">
        <f t="shared" si="2"/>
        <v>1</v>
      </c>
    </row>
    <row r="171" spans="1:15" ht="39.950000000000003" customHeight="1">
      <c r="A171" s="496" t="s">
        <v>5797</v>
      </c>
      <c r="B171" s="175" t="s">
        <v>3545</v>
      </c>
      <c r="C171" s="365" t="s">
        <v>3356</v>
      </c>
      <c r="D171" s="646"/>
      <c r="E171" s="646"/>
      <c r="F171" s="646"/>
      <c r="G171" s="365">
        <v>3</v>
      </c>
      <c r="H171" s="364" t="s">
        <v>5024</v>
      </c>
      <c r="I171" s="173" t="s">
        <v>3568</v>
      </c>
      <c r="J171" s="174" t="s">
        <v>3538</v>
      </c>
      <c r="K171" s="114" t="s">
        <v>3597</v>
      </c>
      <c r="L171" s="114" t="s">
        <v>4504</v>
      </c>
      <c r="M171" s="250" t="s">
        <v>5264</v>
      </c>
      <c r="N171" s="219" t="s">
        <v>4909</v>
      </c>
      <c r="O171" s="96" t="b">
        <f t="shared" si="2"/>
        <v>1</v>
      </c>
    </row>
    <row r="172" spans="1:15" ht="39.950000000000003" customHeight="1">
      <c r="A172" s="496" t="s">
        <v>5797</v>
      </c>
      <c r="B172" s="175" t="s">
        <v>3545</v>
      </c>
      <c r="C172" s="365" t="s">
        <v>3383</v>
      </c>
      <c r="D172" s="646">
        <v>21</v>
      </c>
      <c r="E172" s="646">
        <v>80</v>
      </c>
      <c r="F172" s="646">
        <v>79</v>
      </c>
      <c r="G172" s="365">
        <v>1</v>
      </c>
      <c r="H172" s="364" t="s">
        <v>5024</v>
      </c>
      <c r="I172" s="173" t="s">
        <v>3569</v>
      </c>
      <c r="J172" s="174" t="s">
        <v>3379</v>
      </c>
      <c r="K172" s="114" t="s">
        <v>3597</v>
      </c>
      <c r="L172" s="114" t="s">
        <v>4504</v>
      </c>
      <c r="M172" s="250" t="s">
        <v>3570</v>
      </c>
      <c r="N172" s="219" t="s">
        <v>4909</v>
      </c>
      <c r="O172" s="96" t="b">
        <f t="shared" si="2"/>
        <v>1</v>
      </c>
    </row>
    <row r="173" spans="1:15" ht="39.950000000000003" customHeight="1">
      <c r="A173" s="496" t="s">
        <v>5797</v>
      </c>
      <c r="B173" s="175" t="s">
        <v>3545</v>
      </c>
      <c r="C173" s="365" t="s">
        <v>3363</v>
      </c>
      <c r="D173" s="646"/>
      <c r="E173" s="646"/>
      <c r="F173" s="646"/>
      <c r="G173" s="365">
        <v>2</v>
      </c>
      <c r="H173" s="364" t="s">
        <v>5024</v>
      </c>
      <c r="I173" s="173" t="s">
        <v>3571</v>
      </c>
      <c r="J173" s="174" t="s">
        <v>3379</v>
      </c>
      <c r="K173" s="114" t="s">
        <v>5071</v>
      </c>
      <c r="L173" s="114" t="s">
        <v>4504</v>
      </c>
      <c r="M173" s="250" t="s">
        <v>5438</v>
      </c>
      <c r="N173" s="219" t="s">
        <v>4909</v>
      </c>
      <c r="O173" s="96" t="b">
        <f t="shared" si="2"/>
        <v>1</v>
      </c>
    </row>
    <row r="174" spans="1:15" ht="39.950000000000003" customHeight="1">
      <c r="A174" s="496" t="s">
        <v>5797</v>
      </c>
      <c r="B174" s="175" t="s">
        <v>3573</v>
      </c>
      <c r="C174" s="365" t="s">
        <v>3405</v>
      </c>
      <c r="D174" s="646">
        <v>3</v>
      </c>
      <c r="E174" s="646">
        <v>34</v>
      </c>
      <c r="F174" s="646">
        <v>34</v>
      </c>
      <c r="G174" s="177">
        <v>1</v>
      </c>
      <c r="H174" s="364" t="s">
        <v>5024</v>
      </c>
      <c r="I174" s="173" t="s">
        <v>3413</v>
      </c>
      <c r="J174" s="364" t="s">
        <v>3376</v>
      </c>
      <c r="K174" s="114" t="s">
        <v>5521</v>
      </c>
      <c r="L174" s="114" t="s">
        <v>4505</v>
      </c>
      <c r="M174" s="250" t="s">
        <v>3574</v>
      </c>
      <c r="N174" s="219" t="s">
        <v>4908</v>
      </c>
      <c r="O174" s="96" t="b">
        <f t="shared" si="2"/>
        <v>0</v>
      </c>
    </row>
    <row r="175" spans="1:15" ht="39.950000000000003" customHeight="1">
      <c r="A175" s="496" t="s">
        <v>5797</v>
      </c>
      <c r="B175" s="175" t="s">
        <v>3573</v>
      </c>
      <c r="C175" s="365" t="s">
        <v>3405</v>
      </c>
      <c r="D175" s="646"/>
      <c r="E175" s="646"/>
      <c r="F175" s="646"/>
      <c r="G175" s="365">
        <v>1</v>
      </c>
      <c r="H175" s="364" t="s">
        <v>5019</v>
      </c>
      <c r="I175" s="173" t="s">
        <v>3575</v>
      </c>
      <c r="J175" s="174" t="s">
        <v>3379</v>
      </c>
      <c r="K175" s="114" t="s">
        <v>5071</v>
      </c>
      <c r="L175" s="114" t="s">
        <v>4504</v>
      </c>
      <c r="M175" s="250" t="s">
        <v>5439</v>
      </c>
      <c r="N175" s="219" t="s">
        <v>4909</v>
      </c>
      <c r="O175" s="96" t="b">
        <f t="shared" si="2"/>
        <v>1</v>
      </c>
    </row>
    <row r="176" spans="1:15" ht="39.950000000000003" customHeight="1">
      <c r="A176" s="496" t="s">
        <v>5797</v>
      </c>
      <c r="B176" s="175" t="s">
        <v>3573</v>
      </c>
      <c r="C176" s="365" t="s">
        <v>3405</v>
      </c>
      <c r="D176" s="646"/>
      <c r="E176" s="646"/>
      <c r="F176" s="646"/>
      <c r="G176" s="365">
        <v>1</v>
      </c>
      <c r="H176" s="364" t="s">
        <v>5031</v>
      </c>
      <c r="I176" s="173" t="s">
        <v>3576</v>
      </c>
      <c r="J176" s="174" t="s">
        <v>3376</v>
      </c>
      <c r="K176" s="114" t="s">
        <v>5521</v>
      </c>
      <c r="L176" s="114" t="s">
        <v>4505</v>
      </c>
      <c r="M176" s="250" t="s">
        <v>3464</v>
      </c>
      <c r="N176" s="219" t="s">
        <v>4908</v>
      </c>
      <c r="O176" s="96" t="b">
        <f t="shared" si="2"/>
        <v>0</v>
      </c>
    </row>
    <row r="177" spans="1:15" ht="39.950000000000003" customHeight="1">
      <c r="A177" s="496" t="s">
        <v>5797</v>
      </c>
      <c r="B177" s="175" t="s">
        <v>3573</v>
      </c>
      <c r="C177" s="365" t="s">
        <v>3577</v>
      </c>
      <c r="D177" s="646">
        <v>1</v>
      </c>
      <c r="E177" s="646">
        <v>36</v>
      </c>
      <c r="F177" s="646">
        <v>35</v>
      </c>
      <c r="G177" s="365">
        <v>2</v>
      </c>
      <c r="H177" s="364" t="s">
        <v>5019</v>
      </c>
      <c r="I177" s="173" t="s">
        <v>3578</v>
      </c>
      <c r="J177" s="174" t="s">
        <v>3538</v>
      </c>
      <c r="K177" s="114" t="s">
        <v>5056</v>
      </c>
      <c r="L177" s="114" t="s">
        <v>4504</v>
      </c>
      <c r="M177" s="250" t="s">
        <v>5357</v>
      </c>
      <c r="N177" s="219" t="s">
        <v>4909</v>
      </c>
      <c r="O177" s="96" t="b">
        <f t="shared" si="2"/>
        <v>1</v>
      </c>
    </row>
    <row r="178" spans="1:15" ht="39.950000000000003" customHeight="1">
      <c r="A178" s="496" t="s">
        <v>5797</v>
      </c>
      <c r="B178" s="175" t="s">
        <v>3573</v>
      </c>
      <c r="C178" s="365" t="s">
        <v>3577</v>
      </c>
      <c r="D178" s="646"/>
      <c r="E178" s="646"/>
      <c r="F178" s="646"/>
      <c r="G178" s="365">
        <v>3</v>
      </c>
      <c r="H178" s="364" t="s">
        <v>5024</v>
      </c>
      <c r="I178" s="173" t="s">
        <v>3413</v>
      </c>
      <c r="J178" s="174" t="s">
        <v>3376</v>
      </c>
      <c r="K178" s="247" t="s">
        <v>3360</v>
      </c>
      <c r="L178" s="114" t="s">
        <v>4505</v>
      </c>
      <c r="M178" s="250" t="s">
        <v>3552</v>
      </c>
      <c r="N178" s="219" t="s">
        <v>4908</v>
      </c>
      <c r="O178" s="96" t="b">
        <f t="shared" si="2"/>
        <v>0</v>
      </c>
    </row>
    <row r="179" spans="1:15" ht="39.950000000000003" customHeight="1">
      <c r="A179" s="496" t="s">
        <v>5797</v>
      </c>
      <c r="B179" s="175" t="s">
        <v>3573</v>
      </c>
      <c r="C179" s="365" t="s">
        <v>3577</v>
      </c>
      <c r="D179" s="646"/>
      <c r="E179" s="646"/>
      <c r="F179" s="646"/>
      <c r="G179" s="365">
        <v>7</v>
      </c>
      <c r="H179" s="364" t="s">
        <v>5024</v>
      </c>
      <c r="I179" s="173" t="s">
        <v>3579</v>
      </c>
      <c r="J179" s="174" t="s">
        <v>3376</v>
      </c>
      <c r="K179" s="114" t="s">
        <v>3597</v>
      </c>
      <c r="L179" s="114" t="s">
        <v>4504</v>
      </c>
      <c r="M179" s="250" t="s">
        <v>3367</v>
      </c>
      <c r="N179" s="219" t="s">
        <v>4909</v>
      </c>
      <c r="O179" s="96" t="b">
        <f t="shared" si="2"/>
        <v>1</v>
      </c>
    </row>
    <row r="180" spans="1:15" ht="39.950000000000003" customHeight="1">
      <c r="A180" s="496" t="s">
        <v>5797</v>
      </c>
      <c r="B180" s="175" t="s">
        <v>3573</v>
      </c>
      <c r="C180" s="365" t="s">
        <v>3580</v>
      </c>
      <c r="D180" s="646">
        <v>1</v>
      </c>
      <c r="E180" s="646">
        <v>25</v>
      </c>
      <c r="F180" s="646">
        <v>24</v>
      </c>
      <c r="G180" s="365">
        <v>1</v>
      </c>
      <c r="H180" s="364" t="s">
        <v>5024</v>
      </c>
      <c r="I180" s="173" t="s">
        <v>3581</v>
      </c>
      <c r="J180" s="174" t="s">
        <v>3376</v>
      </c>
      <c r="K180" s="114" t="s">
        <v>5521</v>
      </c>
      <c r="L180" s="114" t="s">
        <v>4505</v>
      </c>
      <c r="M180" s="251" t="s">
        <v>3529</v>
      </c>
      <c r="N180" s="219" t="s">
        <v>4908</v>
      </c>
      <c r="O180" s="96" t="b">
        <f t="shared" si="2"/>
        <v>0</v>
      </c>
    </row>
    <row r="181" spans="1:15" ht="39.950000000000003" customHeight="1">
      <c r="A181" s="496" t="s">
        <v>5797</v>
      </c>
      <c r="B181" s="175" t="s">
        <v>3573</v>
      </c>
      <c r="C181" s="365" t="s">
        <v>3580</v>
      </c>
      <c r="D181" s="646"/>
      <c r="E181" s="646"/>
      <c r="F181" s="646"/>
      <c r="G181" s="365">
        <v>2</v>
      </c>
      <c r="H181" s="364" t="s">
        <v>5024</v>
      </c>
      <c r="I181" s="173" t="s">
        <v>3413</v>
      </c>
      <c r="J181" s="174" t="s">
        <v>3376</v>
      </c>
      <c r="K181" s="114" t="s">
        <v>5521</v>
      </c>
      <c r="L181" s="114" t="s">
        <v>4505</v>
      </c>
      <c r="M181" s="251" t="s">
        <v>3529</v>
      </c>
      <c r="N181" s="219" t="s">
        <v>4908</v>
      </c>
      <c r="O181" s="96" t="b">
        <f t="shared" si="2"/>
        <v>0</v>
      </c>
    </row>
    <row r="182" spans="1:15" ht="39.950000000000003" customHeight="1">
      <c r="A182" s="496" t="s">
        <v>5797</v>
      </c>
      <c r="B182" s="175" t="s">
        <v>3573</v>
      </c>
      <c r="C182" s="365" t="s">
        <v>3580</v>
      </c>
      <c r="D182" s="646"/>
      <c r="E182" s="646"/>
      <c r="F182" s="646"/>
      <c r="G182" s="365">
        <v>3</v>
      </c>
      <c r="H182" s="364" t="s">
        <v>3582</v>
      </c>
      <c r="I182" s="173" t="s">
        <v>3583</v>
      </c>
      <c r="J182" s="174" t="s">
        <v>3376</v>
      </c>
      <c r="K182" s="114" t="s">
        <v>5261</v>
      </c>
      <c r="L182" s="114" t="s">
        <v>4504</v>
      </c>
      <c r="M182" s="250" t="s">
        <v>5358</v>
      </c>
      <c r="N182" s="219" t="s">
        <v>4909</v>
      </c>
      <c r="O182" s="96" t="b">
        <f t="shared" si="2"/>
        <v>1</v>
      </c>
    </row>
    <row r="183" spans="1:15" ht="39.950000000000003" customHeight="1">
      <c r="A183" s="496" t="s">
        <v>5797</v>
      </c>
      <c r="B183" s="175" t="s">
        <v>3573</v>
      </c>
      <c r="C183" s="365" t="s">
        <v>3383</v>
      </c>
      <c r="D183" s="646">
        <v>21</v>
      </c>
      <c r="E183" s="646">
        <v>80</v>
      </c>
      <c r="F183" s="646">
        <v>78</v>
      </c>
      <c r="G183" s="365">
        <v>2</v>
      </c>
      <c r="H183" s="364" t="s">
        <v>5024</v>
      </c>
      <c r="I183" s="173" t="s">
        <v>3584</v>
      </c>
      <c r="J183" s="174" t="s">
        <v>3379</v>
      </c>
      <c r="K183" s="114" t="s">
        <v>5078</v>
      </c>
      <c r="L183" s="114" t="s">
        <v>4506</v>
      </c>
      <c r="M183" s="227" t="s">
        <v>5485</v>
      </c>
      <c r="N183" s="219" t="s">
        <v>4908</v>
      </c>
      <c r="O183" s="96" t="b">
        <f t="shared" si="2"/>
        <v>0</v>
      </c>
    </row>
    <row r="184" spans="1:15" ht="39.950000000000003" customHeight="1">
      <c r="A184" s="496" t="s">
        <v>5797</v>
      </c>
      <c r="B184" s="175" t="s">
        <v>3573</v>
      </c>
      <c r="C184" s="365" t="s">
        <v>3363</v>
      </c>
      <c r="D184" s="646"/>
      <c r="E184" s="646"/>
      <c r="F184" s="646"/>
      <c r="G184" s="365">
        <v>1</v>
      </c>
      <c r="H184" s="364" t="s">
        <v>5027</v>
      </c>
      <c r="I184" s="173" t="s">
        <v>3585</v>
      </c>
      <c r="J184" s="174" t="s">
        <v>3376</v>
      </c>
      <c r="K184" s="114" t="s">
        <v>3597</v>
      </c>
      <c r="L184" s="114" t="s">
        <v>4504</v>
      </c>
      <c r="M184" s="250" t="s">
        <v>3570</v>
      </c>
      <c r="N184" s="219" t="s">
        <v>4909</v>
      </c>
      <c r="O184" s="96" t="b">
        <f t="shared" si="2"/>
        <v>1</v>
      </c>
    </row>
    <row r="185" spans="1:15" ht="39.950000000000003" customHeight="1">
      <c r="A185" s="496" t="s">
        <v>5797</v>
      </c>
      <c r="B185" s="175" t="s">
        <v>3573</v>
      </c>
      <c r="C185" s="365" t="s">
        <v>3363</v>
      </c>
      <c r="D185" s="646"/>
      <c r="E185" s="646"/>
      <c r="F185" s="646"/>
      <c r="G185" s="365">
        <v>1</v>
      </c>
      <c r="H185" s="364" t="s">
        <v>5024</v>
      </c>
      <c r="I185" s="173" t="s">
        <v>3586</v>
      </c>
      <c r="J185" s="174" t="s">
        <v>3379</v>
      </c>
      <c r="K185" s="114" t="s">
        <v>5056</v>
      </c>
      <c r="L185" s="114" t="s">
        <v>4504</v>
      </c>
      <c r="M185" s="250" t="s">
        <v>5359</v>
      </c>
      <c r="N185" s="219" t="s">
        <v>4909</v>
      </c>
      <c r="O185" s="96" t="b">
        <f t="shared" si="2"/>
        <v>1</v>
      </c>
    </row>
    <row r="186" spans="1:15" ht="39.950000000000003" customHeight="1">
      <c r="A186" s="496" t="s">
        <v>5797</v>
      </c>
      <c r="B186" s="175" t="s">
        <v>3587</v>
      </c>
      <c r="C186" s="365" t="s">
        <v>3588</v>
      </c>
      <c r="D186" s="646">
        <v>3</v>
      </c>
      <c r="E186" s="646">
        <v>33</v>
      </c>
      <c r="F186" s="646">
        <v>26</v>
      </c>
      <c r="G186" s="365">
        <v>3</v>
      </c>
      <c r="H186" s="364" t="s">
        <v>5018</v>
      </c>
      <c r="I186" s="173" t="s">
        <v>3589</v>
      </c>
      <c r="J186" s="174" t="s">
        <v>3376</v>
      </c>
      <c r="K186" s="114" t="s">
        <v>5071</v>
      </c>
      <c r="L186" s="114" t="s">
        <v>4504</v>
      </c>
      <c r="M186" s="250" t="s">
        <v>5360</v>
      </c>
      <c r="N186" s="219" t="s">
        <v>4909</v>
      </c>
      <c r="O186" s="96" t="b">
        <f t="shared" si="2"/>
        <v>1</v>
      </c>
    </row>
    <row r="187" spans="1:15" ht="39.950000000000003" customHeight="1">
      <c r="A187" s="496" t="s">
        <v>5797</v>
      </c>
      <c r="B187" s="175" t="s">
        <v>3587</v>
      </c>
      <c r="C187" s="365" t="s">
        <v>3458</v>
      </c>
      <c r="D187" s="646"/>
      <c r="E187" s="646"/>
      <c r="F187" s="646"/>
      <c r="G187" s="365">
        <v>3</v>
      </c>
      <c r="H187" s="364" t="s">
        <v>5018</v>
      </c>
      <c r="I187" s="173" t="s">
        <v>3590</v>
      </c>
      <c r="J187" s="174" t="s">
        <v>3379</v>
      </c>
      <c r="K187" s="248" t="s">
        <v>3591</v>
      </c>
      <c r="L187" s="114" t="s">
        <v>4505</v>
      </c>
      <c r="M187" s="252" t="s">
        <v>3566</v>
      </c>
      <c r="N187" s="219" t="s">
        <v>4908</v>
      </c>
      <c r="O187" s="96" t="b">
        <f t="shared" si="2"/>
        <v>0</v>
      </c>
    </row>
    <row r="188" spans="1:15" ht="39.950000000000003" customHeight="1">
      <c r="A188" s="496" t="s">
        <v>5797</v>
      </c>
      <c r="B188" s="175" t="s">
        <v>3587</v>
      </c>
      <c r="C188" s="365" t="s">
        <v>3458</v>
      </c>
      <c r="D188" s="646">
        <v>4</v>
      </c>
      <c r="E188" s="646">
        <v>22</v>
      </c>
      <c r="F188" s="646">
        <v>16</v>
      </c>
      <c r="G188" s="365">
        <v>1</v>
      </c>
      <c r="H188" s="364" t="s">
        <v>5018</v>
      </c>
      <c r="I188" s="173" t="s">
        <v>3592</v>
      </c>
      <c r="J188" s="174" t="s">
        <v>3379</v>
      </c>
      <c r="K188" s="248" t="s">
        <v>5078</v>
      </c>
      <c r="L188" s="114" t="s">
        <v>4506</v>
      </c>
      <c r="M188" s="252" t="s">
        <v>5486</v>
      </c>
      <c r="N188" s="219" t="s">
        <v>4909</v>
      </c>
      <c r="O188" s="96" t="b">
        <f t="shared" si="2"/>
        <v>1</v>
      </c>
    </row>
    <row r="189" spans="1:15" ht="39.950000000000003" customHeight="1">
      <c r="A189" s="496" t="s">
        <v>5797</v>
      </c>
      <c r="B189" s="175" t="s">
        <v>3587</v>
      </c>
      <c r="C189" s="365" t="s">
        <v>3458</v>
      </c>
      <c r="D189" s="646"/>
      <c r="E189" s="646"/>
      <c r="F189" s="646"/>
      <c r="G189" s="365">
        <v>2</v>
      </c>
      <c r="H189" s="364" t="s">
        <v>5019</v>
      </c>
      <c r="I189" s="173" t="s">
        <v>3593</v>
      </c>
      <c r="J189" s="174" t="s">
        <v>3379</v>
      </c>
      <c r="K189" s="248" t="s">
        <v>3591</v>
      </c>
      <c r="L189" s="114" t="s">
        <v>4505</v>
      </c>
      <c r="M189" s="252" t="s">
        <v>3594</v>
      </c>
      <c r="N189" s="219" t="s">
        <v>4908</v>
      </c>
      <c r="O189" s="96" t="b">
        <f t="shared" si="2"/>
        <v>0</v>
      </c>
    </row>
    <row r="190" spans="1:15" ht="39.950000000000003" customHeight="1">
      <c r="A190" s="496" t="s">
        <v>5797</v>
      </c>
      <c r="B190" s="175" t="s">
        <v>3587</v>
      </c>
      <c r="C190" s="365" t="s">
        <v>3595</v>
      </c>
      <c r="D190" s="646">
        <v>1</v>
      </c>
      <c r="E190" s="646">
        <v>34</v>
      </c>
      <c r="F190" s="646">
        <v>31</v>
      </c>
      <c r="G190" s="365">
        <v>1</v>
      </c>
      <c r="H190" s="364" t="s">
        <v>5027</v>
      </c>
      <c r="I190" s="173" t="s">
        <v>3596</v>
      </c>
      <c r="J190" s="174" t="s">
        <v>3376</v>
      </c>
      <c r="K190" s="114" t="s">
        <v>3597</v>
      </c>
      <c r="L190" s="114" t="s">
        <v>4504</v>
      </c>
      <c r="M190" s="250" t="s">
        <v>5265</v>
      </c>
      <c r="N190" s="219" t="s">
        <v>4909</v>
      </c>
      <c r="O190" s="96" t="b">
        <f t="shared" si="2"/>
        <v>1</v>
      </c>
    </row>
    <row r="191" spans="1:15" ht="39.950000000000003" customHeight="1">
      <c r="A191" s="496" t="s">
        <v>5797</v>
      </c>
      <c r="B191" s="175" t="s">
        <v>3587</v>
      </c>
      <c r="C191" s="365" t="s">
        <v>3595</v>
      </c>
      <c r="D191" s="646"/>
      <c r="E191" s="646"/>
      <c r="F191" s="646"/>
      <c r="G191" s="365">
        <v>1</v>
      </c>
      <c r="H191" s="364" t="s">
        <v>5018</v>
      </c>
      <c r="I191" s="173" t="s">
        <v>3598</v>
      </c>
      <c r="J191" s="174" t="s">
        <v>3379</v>
      </c>
      <c r="K191" s="114" t="s">
        <v>5056</v>
      </c>
      <c r="L191" s="114" t="s">
        <v>4504</v>
      </c>
      <c r="M191" s="250" t="s">
        <v>5361</v>
      </c>
      <c r="N191" s="219" t="s">
        <v>4909</v>
      </c>
      <c r="O191" s="96" t="b">
        <f t="shared" si="2"/>
        <v>1</v>
      </c>
    </row>
    <row r="192" spans="1:15" ht="39.950000000000003" customHeight="1">
      <c r="A192" s="496" t="s">
        <v>5797</v>
      </c>
      <c r="B192" s="175" t="s">
        <v>3587</v>
      </c>
      <c r="C192" s="365" t="s">
        <v>3595</v>
      </c>
      <c r="D192" s="646"/>
      <c r="E192" s="646"/>
      <c r="F192" s="646"/>
      <c r="G192" s="365">
        <v>1</v>
      </c>
      <c r="H192" s="364" t="s">
        <v>5019</v>
      </c>
      <c r="I192" s="173" t="s">
        <v>3599</v>
      </c>
      <c r="J192" s="174" t="s">
        <v>3379</v>
      </c>
      <c r="K192" s="248" t="s">
        <v>3591</v>
      </c>
      <c r="L192" s="114" t="s">
        <v>4505</v>
      </c>
      <c r="M192" s="252" t="s">
        <v>5525</v>
      </c>
      <c r="N192" s="219" t="s">
        <v>4908</v>
      </c>
      <c r="O192" s="96" t="b">
        <f t="shared" si="2"/>
        <v>0</v>
      </c>
    </row>
    <row r="193" spans="1:15" ht="39.950000000000003" customHeight="1">
      <c r="A193" s="496" t="s">
        <v>5797</v>
      </c>
      <c r="B193" s="175" t="s">
        <v>3587</v>
      </c>
      <c r="C193" s="365" t="s">
        <v>3600</v>
      </c>
      <c r="D193" s="646">
        <v>1</v>
      </c>
      <c r="E193" s="646">
        <v>26</v>
      </c>
      <c r="F193" s="646">
        <v>25</v>
      </c>
      <c r="G193" s="365">
        <v>1</v>
      </c>
      <c r="H193" s="364" t="s">
        <v>5024</v>
      </c>
      <c r="I193" s="173" t="s">
        <v>3601</v>
      </c>
      <c r="J193" s="174" t="s">
        <v>3379</v>
      </c>
      <c r="K193" s="114" t="s">
        <v>5521</v>
      </c>
      <c r="L193" s="114" t="s">
        <v>4505</v>
      </c>
      <c r="M193" s="251" t="s">
        <v>3602</v>
      </c>
      <c r="N193" s="219" t="s">
        <v>4908</v>
      </c>
      <c r="O193" s="96" t="b">
        <f t="shared" si="2"/>
        <v>0</v>
      </c>
    </row>
    <row r="194" spans="1:15" ht="39.950000000000003" customHeight="1">
      <c r="A194" s="496" t="s">
        <v>5797</v>
      </c>
      <c r="B194" s="175" t="s">
        <v>3587</v>
      </c>
      <c r="C194" s="365" t="s">
        <v>3600</v>
      </c>
      <c r="D194" s="646"/>
      <c r="E194" s="646"/>
      <c r="F194" s="646"/>
      <c r="G194" s="365">
        <v>2</v>
      </c>
      <c r="H194" s="364" t="s">
        <v>5024</v>
      </c>
      <c r="I194" s="173" t="s">
        <v>3603</v>
      </c>
      <c r="J194" s="174" t="s">
        <v>3376</v>
      </c>
      <c r="K194" s="114" t="s">
        <v>5239</v>
      </c>
      <c r="L194" s="114" t="s">
        <v>4504</v>
      </c>
      <c r="M194" s="250" t="s">
        <v>3559</v>
      </c>
      <c r="N194" s="219" t="s">
        <v>4909</v>
      </c>
      <c r="O194" s="96" t="b">
        <f t="shared" si="2"/>
        <v>1</v>
      </c>
    </row>
    <row r="195" spans="1:15" ht="39.950000000000003" customHeight="1">
      <c r="A195" s="496" t="s">
        <v>5797</v>
      </c>
      <c r="B195" s="175" t="s">
        <v>3587</v>
      </c>
      <c r="C195" s="365" t="s">
        <v>3399</v>
      </c>
      <c r="D195" s="646">
        <v>4</v>
      </c>
      <c r="E195" s="646">
        <v>87</v>
      </c>
      <c r="F195" s="646">
        <v>77</v>
      </c>
      <c r="G195" s="365">
        <v>4</v>
      </c>
      <c r="H195" s="364" t="s">
        <v>5018</v>
      </c>
      <c r="I195" s="173" t="s">
        <v>3604</v>
      </c>
      <c r="J195" s="174" t="s">
        <v>3379</v>
      </c>
      <c r="K195" s="114" t="s">
        <v>5056</v>
      </c>
      <c r="L195" s="114" t="s">
        <v>4504</v>
      </c>
      <c r="M195" s="250" t="s">
        <v>5266</v>
      </c>
      <c r="N195" s="219" t="s">
        <v>4909</v>
      </c>
      <c r="O195" s="96" t="b">
        <f t="shared" si="2"/>
        <v>1</v>
      </c>
    </row>
    <row r="196" spans="1:15" ht="39.950000000000003" customHeight="1">
      <c r="A196" s="496" t="s">
        <v>5797</v>
      </c>
      <c r="B196" s="175" t="s">
        <v>3587</v>
      </c>
      <c r="C196" s="365" t="s">
        <v>3356</v>
      </c>
      <c r="D196" s="646"/>
      <c r="E196" s="646"/>
      <c r="F196" s="646"/>
      <c r="G196" s="365">
        <v>2</v>
      </c>
      <c r="H196" s="364" t="s">
        <v>5029</v>
      </c>
      <c r="I196" s="173" t="s">
        <v>3605</v>
      </c>
      <c r="J196" s="174" t="s">
        <v>3376</v>
      </c>
      <c r="K196" s="114" t="s">
        <v>3597</v>
      </c>
      <c r="L196" s="114" t="s">
        <v>4504</v>
      </c>
      <c r="M196" s="250" t="s">
        <v>5440</v>
      </c>
      <c r="N196" s="219" t="s">
        <v>4909</v>
      </c>
      <c r="O196" s="96" t="b">
        <f t="shared" si="2"/>
        <v>1</v>
      </c>
    </row>
    <row r="197" spans="1:15" ht="39.950000000000003" customHeight="1">
      <c r="A197" s="496" t="s">
        <v>5797</v>
      </c>
      <c r="B197" s="175" t="s">
        <v>3587</v>
      </c>
      <c r="C197" s="365" t="s">
        <v>3356</v>
      </c>
      <c r="D197" s="646"/>
      <c r="E197" s="646"/>
      <c r="F197" s="646"/>
      <c r="G197" s="365">
        <v>1</v>
      </c>
      <c r="H197" s="364" t="s">
        <v>5019</v>
      </c>
      <c r="I197" s="173" t="s">
        <v>3606</v>
      </c>
      <c r="J197" s="174" t="s">
        <v>3376</v>
      </c>
      <c r="K197" s="114" t="s">
        <v>5521</v>
      </c>
      <c r="L197" s="114" t="s">
        <v>4505</v>
      </c>
      <c r="M197" s="250" t="s">
        <v>3607</v>
      </c>
      <c r="N197" s="219" t="s">
        <v>4908</v>
      </c>
      <c r="O197" s="96" t="b">
        <f t="shared" ref="O197:O260" si="3">IF(OR(N197="처리완료"), TRUE, IF(OR(N197="미처리"), FALSE, TRUE))</f>
        <v>0</v>
      </c>
    </row>
    <row r="198" spans="1:15" ht="39.950000000000003" customHeight="1">
      <c r="A198" s="496" t="s">
        <v>5797</v>
      </c>
      <c r="B198" s="175" t="s">
        <v>3587</v>
      </c>
      <c r="C198" s="365" t="s">
        <v>3356</v>
      </c>
      <c r="D198" s="646"/>
      <c r="E198" s="646"/>
      <c r="F198" s="646"/>
      <c r="G198" s="365">
        <v>1</v>
      </c>
      <c r="H198" s="364" t="s">
        <v>5024</v>
      </c>
      <c r="I198" s="173" t="s">
        <v>3608</v>
      </c>
      <c r="J198" s="174" t="s">
        <v>3538</v>
      </c>
      <c r="K198" s="114" t="s">
        <v>5521</v>
      </c>
      <c r="L198" s="114" t="s">
        <v>4505</v>
      </c>
      <c r="M198" s="250" t="s">
        <v>3607</v>
      </c>
      <c r="N198" s="219" t="s">
        <v>4908</v>
      </c>
      <c r="O198" s="96" t="b">
        <f t="shared" si="3"/>
        <v>0</v>
      </c>
    </row>
    <row r="199" spans="1:15" ht="39.950000000000003" customHeight="1">
      <c r="A199" s="496" t="s">
        <v>5797</v>
      </c>
      <c r="B199" s="175" t="s">
        <v>3587</v>
      </c>
      <c r="C199" s="365" t="s">
        <v>3363</v>
      </c>
      <c r="D199" s="646">
        <v>21</v>
      </c>
      <c r="E199" s="646">
        <v>80</v>
      </c>
      <c r="F199" s="646">
        <v>78</v>
      </c>
      <c r="G199" s="365">
        <v>1</v>
      </c>
      <c r="H199" s="364" t="s">
        <v>5024</v>
      </c>
      <c r="I199" s="173" t="s">
        <v>3609</v>
      </c>
      <c r="J199" s="174" t="s">
        <v>3376</v>
      </c>
      <c r="K199" s="114" t="s">
        <v>5078</v>
      </c>
      <c r="L199" s="114" t="s">
        <v>4506</v>
      </c>
      <c r="M199" s="251" t="s">
        <v>5487</v>
      </c>
      <c r="N199" s="219" t="s">
        <v>4908</v>
      </c>
      <c r="O199" s="96" t="b">
        <f t="shared" si="3"/>
        <v>0</v>
      </c>
    </row>
    <row r="200" spans="1:15" ht="39.950000000000003" customHeight="1">
      <c r="A200" s="496" t="s">
        <v>5797</v>
      </c>
      <c r="B200" s="175" t="s">
        <v>3587</v>
      </c>
      <c r="C200" s="365" t="s">
        <v>3363</v>
      </c>
      <c r="D200" s="646"/>
      <c r="E200" s="646"/>
      <c r="F200" s="646"/>
      <c r="G200" s="365">
        <v>1</v>
      </c>
      <c r="H200" s="364" t="s">
        <v>5024</v>
      </c>
      <c r="I200" s="173" t="s">
        <v>3610</v>
      </c>
      <c r="J200" s="174" t="s">
        <v>3376</v>
      </c>
      <c r="K200" s="114" t="s">
        <v>3597</v>
      </c>
      <c r="L200" s="114" t="s">
        <v>4504</v>
      </c>
      <c r="M200" s="250" t="s">
        <v>3570</v>
      </c>
      <c r="N200" s="219" t="s">
        <v>4909</v>
      </c>
      <c r="O200" s="96" t="b">
        <f t="shared" si="3"/>
        <v>1</v>
      </c>
    </row>
    <row r="201" spans="1:15" ht="39.950000000000003" customHeight="1">
      <c r="A201" s="496" t="s">
        <v>5797</v>
      </c>
      <c r="B201" s="175" t="s">
        <v>3587</v>
      </c>
      <c r="C201" s="365" t="s">
        <v>3363</v>
      </c>
      <c r="D201" s="646"/>
      <c r="E201" s="646"/>
      <c r="F201" s="646"/>
      <c r="G201" s="365">
        <v>1</v>
      </c>
      <c r="H201" s="364" t="s">
        <v>5024</v>
      </c>
      <c r="I201" s="173" t="s">
        <v>3611</v>
      </c>
      <c r="J201" s="174" t="s">
        <v>3379</v>
      </c>
      <c r="K201" s="114" t="s">
        <v>5078</v>
      </c>
      <c r="L201" s="114" t="s">
        <v>4506</v>
      </c>
      <c r="M201" s="251" t="s">
        <v>5488</v>
      </c>
      <c r="N201" s="219" t="s">
        <v>4909</v>
      </c>
      <c r="O201" s="96" t="b">
        <f t="shared" si="3"/>
        <v>1</v>
      </c>
    </row>
    <row r="202" spans="1:15" ht="39.950000000000003" customHeight="1">
      <c r="A202" s="496" t="s">
        <v>5797</v>
      </c>
      <c r="B202" s="175" t="s">
        <v>3612</v>
      </c>
      <c r="C202" s="175" t="s">
        <v>3613</v>
      </c>
      <c r="D202" s="647">
        <v>2</v>
      </c>
      <c r="E202" s="647">
        <v>14</v>
      </c>
      <c r="F202" s="647">
        <v>11</v>
      </c>
      <c r="G202" s="175">
        <v>1</v>
      </c>
      <c r="H202" s="364" t="s">
        <v>5024</v>
      </c>
      <c r="I202" s="173" t="s">
        <v>3614</v>
      </c>
      <c r="J202" s="174" t="s">
        <v>3376</v>
      </c>
      <c r="K202" s="114" t="s">
        <v>5239</v>
      </c>
      <c r="L202" s="114" t="s">
        <v>4504</v>
      </c>
      <c r="M202" s="250" t="s">
        <v>5362</v>
      </c>
      <c r="N202" s="219" t="s">
        <v>4909</v>
      </c>
      <c r="O202" s="96" t="b">
        <f t="shared" si="3"/>
        <v>1</v>
      </c>
    </row>
    <row r="203" spans="1:15" ht="39.950000000000003" customHeight="1">
      <c r="A203" s="496" t="s">
        <v>5797</v>
      </c>
      <c r="B203" s="175" t="s">
        <v>3612</v>
      </c>
      <c r="C203" s="175" t="s">
        <v>3437</v>
      </c>
      <c r="D203" s="647"/>
      <c r="E203" s="647"/>
      <c r="F203" s="647"/>
      <c r="G203" s="175">
        <v>1</v>
      </c>
      <c r="H203" s="364" t="s">
        <v>5019</v>
      </c>
      <c r="I203" s="173" t="s">
        <v>3615</v>
      </c>
      <c r="J203" s="174" t="s">
        <v>3376</v>
      </c>
      <c r="K203" s="114" t="s">
        <v>4414</v>
      </c>
      <c r="L203" s="114" t="s">
        <v>4504</v>
      </c>
      <c r="M203" s="250" t="s">
        <v>5363</v>
      </c>
      <c r="N203" s="219" t="s">
        <v>4909</v>
      </c>
      <c r="O203" s="96" t="b">
        <f t="shared" si="3"/>
        <v>1</v>
      </c>
    </row>
    <row r="204" spans="1:15" ht="39.950000000000003" customHeight="1">
      <c r="A204" s="496" t="s">
        <v>5797</v>
      </c>
      <c r="B204" s="175" t="s">
        <v>3612</v>
      </c>
      <c r="C204" s="175" t="s">
        <v>3437</v>
      </c>
      <c r="D204" s="647"/>
      <c r="E204" s="647"/>
      <c r="F204" s="647"/>
      <c r="G204" s="175">
        <v>3</v>
      </c>
      <c r="H204" s="364" t="s">
        <v>5024</v>
      </c>
      <c r="I204" s="173" t="s">
        <v>3616</v>
      </c>
      <c r="J204" s="174" t="s">
        <v>3376</v>
      </c>
      <c r="K204" s="114" t="s">
        <v>3597</v>
      </c>
      <c r="L204" s="114" t="s">
        <v>4504</v>
      </c>
      <c r="M204" s="250" t="s">
        <v>5265</v>
      </c>
      <c r="N204" s="219" t="s">
        <v>4909</v>
      </c>
      <c r="O204" s="96" t="b">
        <f t="shared" si="3"/>
        <v>1</v>
      </c>
    </row>
    <row r="205" spans="1:15" ht="39.950000000000003" customHeight="1">
      <c r="A205" s="496" t="s">
        <v>5797</v>
      </c>
      <c r="B205" s="175" t="s">
        <v>3612</v>
      </c>
      <c r="C205" s="175" t="s">
        <v>3617</v>
      </c>
      <c r="D205" s="647">
        <v>4</v>
      </c>
      <c r="E205" s="647">
        <v>25</v>
      </c>
      <c r="F205" s="647">
        <v>25</v>
      </c>
      <c r="G205" s="175">
        <v>1</v>
      </c>
      <c r="H205" s="364" t="s">
        <v>5024</v>
      </c>
      <c r="I205" s="173" t="s">
        <v>3618</v>
      </c>
      <c r="J205" s="174" t="s">
        <v>3379</v>
      </c>
      <c r="K205" s="114" t="s">
        <v>4414</v>
      </c>
      <c r="L205" s="114" t="s">
        <v>4504</v>
      </c>
      <c r="M205" s="250" t="s">
        <v>3619</v>
      </c>
      <c r="N205" s="219" t="s">
        <v>4909</v>
      </c>
      <c r="O205" s="96" t="b">
        <f t="shared" si="3"/>
        <v>1</v>
      </c>
    </row>
    <row r="206" spans="1:15" ht="39.950000000000003" customHeight="1">
      <c r="A206" s="496" t="s">
        <v>5797</v>
      </c>
      <c r="B206" s="175" t="s">
        <v>3612</v>
      </c>
      <c r="C206" s="175" t="s">
        <v>3386</v>
      </c>
      <c r="D206" s="647"/>
      <c r="E206" s="647"/>
      <c r="F206" s="647"/>
      <c r="G206" s="175">
        <v>3</v>
      </c>
      <c r="H206" s="364" t="s">
        <v>5024</v>
      </c>
      <c r="I206" s="173" t="s">
        <v>3620</v>
      </c>
      <c r="J206" s="174" t="s">
        <v>3379</v>
      </c>
      <c r="K206" s="114" t="s">
        <v>5521</v>
      </c>
      <c r="L206" s="114" t="s">
        <v>4505</v>
      </c>
      <c r="M206" s="250" t="s">
        <v>3464</v>
      </c>
      <c r="N206" s="219" t="s">
        <v>4908</v>
      </c>
      <c r="O206" s="96" t="b">
        <f t="shared" si="3"/>
        <v>0</v>
      </c>
    </row>
    <row r="207" spans="1:15" ht="39.950000000000003" customHeight="1">
      <c r="A207" s="496" t="s">
        <v>5797</v>
      </c>
      <c r="B207" s="175" t="s">
        <v>3612</v>
      </c>
      <c r="C207" s="175" t="s">
        <v>3386</v>
      </c>
      <c r="D207" s="647"/>
      <c r="E207" s="647"/>
      <c r="F207" s="647"/>
      <c r="G207" s="175">
        <v>2</v>
      </c>
      <c r="H207" s="364" t="s">
        <v>5024</v>
      </c>
      <c r="I207" s="173" t="s">
        <v>3621</v>
      </c>
      <c r="J207" s="174" t="s">
        <v>3379</v>
      </c>
      <c r="K207" s="114" t="s">
        <v>3597</v>
      </c>
      <c r="L207" s="114" t="s">
        <v>4504</v>
      </c>
      <c r="M207" s="250" t="s">
        <v>3622</v>
      </c>
      <c r="N207" s="219" t="s">
        <v>4909</v>
      </c>
      <c r="O207" s="96" t="b">
        <f t="shared" si="3"/>
        <v>1</v>
      </c>
    </row>
    <row r="208" spans="1:15" ht="39.950000000000003" customHeight="1">
      <c r="A208" s="496" t="s">
        <v>5797</v>
      </c>
      <c r="B208" s="175" t="s">
        <v>3612</v>
      </c>
      <c r="C208" s="176" t="s">
        <v>3623</v>
      </c>
      <c r="D208" s="645">
        <v>2</v>
      </c>
      <c r="E208" s="645">
        <v>31</v>
      </c>
      <c r="F208" s="645">
        <v>31</v>
      </c>
      <c r="G208" s="175">
        <v>1</v>
      </c>
      <c r="H208" s="364" t="s">
        <v>5027</v>
      </c>
      <c r="I208" s="173" t="s">
        <v>3624</v>
      </c>
      <c r="J208" s="174" t="s">
        <v>3379</v>
      </c>
      <c r="K208" s="114" t="s">
        <v>5071</v>
      </c>
      <c r="L208" s="114" t="s">
        <v>4504</v>
      </c>
      <c r="M208" s="250" t="s">
        <v>3625</v>
      </c>
      <c r="N208" s="219" t="s">
        <v>4909</v>
      </c>
      <c r="O208" s="96" t="b">
        <f t="shared" si="3"/>
        <v>1</v>
      </c>
    </row>
    <row r="209" spans="1:15" ht="39.950000000000003" customHeight="1">
      <c r="A209" s="496" t="s">
        <v>5797</v>
      </c>
      <c r="B209" s="175" t="s">
        <v>3612</v>
      </c>
      <c r="C209" s="176" t="s">
        <v>3445</v>
      </c>
      <c r="D209" s="645"/>
      <c r="E209" s="645"/>
      <c r="F209" s="645"/>
      <c r="G209" s="175">
        <v>1</v>
      </c>
      <c r="H209" s="364" t="s">
        <v>5019</v>
      </c>
      <c r="I209" s="173" t="s">
        <v>3626</v>
      </c>
      <c r="J209" s="174" t="s">
        <v>3379</v>
      </c>
      <c r="K209" s="114" t="s">
        <v>4414</v>
      </c>
      <c r="L209" s="114" t="s">
        <v>4504</v>
      </c>
      <c r="M209" s="250" t="s">
        <v>3627</v>
      </c>
      <c r="N209" s="219" t="s">
        <v>4909</v>
      </c>
      <c r="O209" s="96" t="b">
        <f t="shared" si="3"/>
        <v>1</v>
      </c>
    </row>
    <row r="210" spans="1:15" ht="39.950000000000003" customHeight="1">
      <c r="A210" s="496" t="s">
        <v>5797</v>
      </c>
      <c r="B210" s="175" t="s">
        <v>3612</v>
      </c>
      <c r="C210" s="176" t="s">
        <v>3445</v>
      </c>
      <c r="D210" s="645"/>
      <c r="E210" s="645"/>
      <c r="F210" s="645"/>
      <c r="G210" s="175">
        <v>3</v>
      </c>
      <c r="H210" s="364" t="s">
        <v>5019</v>
      </c>
      <c r="I210" s="173" t="s">
        <v>3628</v>
      </c>
      <c r="J210" s="174" t="s">
        <v>3376</v>
      </c>
      <c r="K210" s="114" t="s">
        <v>5521</v>
      </c>
      <c r="L210" s="114" t="s">
        <v>4505</v>
      </c>
      <c r="M210" s="251" t="s">
        <v>3529</v>
      </c>
      <c r="N210" s="219" t="s">
        <v>4908</v>
      </c>
      <c r="O210" s="96" t="b">
        <f t="shared" si="3"/>
        <v>0</v>
      </c>
    </row>
    <row r="211" spans="1:15" ht="39.950000000000003" customHeight="1">
      <c r="A211" s="496" t="s">
        <v>5797</v>
      </c>
      <c r="B211" s="175" t="s">
        <v>3612</v>
      </c>
      <c r="C211" s="176" t="s">
        <v>3629</v>
      </c>
      <c r="D211" s="645">
        <v>1</v>
      </c>
      <c r="E211" s="645">
        <v>34</v>
      </c>
      <c r="F211" s="645">
        <v>34</v>
      </c>
      <c r="G211" s="175">
        <v>4</v>
      </c>
      <c r="H211" s="364" t="s">
        <v>5024</v>
      </c>
      <c r="I211" s="173" t="s">
        <v>3630</v>
      </c>
      <c r="J211" s="174" t="s">
        <v>3379</v>
      </c>
      <c r="K211" s="114" t="s">
        <v>5521</v>
      </c>
      <c r="L211" s="114" t="s">
        <v>4505</v>
      </c>
      <c r="M211" s="251" t="s">
        <v>3529</v>
      </c>
      <c r="N211" s="219" t="s">
        <v>4908</v>
      </c>
      <c r="O211" s="96" t="b">
        <f t="shared" si="3"/>
        <v>0</v>
      </c>
    </row>
    <row r="212" spans="1:15" ht="39.950000000000003" customHeight="1">
      <c r="A212" s="496" t="s">
        <v>5797</v>
      </c>
      <c r="B212" s="175" t="s">
        <v>3612</v>
      </c>
      <c r="C212" s="176" t="s">
        <v>3629</v>
      </c>
      <c r="D212" s="645"/>
      <c r="E212" s="645"/>
      <c r="F212" s="645"/>
      <c r="G212" s="175">
        <v>2</v>
      </c>
      <c r="H212" s="364" t="s">
        <v>5019</v>
      </c>
      <c r="I212" s="173" t="s">
        <v>3631</v>
      </c>
      <c r="J212" s="174" t="s">
        <v>3379</v>
      </c>
      <c r="K212" s="114" t="s">
        <v>5521</v>
      </c>
      <c r="L212" s="114" t="s">
        <v>4505</v>
      </c>
      <c r="M212" s="251" t="s">
        <v>3529</v>
      </c>
      <c r="N212" s="219" t="s">
        <v>4908</v>
      </c>
      <c r="O212" s="96" t="b">
        <f t="shared" si="3"/>
        <v>0</v>
      </c>
    </row>
    <row r="213" spans="1:15" ht="39.950000000000003" customHeight="1">
      <c r="A213" s="496" t="s">
        <v>5797</v>
      </c>
      <c r="B213" s="175" t="s">
        <v>3612</v>
      </c>
      <c r="C213" s="176" t="s">
        <v>3629</v>
      </c>
      <c r="D213" s="645"/>
      <c r="E213" s="645"/>
      <c r="F213" s="645"/>
      <c r="G213" s="175">
        <v>1</v>
      </c>
      <c r="H213" s="364" t="s">
        <v>5018</v>
      </c>
      <c r="I213" s="173" t="s">
        <v>3632</v>
      </c>
      <c r="J213" s="174" t="s">
        <v>3379</v>
      </c>
      <c r="K213" s="114" t="s">
        <v>5071</v>
      </c>
      <c r="L213" s="114" t="s">
        <v>4504</v>
      </c>
      <c r="M213" s="250" t="s">
        <v>3633</v>
      </c>
      <c r="N213" s="219" t="s">
        <v>4909</v>
      </c>
      <c r="O213" s="96" t="b">
        <f t="shared" si="3"/>
        <v>1</v>
      </c>
    </row>
    <row r="214" spans="1:15" ht="39.950000000000003" customHeight="1">
      <c r="A214" s="496" t="s">
        <v>5797</v>
      </c>
      <c r="B214" s="175" t="s">
        <v>3612</v>
      </c>
      <c r="C214" s="233" t="s">
        <v>3634</v>
      </c>
      <c r="D214" s="645">
        <v>1</v>
      </c>
      <c r="E214" s="645">
        <v>24</v>
      </c>
      <c r="F214" s="645">
        <v>23</v>
      </c>
      <c r="G214" s="175">
        <v>1</v>
      </c>
      <c r="H214" s="364" t="s">
        <v>5027</v>
      </c>
      <c r="I214" s="173" t="s">
        <v>3635</v>
      </c>
      <c r="J214" s="174" t="s">
        <v>3376</v>
      </c>
      <c r="K214" s="114" t="s">
        <v>5071</v>
      </c>
      <c r="L214" s="114" t="s">
        <v>4504</v>
      </c>
      <c r="M214" s="250" t="s">
        <v>5441</v>
      </c>
      <c r="N214" s="219" t="s">
        <v>4909</v>
      </c>
      <c r="O214" s="96" t="b">
        <f t="shared" si="3"/>
        <v>1</v>
      </c>
    </row>
    <row r="215" spans="1:15" ht="39.950000000000003" customHeight="1">
      <c r="A215" s="496" t="s">
        <v>5797</v>
      </c>
      <c r="B215" s="175" t="s">
        <v>3612</v>
      </c>
      <c r="C215" s="233" t="s">
        <v>3634</v>
      </c>
      <c r="D215" s="645"/>
      <c r="E215" s="645"/>
      <c r="F215" s="645"/>
      <c r="G215" s="175">
        <v>6</v>
      </c>
      <c r="H215" s="364" t="s">
        <v>3380</v>
      </c>
      <c r="I215" s="173" t="s">
        <v>3636</v>
      </c>
      <c r="J215" s="174" t="s">
        <v>3379</v>
      </c>
      <c r="K215" s="114" t="s">
        <v>5521</v>
      </c>
      <c r="L215" s="114" t="s">
        <v>4505</v>
      </c>
      <c r="M215" s="251" t="s">
        <v>3637</v>
      </c>
      <c r="N215" s="219" t="s">
        <v>4908</v>
      </c>
      <c r="O215" s="96" t="b">
        <f t="shared" si="3"/>
        <v>0</v>
      </c>
    </row>
    <row r="216" spans="1:15" ht="39.950000000000003" customHeight="1">
      <c r="A216" s="496" t="s">
        <v>5797</v>
      </c>
      <c r="B216" s="175" t="s">
        <v>3612</v>
      </c>
      <c r="C216" s="233" t="s">
        <v>3634</v>
      </c>
      <c r="D216" s="645"/>
      <c r="E216" s="645"/>
      <c r="F216" s="645"/>
      <c r="G216" s="175">
        <v>1</v>
      </c>
      <c r="H216" s="364" t="s">
        <v>5024</v>
      </c>
      <c r="I216" s="173" t="s">
        <v>3638</v>
      </c>
      <c r="J216" s="174" t="s">
        <v>3376</v>
      </c>
      <c r="K216" s="114" t="s">
        <v>5071</v>
      </c>
      <c r="L216" s="114" t="s">
        <v>4504</v>
      </c>
      <c r="M216" s="250" t="s">
        <v>5442</v>
      </c>
      <c r="N216" s="219" t="s">
        <v>4908</v>
      </c>
      <c r="O216" s="96" t="b">
        <f t="shared" si="3"/>
        <v>0</v>
      </c>
    </row>
    <row r="217" spans="1:15" ht="39.950000000000003" customHeight="1">
      <c r="A217" s="496" t="s">
        <v>5797</v>
      </c>
      <c r="B217" s="175" t="s">
        <v>3612</v>
      </c>
      <c r="C217" s="176" t="s">
        <v>3399</v>
      </c>
      <c r="D217" s="645">
        <v>4</v>
      </c>
      <c r="E217" s="645">
        <v>87</v>
      </c>
      <c r="F217" s="645">
        <v>78</v>
      </c>
      <c r="G217" s="175">
        <v>1</v>
      </c>
      <c r="H217" s="364" t="s">
        <v>5025</v>
      </c>
      <c r="I217" s="173" t="s">
        <v>3639</v>
      </c>
      <c r="J217" s="174" t="s">
        <v>3376</v>
      </c>
      <c r="K217" s="114" t="s">
        <v>5521</v>
      </c>
      <c r="L217" s="114" t="s">
        <v>4505</v>
      </c>
      <c r="M217" s="250" t="s">
        <v>3640</v>
      </c>
      <c r="N217" s="219" t="s">
        <v>4908</v>
      </c>
      <c r="O217" s="96" t="b">
        <f t="shared" si="3"/>
        <v>0</v>
      </c>
    </row>
    <row r="218" spans="1:15" ht="39.950000000000003" customHeight="1">
      <c r="A218" s="496" t="s">
        <v>5797</v>
      </c>
      <c r="B218" s="175" t="s">
        <v>3612</v>
      </c>
      <c r="C218" s="176" t="s">
        <v>3356</v>
      </c>
      <c r="D218" s="645"/>
      <c r="E218" s="645"/>
      <c r="F218" s="645"/>
      <c r="G218" s="175">
        <v>2</v>
      </c>
      <c r="H218" s="364" t="s">
        <v>5042</v>
      </c>
      <c r="I218" s="173" t="s">
        <v>3641</v>
      </c>
      <c r="J218" s="174" t="s">
        <v>3376</v>
      </c>
      <c r="K218" s="114" t="s">
        <v>3597</v>
      </c>
      <c r="L218" s="114" t="s">
        <v>4504</v>
      </c>
      <c r="M218" s="250" t="s">
        <v>3622</v>
      </c>
      <c r="N218" s="219" t="s">
        <v>4909</v>
      </c>
      <c r="O218" s="96" t="b">
        <f t="shared" si="3"/>
        <v>1</v>
      </c>
    </row>
    <row r="219" spans="1:15" ht="39.950000000000003" customHeight="1">
      <c r="A219" s="496" t="s">
        <v>5797</v>
      </c>
      <c r="B219" s="175" t="s">
        <v>3612</v>
      </c>
      <c r="C219" s="176" t="s">
        <v>3356</v>
      </c>
      <c r="D219" s="645"/>
      <c r="E219" s="645"/>
      <c r="F219" s="645"/>
      <c r="G219" s="175">
        <v>3</v>
      </c>
      <c r="H219" s="364" t="s">
        <v>5024</v>
      </c>
      <c r="I219" s="173" t="s">
        <v>3642</v>
      </c>
      <c r="J219" s="174" t="s">
        <v>3379</v>
      </c>
      <c r="K219" s="114" t="s">
        <v>3597</v>
      </c>
      <c r="L219" s="114" t="s">
        <v>4504</v>
      </c>
      <c r="M219" s="250" t="s">
        <v>3643</v>
      </c>
      <c r="N219" s="219" t="s">
        <v>4909</v>
      </c>
      <c r="O219" s="96" t="b">
        <f t="shared" si="3"/>
        <v>1</v>
      </c>
    </row>
    <row r="220" spans="1:15" ht="39.950000000000003" customHeight="1">
      <c r="A220" s="496" t="s">
        <v>5797</v>
      </c>
      <c r="B220" s="175" t="s">
        <v>3612</v>
      </c>
      <c r="C220" s="176" t="s">
        <v>3383</v>
      </c>
      <c r="D220" s="645">
        <v>21</v>
      </c>
      <c r="E220" s="645">
        <v>80</v>
      </c>
      <c r="F220" s="645">
        <v>79</v>
      </c>
      <c r="G220" s="175">
        <v>4</v>
      </c>
      <c r="H220" s="364" t="s">
        <v>5018</v>
      </c>
      <c r="I220" s="173" t="s">
        <v>3644</v>
      </c>
      <c r="J220" s="174" t="s">
        <v>3538</v>
      </c>
      <c r="K220" s="114" t="s">
        <v>5056</v>
      </c>
      <c r="L220" s="114" t="s">
        <v>4504</v>
      </c>
      <c r="M220" s="250" t="s">
        <v>3645</v>
      </c>
      <c r="N220" s="219" t="s">
        <v>4909</v>
      </c>
      <c r="O220" s="96" t="b">
        <f t="shared" si="3"/>
        <v>1</v>
      </c>
    </row>
    <row r="221" spans="1:15" ht="39.950000000000003" customHeight="1">
      <c r="A221" s="496" t="s">
        <v>5797</v>
      </c>
      <c r="B221" s="175" t="s">
        <v>3612</v>
      </c>
      <c r="C221" s="176" t="s">
        <v>3363</v>
      </c>
      <c r="D221" s="645"/>
      <c r="E221" s="645"/>
      <c r="F221" s="645"/>
      <c r="G221" s="175">
        <v>4</v>
      </c>
      <c r="H221" s="364" t="s">
        <v>5018</v>
      </c>
      <c r="I221" s="173" t="s">
        <v>3646</v>
      </c>
      <c r="J221" s="174" t="s">
        <v>3379</v>
      </c>
      <c r="K221" s="114" t="s">
        <v>5521</v>
      </c>
      <c r="L221" s="114" t="s">
        <v>4505</v>
      </c>
      <c r="M221" s="251" t="s">
        <v>3647</v>
      </c>
      <c r="N221" s="219" t="s">
        <v>4909</v>
      </c>
      <c r="O221" s="96" t="b">
        <f t="shared" si="3"/>
        <v>1</v>
      </c>
    </row>
    <row r="222" spans="1:15" ht="39.950000000000003" customHeight="1">
      <c r="A222" s="496" t="s">
        <v>5797</v>
      </c>
      <c r="B222" s="175" t="s">
        <v>3612</v>
      </c>
      <c r="C222" s="176" t="s">
        <v>3363</v>
      </c>
      <c r="D222" s="645"/>
      <c r="E222" s="645"/>
      <c r="F222" s="645"/>
      <c r="G222" s="175">
        <v>2</v>
      </c>
      <c r="H222" s="364" t="s">
        <v>5024</v>
      </c>
      <c r="I222" s="173" t="s">
        <v>3648</v>
      </c>
      <c r="J222" s="174" t="s">
        <v>3379</v>
      </c>
      <c r="K222" s="114" t="s">
        <v>5071</v>
      </c>
      <c r="L222" s="114" t="s">
        <v>4504</v>
      </c>
      <c r="M222" s="250" t="s">
        <v>3572</v>
      </c>
      <c r="N222" s="219" t="s">
        <v>4909</v>
      </c>
      <c r="O222" s="96" t="b">
        <f t="shared" si="3"/>
        <v>1</v>
      </c>
    </row>
    <row r="223" spans="1:15" ht="39.950000000000003" customHeight="1">
      <c r="A223" s="496" t="s">
        <v>5797</v>
      </c>
      <c r="B223" s="175" t="s">
        <v>3649</v>
      </c>
      <c r="C223" s="176" t="s">
        <v>3506</v>
      </c>
      <c r="D223" s="645">
        <v>2</v>
      </c>
      <c r="E223" s="645">
        <v>37</v>
      </c>
      <c r="F223" s="645">
        <v>36</v>
      </c>
      <c r="G223" s="175">
        <v>3</v>
      </c>
      <c r="H223" s="364" t="s">
        <v>5019</v>
      </c>
      <c r="I223" s="173" t="s">
        <v>3650</v>
      </c>
      <c r="J223" s="174" t="s">
        <v>3538</v>
      </c>
      <c r="K223" s="114" t="s">
        <v>5071</v>
      </c>
      <c r="L223" s="114" t="s">
        <v>4504</v>
      </c>
      <c r="M223" s="250" t="s">
        <v>3651</v>
      </c>
      <c r="N223" s="219" t="s">
        <v>4909</v>
      </c>
      <c r="O223" s="96" t="b">
        <f t="shared" si="3"/>
        <v>1</v>
      </c>
    </row>
    <row r="224" spans="1:15" ht="39.950000000000003" customHeight="1">
      <c r="A224" s="496" t="s">
        <v>5797</v>
      </c>
      <c r="B224" s="175" t="s">
        <v>3649</v>
      </c>
      <c r="C224" s="176" t="s">
        <v>3506</v>
      </c>
      <c r="D224" s="645"/>
      <c r="E224" s="645"/>
      <c r="F224" s="645"/>
      <c r="G224" s="175">
        <v>4</v>
      </c>
      <c r="H224" s="364" t="s">
        <v>5018</v>
      </c>
      <c r="I224" s="173" t="s">
        <v>3652</v>
      </c>
      <c r="J224" s="174" t="s">
        <v>3376</v>
      </c>
      <c r="K224" s="114" t="s">
        <v>5071</v>
      </c>
      <c r="L224" s="114" t="s">
        <v>4504</v>
      </c>
      <c r="M224" s="250" t="s">
        <v>5443</v>
      </c>
      <c r="N224" s="219" t="s">
        <v>4909</v>
      </c>
      <c r="O224" s="96" t="b">
        <f t="shared" si="3"/>
        <v>1</v>
      </c>
    </row>
    <row r="225" spans="1:15" ht="39.950000000000003" customHeight="1">
      <c r="A225" s="496" t="s">
        <v>5797</v>
      </c>
      <c r="B225" s="175" t="s">
        <v>3649</v>
      </c>
      <c r="C225" s="176" t="s">
        <v>3506</v>
      </c>
      <c r="D225" s="645"/>
      <c r="E225" s="645"/>
      <c r="F225" s="645"/>
      <c r="G225" s="175">
        <v>1</v>
      </c>
      <c r="H225" s="364" t="s">
        <v>5024</v>
      </c>
      <c r="I225" s="173" t="s">
        <v>3653</v>
      </c>
      <c r="J225" s="174" t="s">
        <v>3376</v>
      </c>
      <c r="K225" s="114" t="s">
        <v>5071</v>
      </c>
      <c r="L225" s="114" t="s">
        <v>4504</v>
      </c>
      <c r="M225" s="250" t="s">
        <v>5444</v>
      </c>
      <c r="N225" s="219" t="s">
        <v>4909</v>
      </c>
      <c r="O225" s="96" t="b">
        <f t="shared" si="3"/>
        <v>1</v>
      </c>
    </row>
    <row r="226" spans="1:15" ht="39.950000000000003" customHeight="1">
      <c r="A226" s="496" t="s">
        <v>5797</v>
      </c>
      <c r="B226" s="175" t="s">
        <v>3649</v>
      </c>
      <c r="C226" s="176" t="s">
        <v>3506</v>
      </c>
      <c r="D226" s="645"/>
      <c r="E226" s="645"/>
      <c r="F226" s="645"/>
      <c r="G226" s="175">
        <v>3</v>
      </c>
      <c r="H226" s="364" t="s">
        <v>5018</v>
      </c>
      <c r="I226" s="173" t="s">
        <v>3655</v>
      </c>
      <c r="J226" s="174" t="s">
        <v>3376</v>
      </c>
      <c r="K226" s="114" t="s">
        <v>5071</v>
      </c>
      <c r="L226" s="114" t="s">
        <v>4504</v>
      </c>
      <c r="M226" s="250" t="s">
        <v>3656</v>
      </c>
      <c r="N226" s="219" t="s">
        <v>4909</v>
      </c>
      <c r="O226" s="96" t="b">
        <f t="shared" si="3"/>
        <v>1</v>
      </c>
    </row>
    <row r="227" spans="1:15" ht="39.950000000000003" customHeight="1">
      <c r="A227" s="496" t="s">
        <v>5797</v>
      </c>
      <c r="B227" s="175" t="s">
        <v>3649</v>
      </c>
      <c r="C227" s="176" t="s">
        <v>3506</v>
      </c>
      <c r="D227" s="645"/>
      <c r="E227" s="645"/>
      <c r="F227" s="645"/>
      <c r="G227" s="175">
        <v>1</v>
      </c>
      <c r="H227" s="364" t="s">
        <v>5019</v>
      </c>
      <c r="I227" s="173" t="s">
        <v>4533</v>
      </c>
      <c r="J227" s="174" t="s">
        <v>3379</v>
      </c>
      <c r="K227" s="114" t="s">
        <v>5071</v>
      </c>
      <c r="L227" s="114" t="s">
        <v>4504</v>
      </c>
      <c r="M227" s="250" t="s">
        <v>3654</v>
      </c>
      <c r="N227" s="219" t="s">
        <v>4909</v>
      </c>
      <c r="O227" s="96" t="b">
        <f t="shared" si="3"/>
        <v>1</v>
      </c>
    </row>
    <row r="228" spans="1:15" ht="39.950000000000003" customHeight="1">
      <c r="A228" s="496" t="s">
        <v>5797</v>
      </c>
      <c r="B228" s="175" t="s">
        <v>3649</v>
      </c>
      <c r="C228" s="176" t="s">
        <v>3657</v>
      </c>
      <c r="D228" s="645">
        <v>1</v>
      </c>
      <c r="E228" s="645">
        <v>16</v>
      </c>
      <c r="F228" s="645">
        <v>15</v>
      </c>
      <c r="G228" s="175">
        <v>2</v>
      </c>
      <c r="H228" s="364" t="s">
        <v>5019</v>
      </c>
      <c r="I228" s="173" t="s">
        <v>3658</v>
      </c>
      <c r="J228" s="174" t="s">
        <v>3379</v>
      </c>
      <c r="K228" s="114" t="s">
        <v>5521</v>
      </c>
      <c r="L228" s="114" t="s">
        <v>4505</v>
      </c>
      <c r="M228" s="251" t="s">
        <v>3529</v>
      </c>
      <c r="N228" s="219" t="s">
        <v>4908</v>
      </c>
      <c r="O228" s="96" t="b">
        <f t="shared" si="3"/>
        <v>0</v>
      </c>
    </row>
    <row r="229" spans="1:15" ht="39.950000000000003" customHeight="1">
      <c r="A229" s="496" t="s">
        <v>5797</v>
      </c>
      <c r="B229" s="175" t="s">
        <v>3649</v>
      </c>
      <c r="C229" s="176" t="s">
        <v>3657</v>
      </c>
      <c r="D229" s="645"/>
      <c r="E229" s="645"/>
      <c r="F229" s="645"/>
      <c r="G229" s="175">
        <v>2</v>
      </c>
      <c r="H229" s="364" t="s">
        <v>5018</v>
      </c>
      <c r="I229" s="173" t="s">
        <v>3659</v>
      </c>
      <c r="J229" s="174" t="s">
        <v>3379</v>
      </c>
      <c r="K229" s="114" t="s">
        <v>5521</v>
      </c>
      <c r="L229" s="114" t="s">
        <v>4505</v>
      </c>
      <c r="M229" s="251" t="s">
        <v>3529</v>
      </c>
      <c r="N229" s="219" t="s">
        <v>4908</v>
      </c>
      <c r="O229" s="96" t="b">
        <f t="shared" si="3"/>
        <v>0</v>
      </c>
    </row>
    <row r="230" spans="1:15" ht="39.950000000000003" customHeight="1">
      <c r="A230" s="496" t="s">
        <v>5797</v>
      </c>
      <c r="B230" s="175" t="s">
        <v>3649</v>
      </c>
      <c r="C230" s="176" t="s">
        <v>3657</v>
      </c>
      <c r="D230" s="645"/>
      <c r="E230" s="645"/>
      <c r="F230" s="645"/>
      <c r="G230" s="175">
        <v>1</v>
      </c>
      <c r="H230" s="364" t="s">
        <v>5019</v>
      </c>
      <c r="I230" s="173" t="s">
        <v>4534</v>
      </c>
      <c r="J230" s="174" t="s">
        <v>3376</v>
      </c>
      <c r="K230" s="114" t="s">
        <v>4414</v>
      </c>
      <c r="L230" s="114" t="s">
        <v>4504</v>
      </c>
      <c r="M230" s="250" t="s">
        <v>3627</v>
      </c>
      <c r="N230" s="219" t="s">
        <v>4909</v>
      </c>
      <c r="O230" s="96" t="b">
        <f t="shared" si="3"/>
        <v>1</v>
      </c>
    </row>
    <row r="231" spans="1:15" ht="39.950000000000003" customHeight="1">
      <c r="A231" s="496" t="s">
        <v>5797</v>
      </c>
      <c r="B231" s="175" t="s">
        <v>3649</v>
      </c>
      <c r="C231" s="176" t="s">
        <v>3660</v>
      </c>
      <c r="D231" s="645">
        <v>2</v>
      </c>
      <c r="E231" s="645">
        <v>17</v>
      </c>
      <c r="F231" s="645">
        <v>17</v>
      </c>
      <c r="G231" s="175">
        <v>1</v>
      </c>
      <c r="H231" s="364" t="s">
        <v>5019</v>
      </c>
      <c r="I231" s="173" t="s">
        <v>3661</v>
      </c>
      <c r="J231" s="174" t="s">
        <v>3376</v>
      </c>
      <c r="K231" s="114" t="s">
        <v>5239</v>
      </c>
      <c r="L231" s="114" t="s">
        <v>4504</v>
      </c>
      <c r="M231" s="250" t="s">
        <v>5364</v>
      </c>
      <c r="N231" s="219" t="s">
        <v>4909</v>
      </c>
      <c r="O231" s="96" t="b">
        <f t="shared" si="3"/>
        <v>1</v>
      </c>
    </row>
    <row r="232" spans="1:15" ht="39.950000000000003" customHeight="1">
      <c r="A232" s="496" t="s">
        <v>5797</v>
      </c>
      <c r="B232" s="175" t="s">
        <v>3649</v>
      </c>
      <c r="C232" s="176" t="s">
        <v>3660</v>
      </c>
      <c r="D232" s="645"/>
      <c r="E232" s="645"/>
      <c r="F232" s="645"/>
      <c r="G232" s="175">
        <v>3</v>
      </c>
      <c r="H232" s="364" t="s">
        <v>5024</v>
      </c>
      <c r="I232" s="173" t="s">
        <v>3662</v>
      </c>
      <c r="J232" s="174" t="s">
        <v>3376</v>
      </c>
      <c r="K232" s="114" t="s">
        <v>3597</v>
      </c>
      <c r="L232" s="114" t="s">
        <v>4504</v>
      </c>
      <c r="M232" s="250" t="s">
        <v>3362</v>
      </c>
      <c r="N232" s="219" t="s">
        <v>4909</v>
      </c>
      <c r="O232" s="96" t="b">
        <f t="shared" si="3"/>
        <v>1</v>
      </c>
    </row>
    <row r="233" spans="1:15" ht="39.950000000000003" customHeight="1">
      <c r="A233" s="496" t="s">
        <v>5797</v>
      </c>
      <c r="B233" s="175" t="s">
        <v>3649</v>
      </c>
      <c r="C233" s="175" t="s">
        <v>3399</v>
      </c>
      <c r="D233" s="646">
        <v>4</v>
      </c>
      <c r="E233" s="646">
        <v>87</v>
      </c>
      <c r="F233" s="646">
        <v>76</v>
      </c>
      <c r="G233" s="175">
        <v>1</v>
      </c>
      <c r="H233" s="364" t="s">
        <v>5018</v>
      </c>
      <c r="I233" s="173" t="s">
        <v>4535</v>
      </c>
      <c r="J233" s="174" t="s">
        <v>3376</v>
      </c>
      <c r="K233" s="114" t="s">
        <v>5056</v>
      </c>
      <c r="L233" s="114" t="s">
        <v>4504</v>
      </c>
      <c r="M233" s="250" t="s">
        <v>5266</v>
      </c>
      <c r="N233" s="219" t="s">
        <v>4909</v>
      </c>
      <c r="O233" s="96" t="b">
        <f t="shared" si="3"/>
        <v>1</v>
      </c>
    </row>
    <row r="234" spans="1:15" ht="39.950000000000003" customHeight="1">
      <c r="A234" s="496" t="s">
        <v>5797</v>
      </c>
      <c r="B234" s="175" t="s">
        <v>3649</v>
      </c>
      <c r="C234" s="175" t="s">
        <v>3356</v>
      </c>
      <c r="D234" s="646"/>
      <c r="E234" s="646"/>
      <c r="F234" s="646"/>
      <c r="G234" s="175">
        <v>1</v>
      </c>
      <c r="H234" s="364" t="s">
        <v>5024</v>
      </c>
      <c r="I234" s="173" t="s">
        <v>4536</v>
      </c>
      <c r="J234" s="174" t="s">
        <v>3376</v>
      </c>
      <c r="K234" s="114" t="s">
        <v>3597</v>
      </c>
      <c r="L234" s="114" t="s">
        <v>4504</v>
      </c>
      <c r="M234" s="250" t="s">
        <v>3663</v>
      </c>
      <c r="N234" s="219" t="s">
        <v>4909</v>
      </c>
      <c r="O234" s="96" t="b">
        <f t="shared" si="3"/>
        <v>1</v>
      </c>
    </row>
    <row r="235" spans="1:15" ht="39.950000000000003" customHeight="1">
      <c r="A235" s="496" t="s">
        <v>5797</v>
      </c>
      <c r="B235" s="175" t="s">
        <v>3649</v>
      </c>
      <c r="C235" s="175" t="s">
        <v>3356</v>
      </c>
      <c r="D235" s="646"/>
      <c r="E235" s="646"/>
      <c r="F235" s="646"/>
      <c r="G235" s="175">
        <v>1</v>
      </c>
      <c r="H235" s="364" t="s">
        <v>5019</v>
      </c>
      <c r="I235" s="173" t="s">
        <v>3664</v>
      </c>
      <c r="J235" s="174" t="s">
        <v>3376</v>
      </c>
      <c r="K235" s="248" t="s">
        <v>3591</v>
      </c>
      <c r="L235" s="114" t="s">
        <v>4505</v>
      </c>
      <c r="M235" s="253" t="s">
        <v>3665</v>
      </c>
      <c r="N235" s="219" t="s">
        <v>4908</v>
      </c>
      <c r="O235" s="96" t="b">
        <f t="shared" si="3"/>
        <v>0</v>
      </c>
    </row>
    <row r="236" spans="1:15" ht="39.950000000000003" customHeight="1">
      <c r="A236" s="496" t="s">
        <v>5797</v>
      </c>
      <c r="B236" s="175" t="s">
        <v>3649</v>
      </c>
      <c r="C236" s="175" t="s">
        <v>3363</v>
      </c>
      <c r="D236" s="646">
        <v>21</v>
      </c>
      <c r="E236" s="646">
        <v>80</v>
      </c>
      <c r="F236" s="646">
        <v>78</v>
      </c>
      <c r="G236" s="175">
        <v>1</v>
      </c>
      <c r="H236" s="364" t="s">
        <v>5024</v>
      </c>
      <c r="I236" s="173" t="s">
        <v>4537</v>
      </c>
      <c r="J236" s="174" t="s">
        <v>3538</v>
      </c>
      <c r="K236" s="219" t="s">
        <v>5521</v>
      </c>
      <c r="L236" s="114" t="s">
        <v>4505</v>
      </c>
      <c r="M236" s="227" t="s">
        <v>3666</v>
      </c>
      <c r="N236" s="219" t="s">
        <v>4908</v>
      </c>
      <c r="O236" s="96" t="b">
        <f t="shared" si="3"/>
        <v>0</v>
      </c>
    </row>
    <row r="237" spans="1:15" ht="39.950000000000003" customHeight="1">
      <c r="A237" s="496" t="s">
        <v>5797</v>
      </c>
      <c r="B237" s="175" t="s">
        <v>3649</v>
      </c>
      <c r="C237" s="175" t="s">
        <v>3363</v>
      </c>
      <c r="D237" s="646"/>
      <c r="E237" s="646"/>
      <c r="F237" s="646"/>
      <c r="G237" s="175">
        <v>2</v>
      </c>
      <c r="H237" s="364" t="s">
        <v>5018</v>
      </c>
      <c r="I237" s="173" t="s">
        <v>4713</v>
      </c>
      <c r="J237" s="174" t="s">
        <v>3376</v>
      </c>
      <c r="K237" s="114" t="s">
        <v>5056</v>
      </c>
      <c r="L237" s="114" t="s">
        <v>4504</v>
      </c>
      <c r="M237" s="250" t="s">
        <v>3667</v>
      </c>
      <c r="N237" s="219" t="s">
        <v>4909</v>
      </c>
      <c r="O237" s="96" t="b">
        <f t="shared" si="3"/>
        <v>1</v>
      </c>
    </row>
    <row r="238" spans="1:15" ht="39.950000000000003" customHeight="1">
      <c r="A238" s="496" t="s">
        <v>5797</v>
      </c>
      <c r="B238" s="175" t="s">
        <v>3649</v>
      </c>
      <c r="C238" s="175" t="s">
        <v>3363</v>
      </c>
      <c r="D238" s="646"/>
      <c r="E238" s="646"/>
      <c r="F238" s="646"/>
      <c r="G238" s="175">
        <v>1</v>
      </c>
      <c r="H238" s="364" t="s">
        <v>5024</v>
      </c>
      <c r="I238" s="173" t="s">
        <v>3668</v>
      </c>
      <c r="J238" s="174" t="s">
        <v>3538</v>
      </c>
      <c r="K238" s="114" t="s">
        <v>3597</v>
      </c>
      <c r="L238" s="114" t="s">
        <v>4504</v>
      </c>
      <c r="M238" s="250" t="s">
        <v>3570</v>
      </c>
      <c r="N238" s="219" t="s">
        <v>4909</v>
      </c>
      <c r="O238" s="96" t="b">
        <f t="shared" si="3"/>
        <v>1</v>
      </c>
    </row>
    <row r="239" spans="1:15" ht="39.950000000000003" customHeight="1">
      <c r="A239" s="496" t="s">
        <v>5798</v>
      </c>
      <c r="B239" s="175" t="s">
        <v>3669</v>
      </c>
      <c r="C239" s="365" t="s">
        <v>3458</v>
      </c>
      <c r="D239" s="646">
        <v>5</v>
      </c>
      <c r="E239" s="646">
        <v>36</v>
      </c>
      <c r="F239" s="646">
        <v>25</v>
      </c>
      <c r="G239" s="365">
        <v>5</v>
      </c>
      <c r="H239" s="364" t="s">
        <v>5018</v>
      </c>
      <c r="I239" s="173" t="s">
        <v>3670</v>
      </c>
      <c r="J239" s="174" t="s">
        <v>3376</v>
      </c>
      <c r="K239" s="114" t="s">
        <v>5071</v>
      </c>
      <c r="L239" s="114" t="s">
        <v>4504</v>
      </c>
      <c r="M239" s="250" t="s">
        <v>5365</v>
      </c>
      <c r="N239" s="219" t="s">
        <v>4909</v>
      </c>
      <c r="O239" s="96" t="b">
        <f t="shared" si="3"/>
        <v>1</v>
      </c>
    </row>
    <row r="240" spans="1:15" ht="39.950000000000003" customHeight="1">
      <c r="A240" s="496" t="s">
        <v>5798</v>
      </c>
      <c r="B240" s="175" t="s">
        <v>3669</v>
      </c>
      <c r="C240" s="365" t="s">
        <v>3458</v>
      </c>
      <c r="D240" s="646"/>
      <c r="E240" s="646"/>
      <c r="F240" s="646"/>
      <c r="G240" s="365">
        <v>4</v>
      </c>
      <c r="H240" s="364" t="s">
        <v>5018</v>
      </c>
      <c r="I240" s="173" t="s">
        <v>4538</v>
      </c>
      <c r="J240" s="174" t="s">
        <v>3376</v>
      </c>
      <c r="K240" s="114" t="s">
        <v>5071</v>
      </c>
      <c r="L240" s="114" t="s">
        <v>4504</v>
      </c>
      <c r="M240" s="250" t="s">
        <v>5366</v>
      </c>
      <c r="N240" s="219" t="s">
        <v>4909</v>
      </c>
      <c r="O240" s="96" t="b">
        <f t="shared" si="3"/>
        <v>1</v>
      </c>
    </row>
    <row r="241" spans="1:15" ht="39.950000000000003" customHeight="1">
      <c r="A241" s="496" t="s">
        <v>5798</v>
      </c>
      <c r="B241" s="175" t="s">
        <v>3669</v>
      </c>
      <c r="C241" s="365" t="s">
        <v>3458</v>
      </c>
      <c r="D241" s="646"/>
      <c r="E241" s="646"/>
      <c r="F241" s="646"/>
      <c r="G241" s="365">
        <v>1</v>
      </c>
      <c r="H241" s="364" t="s">
        <v>5029</v>
      </c>
      <c r="I241" s="173" t="s">
        <v>3671</v>
      </c>
      <c r="J241" s="174" t="s">
        <v>3379</v>
      </c>
      <c r="K241" s="114" t="s">
        <v>3597</v>
      </c>
      <c r="L241" s="114" t="s">
        <v>4504</v>
      </c>
      <c r="M241" s="250" t="s">
        <v>5267</v>
      </c>
      <c r="N241" s="219" t="s">
        <v>4909</v>
      </c>
      <c r="O241" s="96" t="b">
        <f t="shared" si="3"/>
        <v>1</v>
      </c>
    </row>
    <row r="242" spans="1:15" ht="39.950000000000003" customHeight="1">
      <c r="A242" s="496" t="s">
        <v>5798</v>
      </c>
      <c r="B242" s="175" t="s">
        <v>3669</v>
      </c>
      <c r="C242" s="365" t="s">
        <v>3399</v>
      </c>
      <c r="D242" s="646">
        <v>5</v>
      </c>
      <c r="E242" s="646">
        <v>90</v>
      </c>
      <c r="F242" s="646">
        <v>82</v>
      </c>
      <c r="G242" s="365">
        <v>2</v>
      </c>
      <c r="H242" s="364" t="s">
        <v>5018</v>
      </c>
      <c r="I242" s="173" t="s">
        <v>3672</v>
      </c>
      <c r="J242" s="364" t="s">
        <v>3376</v>
      </c>
      <c r="K242" s="114" t="s">
        <v>3597</v>
      </c>
      <c r="L242" s="114" t="s">
        <v>4504</v>
      </c>
      <c r="M242" s="250" t="s">
        <v>5367</v>
      </c>
      <c r="N242" s="219" t="s">
        <v>4909</v>
      </c>
      <c r="O242" s="96" t="b">
        <f t="shared" si="3"/>
        <v>1</v>
      </c>
    </row>
    <row r="243" spans="1:15" ht="39.950000000000003" customHeight="1">
      <c r="A243" s="496" t="s">
        <v>5798</v>
      </c>
      <c r="B243" s="175" t="s">
        <v>3669</v>
      </c>
      <c r="C243" s="365" t="s">
        <v>3356</v>
      </c>
      <c r="D243" s="646"/>
      <c r="E243" s="646"/>
      <c r="F243" s="646"/>
      <c r="G243" s="365">
        <v>1</v>
      </c>
      <c r="H243" s="364" t="s">
        <v>5019</v>
      </c>
      <c r="I243" s="173" t="s">
        <v>3673</v>
      </c>
      <c r="J243" s="174" t="s">
        <v>3379</v>
      </c>
      <c r="K243" s="114" t="s">
        <v>4414</v>
      </c>
      <c r="L243" s="114" t="s">
        <v>4504</v>
      </c>
      <c r="M243" s="250" t="s">
        <v>5445</v>
      </c>
      <c r="N243" s="219" t="s">
        <v>4909</v>
      </c>
      <c r="O243" s="96" t="b">
        <f t="shared" si="3"/>
        <v>1</v>
      </c>
    </row>
    <row r="244" spans="1:15" ht="39.950000000000003" customHeight="1">
      <c r="A244" s="496" t="s">
        <v>5798</v>
      </c>
      <c r="B244" s="175" t="s">
        <v>3669</v>
      </c>
      <c r="C244" s="365" t="s">
        <v>3356</v>
      </c>
      <c r="D244" s="646"/>
      <c r="E244" s="646"/>
      <c r="F244" s="646"/>
      <c r="G244" s="365">
        <v>2</v>
      </c>
      <c r="H244" s="364" t="s">
        <v>5024</v>
      </c>
      <c r="I244" s="173" t="s">
        <v>3674</v>
      </c>
      <c r="J244" s="174" t="s">
        <v>3379</v>
      </c>
      <c r="K244" s="114" t="s">
        <v>3597</v>
      </c>
      <c r="L244" s="114" t="s">
        <v>4504</v>
      </c>
      <c r="M244" s="250" t="s">
        <v>3675</v>
      </c>
      <c r="N244" s="219" t="s">
        <v>4909</v>
      </c>
      <c r="O244" s="96" t="b">
        <f t="shared" si="3"/>
        <v>1</v>
      </c>
    </row>
    <row r="245" spans="1:15" ht="39.950000000000003" customHeight="1">
      <c r="A245" s="496" t="s">
        <v>5798</v>
      </c>
      <c r="B245" s="175" t="s">
        <v>3669</v>
      </c>
      <c r="C245" s="365" t="s">
        <v>3383</v>
      </c>
      <c r="D245" s="364">
        <v>21</v>
      </c>
      <c r="E245" s="364">
        <v>80</v>
      </c>
      <c r="F245" s="364">
        <v>79</v>
      </c>
      <c r="G245" s="365">
        <v>1</v>
      </c>
      <c r="H245" s="364" t="s">
        <v>5024</v>
      </c>
      <c r="I245" s="173" t="s">
        <v>3676</v>
      </c>
      <c r="J245" s="174" t="s">
        <v>3379</v>
      </c>
      <c r="K245" s="114" t="s">
        <v>3360</v>
      </c>
      <c r="L245" s="114" t="s">
        <v>4505</v>
      </c>
      <c r="M245" s="227" t="s">
        <v>3677</v>
      </c>
      <c r="N245" s="219" t="s">
        <v>4908</v>
      </c>
      <c r="O245" s="96" t="b">
        <f t="shared" si="3"/>
        <v>0</v>
      </c>
    </row>
    <row r="246" spans="1:15" ht="39.950000000000003" customHeight="1">
      <c r="A246" s="496" t="s">
        <v>5798</v>
      </c>
      <c r="B246" s="175" t="s">
        <v>3678</v>
      </c>
      <c r="C246" s="365" t="s">
        <v>3503</v>
      </c>
      <c r="D246" s="646">
        <v>2</v>
      </c>
      <c r="E246" s="646">
        <v>15</v>
      </c>
      <c r="F246" s="646">
        <v>15</v>
      </c>
      <c r="G246" s="177">
        <v>1</v>
      </c>
      <c r="H246" s="364" t="s">
        <v>5024</v>
      </c>
      <c r="I246" s="173" t="s">
        <v>3558</v>
      </c>
      <c r="J246" s="364" t="s">
        <v>3376</v>
      </c>
      <c r="K246" s="114" t="s">
        <v>5521</v>
      </c>
      <c r="L246" s="114" t="s">
        <v>4505</v>
      </c>
      <c r="M246" s="250" t="s">
        <v>3679</v>
      </c>
      <c r="N246" s="219" t="s">
        <v>4908</v>
      </c>
      <c r="O246" s="96" t="b">
        <f t="shared" si="3"/>
        <v>0</v>
      </c>
    </row>
    <row r="247" spans="1:15" ht="39.950000000000003" customHeight="1">
      <c r="A247" s="496" t="s">
        <v>5798</v>
      </c>
      <c r="B247" s="175" t="s">
        <v>3678</v>
      </c>
      <c r="C247" s="365" t="s">
        <v>3503</v>
      </c>
      <c r="D247" s="646"/>
      <c r="E247" s="646"/>
      <c r="F247" s="646"/>
      <c r="G247" s="365">
        <v>1</v>
      </c>
      <c r="H247" s="364" t="s">
        <v>5024</v>
      </c>
      <c r="I247" s="173" t="s">
        <v>3680</v>
      </c>
      <c r="J247" s="174" t="s">
        <v>3379</v>
      </c>
      <c r="K247" s="114" t="s">
        <v>5521</v>
      </c>
      <c r="L247" s="114" t="s">
        <v>4505</v>
      </c>
      <c r="M247" s="250" t="s">
        <v>3679</v>
      </c>
      <c r="N247" s="219" t="s">
        <v>4908</v>
      </c>
      <c r="O247" s="96" t="b">
        <f t="shared" si="3"/>
        <v>0</v>
      </c>
    </row>
    <row r="248" spans="1:15" ht="39.950000000000003" customHeight="1">
      <c r="A248" s="496" t="s">
        <v>5798</v>
      </c>
      <c r="B248" s="175" t="s">
        <v>3678</v>
      </c>
      <c r="C248" s="365" t="s">
        <v>3681</v>
      </c>
      <c r="D248" s="646">
        <v>2</v>
      </c>
      <c r="E248" s="646">
        <v>29</v>
      </c>
      <c r="F248" s="646">
        <v>29</v>
      </c>
      <c r="G248" s="365">
        <v>6</v>
      </c>
      <c r="H248" s="364" t="s">
        <v>5024</v>
      </c>
      <c r="I248" s="173" t="s">
        <v>3682</v>
      </c>
      <c r="J248" s="174" t="s">
        <v>3379</v>
      </c>
      <c r="K248" s="114" t="s">
        <v>5071</v>
      </c>
      <c r="L248" s="114" t="s">
        <v>4504</v>
      </c>
      <c r="M248" s="250" t="s">
        <v>3683</v>
      </c>
      <c r="N248" s="219" t="s">
        <v>4909</v>
      </c>
      <c r="O248" s="96" t="b">
        <f t="shared" si="3"/>
        <v>1</v>
      </c>
    </row>
    <row r="249" spans="1:15" ht="39.950000000000003" customHeight="1">
      <c r="A249" s="496" t="s">
        <v>5798</v>
      </c>
      <c r="B249" s="175" t="s">
        <v>3678</v>
      </c>
      <c r="C249" s="365" t="s">
        <v>3681</v>
      </c>
      <c r="D249" s="646"/>
      <c r="E249" s="646"/>
      <c r="F249" s="646"/>
      <c r="G249" s="365">
        <v>3</v>
      </c>
      <c r="H249" s="364" t="s">
        <v>5024</v>
      </c>
      <c r="I249" s="173" t="s">
        <v>3684</v>
      </c>
      <c r="J249" s="174" t="s">
        <v>3376</v>
      </c>
      <c r="K249" s="114" t="s">
        <v>5071</v>
      </c>
      <c r="L249" s="114" t="s">
        <v>4504</v>
      </c>
      <c r="M249" s="250" t="s">
        <v>3685</v>
      </c>
      <c r="N249" s="219" t="s">
        <v>4909</v>
      </c>
      <c r="O249" s="96" t="b">
        <f t="shared" si="3"/>
        <v>1</v>
      </c>
    </row>
    <row r="250" spans="1:15" ht="39.950000000000003" customHeight="1">
      <c r="A250" s="496" t="s">
        <v>5798</v>
      </c>
      <c r="B250" s="175" t="s">
        <v>3678</v>
      </c>
      <c r="C250" s="365" t="s">
        <v>3681</v>
      </c>
      <c r="D250" s="646"/>
      <c r="E250" s="646"/>
      <c r="F250" s="646"/>
      <c r="G250" s="365">
        <v>2</v>
      </c>
      <c r="H250" s="364" t="s">
        <v>5042</v>
      </c>
      <c r="I250" s="173" t="s">
        <v>4539</v>
      </c>
      <c r="J250" s="174" t="s">
        <v>3379</v>
      </c>
      <c r="K250" s="114" t="s">
        <v>3597</v>
      </c>
      <c r="L250" s="114" t="s">
        <v>4504</v>
      </c>
      <c r="M250" s="250" t="s">
        <v>5446</v>
      </c>
      <c r="N250" s="219" t="s">
        <v>4909</v>
      </c>
      <c r="O250" s="96" t="b">
        <f t="shared" si="3"/>
        <v>1</v>
      </c>
    </row>
    <row r="251" spans="1:15" ht="39.950000000000003" customHeight="1">
      <c r="A251" s="496" t="s">
        <v>5798</v>
      </c>
      <c r="B251" s="175" t="s">
        <v>3678</v>
      </c>
      <c r="C251" s="365" t="s">
        <v>3420</v>
      </c>
      <c r="D251" s="364">
        <v>2</v>
      </c>
      <c r="E251" s="364">
        <v>26</v>
      </c>
      <c r="F251" s="364">
        <v>19</v>
      </c>
      <c r="G251" s="365">
        <v>5</v>
      </c>
      <c r="H251" s="364" t="s">
        <v>5024</v>
      </c>
      <c r="I251" s="173" t="s">
        <v>3686</v>
      </c>
      <c r="J251" s="174" t="s">
        <v>3376</v>
      </c>
      <c r="K251" s="114" t="s">
        <v>3597</v>
      </c>
      <c r="L251" s="114" t="s">
        <v>4504</v>
      </c>
      <c r="M251" s="250" t="s">
        <v>5268</v>
      </c>
      <c r="N251" s="219" t="s">
        <v>4909</v>
      </c>
      <c r="O251" s="96" t="b">
        <f t="shared" si="3"/>
        <v>1</v>
      </c>
    </row>
    <row r="252" spans="1:15" ht="39.950000000000003" customHeight="1">
      <c r="A252" s="496" t="s">
        <v>5798</v>
      </c>
      <c r="B252" s="175" t="s">
        <v>3678</v>
      </c>
      <c r="C252" s="365" t="s">
        <v>3399</v>
      </c>
      <c r="D252" s="646">
        <v>5</v>
      </c>
      <c r="E252" s="646">
        <v>90</v>
      </c>
      <c r="F252" s="646">
        <v>76</v>
      </c>
      <c r="G252" s="365">
        <v>6</v>
      </c>
      <c r="H252" s="364" t="s">
        <v>5024</v>
      </c>
      <c r="I252" s="173" t="s">
        <v>3687</v>
      </c>
      <c r="J252" s="174" t="s">
        <v>3376</v>
      </c>
      <c r="K252" s="114" t="s">
        <v>5071</v>
      </c>
      <c r="L252" s="114" t="s">
        <v>4504</v>
      </c>
      <c r="M252" s="250" t="s">
        <v>5447</v>
      </c>
      <c r="N252" s="219" t="s">
        <v>4909</v>
      </c>
      <c r="O252" s="96" t="b">
        <f t="shared" si="3"/>
        <v>1</v>
      </c>
    </row>
    <row r="253" spans="1:15" ht="39.950000000000003" customHeight="1">
      <c r="A253" s="496" t="s">
        <v>5798</v>
      </c>
      <c r="B253" s="175" t="s">
        <v>3678</v>
      </c>
      <c r="C253" s="365" t="s">
        <v>3356</v>
      </c>
      <c r="D253" s="646"/>
      <c r="E253" s="646"/>
      <c r="F253" s="646"/>
      <c r="G253" s="365">
        <v>1</v>
      </c>
      <c r="H253" s="364" t="s">
        <v>5019</v>
      </c>
      <c r="I253" s="173" t="s">
        <v>3688</v>
      </c>
      <c r="J253" s="174" t="s">
        <v>3376</v>
      </c>
      <c r="K253" s="114" t="s">
        <v>4414</v>
      </c>
      <c r="L253" s="114" t="s">
        <v>4504</v>
      </c>
      <c r="M253" s="250" t="s">
        <v>5269</v>
      </c>
      <c r="N253" s="219" t="s">
        <v>4909</v>
      </c>
      <c r="O253" s="96" t="b">
        <f t="shared" si="3"/>
        <v>1</v>
      </c>
    </row>
    <row r="254" spans="1:15" ht="39.950000000000003" customHeight="1">
      <c r="A254" s="496" t="s">
        <v>5798</v>
      </c>
      <c r="B254" s="175" t="s">
        <v>3678</v>
      </c>
      <c r="C254" s="365" t="s">
        <v>3356</v>
      </c>
      <c r="D254" s="646"/>
      <c r="E254" s="646"/>
      <c r="F254" s="646"/>
      <c r="G254" s="365">
        <v>1</v>
      </c>
      <c r="H254" s="364" t="s">
        <v>5019</v>
      </c>
      <c r="I254" s="173" t="s">
        <v>3689</v>
      </c>
      <c r="J254" s="174" t="s">
        <v>3379</v>
      </c>
      <c r="K254" s="114" t="s">
        <v>5071</v>
      </c>
      <c r="L254" s="114" t="s">
        <v>4504</v>
      </c>
      <c r="M254" s="250" t="s">
        <v>5448</v>
      </c>
      <c r="N254" s="219" t="s">
        <v>4909</v>
      </c>
      <c r="O254" s="96" t="b">
        <f t="shared" si="3"/>
        <v>1</v>
      </c>
    </row>
    <row r="255" spans="1:15" ht="39.950000000000003" customHeight="1">
      <c r="A255" s="496" t="s">
        <v>5798</v>
      </c>
      <c r="B255" s="175" t="s">
        <v>3678</v>
      </c>
      <c r="C255" s="365" t="s">
        <v>3363</v>
      </c>
      <c r="D255" s="364">
        <v>21</v>
      </c>
      <c r="E255" s="364">
        <v>80</v>
      </c>
      <c r="F255" s="364">
        <v>80</v>
      </c>
      <c r="G255" s="365">
        <v>2</v>
      </c>
      <c r="H255" s="364" t="s">
        <v>5024</v>
      </c>
      <c r="I255" s="173" t="s">
        <v>3690</v>
      </c>
      <c r="J255" s="174" t="s">
        <v>3376</v>
      </c>
      <c r="K255" s="114" t="s">
        <v>5078</v>
      </c>
      <c r="L255" s="114" t="s">
        <v>4506</v>
      </c>
      <c r="M255" s="227" t="s">
        <v>5489</v>
      </c>
      <c r="N255" s="219" t="s">
        <v>4908</v>
      </c>
      <c r="O255" s="96" t="b">
        <f t="shared" si="3"/>
        <v>0</v>
      </c>
    </row>
    <row r="256" spans="1:15" ht="39.950000000000003" customHeight="1">
      <c r="A256" s="496" t="s">
        <v>5798</v>
      </c>
      <c r="B256" s="175" t="s">
        <v>3691</v>
      </c>
      <c r="C256" s="365" t="s">
        <v>3692</v>
      </c>
      <c r="D256" s="646">
        <v>1</v>
      </c>
      <c r="E256" s="646">
        <v>20</v>
      </c>
      <c r="F256" s="646">
        <v>17</v>
      </c>
      <c r="G256" s="365">
        <v>2</v>
      </c>
      <c r="H256" s="364" t="s">
        <v>5019</v>
      </c>
      <c r="I256" s="173" t="s">
        <v>3693</v>
      </c>
      <c r="J256" s="174" t="s">
        <v>3376</v>
      </c>
      <c r="K256" s="248" t="s">
        <v>5521</v>
      </c>
      <c r="L256" s="114" t="s">
        <v>4505</v>
      </c>
      <c r="M256" s="253" t="s">
        <v>5526</v>
      </c>
      <c r="N256" s="219" t="s">
        <v>4908</v>
      </c>
      <c r="O256" s="96" t="b">
        <f t="shared" si="3"/>
        <v>0</v>
      </c>
    </row>
    <row r="257" spans="1:15" ht="39.950000000000003" customHeight="1">
      <c r="A257" s="496" t="s">
        <v>5798</v>
      </c>
      <c r="B257" s="175" t="s">
        <v>3691</v>
      </c>
      <c r="C257" s="365" t="s">
        <v>3692</v>
      </c>
      <c r="D257" s="646"/>
      <c r="E257" s="646"/>
      <c r="F257" s="646"/>
      <c r="G257" s="365">
        <v>2</v>
      </c>
      <c r="H257" s="364" t="s">
        <v>5019</v>
      </c>
      <c r="I257" s="173" t="s">
        <v>4714</v>
      </c>
      <c r="J257" s="174" t="s">
        <v>3379</v>
      </c>
      <c r="K257" s="248" t="s">
        <v>5521</v>
      </c>
      <c r="L257" s="114" t="s">
        <v>4505</v>
      </c>
      <c r="M257" s="252" t="s">
        <v>5527</v>
      </c>
      <c r="N257" s="219" t="s">
        <v>4908</v>
      </c>
      <c r="O257" s="96" t="b">
        <f t="shared" si="3"/>
        <v>0</v>
      </c>
    </row>
    <row r="258" spans="1:15" ht="39.950000000000003" customHeight="1">
      <c r="A258" s="496" t="s">
        <v>5798</v>
      </c>
      <c r="B258" s="175" t="s">
        <v>3691</v>
      </c>
      <c r="C258" s="365" t="s">
        <v>3692</v>
      </c>
      <c r="D258" s="646"/>
      <c r="E258" s="646"/>
      <c r="F258" s="646"/>
      <c r="G258" s="365">
        <v>1</v>
      </c>
      <c r="H258" s="364" t="s">
        <v>5024</v>
      </c>
      <c r="I258" s="173" t="s">
        <v>3694</v>
      </c>
      <c r="J258" s="174" t="s">
        <v>3376</v>
      </c>
      <c r="K258" s="114" t="s">
        <v>3597</v>
      </c>
      <c r="L258" s="114" t="s">
        <v>4504</v>
      </c>
      <c r="M258" s="250" t="s">
        <v>5253</v>
      </c>
      <c r="N258" s="219" t="s">
        <v>4909</v>
      </c>
      <c r="O258" s="96" t="b">
        <f t="shared" si="3"/>
        <v>1</v>
      </c>
    </row>
    <row r="259" spans="1:15" ht="39.950000000000003" customHeight="1">
      <c r="A259" s="496" t="s">
        <v>5798</v>
      </c>
      <c r="B259" s="175" t="s">
        <v>3691</v>
      </c>
      <c r="C259" s="365" t="s">
        <v>3498</v>
      </c>
      <c r="D259" s="646">
        <v>2</v>
      </c>
      <c r="E259" s="646">
        <v>27</v>
      </c>
      <c r="F259" s="646">
        <v>27</v>
      </c>
      <c r="G259" s="365">
        <v>1</v>
      </c>
      <c r="H259" s="364" t="s">
        <v>5024</v>
      </c>
      <c r="I259" s="173" t="s">
        <v>3695</v>
      </c>
      <c r="J259" s="174" t="s">
        <v>3376</v>
      </c>
      <c r="K259" s="114" t="s">
        <v>3597</v>
      </c>
      <c r="L259" s="114" t="s">
        <v>4504</v>
      </c>
      <c r="M259" s="250" t="s">
        <v>5433</v>
      </c>
      <c r="N259" s="219" t="s">
        <v>4909</v>
      </c>
      <c r="O259" s="96" t="b">
        <f t="shared" si="3"/>
        <v>1</v>
      </c>
    </row>
    <row r="260" spans="1:15" ht="39.950000000000003" customHeight="1">
      <c r="A260" s="496" t="s">
        <v>5798</v>
      </c>
      <c r="B260" s="175" t="s">
        <v>3691</v>
      </c>
      <c r="C260" s="365" t="s">
        <v>3498</v>
      </c>
      <c r="D260" s="646"/>
      <c r="E260" s="646"/>
      <c r="F260" s="646"/>
      <c r="G260" s="365">
        <v>2</v>
      </c>
      <c r="H260" s="364" t="s">
        <v>5018</v>
      </c>
      <c r="I260" s="173" t="s">
        <v>3696</v>
      </c>
      <c r="J260" s="174" t="s">
        <v>3379</v>
      </c>
      <c r="K260" s="114" t="s">
        <v>4414</v>
      </c>
      <c r="L260" s="114" t="s">
        <v>4504</v>
      </c>
      <c r="M260" s="250" t="s">
        <v>3697</v>
      </c>
      <c r="N260" s="219" t="s">
        <v>4909</v>
      </c>
      <c r="O260" s="96" t="b">
        <f t="shared" si="3"/>
        <v>1</v>
      </c>
    </row>
    <row r="261" spans="1:15" ht="39.950000000000003" customHeight="1">
      <c r="A261" s="496" t="s">
        <v>5798</v>
      </c>
      <c r="B261" s="175" t="s">
        <v>3691</v>
      </c>
      <c r="C261" s="365" t="s">
        <v>3698</v>
      </c>
      <c r="D261" s="646">
        <v>1</v>
      </c>
      <c r="E261" s="646">
        <v>25</v>
      </c>
      <c r="F261" s="646">
        <v>21</v>
      </c>
      <c r="G261" s="365">
        <v>2</v>
      </c>
      <c r="H261" s="364" t="s">
        <v>5019</v>
      </c>
      <c r="I261" s="173" t="s">
        <v>4715</v>
      </c>
      <c r="J261" s="174" t="s">
        <v>3376</v>
      </c>
      <c r="K261" s="248" t="s">
        <v>5521</v>
      </c>
      <c r="L261" s="114" t="s">
        <v>4505</v>
      </c>
      <c r="M261" s="252" t="s">
        <v>5528</v>
      </c>
      <c r="N261" s="219" t="s">
        <v>4908</v>
      </c>
      <c r="O261" s="96" t="b">
        <f t="shared" ref="O261:O324" si="4">IF(OR(N261="처리완료"), TRUE, IF(OR(N261="미처리"), FALSE, TRUE))</f>
        <v>0</v>
      </c>
    </row>
    <row r="262" spans="1:15" ht="39.950000000000003" customHeight="1">
      <c r="A262" s="496" t="s">
        <v>5798</v>
      </c>
      <c r="B262" s="175" t="s">
        <v>3691</v>
      </c>
      <c r="C262" s="365" t="s">
        <v>3698</v>
      </c>
      <c r="D262" s="646"/>
      <c r="E262" s="646"/>
      <c r="F262" s="646"/>
      <c r="G262" s="365">
        <v>1</v>
      </c>
      <c r="H262" s="364" t="s">
        <v>5019</v>
      </c>
      <c r="I262" s="173" t="s">
        <v>3699</v>
      </c>
      <c r="J262" s="174" t="s">
        <v>3379</v>
      </c>
      <c r="K262" s="248" t="s">
        <v>5521</v>
      </c>
      <c r="L262" s="114" t="s">
        <v>4505</v>
      </c>
      <c r="M262" s="252" t="s">
        <v>5528</v>
      </c>
      <c r="N262" s="219" t="s">
        <v>4908</v>
      </c>
      <c r="O262" s="96" t="b">
        <f t="shared" si="4"/>
        <v>0</v>
      </c>
    </row>
    <row r="263" spans="1:15" ht="39.950000000000003" customHeight="1">
      <c r="A263" s="496" t="s">
        <v>5798</v>
      </c>
      <c r="B263" s="175" t="s">
        <v>3691</v>
      </c>
      <c r="C263" s="365" t="s">
        <v>3700</v>
      </c>
      <c r="D263" s="646">
        <v>1</v>
      </c>
      <c r="E263" s="646">
        <v>10</v>
      </c>
      <c r="F263" s="646">
        <v>10</v>
      </c>
      <c r="G263" s="365">
        <v>1</v>
      </c>
      <c r="H263" s="364" t="s">
        <v>5024</v>
      </c>
      <c r="I263" s="173" t="s">
        <v>4540</v>
      </c>
      <c r="J263" s="174" t="s">
        <v>3379</v>
      </c>
      <c r="K263" s="114" t="s">
        <v>5521</v>
      </c>
      <c r="L263" s="114" t="s">
        <v>4505</v>
      </c>
      <c r="M263" s="250" t="s">
        <v>3679</v>
      </c>
      <c r="N263" s="219" t="s">
        <v>4908</v>
      </c>
      <c r="O263" s="96" t="b">
        <f t="shared" si="4"/>
        <v>0</v>
      </c>
    </row>
    <row r="264" spans="1:15" ht="39.950000000000003" customHeight="1">
      <c r="A264" s="496" t="s">
        <v>5798</v>
      </c>
      <c r="B264" s="175" t="s">
        <v>3691</v>
      </c>
      <c r="C264" s="365" t="s">
        <v>3700</v>
      </c>
      <c r="D264" s="646"/>
      <c r="E264" s="646"/>
      <c r="F264" s="646"/>
      <c r="G264" s="365">
        <v>1</v>
      </c>
      <c r="H264" s="364" t="s">
        <v>5019</v>
      </c>
      <c r="I264" s="173" t="s">
        <v>3701</v>
      </c>
      <c r="J264" s="174" t="s">
        <v>3379</v>
      </c>
      <c r="K264" s="114" t="s">
        <v>5521</v>
      </c>
      <c r="L264" s="114" t="s">
        <v>4505</v>
      </c>
      <c r="M264" s="251" t="s">
        <v>5529</v>
      </c>
      <c r="N264" s="219" t="s">
        <v>4908</v>
      </c>
      <c r="O264" s="96" t="b">
        <f t="shared" si="4"/>
        <v>0</v>
      </c>
    </row>
    <row r="265" spans="1:15" ht="39.950000000000003" customHeight="1">
      <c r="A265" s="496" t="s">
        <v>5798</v>
      </c>
      <c r="B265" s="175" t="s">
        <v>3691</v>
      </c>
      <c r="C265" s="365" t="s">
        <v>3700</v>
      </c>
      <c r="D265" s="646"/>
      <c r="E265" s="646"/>
      <c r="F265" s="646"/>
      <c r="G265" s="365">
        <v>1</v>
      </c>
      <c r="H265" s="364" t="s">
        <v>5024</v>
      </c>
      <c r="I265" s="173" t="s">
        <v>3702</v>
      </c>
      <c r="J265" s="174" t="s">
        <v>3376</v>
      </c>
      <c r="K265" s="114" t="s">
        <v>3597</v>
      </c>
      <c r="L265" s="114" t="s">
        <v>4504</v>
      </c>
      <c r="M265" s="250" t="s">
        <v>5368</v>
      </c>
      <c r="N265" s="219" t="s">
        <v>4909</v>
      </c>
      <c r="O265" s="96" t="b">
        <f t="shared" si="4"/>
        <v>1</v>
      </c>
    </row>
    <row r="266" spans="1:15" ht="39.950000000000003" customHeight="1">
      <c r="A266" s="496" t="s">
        <v>5798</v>
      </c>
      <c r="B266" s="175" t="s">
        <v>3691</v>
      </c>
      <c r="C266" s="365" t="s">
        <v>3420</v>
      </c>
      <c r="D266" s="646">
        <v>2</v>
      </c>
      <c r="E266" s="646">
        <v>26</v>
      </c>
      <c r="F266" s="646">
        <v>22</v>
      </c>
      <c r="G266" s="365">
        <v>1</v>
      </c>
      <c r="H266" s="364" t="s">
        <v>5024</v>
      </c>
      <c r="I266" s="173" t="s">
        <v>4541</v>
      </c>
      <c r="J266" s="174" t="s">
        <v>3379</v>
      </c>
      <c r="K266" s="114" t="s">
        <v>5071</v>
      </c>
      <c r="L266" s="114" t="s">
        <v>4504</v>
      </c>
      <c r="M266" s="250" t="s">
        <v>5369</v>
      </c>
      <c r="N266" s="219" t="s">
        <v>4909</v>
      </c>
      <c r="O266" s="96" t="b">
        <f t="shared" si="4"/>
        <v>1</v>
      </c>
    </row>
    <row r="267" spans="1:15" ht="39.950000000000003" customHeight="1">
      <c r="A267" s="496" t="s">
        <v>5798</v>
      </c>
      <c r="B267" s="175" t="s">
        <v>3691</v>
      </c>
      <c r="C267" s="365" t="s">
        <v>3415</v>
      </c>
      <c r="D267" s="646"/>
      <c r="E267" s="646"/>
      <c r="F267" s="646"/>
      <c r="G267" s="365">
        <v>1</v>
      </c>
      <c r="H267" s="364" t="s">
        <v>5024</v>
      </c>
      <c r="I267" s="173" t="s">
        <v>3703</v>
      </c>
      <c r="J267" s="174" t="s">
        <v>3376</v>
      </c>
      <c r="K267" s="114" t="s">
        <v>5071</v>
      </c>
      <c r="L267" s="114" t="s">
        <v>4504</v>
      </c>
      <c r="M267" s="250" t="s">
        <v>5270</v>
      </c>
      <c r="N267" s="219" t="s">
        <v>4909</v>
      </c>
      <c r="O267" s="96" t="b">
        <f t="shared" si="4"/>
        <v>1</v>
      </c>
    </row>
    <row r="268" spans="1:15" ht="39.950000000000003" customHeight="1">
      <c r="A268" s="496" t="s">
        <v>5798</v>
      </c>
      <c r="B268" s="175" t="s">
        <v>3691</v>
      </c>
      <c r="C268" s="365" t="s">
        <v>3356</v>
      </c>
      <c r="D268" s="646">
        <v>5</v>
      </c>
      <c r="E268" s="646">
        <v>90</v>
      </c>
      <c r="F268" s="646">
        <v>72</v>
      </c>
      <c r="G268" s="365">
        <v>2</v>
      </c>
      <c r="H268" s="364" t="s">
        <v>5024</v>
      </c>
      <c r="I268" s="173" t="s">
        <v>3704</v>
      </c>
      <c r="J268" s="174" t="s">
        <v>3376</v>
      </c>
      <c r="K268" s="114" t="s">
        <v>4414</v>
      </c>
      <c r="L268" s="114" t="s">
        <v>4504</v>
      </c>
      <c r="M268" s="250" t="s">
        <v>5327</v>
      </c>
      <c r="N268" s="219" t="s">
        <v>4909</v>
      </c>
      <c r="O268" s="96" t="b">
        <f t="shared" si="4"/>
        <v>1</v>
      </c>
    </row>
    <row r="269" spans="1:15" ht="39.950000000000003" customHeight="1">
      <c r="A269" s="496" t="s">
        <v>5798</v>
      </c>
      <c r="B269" s="175" t="s">
        <v>3691</v>
      </c>
      <c r="C269" s="365" t="s">
        <v>3356</v>
      </c>
      <c r="D269" s="646"/>
      <c r="E269" s="646"/>
      <c r="F269" s="646"/>
      <c r="G269" s="365">
        <v>7</v>
      </c>
      <c r="H269" s="364" t="s">
        <v>5024</v>
      </c>
      <c r="I269" s="173" t="s">
        <v>3705</v>
      </c>
      <c r="J269" s="174" t="s">
        <v>3379</v>
      </c>
      <c r="K269" s="114" t="s">
        <v>4414</v>
      </c>
      <c r="L269" s="114" t="s">
        <v>4504</v>
      </c>
      <c r="M269" s="250" t="s">
        <v>5271</v>
      </c>
      <c r="N269" s="219" t="s">
        <v>4909</v>
      </c>
      <c r="O269" s="96" t="b">
        <f t="shared" si="4"/>
        <v>1</v>
      </c>
    </row>
    <row r="270" spans="1:15" ht="39.950000000000003" customHeight="1">
      <c r="A270" s="496" t="s">
        <v>5798</v>
      </c>
      <c r="B270" s="175" t="s">
        <v>3691</v>
      </c>
      <c r="C270" s="365" t="s">
        <v>3356</v>
      </c>
      <c r="D270" s="646"/>
      <c r="E270" s="646"/>
      <c r="F270" s="646"/>
      <c r="G270" s="365">
        <v>2</v>
      </c>
      <c r="H270" s="364" t="s">
        <v>5024</v>
      </c>
      <c r="I270" s="173" t="s">
        <v>3706</v>
      </c>
      <c r="J270" s="174" t="s">
        <v>3376</v>
      </c>
      <c r="K270" s="114" t="s">
        <v>4414</v>
      </c>
      <c r="L270" s="114" t="s">
        <v>4504</v>
      </c>
      <c r="M270" s="250" t="s">
        <v>5449</v>
      </c>
      <c r="N270" s="219" t="s">
        <v>4909</v>
      </c>
      <c r="O270" s="96" t="b">
        <f t="shared" si="4"/>
        <v>1</v>
      </c>
    </row>
    <row r="271" spans="1:15" ht="39.950000000000003" customHeight="1">
      <c r="A271" s="496" t="s">
        <v>5798</v>
      </c>
      <c r="B271" s="175" t="s">
        <v>3691</v>
      </c>
      <c r="C271" s="365" t="s">
        <v>3383</v>
      </c>
      <c r="D271" s="646">
        <v>21</v>
      </c>
      <c r="E271" s="646">
        <v>80</v>
      </c>
      <c r="F271" s="646">
        <v>76</v>
      </c>
      <c r="G271" s="365">
        <v>1</v>
      </c>
      <c r="H271" s="364" t="s">
        <v>5024</v>
      </c>
      <c r="I271" s="173" t="s">
        <v>3707</v>
      </c>
      <c r="J271" s="174" t="s">
        <v>3379</v>
      </c>
      <c r="K271" s="114" t="s">
        <v>3597</v>
      </c>
      <c r="L271" s="114" t="s">
        <v>4504</v>
      </c>
      <c r="M271" s="250" t="s">
        <v>5328</v>
      </c>
      <c r="N271" s="219" t="s">
        <v>4909</v>
      </c>
      <c r="O271" s="96" t="b">
        <f t="shared" si="4"/>
        <v>1</v>
      </c>
    </row>
    <row r="272" spans="1:15" ht="39.950000000000003" customHeight="1">
      <c r="A272" s="496" t="s">
        <v>5798</v>
      </c>
      <c r="B272" s="175" t="s">
        <v>3691</v>
      </c>
      <c r="C272" s="365" t="s">
        <v>3363</v>
      </c>
      <c r="D272" s="646"/>
      <c r="E272" s="646"/>
      <c r="F272" s="646"/>
      <c r="G272" s="365">
        <v>1</v>
      </c>
      <c r="H272" s="364" t="s">
        <v>5024</v>
      </c>
      <c r="I272" s="173" t="s">
        <v>3708</v>
      </c>
      <c r="J272" s="174" t="s">
        <v>3379</v>
      </c>
      <c r="K272" s="114" t="s">
        <v>5239</v>
      </c>
      <c r="L272" s="114" t="s">
        <v>4504</v>
      </c>
      <c r="M272" s="250" t="s">
        <v>5272</v>
      </c>
      <c r="N272" s="219" t="s">
        <v>4909</v>
      </c>
      <c r="O272" s="96" t="b">
        <f t="shared" si="4"/>
        <v>1</v>
      </c>
    </row>
    <row r="273" spans="1:15" ht="39.950000000000003" customHeight="1">
      <c r="A273" s="496" t="s">
        <v>5798</v>
      </c>
      <c r="B273" s="175" t="s">
        <v>3709</v>
      </c>
      <c r="C273" s="176" t="s">
        <v>3492</v>
      </c>
      <c r="D273" s="645">
        <v>3</v>
      </c>
      <c r="E273" s="645">
        <v>23</v>
      </c>
      <c r="F273" s="645">
        <v>22</v>
      </c>
      <c r="G273" s="175">
        <v>1</v>
      </c>
      <c r="H273" s="364" t="s">
        <v>5019</v>
      </c>
      <c r="I273" s="173" t="s">
        <v>3710</v>
      </c>
      <c r="J273" s="174" t="s">
        <v>3376</v>
      </c>
      <c r="K273" s="114" t="s">
        <v>5071</v>
      </c>
      <c r="L273" s="114" t="s">
        <v>4504</v>
      </c>
      <c r="M273" s="250" t="s">
        <v>5273</v>
      </c>
      <c r="N273" s="219" t="s">
        <v>4909</v>
      </c>
      <c r="O273" s="96" t="b">
        <f t="shared" si="4"/>
        <v>1</v>
      </c>
    </row>
    <row r="274" spans="1:15" ht="39.950000000000003" customHeight="1">
      <c r="A274" s="496" t="s">
        <v>5798</v>
      </c>
      <c r="B274" s="175" t="s">
        <v>3709</v>
      </c>
      <c r="C274" s="176" t="s">
        <v>3406</v>
      </c>
      <c r="D274" s="645"/>
      <c r="E274" s="645"/>
      <c r="F274" s="645"/>
      <c r="G274" s="175">
        <v>1</v>
      </c>
      <c r="H274" s="364" t="s">
        <v>5024</v>
      </c>
      <c r="I274" s="173" t="s">
        <v>5030</v>
      </c>
      <c r="J274" s="174" t="s">
        <v>3376</v>
      </c>
      <c r="K274" s="114" t="s">
        <v>5071</v>
      </c>
      <c r="L274" s="114" t="s">
        <v>4504</v>
      </c>
      <c r="M274" s="250" t="s">
        <v>5274</v>
      </c>
      <c r="N274" s="219" t="s">
        <v>5234</v>
      </c>
      <c r="O274" s="96" t="b">
        <f t="shared" si="4"/>
        <v>0</v>
      </c>
    </row>
    <row r="275" spans="1:15" ht="39.950000000000003" customHeight="1">
      <c r="A275" s="496" t="s">
        <v>5798</v>
      </c>
      <c r="B275" s="175" t="s">
        <v>3709</v>
      </c>
      <c r="C275" s="176" t="s">
        <v>3711</v>
      </c>
      <c r="D275" s="645">
        <v>1</v>
      </c>
      <c r="E275" s="645">
        <v>39</v>
      </c>
      <c r="F275" s="645">
        <v>32</v>
      </c>
      <c r="G275" s="175">
        <v>1</v>
      </c>
      <c r="H275" s="364" t="s">
        <v>5024</v>
      </c>
      <c r="I275" s="173" t="s">
        <v>4542</v>
      </c>
      <c r="J275" s="174" t="s">
        <v>3376</v>
      </c>
      <c r="K275" s="114" t="s">
        <v>5521</v>
      </c>
      <c r="L275" s="114" t="s">
        <v>4505</v>
      </c>
      <c r="M275" s="250" t="s">
        <v>5530</v>
      </c>
      <c r="N275" s="219" t="s">
        <v>4908</v>
      </c>
      <c r="O275" s="96" t="b">
        <f t="shared" si="4"/>
        <v>0</v>
      </c>
    </row>
    <row r="276" spans="1:15" ht="39.950000000000003" customHeight="1">
      <c r="A276" s="496" t="s">
        <v>5798</v>
      </c>
      <c r="B276" s="175" t="s">
        <v>3709</v>
      </c>
      <c r="C276" s="176" t="s">
        <v>3711</v>
      </c>
      <c r="D276" s="645"/>
      <c r="E276" s="645"/>
      <c r="F276" s="645"/>
      <c r="G276" s="175">
        <v>1</v>
      </c>
      <c r="H276" s="364" t="s">
        <v>5024</v>
      </c>
      <c r="I276" s="173" t="s">
        <v>3712</v>
      </c>
      <c r="J276" s="174" t="s">
        <v>3376</v>
      </c>
      <c r="K276" s="248" t="s">
        <v>5521</v>
      </c>
      <c r="L276" s="114" t="s">
        <v>4505</v>
      </c>
      <c r="M276" s="253" t="s">
        <v>5531</v>
      </c>
      <c r="N276" s="219" t="s">
        <v>4908</v>
      </c>
      <c r="O276" s="96" t="b">
        <f t="shared" si="4"/>
        <v>0</v>
      </c>
    </row>
    <row r="277" spans="1:15" ht="39.950000000000003" customHeight="1">
      <c r="A277" s="496" t="s">
        <v>5798</v>
      </c>
      <c r="B277" s="175" t="s">
        <v>3709</v>
      </c>
      <c r="C277" s="176" t="s">
        <v>3711</v>
      </c>
      <c r="D277" s="645"/>
      <c r="E277" s="645"/>
      <c r="F277" s="645"/>
      <c r="G277" s="175">
        <v>3</v>
      </c>
      <c r="H277" s="364" t="s">
        <v>5020</v>
      </c>
      <c r="I277" s="173" t="s">
        <v>3713</v>
      </c>
      <c r="J277" s="174" t="s">
        <v>3379</v>
      </c>
      <c r="K277" s="114" t="s">
        <v>5071</v>
      </c>
      <c r="L277" s="114" t="s">
        <v>4504</v>
      </c>
      <c r="M277" s="250" t="s">
        <v>5275</v>
      </c>
      <c r="N277" s="219" t="s">
        <v>4909</v>
      </c>
      <c r="O277" s="96" t="b">
        <f t="shared" si="4"/>
        <v>1</v>
      </c>
    </row>
    <row r="278" spans="1:15" ht="39.950000000000003" customHeight="1">
      <c r="A278" s="496" t="s">
        <v>5798</v>
      </c>
      <c r="B278" s="175" t="s">
        <v>3709</v>
      </c>
      <c r="C278" s="176" t="s">
        <v>3714</v>
      </c>
      <c r="D278" s="645">
        <v>1</v>
      </c>
      <c r="E278" s="645">
        <v>21</v>
      </c>
      <c r="F278" s="645">
        <v>17</v>
      </c>
      <c r="G278" s="175">
        <v>1</v>
      </c>
      <c r="H278" s="364" t="s">
        <v>5019</v>
      </c>
      <c r="I278" s="173" t="s">
        <v>3715</v>
      </c>
      <c r="J278" s="174" t="s">
        <v>3376</v>
      </c>
      <c r="K278" s="114" t="s">
        <v>3597</v>
      </c>
      <c r="L278" s="114" t="s">
        <v>4504</v>
      </c>
      <c r="M278" s="250" t="s">
        <v>5253</v>
      </c>
      <c r="N278" s="219" t="s">
        <v>4909</v>
      </c>
      <c r="O278" s="96" t="b">
        <f t="shared" si="4"/>
        <v>1</v>
      </c>
    </row>
    <row r="279" spans="1:15" ht="39.950000000000003" customHeight="1">
      <c r="A279" s="496" t="s">
        <v>5798</v>
      </c>
      <c r="B279" s="175" t="s">
        <v>3709</v>
      </c>
      <c r="C279" s="176" t="s">
        <v>3714</v>
      </c>
      <c r="D279" s="645"/>
      <c r="E279" s="645"/>
      <c r="F279" s="645"/>
      <c r="G279" s="175">
        <v>1</v>
      </c>
      <c r="H279" s="364" t="s">
        <v>5019</v>
      </c>
      <c r="I279" s="173" t="s">
        <v>4543</v>
      </c>
      <c r="J279" s="174" t="s">
        <v>3379</v>
      </c>
      <c r="K279" s="114" t="s">
        <v>5071</v>
      </c>
      <c r="L279" s="114" t="s">
        <v>4504</v>
      </c>
      <c r="M279" s="250" t="s">
        <v>5276</v>
      </c>
      <c r="N279" s="219" t="s">
        <v>4909</v>
      </c>
      <c r="O279" s="96" t="b">
        <f t="shared" si="4"/>
        <v>1</v>
      </c>
    </row>
    <row r="280" spans="1:15" ht="39.950000000000003" customHeight="1">
      <c r="A280" s="496" t="s">
        <v>5798</v>
      </c>
      <c r="B280" s="175" t="s">
        <v>3709</v>
      </c>
      <c r="C280" s="176" t="s">
        <v>3716</v>
      </c>
      <c r="D280" s="645">
        <v>4</v>
      </c>
      <c r="E280" s="645">
        <v>29</v>
      </c>
      <c r="F280" s="645">
        <v>27</v>
      </c>
      <c r="G280" s="175">
        <v>2</v>
      </c>
      <c r="H280" s="364" t="s">
        <v>5019</v>
      </c>
      <c r="I280" s="173" t="s">
        <v>3717</v>
      </c>
      <c r="J280" s="174" t="s">
        <v>3376</v>
      </c>
      <c r="K280" s="114" t="s">
        <v>5239</v>
      </c>
      <c r="L280" s="114" t="s">
        <v>4504</v>
      </c>
      <c r="M280" s="250" t="s">
        <v>5277</v>
      </c>
      <c r="N280" s="219" t="s">
        <v>4909</v>
      </c>
      <c r="O280" s="96" t="b">
        <f t="shared" si="4"/>
        <v>1</v>
      </c>
    </row>
    <row r="281" spans="1:15" ht="39.950000000000003" customHeight="1">
      <c r="A281" s="496" t="s">
        <v>5798</v>
      </c>
      <c r="B281" s="175" t="s">
        <v>3709</v>
      </c>
      <c r="C281" s="176" t="s">
        <v>3405</v>
      </c>
      <c r="D281" s="645"/>
      <c r="E281" s="645"/>
      <c r="F281" s="645"/>
      <c r="G281" s="175">
        <v>1</v>
      </c>
      <c r="H281" s="364" t="s">
        <v>5019</v>
      </c>
      <c r="I281" s="173" t="s">
        <v>3718</v>
      </c>
      <c r="J281" s="174" t="s">
        <v>3376</v>
      </c>
      <c r="K281" s="114" t="s">
        <v>5071</v>
      </c>
      <c r="L281" s="114" t="s">
        <v>4504</v>
      </c>
      <c r="M281" s="250" t="s">
        <v>5450</v>
      </c>
      <c r="N281" s="219" t="s">
        <v>4909</v>
      </c>
      <c r="O281" s="96" t="b">
        <f t="shared" si="4"/>
        <v>1</v>
      </c>
    </row>
    <row r="282" spans="1:15" ht="39.950000000000003" customHeight="1">
      <c r="A282" s="496" t="s">
        <v>5798</v>
      </c>
      <c r="B282" s="175" t="s">
        <v>3709</v>
      </c>
      <c r="C282" s="176" t="s">
        <v>3405</v>
      </c>
      <c r="D282" s="645"/>
      <c r="E282" s="645"/>
      <c r="F282" s="645"/>
      <c r="G282" s="175">
        <v>1</v>
      </c>
      <c r="H282" s="364" t="s">
        <v>5024</v>
      </c>
      <c r="I282" s="173" t="s">
        <v>4544</v>
      </c>
      <c r="J282" s="174" t="s">
        <v>3376</v>
      </c>
      <c r="K282" s="114" t="s">
        <v>5071</v>
      </c>
      <c r="L282" s="114" t="s">
        <v>4504</v>
      </c>
      <c r="M282" s="250" t="s">
        <v>5278</v>
      </c>
      <c r="N282" s="219" t="s">
        <v>4909</v>
      </c>
      <c r="O282" s="96" t="b">
        <f t="shared" si="4"/>
        <v>1</v>
      </c>
    </row>
    <row r="283" spans="1:15" ht="39.950000000000003" customHeight="1">
      <c r="A283" s="496" t="s">
        <v>5798</v>
      </c>
      <c r="B283" s="175" t="s">
        <v>3709</v>
      </c>
      <c r="C283" s="176" t="s">
        <v>3405</v>
      </c>
      <c r="D283" s="645"/>
      <c r="E283" s="645"/>
      <c r="F283" s="645"/>
      <c r="G283" s="175">
        <v>1</v>
      </c>
      <c r="H283" s="364" t="s">
        <v>5024</v>
      </c>
      <c r="I283" s="173" t="s">
        <v>3719</v>
      </c>
      <c r="J283" s="174" t="s">
        <v>3379</v>
      </c>
      <c r="K283" s="114" t="s">
        <v>5071</v>
      </c>
      <c r="L283" s="114" t="s">
        <v>4504</v>
      </c>
      <c r="M283" s="250" t="s">
        <v>5279</v>
      </c>
      <c r="N283" s="219" t="s">
        <v>4909</v>
      </c>
      <c r="O283" s="96" t="b">
        <f t="shared" si="4"/>
        <v>1</v>
      </c>
    </row>
    <row r="284" spans="1:15" ht="39.950000000000003" customHeight="1">
      <c r="A284" s="496" t="s">
        <v>5798</v>
      </c>
      <c r="B284" s="175" t="s">
        <v>3709</v>
      </c>
      <c r="C284" s="176" t="s">
        <v>3720</v>
      </c>
      <c r="D284" s="645">
        <v>1</v>
      </c>
      <c r="E284" s="645">
        <v>26</v>
      </c>
      <c r="F284" s="645">
        <v>23</v>
      </c>
      <c r="G284" s="175">
        <v>1</v>
      </c>
      <c r="H284" s="364" t="s">
        <v>5024</v>
      </c>
      <c r="I284" s="173" t="s">
        <v>3721</v>
      </c>
      <c r="J284" s="174" t="s">
        <v>3376</v>
      </c>
      <c r="K284" s="114" t="s">
        <v>5521</v>
      </c>
      <c r="L284" s="114" t="s">
        <v>4505</v>
      </c>
      <c r="M284" s="251" t="s">
        <v>5532</v>
      </c>
      <c r="N284" s="219" t="s">
        <v>4908</v>
      </c>
      <c r="O284" s="96" t="b">
        <f t="shared" si="4"/>
        <v>0</v>
      </c>
    </row>
    <row r="285" spans="1:15" ht="39.950000000000003" customHeight="1">
      <c r="A285" s="496" t="s">
        <v>5798</v>
      </c>
      <c r="B285" s="175" t="s">
        <v>3709</v>
      </c>
      <c r="C285" s="176" t="s">
        <v>3467</v>
      </c>
      <c r="D285" s="645"/>
      <c r="E285" s="645"/>
      <c r="F285" s="645"/>
      <c r="G285" s="175">
        <v>2</v>
      </c>
      <c r="H285" s="364" t="s">
        <v>5024</v>
      </c>
      <c r="I285" s="173" t="s">
        <v>3722</v>
      </c>
      <c r="J285" s="174" t="s">
        <v>3379</v>
      </c>
      <c r="K285" s="114" t="s">
        <v>5521</v>
      </c>
      <c r="L285" s="114" t="s">
        <v>4505</v>
      </c>
      <c r="M285" s="251" t="s">
        <v>5533</v>
      </c>
      <c r="N285" s="219" t="s">
        <v>4908</v>
      </c>
      <c r="O285" s="96" t="b">
        <f t="shared" si="4"/>
        <v>0</v>
      </c>
    </row>
    <row r="286" spans="1:15" ht="39.950000000000003" customHeight="1">
      <c r="A286" s="496" t="s">
        <v>5798</v>
      </c>
      <c r="B286" s="175" t="s">
        <v>3709</v>
      </c>
      <c r="C286" s="176" t="s">
        <v>3467</v>
      </c>
      <c r="D286" s="645"/>
      <c r="E286" s="645"/>
      <c r="F286" s="645"/>
      <c r="G286" s="175">
        <v>2</v>
      </c>
      <c r="H286" s="364" t="s">
        <v>5024</v>
      </c>
      <c r="I286" s="173" t="s">
        <v>3723</v>
      </c>
      <c r="J286" s="174" t="s">
        <v>3376</v>
      </c>
      <c r="K286" s="114" t="s">
        <v>3597</v>
      </c>
      <c r="L286" s="114" t="s">
        <v>4504</v>
      </c>
      <c r="M286" s="250" t="s">
        <v>5433</v>
      </c>
      <c r="N286" s="219" t="s">
        <v>4909</v>
      </c>
      <c r="O286" s="96" t="b">
        <f t="shared" si="4"/>
        <v>1</v>
      </c>
    </row>
    <row r="287" spans="1:15" ht="39.950000000000003" customHeight="1">
      <c r="A287" s="496" t="s">
        <v>5798</v>
      </c>
      <c r="B287" s="175" t="s">
        <v>3709</v>
      </c>
      <c r="C287" s="176" t="s">
        <v>3724</v>
      </c>
      <c r="D287" s="645">
        <v>1</v>
      </c>
      <c r="E287" s="645">
        <v>28</v>
      </c>
      <c r="F287" s="645">
        <v>28</v>
      </c>
      <c r="G287" s="175">
        <v>3</v>
      </c>
      <c r="H287" s="364" t="s">
        <v>5024</v>
      </c>
      <c r="I287" s="173" t="s">
        <v>4545</v>
      </c>
      <c r="J287" s="174" t="s">
        <v>3379</v>
      </c>
      <c r="K287" s="114" t="s">
        <v>4414</v>
      </c>
      <c r="L287" s="114" t="s">
        <v>4504</v>
      </c>
      <c r="M287" s="250" t="s">
        <v>5280</v>
      </c>
      <c r="N287" s="219" t="s">
        <v>4909</v>
      </c>
      <c r="O287" s="96" t="b">
        <f t="shared" si="4"/>
        <v>1</v>
      </c>
    </row>
    <row r="288" spans="1:15" ht="39.950000000000003" customHeight="1">
      <c r="A288" s="496" t="s">
        <v>5798</v>
      </c>
      <c r="B288" s="175" t="s">
        <v>3709</v>
      </c>
      <c r="C288" s="176" t="s">
        <v>3724</v>
      </c>
      <c r="D288" s="645"/>
      <c r="E288" s="645"/>
      <c r="F288" s="645"/>
      <c r="G288" s="175">
        <v>3</v>
      </c>
      <c r="H288" s="364" t="s">
        <v>5024</v>
      </c>
      <c r="I288" s="173" t="s">
        <v>3725</v>
      </c>
      <c r="J288" s="174" t="s">
        <v>3538</v>
      </c>
      <c r="K288" s="114" t="s">
        <v>3597</v>
      </c>
      <c r="L288" s="114" t="s">
        <v>4504</v>
      </c>
      <c r="M288" s="250" t="s">
        <v>5433</v>
      </c>
      <c r="N288" s="219" t="s">
        <v>4909</v>
      </c>
      <c r="O288" s="96" t="b">
        <f t="shared" si="4"/>
        <v>1</v>
      </c>
    </row>
    <row r="289" spans="1:15" ht="39.950000000000003" customHeight="1">
      <c r="A289" s="496" t="s">
        <v>5798</v>
      </c>
      <c r="B289" s="175" t="s">
        <v>3709</v>
      </c>
      <c r="C289" s="175" t="s">
        <v>3378</v>
      </c>
      <c r="D289" s="364">
        <v>6</v>
      </c>
      <c r="E289" s="364">
        <v>89</v>
      </c>
      <c r="F289" s="364">
        <v>83</v>
      </c>
      <c r="G289" s="175">
        <v>3</v>
      </c>
      <c r="H289" s="364" t="s">
        <v>5024</v>
      </c>
      <c r="I289" s="173" t="s">
        <v>3726</v>
      </c>
      <c r="J289" s="174" t="s">
        <v>3379</v>
      </c>
      <c r="K289" s="114" t="s">
        <v>3597</v>
      </c>
      <c r="L289" s="114" t="s">
        <v>4504</v>
      </c>
      <c r="M289" s="250" t="s">
        <v>5281</v>
      </c>
      <c r="N289" s="219" t="s">
        <v>4909</v>
      </c>
      <c r="O289" s="96" t="b">
        <f t="shared" si="4"/>
        <v>1</v>
      </c>
    </row>
    <row r="290" spans="1:15" ht="39.950000000000003" customHeight="1">
      <c r="A290" s="496" t="s">
        <v>5798</v>
      </c>
      <c r="B290" s="175" t="s">
        <v>3709</v>
      </c>
      <c r="C290" s="175" t="s">
        <v>3363</v>
      </c>
      <c r="D290" s="364">
        <v>21</v>
      </c>
      <c r="E290" s="364">
        <v>80</v>
      </c>
      <c r="F290" s="364">
        <v>74</v>
      </c>
      <c r="G290" s="175">
        <v>1</v>
      </c>
      <c r="H290" s="364" t="s">
        <v>5024</v>
      </c>
      <c r="I290" s="173" t="s">
        <v>3727</v>
      </c>
      <c r="J290" s="174" t="s">
        <v>3379</v>
      </c>
      <c r="K290" s="114" t="s">
        <v>678</v>
      </c>
      <c r="L290" s="114" t="s">
        <v>4504</v>
      </c>
      <c r="M290" s="250" t="s">
        <v>5282</v>
      </c>
      <c r="N290" s="219" t="s">
        <v>4908</v>
      </c>
      <c r="O290" s="96" t="b">
        <f t="shared" si="4"/>
        <v>0</v>
      </c>
    </row>
    <row r="291" spans="1:15" ht="39.950000000000003" customHeight="1">
      <c r="A291" s="496" t="s">
        <v>5799</v>
      </c>
      <c r="B291" s="175" t="s">
        <v>3728</v>
      </c>
      <c r="C291" s="175" t="s">
        <v>3729</v>
      </c>
      <c r="D291" s="646">
        <v>1</v>
      </c>
      <c r="E291" s="646">
        <v>12</v>
      </c>
      <c r="F291" s="646">
        <v>11</v>
      </c>
      <c r="G291" s="175">
        <v>2</v>
      </c>
      <c r="H291" s="364" t="s">
        <v>5019</v>
      </c>
      <c r="I291" s="173" t="s">
        <v>3730</v>
      </c>
      <c r="J291" s="174" t="s">
        <v>3379</v>
      </c>
      <c r="K291" s="114" t="s">
        <v>5078</v>
      </c>
      <c r="L291" s="114" t="s">
        <v>4506</v>
      </c>
      <c r="M291" s="250" t="s">
        <v>5490</v>
      </c>
      <c r="N291" s="219" t="s">
        <v>4908</v>
      </c>
      <c r="O291" s="96" t="b">
        <f t="shared" si="4"/>
        <v>0</v>
      </c>
    </row>
    <row r="292" spans="1:15" ht="39.950000000000003" customHeight="1">
      <c r="A292" s="496" t="s">
        <v>5799</v>
      </c>
      <c r="B292" s="175" t="s">
        <v>3728</v>
      </c>
      <c r="C292" s="175" t="s">
        <v>3729</v>
      </c>
      <c r="D292" s="646"/>
      <c r="E292" s="646"/>
      <c r="F292" s="646"/>
      <c r="G292" s="175">
        <v>1</v>
      </c>
      <c r="H292" s="364" t="s">
        <v>5020</v>
      </c>
      <c r="I292" s="173" t="s">
        <v>3731</v>
      </c>
      <c r="J292" s="174" t="s">
        <v>3376</v>
      </c>
      <c r="K292" s="114" t="s">
        <v>5239</v>
      </c>
      <c r="L292" s="114" t="s">
        <v>4504</v>
      </c>
      <c r="M292" s="250" t="s">
        <v>5451</v>
      </c>
      <c r="N292" s="219" t="s">
        <v>5480</v>
      </c>
      <c r="O292" s="96" t="b">
        <f t="shared" si="4"/>
        <v>1</v>
      </c>
    </row>
    <row r="293" spans="1:15" ht="39.950000000000003" customHeight="1">
      <c r="A293" s="496" t="s">
        <v>5799</v>
      </c>
      <c r="B293" s="175" t="s">
        <v>3728</v>
      </c>
      <c r="C293" s="175" t="s">
        <v>3729</v>
      </c>
      <c r="D293" s="646"/>
      <c r="E293" s="646"/>
      <c r="F293" s="646"/>
      <c r="G293" s="175">
        <v>1</v>
      </c>
      <c r="H293" s="364" t="s">
        <v>5024</v>
      </c>
      <c r="I293" s="173" t="s">
        <v>3732</v>
      </c>
      <c r="J293" s="174" t="s">
        <v>3376</v>
      </c>
      <c r="K293" s="114" t="s">
        <v>3360</v>
      </c>
      <c r="L293" s="114" t="s">
        <v>4505</v>
      </c>
      <c r="M293" s="250" t="s">
        <v>3552</v>
      </c>
      <c r="N293" s="219" t="s">
        <v>4908</v>
      </c>
      <c r="O293" s="96" t="b">
        <f t="shared" si="4"/>
        <v>0</v>
      </c>
    </row>
    <row r="294" spans="1:15" ht="39.950000000000003" customHeight="1">
      <c r="A294" s="496" t="s">
        <v>5799</v>
      </c>
      <c r="B294" s="175" t="s">
        <v>3728</v>
      </c>
      <c r="C294" s="175" t="s">
        <v>3729</v>
      </c>
      <c r="D294" s="646"/>
      <c r="E294" s="646"/>
      <c r="F294" s="646"/>
      <c r="G294" s="175">
        <v>1</v>
      </c>
      <c r="H294" s="364" t="s">
        <v>5024</v>
      </c>
      <c r="I294" s="173" t="s">
        <v>3733</v>
      </c>
      <c r="J294" s="174" t="s">
        <v>3376</v>
      </c>
      <c r="K294" s="114" t="s">
        <v>3360</v>
      </c>
      <c r="L294" s="114" t="s">
        <v>4505</v>
      </c>
      <c r="M294" s="250" t="s">
        <v>3552</v>
      </c>
      <c r="N294" s="219" t="s">
        <v>4908</v>
      </c>
      <c r="O294" s="96" t="b">
        <f t="shared" si="4"/>
        <v>0</v>
      </c>
    </row>
    <row r="295" spans="1:15" ht="39.950000000000003" customHeight="1">
      <c r="A295" s="496" t="s">
        <v>5799</v>
      </c>
      <c r="B295" s="175" t="s">
        <v>3728</v>
      </c>
      <c r="C295" s="175" t="s">
        <v>3445</v>
      </c>
      <c r="D295" s="646">
        <v>3</v>
      </c>
      <c r="E295" s="646">
        <v>12</v>
      </c>
      <c r="F295" s="646">
        <v>12</v>
      </c>
      <c r="G295" s="175">
        <v>2</v>
      </c>
      <c r="H295" s="364" t="s">
        <v>5024</v>
      </c>
      <c r="I295" s="173" t="s">
        <v>3734</v>
      </c>
      <c r="J295" s="174" t="s">
        <v>3379</v>
      </c>
      <c r="K295" s="114" t="s">
        <v>678</v>
      </c>
      <c r="L295" s="114" t="s">
        <v>4504</v>
      </c>
      <c r="M295" s="250" t="s">
        <v>5283</v>
      </c>
      <c r="N295" s="219" t="s">
        <v>4909</v>
      </c>
      <c r="O295" s="96" t="b">
        <f t="shared" si="4"/>
        <v>1</v>
      </c>
    </row>
    <row r="296" spans="1:15" ht="39.950000000000003" customHeight="1">
      <c r="A296" s="496" t="s">
        <v>5799</v>
      </c>
      <c r="B296" s="175" t="s">
        <v>3728</v>
      </c>
      <c r="C296" s="175" t="s">
        <v>3445</v>
      </c>
      <c r="D296" s="646"/>
      <c r="E296" s="646"/>
      <c r="F296" s="646"/>
      <c r="G296" s="175">
        <v>1</v>
      </c>
      <c r="H296" s="364" t="s">
        <v>3380</v>
      </c>
      <c r="I296" s="173" t="s">
        <v>3735</v>
      </c>
      <c r="J296" s="174" t="s">
        <v>3376</v>
      </c>
      <c r="K296" s="114" t="s">
        <v>3360</v>
      </c>
      <c r="L296" s="114" t="s">
        <v>4505</v>
      </c>
      <c r="M296" s="251" t="s">
        <v>5534</v>
      </c>
      <c r="N296" s="219" t="s">
        <v>4908</v>
      </c>
      <c r="O296" s="96" t="b">
        <f t="shared" si="4"/>
        <v>0</v>
      </c>
    </row>
    <row r="297" spans="1:15" ht="39.950000000000003" customHeight="1">
      <c r="A297" s="496" t="s">
        <v>5799</v>
      </c>
      <c r="B297" s="175" t="s">
        <v>3728</v>
      </c>
      <c r="C297" s="175" t="s">
        <v>3445</v>
      </c>
      <c r="D297" s="646"/>
      <c r="E297" s="646"/>
      <c r="F297" s="646"/>
      <c r="G297" s="175">
        <v>1</v>
      </c>
      <c r="H297" s="364" t="s">
        <v>5024</v>
      </c>
      <c r="I297" s="173" t="s">
        <v>3736</v>
      </c>
      <c r="J297" s="174" t="s">
        <v>3376</v>
      </c>
      <c r="K297" s="114" t="s">
        <v>5071</v>
      </c>
      <c r="L297" s="114" t="s">
        <v>4504</v>
      </c>
      <c r="M297" s="250" t="s">
        <v>5284</v>
      </c>
      <c r="N297" s="219" t="s">
        <v>4909</v>
      </c>
      <c r="O297" s="96" t="b">
        <f t="shared" si="4"/>
        <v>1</v>
      </c>
    </row>
    <row r="298" spans="1:15" ht="39.950000000000003" customHeight="1">
      <c r="A298" s="496" t="s">
        <v>5799</v>
      </c>
      <c r="B298" s="175" t="s">
        <v>3728</v>
      </c>
      <c r="C298" s="175" t="s">
        <v>3737</v>
      </c>
      <c r="D298" s="646">
        <v>1</v>
      </c>
      <c r="E298" s="646">
        <v>28</v>
      </c>
      <c r="F298" s="646">
        <v>26</v>
      </c>
      <c r="G298" s="175">
        <v>6</v>
      </c>
      <c r="H298" s="364" t="s">
        <v>5024</v>
      </c>
      <c r="I298" s="173" t="s">
        <v>3738</v>
      </c>
      <c r="J298" s="174" t="s">
        <v>3376</v>
      </c>
      <c r="K298" s="114" t="s">
        <v>5071</v>
      </c>
      <c r="L298" s="114" t="s">
        <v>4504</v>
      </c>
      <c r="M298" s="250" t="s">
        <v>5452</v>
      </c>
      <c r="N298" s="219" t="s">
        <v>4909</v>
      </c>
      <c r="O298" s="96" t="b">
        <f t="shared" si="4"/>
        <v>1</v>
      </c>
    </row>
    <row r="299" spans="1:15" ht="39.950000000000003" customHeight="1">
      <c r="A299" s="496" t="s">
        <v>5799</v>
      </c>
      <c r="B299" s="175" t="s">
        <v>3728</v>
      </c>
      <c r="C299" s="175" t="s">
        <v>3737</v>
      </c>
      <c r="D299" s="646"/>
      <c r="E299" s="646"/>
      <c r="F299" s="646"/>
      <c r="G299" s="175">
        <v>4</v>
      </c>
      <c r="H299" s="364" t="s">
        <v>5024</v>
      </c>
      <c r="I299" s="173" t="s">
        <v>3739</v>
      </c>
      <c r="J299" s="174" t="s">
        <v>3379</v>
      </c>
      <c r="K299" s="114" t="s">
        <v>5071</v>
      </c>
      <c r="L299" s="114" t="s">
        <v>4504</v>
      </c>
      <c r="M299" s="250" t="s">
        <v>5285</v>
      </c>
      <c r="N299" s="219" t="s">
        <v>4909</v>
      </c>
      <c r="O299" s="96" t="b">
        <f t="shared" si="4"/>
        <v>1</v>
      </c>
    </row>
    <row r="300" spans="1:15" ht="39.950000000000003" customHeight="1">
      <c r="A300" s="496" t="s">
        <v>5799</v>
      </c>
      <c r="B300" s="175" t="s">
        <v>3728</v>
      </c>
      <c r="C300" s="175" t="s">
        <v>3737</v>
      </c>
      <c r="D300" s="646"/>
      <c r="E300" s="646"/>
      <c r="F300" s="646"/>
      <c r="G300" s="175">
        <v>2</v>
      </c>
      <c r="H300" s="364" t="s">
        <v>5020</v>
      </c>
      <c r="I300" s="173" t="s">
        <v>3740</v>
      </c>
      <c r="J300" s="174" t="s">
        <v>3376</v>
      </c>
      <c r="K300" s="114" t="s">
        <v>5071</v>
      </c>
      <c r="L300" s="114" t="s">
        <v>4504</v>
      </c>
      <c r="M300" s="250" t="s">
        <v>5370</v>
      </c>
      <c r="N300" s="219" t="s">
        <v>4909</v>
      </c>
      <c r="O300" s="96" t="b">
        <f t="shared" si="4"/>
        <v>1</v>
      </c>
    </row>
    <row r="301" spans="1:15" ht="39.950000000000003" customHeight="1">
      <c r="A301" s="496" t="s">
        <v>5799</v>
      </c>
      <c r="B301" s="175" t="s">
        <v>3728</v>
      </c>
      <c r="C301" s="175" t="s">
        <v>3741</v>
      </c>
      <c r="D301" s="646">
        <v>1</v>
      </c>
      <c r="E301" s="646">
        <v>22</v>
      </c>
      <c r="F301" s="646">
        <v>22</v>
      </c>
      <c r="G301" s="175">
        <v>5</v>
      </c>
      <c r="H301" s="364" t="s">
        <v>5024</v>
      </c>
      <c r="I301" s="173" t="s">
        <v>3742</v>
      </c>
      <c r="J301" s="174" t="s">
        <v>3379</v>
      </c>
      <c r="K301" s="114" t="s">
        <v>5239</v>
      </c>
      <c r="L301" s="114" t="s">
        <v>4504</v>
      </c>
      <c r="M301" s="250" t="s">
        <v>5371</v>
      </c>
      <c r="N301" s="219" t="s">
        <v>4909</v>
      </c>
      <c r="O301" s="96" t="b">
        <f t="shared" si="4"/>
        <v>1</v>
      </c>
    </row>
    <row r="302" spans="1:15" ht="39.950000000000003" customHeight="1">
      <c r="A302" s="496" t="s">
        <v>5799</v>
      </c>
      <c r="B302" s="175" t="s">
        <v>3728</v>
      </c>
      <c r="C302" s="175" t="s">
        <v>3741</v>
      </c>
      <c r="D302" s="646"/>
      <c r="E302" s="646"/>
      <c r="F302" s="646"/>
      <c r="G302" s="175">
        <v>4</v>
      </c>
      <c r="H302" s="364" t="s">
        <v>5024</v>
      </c>
      <c r="I302" s="173" t="s">
        <v>3743</v>
      </c>
      <c r="J302" s="174" t="s">
        <v>3538</v>
      </c>
      <c r="K302" s="114" t="s">
        <v>5239</v>
      </c>
      <c r="L302" s="114" t="s">
        <v>4504</v>
      </c>
      <c r="M302" s="250" t="s">
        <v>5286</v>
      </c>
      <c r="N302" s="219" t="s">
        <v>4909</v>
      </c>
      <c r="O302" s="96" t="b">
        <f t="shared" si="4"/>
        <v>1</v>
      </c>
    </row>
    <row r="303" spans="1:15" ht="39.950000000000003" customHeight="1">
      <c r="A303" s="496" t="s">
        <v>5799</v>
      </c>
      <c r="B303" s="175" t="s">
        <v>3728</v>
      </c>
      <c r="C303" s="175" t="s">
        <v>3356</v>
      </c>
      <c r="D303" s="364">
        <v>6</v>
      </c>
      <c r="E303" s="364">
        <v>89</v>
      </c>
      <c r="F303" s="364">
        <v>83</v>
      </c>
      <c r="G303" s="175">
        <v>2</v>
      </c>
      <c r="H303" s="364" t="s">
        <v>5024</v>
      </c>
      <c r="I303" s="173" t="s">
        <v>3744</v>
      </c>
      <c r="J303" s="174" t="s">
        <v>3376</v>
      </c>
      <c r="K303" s="114" t="s">
        <v>3597</v>
      </c>
      <c r="L303" s="114" t="s">
        <v>4504</v>
      </c>
      <c r="M303" s="250" t="s">
        <v>5453</v>
      </c>
      <c r="N303" s="219" t="s">
        <v>4909</v>
      </c>
      <c r="O303" s="96" t="b">
        <f t="shared" si="4"/>
        <v>1</v>
      </c>
    </row>
    <row r="304" spans="1:15" ht="39.950000000000003" customHeight="1">
      <c r="A304" s="496" t="s">
        <v>5799</v>
      </c>
      <c r="B304" s="175" t="s">
        <v>3728</v>
      </c>
      <c r="C304" s="175" t="s">
        <v>3363</v>
      </c>
      <c r="D304" s="364">
        <v>21</v>
      </c>
      <c r="E304" s="364">
        <v>80</v>
      </c>
      <c r="F304" s="364">
        <v>77</v>
      </c>
      <c r="G304" s="175">
        <v>2</v>
      </c>
      <c r="H304" s="364" t="s">
        <v>5024</v>
      </c>
      <c r="I304" s="173" t="s">
        <v>3744</v>
      </c>
      <c r="J304" s="174" t="s">
        <v>3376</v>
      </c>
      <c r="K304" s="114" t="s">
        <v>5078</v>
      </c>
      <c r="L304" s="114" t="s">
        <v>4506</v>
      </c>
      <c r="M304" s="251" t="s">
        <v>5491</v>
      </c>
      <c r="N304" s="219" t="s">
        <v>4908</v>
      </c>
      <c r="O304" s="96" t="b">
        <f t="shared" si="4"/>
        <v>0</v>
      </c>
    </row>
    <row r="305" spans="1:15" ht="39.950000000000003" customHeight="1">
      <c r="A305" s="496" t="s">
        <v>5799</v>
      </c>
      <c r="B305" s="175" t="s">
        <v>3745</v>
      </c>
      <c r="C305" s="175" t="s">
        <v>3746</v>
      </c>
      <c r="D305" s="646">
        <v>1</v>
      </c>
      <c r="E305" s="646">
        <v>18</v>
      </c>
      <c r="F305" s="646">
        <v>17</v>
      </c>
      <c r="G305" s="175">
        <v>3</v>
      </c>
      <c r="H305" s="364" t="s">
        <v>5019</v>
      </c>
      <c r="I305" s="173" t="s">
        <v>3747</v>
      </c>
      <c r="J305" s="174" t="s">
        <v>3379</v>
      </c>
      <c r="K305" s="114" t="s">
        <v>5071</v>
      </c>
      <c r="L305" s="114" t="s">
        <v>4504</v>
      </c>
      <c r="M305" s="250" t="s">
        <v>5454</v>
      </c>
      <c r="N305" s="219" t="s">
        <v>4909</v>
      </c>
      <c r="O305" s="96" t="b">
        <f t="shared" si="4"/>
        <v>1</v>
      </c>
    </row>
    <row r="306" spans="1:15" ht="39.950000000000003" customHeight="1">
      <c r="A306" s="496" t="s">
        <v>5799</v>
      </c>
      <c r="B306" s="175" t="s">
        <v>3745</v>
      </c>
      <c r="C306" s="175" t="s">
        <v>3746</v>
      </c>
      <c r="D306" s="646"/>
      <c r="E306" s="646"/>
      <c r="F306" s="646"/>
      <c r="G306" s="175">
        <v>1</v>
      </c>
      <c r="H306" s="364" t="s">
        <v>5020</v>
      </c>
      <c r="I306" s="173" t="s">
        <v>3748</v>
      </c>
      <c r="J306" s="174" t="s">
        <v>3376</v>
      </c>
      <c r="K306" s="114" t="s">
        <v>5071</v>
      </c>
      <c r="L306" s="114" t="s">
        <v>4504</v>
      </c>
      <c r="M306" s="250" t="s">
        <v>5455</v>
      </c>
      <c r="N306" s="219" t="s">
        <v>4909</v>
      </c>
      <c r="O306" s="96" t="b">
        <f t="shared" si="4"/>
        <v>1</v>
      </c>
    </row>
    <row r="307" spans="1:15" ht="39.950000000000003" customHeight="1">
      <c r="A307" s="496" t="s">
        <v>5799</v>
      </c>
      <c r="B307" s="175" t="s">
        <v>3745</v>
      </c>
      <c r="C307" s="175" t="s">
        <v>3749</v>
      </c>
      <c r="D307" s="646">
        <v>1</v>
      </c>
      <c r="E307" s="646">
        <v>8</v>
      </c>
      <c r="F307" s="646">
        <v>8</v>
      </c>
      <c r="G307" s="175">
        <v>3</v>
      </c>
      <c r="H307" s="364" t="s">
        <v>5024</v>
      </c>
      <c r="I307" s="173" t="s">
        <v>4546</v>
      </c>
      <c r="J307" s="174" t="s">
        <v>3376</v>
      </c>
      <c r="K307" s="114" t="s">
        <v>5078</v>
      </c>
      <c r="L307" s="114" t="s">
        <v>4506</v>
      </c>
      <c r="M307" s="251" t="s">
        <v>5492</v>
      </c>
      <c r="N307" s="219" t="s">
        <v>4908</v>
      </c>
      <c r="O307" s="96" t="b">
        <f t="shared" si="4"/>
        <v>0</v>
      </c>
    </row>
    <row r="308" spans="1:15" ht="39.950000000000003" customHeight="1">
      <c r="A308" s="496" t="s">
        <v>5799</v>
      </c>
      <c r="B308" s="175" t="s">
        <v>3745</v>
      </c>
      <c r="C308" s="175" t="s">
        <v>3749</v>
      </c>
      <c r="D308" s="646"/>
      <c r="E308" s="646"/>
      <c r="F308" s="646"/>
      <c r="G308" s="175">
        <v>2</v>
      </c>
      <c r="H308" s="364" t="s">
        <v>3380</v>
      </c>
      <c r="I308" s="173" t="s">
        <v>3750</v>
      </c>
      <c r="J308" s="174" t="s">
        <v>3379</v>
      </c>
      <c r="K308" s="114" t="s">
        <v>5240</v>
      </c>
      <c r="L308" s="114" t="s">
        <v>4506</v>
      </c>
      <c r="M308" s="251" t="s">
        <v>5493</v>
      </c>
      <c r="N308" s="219" t="s">
        <v>4908</v>
      </c>
      <c r="O308" s="96" t="b">
        <f t="shared" si="4"/>
        <v>0</v>
      </c>
    </row>
    <row r="309" spans="1:15" ht="39.950000000000003" customHeight="1">
      <c r="A309" s="496" t="s">
        <v>5799</v>
      </c>
      <c r="B309" s="175" t="s">
        <v>3745</v>
      </c>
      <c r="C309" s="175" t="s">
        <v>3460</v>
      </c>
      <c r="D309" s="364">
        <v>2</v>
      </c>
      <c r="E309" s="364">
        <v>11</v>
      </c>
      <c r="F309" s="364">
        <v>11</v>
      </c>
      <c r="G309" s="178">
        <v>1</v>
      </c>
      <c r="H309" s="364" t="s">
        <v>3441</v>
      </c>
      <c r="I309" s="173" t="s">
        <v>3751</v>
      </c>
      <c r="J309" s="174" t="s">
        <v>3752</v>
      </c>
      <c r="K309" s="114" t="s">
        <v>5056</v>
      </c>
      <c r="L309" s="114" t="s">
        <v>4504</v>
      </c>
      <c r="M309" s="250" t="s">
        <v>5372</v>
      </c>
      <c r="N309" s="219" t="s">
        <v>4909</v>
      </c>
      <c r="O309" s="96" t="b">
        <f t="shared" si="4"/>
        <v>1</v>
      </c>
    </row>
    <row r="310" spans="1:15" ht="39.950000000000003" customHeight="1">
      <c r="A310" s="496" t="s">
        <v>5799</v>
      </c>
      <c r="B310" s="175" t="s">
        <v>3745</v>
      </c>
      <c r="C310" s="175" t="s">
        <v>3753</v>
      </c>
      <c r="D310" s="364">
        <v>1</v>
      </c>
      <c r="E310" s="364">
        <v>7</v>
      </c>
      <c r="F310" s="364">
        <v>7</v>
      </c>
      <c r="G310" s="175">
        <v>3</v>
      </c>
      <c r="H310" s="364" t="s">
        <v>5024</v>
      </c>
      <c r="I310" s="173" t="s">
        <v>3754</v>
      </c>
      <c r="J310" s="174" t="s">
        <v>3379</v>
      </c>
      <c r="K310" s="114" t="s">
        <v>5078</v>
      </c>
      <c r="L310" s="114" t="s">
        <v>4506</v>
      </c>
      <c r="M310" s="251" t="s">
        <v>5494</v>
      </c>
      <c r="N310" s="219" t="s">
        <v>4908</v>
      </c>
      <c r="O310" s="96" t="b">
        <f t="shared" si="4"/>
        <v>0</v>
      </c>
    </row>
    <row r="311" spans="1:15" ht="39.950000000000003" customHeight="1">
      <c r="A311" s="496" t="s">
        <v>5799</v>
      </c>
      <c r="B311" s="175" t="s">
        <v>3745</v>
      </c>
      <c r="C311" s="175" t="s">
        <v>3356</v>
      </c>
      <c r="D311" s="646">
        <v>6</v>
      </c>
      <c r="E311" s="646">
        <v>89</v>
      </c>
      <c r="F311" s="646">
        <v>86</v>
      </c>
      <c r="G311" s="175">
        <v>3</v>
      </c>
      <c r="H311" s="364" t="s">
        <v>5019</v>
      </c>
      <c r="I311" s="173" t="s">
        <v>3755</v>
      </c>
      <c r="J311" s="174" t="s">
        <v>3379</v>
      </c>
      <c r="K311" s="114" t="s">
        <v>3597</v>
      </c>
      <c r="L311" s="114" t="s">
        <v>4504</v>
      </c>
      <c r="M311" s="250" t="s">
        <v>5287</v>
      </c>
      <c r="N311" s="219" t="s">
        <v>4909</v>
      </c>
      <c r="O311" s="96" t="b">
        <f t="shared" si="4"/>
        <v>1</v>
      </c>
    </row>
    <row r="312" spans="1:15" ht="39.950000000000003" customHeight="1">
      <c r="A312" s="496" t="s">
        <v>5799</v>
      </c>
      <c r="B312" s="175" t="s">
        <v>3745</v>
      </c>
      <c r="C312" s="175" t="s">
        <v>3356</v>
      </c>
      <c r="D312" s="646"/>
      <c r="E312" s="646"/>
      <c r="F312" s="646"/>
      <c r="G312" s="175">
        <v>3</v>
      </c>
      <c r="H312" s="364" t="s">
        <v>5024</v>
      </c>
      <c r="I312" s="173" t="s">
        <v>3756</v>
      </c>
      <c r="J312" s="174" t="s">
        <v>3379</v>
      </c>
      <c r="K312" s="114" t="s">
        <v>3360</v>
      </c>
      <c r="L312" s="114" t="s">
        <v>4505</v>
      </c>
      <c r="M312" s="251" t="s">
        <v>5535</v>
      </c>
      <c r="N312" s="219" t="s">
        <v>4908</v>
      </c>
      <c r="O312" s="96" t="b">
        <f t="shared" si="4"/>
        <v>0</v>
      </c>
    </row>
    <row r="313" spans="1:15" ht="39.950000000000003" customHeight="1">
      <c r="A313" s="496" t="s">
        <v>5799</v>
      </c>
      <c r="B313" s="175" t="s">
        <v>3745</v>
      </c>
      <c r="C313" s="175" t="s">
        <v>3363</v>
      </c>
      <c r="D313" s="364">
        <v>21</v>
      </c>
      <c r="E313" s="364">
        <v>80</v>
      </c>
      <c r="F313" s="364">
        <v>74</v>
      </c>
      <c r="G313" s="175">
        <v>1</v>
      </c>
      <c r="H313" s="364" t="s">
        <v>5024</v>
      </c>
      <c r="I313" s="173" t="s">
        <v>3757</v>
      </c>
      <c r="J313" s="174" t="s">
        <v>3376</v>
      </c>
      <c r="K313" s="114" t="s">
        <v>5078</v>
      </c>
      <c r="L313" s="114" t="s">
        <v>4506</v>
      </c>
      <c r="M313" s="250" t="s">
        <v>5495</v>
      </c>
      <c r="N313" s="219" t="s">
        <v>4908</v>
      </c>
      <c r="O313" s="96" t="b">
        <f t="shared" si="4"/>
        <v>0</v>
      </c>
    </row>
    <row r="314" spans="1:15" ht="39.950000000000003" customHeight="1">
      <c r="A314" s="496" t="s">
        <v>5799</v>
      </c>
      <c r="B314" s="175" t="s">
        <v>3758</v>
      </c>
      <c r="C314" s="175" t="s">
        <v>3759</v>
      </c>
      <c r="D314" s="646">
        <v>1</v>
      </c>
      <c r="E314" s="646">
        <v>25</v>
      </c>
      <c r="F314" s="646">
        <v>25</v>
      </c>
      <c r="G314" s="175">
        <v>5</v>
      </c>
      <c r="H314" s="364" t="s">
        <v>5024</v>
      </c>
      <c r="I314" s="173" t="s">
        <v>3760</v>
      </c>
      <c r="J314" s="174" t="s">
        <v>3379</v>
      </c>
      <c r="K314" s="114" t="s">
        <v>3360</v>
      </c>
      <c r="L314" s="114" t="s">
        <v>4505</v>
      </c>
      <c r="M314" s="250" t="s">
        <v>5536</v>
      </c>
      <c r="N314" s="219" t="s">
        <v>4908</v>
      </c>
      <c r="O314" s="96" t="b">
        <f t="shared" si="4"/>
        <v>0</v>
      </c>
    </row>
    <row r="315" spans="1:15" ht="39.950000000000003" customHeight="1">
      <c r="A315" s="496" t="s">
        <v>5799</v>
      </c>
      <c r="B315" s="175" t="s">
        <v>3758</v>
      </c>
      <c r="C315" s="175" t="s">
        <v>3759</v>
      </c>
      <c r="D315" s="646"/>
      <c r="E315" s="646"/>
      <c r="F315" s="646"/>
      <c r="G315" s="175">
        <v>4</v>
      </c>
      <c r="H315" s="364" t="s">
        <v>3380</v>
      </c>
      <c r="I315" s="173" t="s">
        <v>3761</v>
      </c>
      <c r="J315" s="174" t="s">
        <v>3376</v>
      </c>
      <c r="K315" s="114" t="s">
        <v>3360</v>
      </c>
      <c r="L315" s="114" t="s">
        <v>4505</v>
      </c>
      <c r="M315" s="250" t="s">
        <v>5537</v>
      </c>
      <c r="N315" s="219" t="s">
        <v>4908</v>
      </c>
      <c r="O315" s="96" t="b">
        <f t="shared" si="4"/>
        <v>0</v>
      </c>
    </row>
    <row r="316" spans="1:15" ht="39.950000000000003" customHeight="1">
      <c r="A316" s="496" t="s">
        <v>5799</v>
      </c>
      <c r="B316" s="175" t="s">
        <v>3758</v>
      </c>
      <c r="C316" s="175" t="s">
        <v>3762</v>
      </c>
      <c r="D316" s="646">
        <v>1</v>
      </c>
      <c r="E316" s="646">
        <v>13</v>
      </c>
      <c r="F316" s="646">
        <v>11</v>
      </c>
      <c r="G316" s="175">
        <v>3</v>
      </c>
      <c r="H316" s="364" t="s">
        <v>3352</v>
      </c>
      <c r="I316" s="173" t="s">
        <v>3763</v>
      </c>
      <c r="J316" s="174" t="s">
        <v>3376</v>
      </c>
      <c r="K316" s="114" t="s">
        <v>5239</v>
      </c>
      <c r="L316" s="114" t="s">
        <v>4504</v>
      </c>
      <c r="M316" s="250" t="s">
        <v>5373</v>
      </c>
      <c r="N316" s="219" t="s">
        <v>4909</v>
      </c>
      <c r="O316" s="96" t="b">
        <f t="shared" si="4"/>
        <v>1</v>
      </c>
    </row>
    <row r="317" spans="1:15" ht="39.950000000000003" customHeight="1">
      <c r="A317" s="496" t="s">
        <v>5799</v>
      </c>
      <c r="B317" s="175" t="s">
        <v>3758</v>
      </c>
      <c r="C317" s="175" t="s">
        <v>3762</v>
      </c>
      <c r="D317" s="646"/>
      <c r="E317" s="646"/>
      <c r="F317" s="646"/>
      <c r="G317" s="175">
        <v>3</v>
      </c>
      <c r="H317" s="364" t="s">
        <v>5029</v>
      </c>
      <c r="I317" s="173" t="s">
        <v>3764</v>
      </c>
      <c r="J317" s="174" t="s">
        <v>3379</v>
      </c>
      <c r="K317" s="114" t="s">
        <v>5071</v>
      </c>
      <c r="L317" s="114" t="s">
        <v>4504</v>
      </c>
      <c r="M317" s="250" t="s">
        <v>5288</v>
      </c>
      <c r="N317" s="219" t="s">
        <v>4908</v>
      </c>
      <c r="O317" s="96" t="b">
        <f t="shared" si="4"/>
        <v>0</v>
      </c>
    </row>
    <row r="318" spans="1:15" ht="39.950000000000003" customHeight="1">
      <c r="A318" s="496" t="s">
        <v>5799</v>
      </c>
      <c r="B318" s="175" t="s">
        <v>3758</v>
      </c>
      <c r="C318" s="175" t="s">
        <v>3716</v>
      </c>
      <c r="D318" s="646">
        <v>5</v>
      </c>
      <c r="E318" s="646">
        <v>33</v>
      </c>
      <c r="F318" s="646">
        <v>31</v>
      </c>
      <c r="G318" s="175">
        <v>4</v>
      </c>
      <c r="H318" s="364" t="s">
        <v>5019</v>
      </c>
      <c r="I318" s="173" t="s">
        <v>4547</v>
      </c>
      <c r="J318" s="174" t="s">
        <v>3376</v>
      </c>
      <c r="K318" s="114" t="s">
        <v>3360</v>
      </c>
      <c r="L318" s="114" t="s">
        <v>4505</v>
      </c>
      <c r="M318" s="250" t="s">
        <v>5538</v>
      </c>
      <c r="N318" s="219" t="s">
        <v>4908</v>
      </c>
      <c r="O318" s="96" t="b">
        <f t="shared" si="4"/>
        <v>0</v>
      </c>
    </row>
    <row r="319" spans="1:15" ht="39.950000000000003" customHeight="1">
      <c r="A319" s="496" t="s">
        <v>5799</v>
      </c>
      <c r="B319" s="175" t="s">
        <v>3758</v>
      </c>
      <c r="C319" s="175" t="s">
        <v>3405</v>
      </c>
      <c r="D319" s="646"/>
      <c r="E319" s="646"/>
      <c r="F319" s="646"/>
      <c r="G319" s="175">
        <v>2</v>
      </c>
      <c r="H319" s="364" t="s">
        <v>5020</v>
      </c>
      <c r="I319" s="173" t="s">
        <v>3765</v>
      </c>
      <c r="J319" s="174" t="s">
        <v>3379</v>
      </c>
      <c r="K319" s="114" t="s">
        <v>3597</v>
      </c>
      <c r="L319" s="114" t="s">
        <v>4504</v>
      </c>
      <c r="M319" s="250" t="s">
        <v>5374</v>
      </c>
      <c r="N319" s="219" t="s">
        <v>4909</v>
      </c>
      <c r="O319" s="96" t="b">
        <f t="shared" si="4"/>
        <v>1</v>
      </c>
    </row>
    <row r="320" spans="1:15" ht="39.950000000000003" customHeight="1">
      <c r="A320" s="496" t="s">
        <v>5799</v>
      </c>
      <c r="B320" s="175" t="s">
        <v>3758</v>
      </c>
      <c r="C320" s="175" t="s">
        <v>3405</v>
      </c>
      <c r="D320" s="646"/>
      <c r="E320" s="646"/>
      <c r="F320" s="646"/>
      <c r="G320" s="175">
        <v>2</v>
      </c>
      <c r="H320" s="364" t="s">
        <v>5020</v>
      </c>
      <c r="I320" s="173" t="s">
        <v>3766</v>
      </c>
      <c r="J320" s="174" t="s">
        <v>3376</v>
      </c>
      <c r="K320" s="114" t="s">
        <v>3597</v>
      </c>
      <c r="L320" s="114" t="s">
        <v>4504</v>
      </c>
      <c r="M320" s="250" t="s">
        <v>5375</v>
      </c>
      <c r="N320" s="219" t="s">
        <v>4909</v>
      </c>
      <c r="O320" s="96" t="b">
        <f t="shared" si="4"/>
        <v>1</v>
      </c>
    </row>
    <row r="321" spans="1:15" ht="39.950000000000003" customHeight="1">
      <c r="A321" s="496" t="s">
        <v>5799</v>
      </c>
      <c r="B321" s="175" t="s">
        <v>3758</v>
      </c>
      <c r="C321" s="175" t="s">
        <v>3767</v>
      </c>
      <c r="D321" s="646">
        <v>2</v>
      </c>
      <c r="E321" s="646">
        <v>17</v>
      </c>
      <c r="F321" s="646">
        <v>17</v>
      </c>
      <c r="G321" s="175">
        <v>2</v>
      </c>
      <c r="H321" s="364" t="s">
        <v>5020</v>
      </c>
      <c r="I321" s="173" t="s">
        <v>3768</v>
      </c>
      <c r="J321" s="174" t="s">
        <v>3379</v>
      </c>
      <c r="K321" s="114" t="s">
        <v>5071</v>
      </c>
      <c r="L321" s="114" t="s">
        <v>4504</v>
      </c>
      <c r="M321" s="250" t="s">
        <v>5376</v>
      </c>
      <c r="N321" s="219" t="s">
        <v>4909</v>
      </c>
      <c r="O321" s="96" t="b">
        <f t="shared" si="4"/>
        <v>1</v>
      </c>
    </row>
    <row r="322" spans="1:15" ht="54.75" customHeight="1">
      <c r="A322" s="496" t="s">
        <v>5799</v>
      </c>
      <c r="B322" s="175" t="s">
        <v>3758</v>
      </c>
      <c r="C322" s="175" t="s">
        <v>3767</v>
      </c>
      <c r="D322" s="646"/>
      <c r="E322" s="646"/>
      <c r="F322" s="646"/>
      <c r="G322" s="175">
        <v>1</v>
      </c>
      <c r="H322" s="364" t="s">
        <v>5020</v>
      </c>
      <c r="I322" s="173" t="s">
        <v>3769</v>
      </c>
      <c r="J322" s="174" t="s">
        <v>3376</v>
      </c>
      <c r="K322" s="114" t="s">
        <v>5078</v>
      </c>
      <c r="L322" s="114" t="s">
        <v>4506</v>
      </c>
      <c r="M322" s="251" t="s">
        <v>5496</v>
      </c>
      <c r="N322" s="219" t="s">
        <v>4908</v>
      </c>
      <c r="O322" s="96" t="b">
        <f t="shared" si="4"/>
        <v>0</v>
      </c>
    </row>
    <row r="323" spans="1:15" ht="39.950000000000003" customHeight="1">
      <c r="A323" s="496" t="s">
        <v>5799</v>
      </c>
      <c r="B323" s="175" t="s">
        <v>3758</v>
      </c>
      <c r="C323" s="175" t="s">
        <v>3426</v>
      </c>
      <c r="D323" s="364">
        <v>4</v>
      </c>
      <c r="E323" s="364">
        <v>11</v>
      </c>
      <c r="F323" s="364">
        <v>11</v>
      </c>
      <c r="G323" s="175">
        <v>1</v>
      </c>
      <c r="H323" s="364" t="s">
        <v>5031</v>
      </c>
      <c r="I323" s="173" t="s">
        <v>4548</v>
      </c>
      <c r="J323" s="174" t="s">
        <v>3376</v>
      </c>
      <c r="K323" s="114" t="s">
        <v>3360</v>
      </c>
      <c r="L323" s="114" t="s">
        <v>4505</v>
      </c>
      <c r="M323" s="227" t="s">
        <v>3679</v>
      </c>
      <c r="N323" s="219" t="s">
        <v>4908</v>
      </c>
      <c r="O323" s="96" t="b">
        <f t="shared" si="4"/>
        <v>0</v>
      </c>
    </row>
    <row r="324" spans="1:15" ht="39.950000000000003" customHeight="1">
      <c r="A324" s="496" t="s">
        <v>5799</v>
      </c>
      <c r="B324" s="175" t="s">
        <v>3758</v>
      </c>
      <c r="C324" s="175" t="s">
        <v>3770</v>
      </c>
      <c r="D324" s="364">
        <v>2</v>
      </c>
      <c r="E324" s="364">
        <v>27</v>
      </c>
      <c r="F324" s="364">
        <v>24</v>
      </c>
      <c r="G324" s="175">
        <v>5</v>
      </c>
      <c r="H324" s="364" t="s">
        <v>5024</v>
      </c>
      <c r="I324" s="173" t="s">
        <v>3771</v>
      </c>
      <c r="J324" s="174" t="s">
        <v>3379</v>
      </c>
      <c r="K324" s="114" t="s">
        <v>5239</v>
      </c>
      <c r="L324" s="114" t="s">
        <v>4504</v>
      </c>
      <c r="M324" s="250" t="s">
        <v>5289</v>
      </c>
      <c r="N324" s="219" t="s">
        <v>4909</v>
      </c>
      <c r="O324" s="96" t="b">
        <f t="shared" si="4"/>
        <v>1</v>
      </c>
    </row>
    <row r="325" spans="1:15" ht="39.950000000000003" customHeight="1">
      <c r="A325" s="496" t="s">
        <v>5799</v>
      </c>
      <c r="B325" s="175" t="s">
        <v>3758</v>
      </c>
      <c r="C325" s="175" t="s">
        <v>3399</v>
      </c>
      <c r="D325" s="646">
        <v>7</v>
      </c>
      <c r="E325" s="646">
        <v>88</v>
      </c>
      <c r="F325" s="646">
        <v>84</v>
      </c>
      <c r="G325" s="175">
        <v>1</v>
      </c>
      <c r="H325" s="364" t="s">
        <v>3441</v>
      </c>
      <c r="I325" s="173" t="s">
        <v>4549</v>
      </c>
      <c r="J325" s="174" t="s">
        <v>3379</v>
      </c>
      <c r="K325" s="114" t="s">
        <v>3360</v>
      </c>
      <c r="L325" s="114" t="s">
        <v>4505</v>
      </c>
      <c r="M325" s="251" t="s">
        <v>5539</v>
      </c>
      <c r="N325" s="219" t="s">
        <v>4908</v>
      </c>
      <c r="O325" s="96" t="b">
        <f t="shared" ref="O325:O388" si="5">IF(OR(N325="처리완료"), TRUE, IF(OR(N325="미처리"), FALSE, TRUE))</f>
        <v>0</v>
      </c>
    </row>
    <row r="326" spans="1:15" ht="39.950000000000003" customHeight="1">
      <c r="A326" s="496" t="s">
        <v>5799</v>
      </c>
      <c r="B326" s="175" t="s">
        <v>3758</v>
      </c>
      <c r="C326" s="175" t="s">
        <v>3356</v>
      </c>
      <c r="D326" s="646"/>
      <c r="E326" s="646"/>
      <c r="F326" s="646"/>
      <c r="G326" s="175">
        <v>1</v>
      </c>
      <c r="H326" s="364" t="s">
        <v>5020</v>
      </c>
      <c r="I326" s="173" t="s">
        <v>4550</v>
      </c>
      <c r="J326" s="174" t="s">
        <v>3376</v>
      </c>
      <c r="K326" s="114" t="s">
        <v>5239</v>
      </c>
      <c r="L326" s="114" t="s">
        <v>4504</v>
      </c>
      <c r="M326" s="250" t="s">
        <v>5377</v>
      </c>
      <c r="N326" s="219" t="s">
        <v>4909</v>
      </c>
      <c r="O326" s="96" t="b">
        <f t="shared" si="5"/>
        <v>1</v>
      </c>
    </row>
    <row r="327" spans="1:15" ht="39.950000000000003" customHeight="1">
      <c r="A327" s="496" t="s">
        <v>5799</v>
      </c>
      <c r="B327" s="175" t="s">
        <v>3772</v>
      </c>
      <c r="C327" s="175" t="s">
        <v>3386</v>
      </c>
      <c r="D327" s="646">
        <v>5</v>
      </c>
      <c r="E327" s="646">
        <v>16</v>
      </c>
      <c r="F327" s="646">
        <v>16</v>
      </c>
      <c r="G327" s="175">
        <v>1</v>
      </c>
      <c r="H327" s="364" t="s">
        <v>5022</v>
      </c>
      <c r="I327" s="173" t="s">
        <v>4716</v>
      </c>
      <c r="J327" s="174" t="s">
        <v>3376</v>
      </c>
      <c r="K327" s="114" t="s">
        <v>5239</v>
      </c>
      <c r="L327" s="114" t="s">
        <v>4504</v>
      </c>
      <c r="M327" s="250" t="s">
        <v>5378</v>
      </c>
      <c r="N327" s="219" t="s">
        <v>4909</v>
      </c>
      <c r="O327" s="96" t="b">
        <f t="shared" si="5"/>
        <v>1</v>
      </c>
    </row>
    <row r="328" spans="1:15" ht="39.950000000000003" customHeight="1">
      <c r="A328" s="496" t="s">
        <v>5799</v>
      </c>
      <c r="B328" s="175" t="s">
        <v>3772</v>
      </c>
      <c r="C328" s="175" t="s">
        <v>3386</v>
      </c>
      <c r="D328" s="646"/>
      <c r="E328" s="646"/>
      <c r="F328" s="646"/>
      <c r="G328" s="175">
        <v>1</v>
      </c>
      <c r="H328" s="364" t="s">
        <v>5032</v>
      </c>
      <c r="I328" s="173" t="s">
        <v>3773</v>
      </c>
      <c r="J328" s="174" t="s">
        <v>3379</v>
      </c>
      <c r="K328" s="114" t="s">
        <v>3360</v>
      </c>
      <c r="L328" s="114" t="s">
        <v>4505</v>
      </c>
      <c r="M328" s="227" t="s">
        <v>3679</v>
      </c>
      <c r="N328" s="219" t="s">
        <v>4908</v>
      </c>
      <c r="O328" s="96" t="b">
        <f t="shared" si="5"/>
        <v>0</v>
      </c>
    </row>
    <row r="329" spans="1:15" ht="39.950000000000003" customHeight="1">
      <c r="A329" s="496" t="s">
        <v>5799</v>
      </c>
      <c r="B329" s="175" t="s">
        <v>3772</v>
      </c>
      <c r="C329" s="175" t="s">
        <v>3774</v>
      </c>
      <c r="D329" s="646">
        <v>1</v>
      </c>
      <c r="E329" s="646">
        <v>11</v>
      </c>
      <c r="F329" s="646">
        <v>11</v>
      </c>
      <c r="G329" s="175">
        <v>4</v>
      </c>
      <c r="H329" s="364" t="s">
        <v>5024</v>
      </c>
      <c r="I329" s="173" t="s">
        <v>3775</v>
      </c>
      <c r="J329" s="174" t="s">
        <v>3376</v>
      </c>
      <c r="K329" s="114" t="s">
        <v>4414</v>
      </c>
      <c r="L329" s="114" t="s">
        <v>4504</v>
      </c>
      <c r="M329" s="250" t="s">
        <v>5379</v>
      </c>
      <c r="N329" s="219" t="s">
        <v>4909</v>
      </c>
      <c r="O329" s="96" t="b">
        <f t="shared" si="5"/>
        <v>1</v>
      </c>
    </row>
    <row r="330" spans="1:15" ht="39.950000000000003" customHeight="1">
      <c r="A330" s="496" t="s">
        <v>5799</v>
      </c>
      <c r="B330" s="175" t="s">
        <v>3772</v>
      </c>
      <c r="C330" s="175" t="s">
        <v>3774</v>
      </c>
      <c r="D330" s="646"/>
      <c r="E330" s="646"/>
      <c r="F330" s="646"/>
      <c r="G330" s="175">
        <v>1</v>
      </c>
      <c r="H330" s="364" t="s">
        <v>3441</v>
      </c>
      <c r="I330" s="173" t="s">
        <v>3776</v>
      </c>
      <c r="J330" s="174" t="s">
        <v>3379</v>
      </c>
      <c r="K330" s="114" t="s">
        <v>5239</v>
      </c>
      <c r="L330" s="114" t="s">
        <v>4504</v>
      </c>
      <c r="M330" s="250" t="s">
        <v>5290</v>
      </c>
      <c r="N330" s="219" t="s">
        <v>4909</v>
      </c>
      <c r="O330" s="96" t="b">
        <f t="shared" si="5"/>
        <v>1</v>
      </c>
    </row>
    <row r="331" spans="1:15" ht="39.950000000000003" customHeight="1">
      <c r="A331" s="496" t="s">
        <v>5799</v>
      </c>
      <c r="B331" s="175" t="s">
        <v>3772</v>
      </c>
      <c r="C331" s="175" t="s">
        <v>3356</v>
      </c>
      <c r="D331" s="646">
        <v>7</v>
      </c>
      <c r="E331" s="646">
        <v>88</v>
      </c>
      <c r="F331" s="646">
        <v>79</v>
      </c>
      <c r="G331" s="175">
        <v>4</v>
      </c>
      <c r="H331" s="364" t="s">
        <v>5024</v>
      </c>
      <c r="I331" s="173" t="s">
        <v>3777</v>
      </c>
      <c r="J331" s="174" t="s">
        <v>3379</v>
      </c>
      <c r="K331" s="114" t="s">
        <v>678</v>
      </c>
      <c r="L331" s="114" t="s">
        <v>4504</v>
      </c>
      <c r="M331" s="250" t="s">
        <v>5456</v>
      </c>
      <c r="N331" s="219" t="s">
        <v>4909</v>
      </c>
      <c r="O331" s="96" t="b">
        <f t="shared" si="5"/>
        <v>1</v>
      </c>
    </row>
    <row r="332" spans="1:15" ht="39.950000000000003" customHeight="1">
      <c r="A332" s="496" t="s">
        <v>5799</v>
      </c>
      <c r="B332" s="175" t="s">
        <v>3772</v>
      </c>
      <c r="C332" s="175" t="s">
        <v>3356</v>
      </c>
      <c r="D332" s="646"/>
      <c r="E332" s="646"/>
      <c r="F332" s="646"/>
      <c r="G332" s="175">
        <v>2</v>
      </c>
      <c r="H332" s="364" t="s">
        <v>5019</v>
      </c>
      <c r="I332" s="173" t="s">
        <v>4551</v>
      </c>
      <c r="J332" s="174" t="s">
        <v>3376</v>
      </c>
      <c r="K332" s="114" t="s">
        <v>5071</v>
      </c>
      <c r="L332" s="114" t="s">
        <v>4504</v>
      </c>
      <c r="M332" s="250" t="s">
        <v>5380</v>
      </c>
      <c r="N332" s="219" t="s">
        <v>4909</v>
      </c>
      <c r="O332" s="96" t="b">
        <f t="shared" si="5"/>
        <v>1</v>
      </c>
    </row>
    <row r="333" spans="1:15" ht="39.950000000000003" customHeight="1">
      <c r="A333" s="496" t="s">
        <v>5800</v>
      </c>
      <c r="B333" s="175" t="s">
        <v>3778</v>
      </c>
      <c r="C333" s="175" t="s">
        <v>3356</v>
      </c>
      <c r="D333" s="364">
        <v>7</v>
      </c>
      <c r="E333" s="364">
        <v>88</v>
      </c>
      <c r="F333" s="364">
        <v>70</v>
      </c>
      <c r="G333" s="175">
        <v>3</v>
      </c>
      <c r="H333" s="364" t="s">
        <v>5019</v>
      </c>
      <c r="I333" s="173" t="s">
        <v>3779</v>
      </c>
      <c r="J333" s="174" t="s">
        <v>3376</v>
      </c>
      <c r="K333" s="114" t="s">
        <v>3360</v>
      </c>
      <c r="L333" s="114" t="s">
        <v>4505</v>
      </c>
      <c r="M333" s="250" t="s">
        <v>5540</v>
      </c>
      <c r="N333" s="219" t="s">
        <v>4908</v>
      </c>
      <c r="O333" s="96" t="b">
        <f t="shared" si="5"/>
        <v>0</v>
      </c>
    </row>
    <row r="334" spans="1:15" ht="39.950000000000003" customHeight="1">
      <c r="A334" s="496" t="s">
        <v>5800</v>
      </c>
      <c r="B334" s="175" t="s">
        <v>3778</v>
      </c>
      <c r="C334" s="175" t="s">
        <v>3780</v>
      </c>
      <c r="D334" s="364">
        <v>5</v>
      </c>
      <c r="E334" s="364">
        <v>12</v>
      </c>
      <c r="F334" s="364">
        <v>11</v>
      </c>
      <c r="G334" s="175">
        <v>4</v>
      </c>
      <c r="H334" s="364" t="s">
        <v>5031</v>
      </c>
      <c r="I334" s="173" t="s">
        <v>3781</v>
      </c>
      <c r="J334" s="174" t="s">
        <v>3379</v>
      </c>
      <c r="K334" s="114" t="s">
        <v>3597</v>
      </c>
      <c r="L334" s="114" t="s">
        <v>4504</v>
      </c>
      <c r="M334" s="250" t="s">
        <v>5381</v>
      </c>
      <c r="N334" s="219" t="s">
        <v>4909</v>
      </c>
      <c r="O334" s="96" t="b">
        <f t="shared" si="5"/>
        <v>1</v>
      </c>
    </row>
    <row r="335" spans="1:15" ht="39.950000000000003" customHeight="1">
      <c r="A335" s="496" t="s">
        <v>5800</v>
      </c>
      <c r="B335" s="175" t="s">
        <v>3782</v>
      </c>
      <c r="C335" s="175" t="s">
        <v>3363</v>
      </c>
      <c r="D335" s="646">
        <v>21</v>
      </c>
      <c r="E335" s="646">
        <v>80</v>
      </c>
      <c r="F335" s="646">
        <v>75</v>
      </c>
      <c r="G335" s="175">
        <v>1</v>
      </c>
      <c r="H335" s="364" t="s">
        <v>3380</v>
      </c>
      <c r="I335" s="173" t="s">
        <v>3783</v>
      </c>
      <c r="J335" s="174" t="s">
        <v>3379</v>
      </c>
      <c r="K335" s="114" t="s">
        <v>5056</v>
      </c>
      <c r="L335" s="114" t="s">
        <v>4504</v>
      </c>
      <c r="M335" s="250" t="s">
        <v>5291</v>
      </c>
      <c r="N335" s="219" t="s">
        <v>4909</v>
      </c>
      <c r="O335" s="96" t="b">
        <f t="shared" si="5"/>
        <v>1</v>
      </c>
    </row>
    <row r="336" spans="1:15" ht="39.950000000000003" customHeight="1">
      <c r="A336" s="496" t="s">
        <v>5800</v>
      </c>
      <c r="B336" s="175" t="s">
        <v>3782</v>
      </c>
      <c r="C336" s="175" t="s">
        <v>3363</v>
      </c>
      <c r="D336" s="646"/>
      <c r="E336" s="646"/>
      <c r="F336" s="646"/>
      <c r="G336" s="175">
        <v>1</v>
      </c>
      <c r="H336" s="364" t="s">
        <v>3380</v>
      </c>
      <c r="I336" s="173" t="s">
        <v>3784</v>
      </c>
      <c r="J336" s="174" t="s">
        <v>3538</v>
      </c>
      <c r="K336" s="114" t="s">
        <v>5056</v>
      </c>
      <c r="L336" s="114" t="s">
        <v>4504</v>
      </c>
      <c r="M336" s="250" t="s">
        <v>5457</v>
      </c>
      <c r="N336" s="219" t="s">
        <v>4909</v>
      </c>
      <c r="O336" s="96" t="b">
        <f t="shared" si="5"/>
        <v>1</v>
      </c>
    </row>
    <row r="337" spans="1:15" ht="39.950000000000003" customHeight="1">
      <c r="A337" s="496" t="s">
        <v>5800</v>
      </c>
      <c r="B337" s="175" t="s">
        <v>3785</v>
      </c>
      <c r="C337" s="175" t="s">
        <v>3383</v>
      </c>
      <c r="D337" s="364">
        <v>21</v>
      </c>
      <c r="E337" s="364">
        <v>80</v>
      </c>
      <c r="F337" s="364">
        <v>73</v>
      </c>
      <c r="G337" s="175">
        <v>2</v>
      </c>
      <c r="H337" s="364" t="s">
        <v>5024</v>
      </c>
      <c r="I337" s="173" t="s">
        <v>3786</v>
      </c>
      <c r="J337" s="174" t="s">
        <v>3376</v>
      </c>
      <c r="K337" s="114" t="s">
        <v>5078</v>
      </c>
      <c r="L337" s="114" t="s">
        <v>4506</v>
      </c>
      <c r="M337" s="250" t="s">
        <v>5497</v>
      </c>
      <c r="N337" s="219" t="s">
        <v>4908</v>
      </c>
      <c r="O337" s="96" t="b">
        <f t="shared" si="5"/>
        <v>0</v>
      </c>
    </row>
    <row r="338" spans="1:15" ht="39.950000000000003" customHeight="1">
      <c r="A338" s="496" t="s">
        <v>5800</v>
      </c>
      <c r="B338" s="175" t="s">
        <v>3787</v>
      </c>
      <c r="C338" s="175" t="s">
        <v>3788</v>
      </c>
      <c r="D338" s="646">
        <v>2</v>
      </c>
      <c r="E338" s="646">
        <v>32</v>
      </c>
      <c r="F338" s="646">
        <v>27</v>
      </c>
      <c r="G338" s="175">
        <v>2</v>
      </c>
      <c r="H338" s="364" t="s">
        <v>5019</v>
      </c>
      <c r="I338" s="173" t="s">
        <v>3789</v>
      </c>
      <c r="J338" s="174" t="s">
        <v>3343</v>
      </c>
      <c r="K338" s="114" t="s">
        <v>5071</v>
      </c>
      <c r="L338" s="114" t="s">
        <v>4504</v>
      </c>
      <c r="M338" s="250" t="s">
        <v>5292</v>
      </c>
      <c r="N338" s="219" t="s">
        <v>4909</v>
      </c>
      <c r="O338" s="96" t="b">
        <f t="shared" si="5"/>
        <v>1</v>
      </c>
    </row>
    <row r="339" spans="1:15" ht="39.950000000000003" customHeight="1">
      <c r="A339" s="496" t="s">
        <v>5800</v>
      </c>
      <c r="B339" s="175" t="s">
        <v>3787</v>
      </c>
      <c r="C339" s="175" t="s">
        <v>3369</v>
      </c>
      <c r="D339" s="646"/>
      <c r="E339" s="646"/>
      <c r="F339" s="646"/>
      <c r="G339" s="175">
        <v>2</v>
      </c>
      <c r="H339" s="364" t="s">
        <v>5024</v>
      </c>
      <c r="I339" s="173" t="s">
        <v>3790</v>
      </c>
      <c r="J339" s="174" t="s">
        <v>3343</v>
      </c>
      <c r="K339" s="114" t="s">
        <v>5071</v>
      </c>
      <c r="L339" s="114" t="s">
        <v>4504</v>
      </c>
      <c r="M339" s="250" t="s">
        <v>5382</v>
      </c>
      <c r="N339" s="219" t="s">
        <v>4909</v>
      </c>
      <c r="O339" s="96" t="b">
        <f t="shared" si="5"/>
        <v>1</v>
      </c>
    </row>
    <row r="340" spans="1:15" ht="39.950000000000003" customHeight="1">
      <c r="A340" s="496" t="s">
        <v>5800</v>
      </c>
      <c r="B340" s="175" t="s">
        <v>3787</v>
      </c>
      <c r="C340" s="175" t="s">
        <v>3369</v>
      </c>
      <c r="D340" s="646"/>
      <c r="E340" s="646"/>
      <c r="F340" s="646"/>
      <c r="G340" s="175">
        <v>1</v>
      </c>
      <c r="H340" s="364" t="s">
        <v>5019</v>
      </c>
      <c r="I340" s="173" t="s">
        <v>3791</v>
      </c>
      <c r="J340" s="174" t="s">
        <v>3379</v>
      </c>
      <c r="K340" s="114" t="s">
        <v>5071</v>
      </c>
      <c r="L340" s="114" t="s">
        <v>4504</v>
      </c>
      <c r="M340" s="250" t="s">
        <v>5458</v>
      </c>
      <c r="N340" s="219" t="s">
        <v>4909</v>
      </c>
      <c r="O340" s="96" t="b">
        <f t="shared" si="5"/>
        <v>1</v>
      </c>
    </row>
    <row r="341" spans="1:15" ht="39.950000000000003" customHeight="1">
      <c r="A341" s="496" t="s">
        <v>5800</v>
      </c>
      <c r="B341" s="175" t="s">
        <v>3787</v>
      </c>
      <c r="C341" s="175" t="s">
        <v>3792</v>
      </c>
      <c r="D341" s="646">
        <v>2</v>
      </c>
      <c r="E341" s="646">
        <v>14</v>
      </c>
      <c r="F341" s="646">
        <v>14</v>
      </c>
      <c r="G341" s="175">
        <v>4</v>
      </c>
      <c r="H341" s="364" t="s">
        <v>3441</v>
      </c>
      <c r="I341" s="173" t="s">
        <v>3793</v>
      </c>
      <c r="J341" s="174" t="s">
        <v>3379</v>
      </c>
      <c r="K341" s="114" t="s">
        <v>5078</v>
      </c>
      <c r="L341" s="114" t="s">
        <v>4506</v>
      </c>
      <c r="M341" s="227" t="s">
        <v>5498</v>
      </c>
      <c r="N341" s="219" t="s">
        <v>5236</v>
      </c>
      <c r="O341" s="96" t="b">
        <f t="shared" si="5"/>
        <v>1</v>
      </c>
    </row>
    <row r="342" spans="1:15" ht="39.950000000000003" customHeight="1">
      <c r="A342" s="496" t="s">
        <v>5800</v>
      </c>
      <c r="B342" s="175" t="s">
        <v>3787</v>
      </c>
      <c r="C342" s="175" t="s">
        <v>3792</v>
      </c>
      <c r="D342" s="646"/>
      <c r="E342" s="646"/>
      <c r="F342" s="646"/>
      <c r="G342" s="175">
        <v>1</v>
      </c>
      <c r="H342" s="364" t="s">
        <v>5024</v>
      </c>
      <c r="I342" s="173" t="s">
        <v>3794</v>
      </c>
      <c r="J342" s="174" t="s">
        <v>3376</v>
      </c>
      <c r="K342" s="114" t="s">
        <v>5078</v>
      </c>
      <c r="L342" s="114" t="s">
        <v>4506</v>
      </c>
      <c r="M342" s="227" t="s">
        <v>5499</v>
      </c>
      <c r="N342" s="219" t="s">
        <v>4908</v>
      </c>
      <c r="O342" s="96" t="b">
        <f t="shared" si="5"/>
        <v>0</v>
      </c>
    </row>
    <row r="343" spans="1:15" ht="39.950000000000003" customHeight="1">
      <c r="A343" s="496" t="s">
        <v>5800</v>
      </c>
      <c r="B343" s="175" t="s">
        <v>3787</v>
      </c>
      <c r="C343" s="175" t="s">
        <v>3792</v>
      </c>
      <c r="D343" s="646"/>
      <c r="E343" s="646"/>
      <c r="F343" s="646"/>
      <c r="G343" s="175">
        <v>1</v>
      </c>
      <c r="H343" s="364" t="s">
        <v>5024</v>
      </c>
      <c r="I343" s="173" t="s">
        <v>4552</v>
      </c>
      <c r="J343" s="174" t="s">
        <v>3376</v>
      </c>
      <c r="K343" s="114" t="s">
        <v>5071</v>
      </c>
      <c r="L343" s="114" t="s">
        <v>4504</v>
      </c>
      <c r="M343" s="250" t="s">
        <v>5383</v>
      </c>
      <c r="N343" s="219" t="s">
        <v>4909</v>
      </c>
      <c r="O343" s="96" t="b">
        <f t="shared" si="5"/>
        <v>1</v>
      </c>
    </row>
    <row r="344" spans="1:15" ht="39.950000000000003" customHeight="1">
      <c r="A344" s="496" t="s">
        <v>5800</v>
      </c>
      <c r="B344" s="175" t="s">
        <v>3787</v>
      </c>
      <c r="C344" s="175" t="s">
        <v>3472</v>
      </c>
      <c r="D344" s="646">
        <v>2</v>
      </c>
      <c r="E344" s="646">
        <v>22</v>
      </c>
      <c r="F344" s="646">
        <v>22</v>
      </c>
      <c r="G344" s="175">
        <v>1</v>
      </c>
      <c r="H344" s="364" t="s">
        <v>5019</v>
      </c>
      <c r="I344" s="173" t="s">
        <v>3795</v>
      </c>
      <c r="J344" s="174" t="s">
        <v>3376</v>
      </c>
      <c r="K344" s="114" t="s">
        <v>5071</v>
      </c>
      <c r="L344" s="114" t="s">
        <v>4504</v>
      </c>
      <c r="M344" s="250" t="s">
        <v>5293</v>
      </c>
      <c r="N344" s="219" t="s">
        <v>4909</v>
      </c>
      <c r="O344" s="96" t="b">
        <f t="shared" si="5"/>
        <v>1</v>
      </c>
    </row>
    <row r="345" spans="1:15" ht="39.950000000000003" customHeight="1">
      <c r="A345" s="496" t="s">
        <v>5800</v>
      </c>
      <c r="B345" s="175" t="s">
        <v>3787</v>
      </c>
      <c r="C345" s="175" t="s">
        <v>3472</v>
      </c>
      <c r="D345" s="646"/>
      <c r="E345" s="646"/>
      <c r="F345" s="646"/>
      <c r="G345" s="175">
        <v>1</v>
      </c>
      <c r="H345" s="364" t="s">
        <v>5024</v>
      </c>
      <c r="I345" s="173" t="s">
        <v>3836</v>
      </c>
      <c r="J345" s="174" t="s">
        <v>3376</v>
      </c>
      <c r="K345" s="114" t="s">
        <v>5239</v>
      </c>
      <c r="L345" s="114" t="s">
        <v>4504</v>
      </c>
      <c r="M345" s="250" t="s">
        <v>5459</v>
      </c>
      <c r="N345" s="219" t="s">
        <v>4909</v>
      </c>
      <c r="O345" s="96" t="b">
        <f t="shared" si="5"/>
        <v>1</v>
      </c>
    </row>
    <row r="346" spans="1:15" ht="39.950000000000003" customHeight="1">
      <c r="A346" s="496" t="s">
        <v>5800</v>
      </c>
      <c r="B346" s="175" t="s">
        <v>3787</v>
      </c>
      <c r="C346" s="175" t="s">
        <v>3472</v>
      </c>
      <c r="D346" s="646"/>
      <c r="E346" s="646"/>
      <c r="F346" s="646"/>
      <c r="G346" s="175">
        <v>1</v>
      </c>
      <c r="H346" s="364" t="s">
        <v>5024</v>
      </c>
      <c r="I346" s="173" t="s">
        <v>3796</v>
      </c>
      <c r="J346" s="174" t="s">
        <v>3376</v>
      </c>
      <c r="K346" s="114" t="s">
        <v>5071</v>
      </c>
      <c r="L346" s="114" t="s">
        <v>4504</v>
      </c>
      <c r="M346" s="250" t="s">
        <v>3797</v>
      </c>
      <c r="N346" s="219" t="s">
        <v>4909</v>
      </c>
      <c r="O346" s="96" t="b">
        <f t="shared" si="5"/>
        <v>1</v>
      </c>
    </row>
    <row r="347" spans="1:15" ht="39.950000000000003" customHeight="1">
      <c r="A347" s="496" t="s">
        <v>5800</v>
      </c>
      <c r="B347" s="175" t="s">
        <v>3787</v>
      </c>
      <c r="C347" s="175" t="s">
        <v>3426</v>
      </c>
      <c r="D347" s="645">
        <v>6</v>
      </c>
      <c r="E347" s="646">
        <v>16</v>
      </c>
      <c r="F347" s="646">
        <v>16</v>
      </c>
      <c r="G347" s="175">
        <v>6</v>
      </c>
      <c r="H347" s="364" t="s">
        <v>5024</v>
      </c>
      <c r="I347" s="173" t="s">
        <v>3798</v>
      </c>
      <c r="J347" s="174" t="s">
        <v>3379</v>
      </c>
      <c r="K347" s="114" t="s">
        <v>3597</v>
      </c>
      <c r="L347" s="114" t="s">
        <v>4504</v>
      </c>
      <c r="M347" s="250" t="s">
        <v>3799</v>
      </c>
      <c r="N347" s="219" t="s">
        <v>4909</v>
      </c>
      <c r="O347" s="96" t="b">
        <f t="shared" si="5"/>
        <v>1</v>
      </c>
    </row>
    <row r="348" spans="1:15" ht="39.950000000000003" customHeight="1">
      <c r="A348" s="496" t="s">
        <v>5800</v>
      </c>
      <c r="B348" s="175" t="s">
        <v>3787</v>
      </c>
      <c r="C348" s="175" t="s">
        <v>3426</v>
      </c>
      <c r="D348" s="645"/>
      <c r="E348" s="646"/>
      <c r="F348" s="646"/>
      <c r="G348" s="175">
        <v>1</v>
      </c>
      <c r="H348" s="364" t="s">
        <v>5033</v>
      </c>
      <c r="I348" s="173" t="s">
        <v>3800</v>
      </c>
      <c r="J348" s="174" t="s">
        <v>3379</v>
      </c>
      <c r="K348" s="114" t="s">
        <v>3360</v>
      </c>
      <c r="L348" s="114" t="s">
        <v>4505</v>
      </c>
      <c r="M348" s="227" t="s">
        <v>3801</v>
      </c>
      <c r="N348" s="219" t="s">
        <v>4908</v>
      </c>
      <c r="O348" s="96" t="b">
        <f t="shared" si="5"/>
        <v>0</v>
      </c>
    </row>
    <row r="349" spans="1:15" ht="39.950000000000003" customHeight="1">
      <c r="A349" s="496" t="s">
        <v>5800</v>
      </c>
      <c r="B349" s="175" t="s">
        <v>3787</v>
      </c>
      <c r="C349" s="175" t="s">
        <v>3802</v>
      </c>
      <c r="D349" s="646">
        <v>2</v>
      </c>
      <c r="E349" s="646">
        <v>19</v>
      </c>
      <c r="F349" s="646">
        <v>19</v>
      </c>
      <c r="G349" s="175">
        <v>3</v>
      </c>
      <c r="H349" s="364" t="s">
        <v>5024</v>
      </c>
      <c r="I349" s="173" t="s">
        <v>3803</v>
      </c>
      <c r="J349" s="174" t="s">
        <v>3379</v>
      </c>
      <c r="K349" s="114" t="s">
        <v>3360</v>
      </c>
      <c r="L349" s="114" t="s">
        <v>4505</v>
      </c>
      <c r="M349" s="251" t="s">
        <v>3804</v>
      </c>
      <c r="N349" s="219" t="s">
        <v>4908</v>
      </c>
      <c r="O349" s="96" t="b">
        <f t="shared" si="5"/>
        <v>0</v>
      </c>
    </row>
    <row r="350" spans="1:15" ht="39.950000000000003" customHeight="1">
      <c r="A350" s="496" t="s">
        <v>5800</v>
      </c>
      <c r="B350" s="175" t="s">
        <v>3787</v>
      </c>
      <c r="C350" s="175" t="s">
        <v>3546</v>
      </c>
      <c r="D350" s="646"/>
      <c r="E350" s="646"/>
      <c r="F350" s="646"/>
      <c r="G350" s="175">
        <v>1</v>
      </c>
      <c r="H350" s="364" t="s">
        <v>5024</v>
      </c>
      <c r="I350" s="173" t="s">
        <v>3805</v>
      </c>
      <c r="J350" s="174" t="s">
        <v>3376</v>
      </c>
      <c r="K350" s="114" t="s">
        <v>3360</v>
      </c>
      <c r="L350" s="114" t="s">
        <v>4505</v>
      </c>
      <c r="M350" s="251" t="s">
        <v>3806</v>
      </c>
      <c r="N350" s="219" t="s">
        <v>4908</v>
      </c>
      <c r="O350" s="96" t="b">
        <f t="shared" si="5"/>
        <v>0</v>
      </c>
    </row>
    <row r="351" spans="1:15" ht="39.950000000000003" customHeight="1">
      <c r="A351" s="496" t="s">
        <v>5800</v>
      </c>
      <c r="B351" s="175" t="s">
        <v>3787</v>
      </c>
      <c r="C351" s="175" t="s">
        <v>3363</v>
      </c>
      <c r="D351" s="364">
        <v>21</v>
      </c>
      <c r="E351" s="364">
        <v>80</v>
      </c>
      <c r="F351" s="364">
        <v>70</v>
      </c>
      <c r="G351" s="175">
        <v>6</v>
      </c>
      <c r="H351" s="364" t="s">
        <v>5020</v>
      </c>
      <c r="I351" s="173" t="s">
        <v>3807</v>
      </c>
      <c r="J351" s="174" t="s">
        <v>3376</v>
      </c>
      <c r="K351" s="114" t="s">
        <v>5056</v>
      </c>
      <c r="L351" s="114" t="s">
        <v>4504</v>
      </c>
      <c r="M351" s="250" t="s">
        <v>5384</v>
      </c>
      <c r="N351" s="219" t="s">
        <v>4909</v>
      </c>
      <c r="O351" s="96" t="b">
        <f t="shared" si="5"/>
        <v>1</v>
      </c>
    </row>
    <row r="352" spans="1:15" ht="39.950000000000003" customHeight="1">
      <c r="A352" s="496" t="s">
        <v>5801</v>
      </c>
      <c r="B352" s="175" t="s">
        <v>3808</v>
      </c>
      <c r="C352" s="175" t="s">
        <v>3363</v>
      </c>
      <c r="D352" s="646">
        <v>21</v>
      </c>
      <c r="E352" s="646">
        <v>80</v>
      </c>
      <c r="F352" s="646">
        <v>75</v>
      </c>
      <c r="G352" s="175">
        <v>2</v>
      </c>
      <c r="H352" s="364" t="s">
        <v>5029</v>
      </c>
      <c r="I352" s="173" t="s">
        <v>3809</v>
      </c>
      <c r="J352" s="174" t="s">
        <v>3343</v>
      </c>
      <c r="K352" s="219" t="s">
        <v>4441</v>
      </c>
      <c r="L352" s="114" t="s">
        <v>4506</v>
      </c>
      <c r="M352" s="254" t="s">
        <v>3931</v>
      </c>
      <c r="N352" s="219" t="s">
        <v>4908</v>
      </c>
      <c r="O352" s="96" t="b">
        <f t="shared" si="5"/>
        <v>0</v>
      </c>
    </row>
    <row r="353" spans="1:15" ht="39.950000000000003" customHeight="1">
      <c r="A353" s="496" t="s">
        <v>5801</v>
      </c>
      <c r="B353" s="175" t="s">
        <v>3808</v>
      </c>
      <c r="C353" s="175" t="s">
        <v>3363</v>
      </c>
      <c r="D353" s="646"/>
      <c r="E353" s="646"/>
      <c r="F353" s="646"/>
      <c r="G353" s="175">
        <v>1</v>
      </c>
      <c r="H353" s="364" t="s">
        <v>5020</v>
      </c>
      <c r="I353" s="173" t="s">
        <v>3810</v>
      </c>
      <c r="J353" s="174" t="s">
        <v>3343</v>
      </c>
      <c r="K353" s="114" t="s">
        <v>4414</v>
      </c>
      <c r="L353" s="114" t="s">
        <v>4504</v>
      </c>
      <c r="M353" s="250" t="s">
        <v>5460</v>
      </c>
      <c r="N353" s="219" t="s">
        <v>4909</v>
      </c>
      <c r="O353" s="96" t="b">
        <f t="shared" si="5"/>
        <v>1</v>
      </c>
    </row>
    <row r="354" spans="1:15" ht="39.950000000000003" customHeight="1">
      <c r="A354" s="496" t="s">
        <v>5801</v>
      </c>
      <c r="B354" s="175" t="s">
        <v>3808</v>
      </c>
      <c r="C354" s="175" t="s">
        <v>3363</v>
      </c>
      <c r="D354" s="646"/>
      <c r="E354" s="646"/>
      <c r="F354" s="646"/>
      <c r="G354" s="175">
        <v>1</v>
      </c>
      <c r="H354" s="364" t="s">
        <v>5024</v>
      </c>
      <c r="I354" s="173" t="s">
        <v>4553</v>
      </c>
      <c r="J354" s="174" t="s">
        <v>3376</v>
      </c>
      <c r="K354" s="114" t="s">
        <v>5239</v>
      </c>
      <c r="L354" s="114" t="s">
        <v>4504</v>
      </c>
      <c r="M354" s="250" t="s">
        <v>5385</v>
      </c>
      <c r="N354" s="219" t="s">
        <v>4909</v>
      </c>
      <c r="O354" s="96" t="b">
        <f t="shared" si="5"/>
        <v>1</v>
      </c>
    </row>
    <row r="355" spans="1:15" ht="39.950000000000003" customHeight="1">
      <c r="A355" s="496" t="s">
        <v>5801</v>
      </c>
      <c r="B355" s="175" t="s">
        <v>3808</v>
      </c>
      <c r="C355" s="175" t="s">
        <v>3420</v>
      </c>
      <c r="D355" s="646">
        <v>3</v>
      </c>
      <c r="E355" s="646">
        <v>67</v>
      </c>
      <c r="F355" s="646">
        <v>60</v>
      </c>
      <c r="G355" s="175">
        <v>3</v>
      </c>
      <c r="H355" s="364" t="s">
        <v>5024</v>
      </c>
      <c r="I355" s="173" t="s">
        <v>3811</v>
      </c>
      <c r="J355" s="174" t="s">
        <v>3376</v>
      </c>
      <c r="K355" s="219" t="s">
        <v>4441</v>
      </c>
      <c r="L355" s="114" t="s">
        <v>4506</v>
      </c>
      <c r="M355" s="227" t="s">
        <v>5500</v>
      </c>
      <c r="N355" s="219" t="s">
        <v>5236</v>
      </c>
      <c r="O355" s="96" t="b">
        <f t="shared" si="5"/>
        <v>1</v>
      </c>
    </row>
    <row r="356" spans="1:15" ht="39.950000000000003" customHeight="1">
      <c r="A356" s="496" t="s">
        <v>5801</v>
      </c>
      <c r="B356" s="175" t="s">
        <v>3808</v>
      </c>
      <c r="C356" s="175" t="s">
        <v>3415</v>
      </c>
      <c r="D356" s="646"/>
      <c r="E356" s="646"/>
      <c r="F356" s="646"/>
      <c r="G356" s="175">
        <v>2</v>
      </c>
      <c r="H356" s="364" t="s">
        <v>5020</v>
      </c>
      <c r="I356" s="173" t="s">
        <v>3812</v>
      </c>
      <c r="J356" s="174" t="s">
        <v>3376</v>
      </c>
      <c r="K356" s="219" t="s">
        <v>3360</v>
      </c>
      <c r="L356" s="114" t="s">
        <v>4505</v>
      </c>
      <c r="M356" s="227" t="s">
        <v>3932</v>
      </c>
      <c r="N356" s="219" t="s">
        <v>5543</v>
      </c>
      <c r="O356" s="96" t="b">
        <f t="shared" si="5"/>
        <v>1</v>
      </c>
    </row>
    <row r="357" spans="1:15" ht="39.950000000000003" customHeight="1">
      <c r="A357" s="496" t="s">
        <v>5801</v>
      </c>
      <c r="B357" s="175" t="s">
        <v>3808</v>
      </c>
      <c r="C357" s="175" t="s">
        <v>3415</v>
      </c>
      <c r="D357" s="646"/>
      <c r="E357" s="646"/>
      <c r="F357" s="646"/>
      <c r="G357" s="175">
        <v>1</v>
      </c>
      <c r="H357" s="364" t="s">
        <v>5018</v>
      </c>
      <c r="I357" s="173" t="s">
        <v>4717</v>
      </c>
      <c r="J357" s="174" t="s">
        <v>3376</v>
      </c>
      <c r="K357" s="114" t="s">
        <v>5239</v>
      </c>
      <c r="L357" s="114" t="s">
        <v>4504</v>
      </c>
      <c r="M357" s="250" t="s">
        <v>5386</v>
      </c>
      <c r="N357" s="219" t="s">
        <v>4909</v>
      </c>
      <c r="O357" s="96" t="b">
        <f t="shared" si="5"/>
        <v>1</v>
      </c>
    </row>
    <row r="358" spans="1:15" ht="39.950000000000003" customHeight="1">
      <c r="A358" s="496" t="s">
        <v>5801</v>
      </c>
      <c r="B358" s="175" t="s">
        <v>3808</v>
      </c>
      <c r="C358" s="175" t="s">
        <v>3813</v>
      </c>
      <c r="D358" s="646">
        <v>3</v>
      </c>
      <c r="E358" s="646">
        <v>20</v>
      </c>
      <c r="F358" s="646">
        <v>20</v>
      </c>
      <c r="G358" s="175">
        <v>8</v>
      </c>
      <c r="H358" s="364" t="s">
        <v>5024</v>
      </c>
      <c r="I358" s="173" t="s">
        <v>3814</v>
      </c>
      <c r="J358" s="174" t="s">
        <v>3379</v>
      </c>
      <c r="K358" s="114" t="s">
        <v>5239</v>
      </c>
      <c r="L358" s="114" t="s">
        <v>4504</v>
      </c>
      <c r="M358" s="250" t="s">
        <v>5387</v>
      </c>
      <c r="N358" s="219" t="s">
        <v>4909</v>
      </c>
      <c r="O358" s="96" t="b">
        <f t="shared" si="5"/>
        <v>1</v>
      </c>
    </row>
    <row r="359" spans="1:15" ht="39.950000000000003" customHeight="1">
      <c r="A359" s="496" t="s">
        <v>5801</v>
      </c>
      <c r="B359" s="175" t="s">
        <v>3808</v>
      </c>
      <c r="C359" s="175" t="s">
        <v>3660</v>
      </c>
      <c r="D359" s="646"/>
      <c r="E359" s="646"/>
      <c r="F359" s="646"/>
      <c r="G359" s="175">
        <v>8</v>
      </c>
      <c r="H359" s="364" t="s">
        <v>5024</v>
      </c>
      <c r="I359" s="173" t="s">
        <v>3815</v>
      </c>
      <c r="J359" s="174" t="s">
        <v>3379</v>
      </c>
      <c r="K359" s="114" t="s">
        <v>678</v>
      </c>
      <c r="L359" s="114" t="s">
        <v>4504</v>
      </c>
      <c r="M359" s="250" t="s">
        <v>5461</v>
      </c>
      <c r="N359" s="219" t="s">
        <v>4909</v>
      </c>
      <c r="O359" s="96" t="b">
        <f t="shared" si="5"/>
        <v>1</v>
      </c>
    </row>
    <row r="360" spans="1:15" ht="39.950000000000003" customHeight="1">
      <c r="A360" s="496" t="s">
        <v>5801</v>
      </c>
      <c r="B360" s="175" t="s">
        <v>3808</v>
      </c>
      <c r="C360" s="175" t="s">
        <v>3660</v>
      </c>
      <c r="D360" s="646"/>
      <c r="E360" s="646"/>
      <c r="F360" s="646"/>
      <c r="G360" s="175">
        <v>5</v>
      </c>
      <c r="H360" s="364" t="s">
        <v>3380</v>
      </c>
      <c r="I360" s="173" t="s">
        <v>3816</v>
      </c>
      <c r="J360" s="174" t="s">
        <v>3376</v>
      </c>
      <c r="K360" s="114" t="s">
        <v>3360</v>
      </c>
      <c r="L360" s="114" t="s">
        <v>4505</v>
      </c>
      <c r="M360" s="251" t="s">
        <v>3933</v>
      </c>
      <c r="N360" s="219" t="s">
        <v>4908</v>
      </c>
      <c r="O360" s="96" t="b">
        <f t="shared" si="5"/>
        <v>0</v>
      </c>
    </row>
    <row r="361" spans="1:15" ht="39.950000000000003" customHeight="1">
      <c r="A361" s="496" t="s">
        <v>5801</v>
      </c>
      <c r="B361" s="175" t="s">
        <v>3808</v>
      </c>
      <c r="C361" s="175" t="s">
        <v>3660</v>
      </c>
      <c r="D361" s="646"/>
      <c r="E361" s="646"/>
      <c r="F361" s="646"/>
      <c r="G361" s="175">
        <v>1</v>
      </c>
      <c r="H361" s="364" t="s">
        <v>3441</v>
      </c>
      <c r="I361" s="173" t="s">
        <v>3817</v>
      </c>
      <c r="J361" s="174" t="s">
        <v>3379</v>
      </c>
      <c r="K361" s="114" t="s">
        <v>3360</v>
      </c>
      <c r="L361" s="114" t="s">
        <v>4505</v>
      </c>
      <c r="M361" s="251" t="s">
        <v>3934</v>
      </c>
      <c r="N361" s="219" t="s">
        <v>4908</v>
      </c>
      <c r="O361" s="96" t="b">
        <f t="shared" si="5"/>
        <v>0</v>
      </c>
    </row>
    <row r="362" spans="1:15" ht="39.950000000000003" customHeight="1">
      <c r="A362" s="496" t="s">
        <v>5801</v>
      </c>
      <c r="B362" s="175" t="s">
        <v>3808</v>
      </c>
      <c r="C362" s="175" t="s">
        <v>3660</v>
      </c>
      <c r="D362" s="646"/>
      <c r="E362" s="646"/>
      <c r="F362" s="646"/>
      <c r="G362" s="175">
        <v>1</v>
      </c>
      <c r="H362" s="364" t="s">
        <v>5019</v>
      </c>
      <c r="I362" s="173" t="s">
        <v>3818</v>
      </c>
      <c r="J362" s="174" t="s">
        <v>3376</v>
      </c>
      <c r="K362" s="114" t="s">
        <v>3360</v>
      </c>
      <c r="L362" s="114" t="s">
        <v>4505</v>
      </c>
      <c r="M362" s="251" t="s">
        <v>3935</v>
      </c>
      <c r="N362" s="219" t="s">
        <v>4908</v>
      </c>
      <c r="O362" s="96" t="b">
        <f t="shared" si="5"/>
        <v>0</v>
      </c>
    </row>
    <row r="363" spans="1:15" ht="39.950000000000003" customHeight="1">
      <c r="A363" s="496" t="s">
        <v>5801</v>
      </c>
      <c r="B363" s="175" t="s">
        <v>3808</v>
      </c>
      <c r="C363" s="175" t="s">
        <v>3613</v>
      </c>
      <c r="D363" s="645">
        <v>3</v>
      </c>
      <c r="E363" s="646">
        <v>17</v>
      </c>
      <c r="F363" s="646">
        <v>0</v>
      </c>
      <c r="G363" s="175">
        <v>7</v>
      </c>
      <c r="H363" s="364" t="s">
        <v>5024</v>
      </c>
      <c r="I363" s="173" t="s">
        <v>3819</v>
      </c>
      <c r="J363" s="174" t="s">
        <v>3376</v>
      </c>
      <c r="K363" s="114" t="s">
        <v>4414</v>
      </c>
      <c r="L363" s="114" t="s">
        <v>4504</v>
      </c>
      <c r="M363" s="250" t="s">
        <v>5294</v>
      </c>
      <c r="N363" s="219" t="s">
        <v>5236</v>
      </c>
      <c r="O363" s="96" t="b">
        <f t="shared" si="5"/>
        <v>1</v>
      </c>
    </row>
    <row r="364" spans="1:15" ht="39.950000000000003" customHeight="1">
      <c r="A364" s="496" t="s">
        <v>5801</v>
      </c>
      <c r="B364" s="175" t="s">
        <v>3808</v>
      </c>
      <c r="C364" s="175" t="s">
        <v>3437</v>
      </c>
      <c r="D364" s="645"/>
      <c r="E364" s="646"/>
      <c r="F364" s="646"/>
      <c r="G364" s="175">
        <v>2</v>
      </c>
      <c r="H364" s="364" t="s">
        <v>5024</v>
      </c>
      <c r="I364" s="173" t="s">
        <v>3820</v>
      </c>
      <c r="J364" s="174" t="s">
        <v>3379</v>
      </c>
      <c r="K364" s="114" t="s">
        <v>3360</v>
      </c>
      <c r="L364" s="114" t="s">
        <v>4505</v>
      </c>
      <c r="M364" s="251" t="s">
        <v>3921</v>
      </c>
      <c r="N364" s="219" t="s">
        <v>4908</v>
      </c>
      <c r="O364" s="96" t="b">
        <f t="shared" si="5"/>
        <v>0</v>
      </c>
    </row>
    <row r="365" spans="1:15" ht="39.950000000000003" customHeight="1">
      <c r="A365" s="496" t="s">
        <v>5801</v>
      </c>
      <c r="B365" s="175" t="s">
        <v>3808</v>
      </c>
      <c r="C365" s="175" t="s">
        <v>3437</v>
      </c>
      <c r="D365" s="645"/>
      <c r="E365" s="646"/>
      <c r="F365" s="646"/>
      <c r="G365" s="175">
        <v>1</v>
      </c>
      <c r="H365" s="364" t="s">
        <v>5024</v>
      </c>
      <c r="I365" s="173" t="s">
        <v>3821</v>
      </c>
      <c r="J365" s="174" t="s">
        <v>3538</v>
      </c>
      <c r="K365" s="114" t="s">
        <v>3360</v>
      </c>
      <c r="L365" s="114" t="s">
        <v>4505</v>
      </c>
      <c r="M365" s="251" t="s">
        <v>3921</v>
      </c>
      <c r="N365" s="219" t="s">
        <v>4908</v>
      </c>
      <c r="O365" s="96" t="b">
        <f t="shared" si="5"/>
        <v>0</v>
      </c>
    </row>
    <row r="366" spans="1:15" ht="39.950000000000003" customHeight="1">
      <c r="A366" s="496" t="s">
        <v>5801</v>
      </c>
      <c r="B366" s="175" t="s">
        <v>3808</v>
      </c>
      <c r="C366" s="175" t="s">
        <v>3437</v>
      </c>
      <c r="D366" s="645"/>
      <c r="E366" s="646"/>
      <c r="F366" s="646"/>
      <c r="G366" s="175">
        <v>1</v>
      </c>
      <c r="H366" s="364" t="s">
        <v>5020</v>
      </c>
      <c r="I366" s="173" t="s">
        <v>3822</v>
      </c>
      <c r="J366" s="174" t="s">
        <v>3379</v>
      </c>
      <c r="K366" s="114" t="s">
        <v>5546</v>
      </c>
      <c r="L366" s="114" t="s">
        <v>4504</v>
      </c>
      <c r="M366" s="250" t="s">
        <v>5295</v>
      </c>
      <c r="N366" s="219" t="s">
        <v>4909</v>
      </c>
      <c r="O366" s="96" t="b">
        <f t="shared" si="5"/>
        <v>1</v>
      </c>
    </row>
    <row r="367" spans="1:15" ht="39.950000000000003" customHeight="1">
      <c r="A367" s="496" t="s">
        <v>5801</v>
      </c>
      <c r="B367" s="175" t="s">
        <v>3808</v>
      </c>
      <c r="C367" s="175" t="s">
        <v>3437</v>
      </c>
      <c r="D367" s="645"/>
      <c r="E367" s="646"/>
      <c r="F367" s="646"/>
      <c r="G367" s="175">
        <v>1</v>
      </c>
      <c r="H367" s="364" t="s">
        <v>5020</v>
      </c>
      <c r="I367" s="173" t="s">
        <v>3823</v>
      </c>
      <c r="J367" s="174" t="s">
        <v>3538</v>
      </c>
      <c r="K367" s="114" t="s">
        <v>4496</v>
      </c>
      <c r="L367" s="114" t="s">
        <v>4504</v>
      </c>
      <c r="M367" s="250" t="s">
        <v>5295</v>
      </c>
      <c r="N367" s="219" t="s">
        <v>4909</v>
      </c>
      <c r="O367" s="96" t="b">
        <f t="shared" si="5"/>
        <v>1</v>
      </c>
    </row>
    <row r="368" spans="1:15" ht="39.950000000000003" customHeight="1">
      <c r="A368" s="496" t="s">
        <v>5801</v>
      </c>
      <c r="B368" s="175" t="s">
        <v>3808</v>
      </c>
      <c r="C368" s="175" t="s">
        <v>3437</v>
      </c>
      <c r="D368" s="645"/>
      <c r="E368" s="646"/>
      <c r="F368" s="646"/>
      <c r="G368" s="175">
        <v>1</v>
      </c>
      <c r="H368" s="364" t="s">
        <v>5020</v>
      </c>
      <c r="I368" s="173" t="s">
        <v>3824</v>
      </c>
      <c r="J368" s="174" t="s">
        <v>3379</v>
      </c>
      <c r="K368" s="114" t="s">
        <v>4496</v>
      </c>
      <c r="L368" s="114" t="s">
        <v>4504</v>
      </c>
      <c r="M368" s="250" t="s">
        <v>5295</v>
      </c>
      <c r="N368" s="219" t="s">
        <v>4909</v>
      </c>
      <c r="O368" s="96" t="b">
        <f t="shared" si="5"/>
        <v>1</v>
      </c>
    </row>
    <row r="369" spans="1:15" ht="39.950000000000003" customHeight="1">
      <c r="A369" s="496" t="s">
        <v>5801</v>
      </c>
      <c r="B369" s="175" t="s">
        <v>3808</v>
      </c>
      <c r="C369" s="175" t="s">
        <v>3825</v>
      </c>
      <c r="D369" s="646">
        <v>1</v>
      </c>
      <c r="E369" s="646">
        <v>21</v>
      </c>
      <c r="F369" s="646">
        <v>21</v>
      </c>
      <c r="G369" s="175">
        <v>6</v>
      </c>
      <c r="H369" s="364" t="s">
        <v>5024</v>
      </c>
      <c r="I369" s="173" t="s">
        <v>3826</v>
      </c>
      <c r="J369" s="174" t="s">
        <v>3376</v>
      </c>
      <c r="K369" s="219" t="s">
        <v>3360</v>
      </c>
      <c r="L369" s="114" t="s">
        <v>4505</v>
      </c>
      <c r="M369" s="227" t="s">
        <v>3936</v>
      </c>
      <c r="N369" s="219" t="s">
        <v>4908</v>
      </c>
      <c r="O369" s="96" t="b">
        <f t="shared" si="5"/>
        <v>0</v>
      </c>
    </row>
    <row r="370" spans="1:15" ht="39.950000000000003" customHeight="1">
      <c r="A370" s="496" t="s">
        <v>5801</v>
      </c>
      <c r="B370" s="175" t="s">
        <v>3808</v>
      </c>
      <c r="C370" s="175" t="s">
        <v>3825</v>
      </c>
      <c r="D370" s="646"/>
      <c r="E370" s="646"/>
      <c r="F370" s="646"/>
      <c r="G370" s="175">
        <v>1</v>
      </c>
      <c r="H370" s="364" t="s">
        <v>5024</v>
      </c>
      <c r="I370" s="173" t="s">
        <v>3827</v>
      </c>
      <c r="J370" s="174" t="s">
        <v>3376</v>
      </c>
      <c r="K370" s="114" t="s">
        <v>5547</v>
      </c>
      <c r="L370" s="114" t="s">
        <v>4504</v>
      </c>
      <c r="M370" s="250" t="s">
        <v>5296</v>
      </c>
      <c r="N370" s="219" t="s">
        <v>4909</v>
      </c>
      <c r="O370" s="96" t="b">
        <f t="shared" si="5"/>
        <v>1</v>
      </c>
    </row>
    <row r="371" spans="1:15" ht="39.950000000000003" customHeight="1">
      <c r="A371" s="496" t="s">
        <v>5801</v>
      </c>
      <c r="B371" s="175" t="s">
        <v>3930</v>
      </c>
      <c r="C371" s="175" t="s">
        <v>3415</v>
      </c>
      <c r="D371" s="646">
        <v>3</v>
      </c>
      <c r="E371" s="646">
        <v>67</v>
      </c>
      <c r="F371" s="646">
        <v>61</v>
      </c>
      <c r="G371" s="175">
        <v>8</v>
      </c>
      <c r="H371" s="364" t="s">
        <v>5019</v>
      </c>
      <c r="I371" s="173" t="s">
        <v>4554</v>
      </c>
      <c r="J371" s="174" t="s">
        <v>3343</v>
      </c>
      <c r="K371" s="114" t="s">
        <v>678</v>
      </c>
      <c r="L371" s="114" t="s">
        <v>4504</v>
      </c>
      <c r="M371" s="250" t="s">
        <v>5388</v>
      </c>
      <c r="N371" s="219" t="s">
        <v>4909</v>
      </c>
      <c r="O371" s="96" t="b">
        <f t="shared" si="5"/>
        <v>1</v>
      </c>
    </row>
    <row r="372" spans="1:15" ht="39.950000000000003" customHeight="1">
      <c r="A372" s="496" t="s">
        <v>5801</v>
      </c>
      <c r="B372" s="175" t="s">
        <v>3930</v>
      </c>
      <c r="C372" s="175" t="s">
        <v>3415</v>
      </c>
      <c r="D372" s="646"/>
      <c r="E372" s="646"/>
      <c r="F372" s="646"/>
      <c r="G372" s="175">
        <v>6</v>
      </c>
      <c r="H372" s="364" t="s">
        <v>5020</v>
      </c>
      <c r="I372" s="173" t="s">
        <v>3828</v>
      </c>
      <c r="J372" s="174" t="s">
        <v>3343</v>
      </c>
      <c r="K372" s="114" t="s">
        <v>4414</v>
      </c>
      <c r="L372" s="114" t="s">
        <v>4504</v>
      </c>
      <c r="M372" s="250" t="s">
        <v>5462</v>
      </c>
      <c r="N372" s="219" t="s">
        <v>4909</v>
      </c>
      <c r="O372" s="96" t="b">
        <f t="shared" si="5"/>
        <v>1</v>
      </c>
    </row>
    <row r="373" spans="1:15" ht="39.950000000000003" customHeight="1">
      <c r="A373" s="496" t="s">
        <v>5801</v>
      </c>
      <c r="B373" s="175" t="s">
        <v>3930</v>
      </c>
      <c r="C373" s="175" t="s">
        <v>3415</v>
      </c>
      <c r="D373" s="646"/>
      <c r="E373" s="646"/>
      <c r="F373" s="646"/>
      <c r="G373" s="175">
        <v>1</v>
      </c>
      <c r="H373" s="364" t="s">
        <v>5020</v>
      </c>
      <c r="I373" s="173" t="s">
        <v>3829</v>
      </c>
      <c r="J373" s="174" t="s">
        <v>3343</v>
      </c>
      <c r="K373" s="219" t="s">
        <v>4441</v>
      </c>
      <c r="L373" s="114" t="s">
        <v>4506</v>
      </c>
      <c r="M373" s="227" t="s">
        <v>5501</v>
      </c>
      <c r="N373" s="219" t="s">
        <v>5235</v>
      </c>
      <c r="O373" s="96" t="b">
        <f t="shared" si="5"/>
        <v>1</v>
      </c>
    </row>
    <row r="374" spans="1:15" ht="39.950000000000003" customHeight="1">
      <c r="A374" s="496" t="s">
        <v>5801</v>
      </c>
      <c r="B374" s="175" t="s">
        <v>3930</v>
      </c>
      <c r="C374" s="175" t="s">
        <v>3415</v>
      </c>
      <c r="D374" s="646"/>
      <c r="E374" s="646"/>
      <c r="F374" s="646"/>
      <c r="G374" s="175">
        <v>1</v>
      </c>
      <c r="H374" s="364" t="s">
        <v>5020</v>
      </c>
      <c r="I374" s="173" t="s">
        <v>3830</v>
      </c>
      <c r="J374" s="174" t="s">
        <v>3343</v>
      </c>
      <c r="K374" s="114" t="s">
        <v>678</v>
      </c>
      <c r="L374" s="114" t="s">
        <v>4504</v>
      </c>
      <c r="M374" s="250" t="s">
        <v>5297</v>
      </c>
      <c r="N374" s="219" t="s">
        <v>4909</v>
      </c>
      <c r="O374" s="96" t="b">
        <f t="shared" si="5"/>
        <v>1</v>
      </c>
    </row>
    <row r="375" spans="1:15" ht="39.950000000000003" customHeight="1">
      <c r="A375" s="496" t="s">
        <v>5801</v>
      </c>
      <c r="B375" s="175" t="s">
        <v>3930</v>
      </c>
      <c r="C375" s="175" t="s">
        <v>3415</v>
      </c>
      <c r="D375" s="646"/>
      <c r="E375" s="646"/>
      <c r="F375" s="646"/>
      <c r="G375" s="175">
        <v>1</v>
      </c>
      <c r="H375" s="364" t="s">
        <v>5024</v>
      </c>
      <c r="I375" s="173" t="s">
        <v>4555</v>
      </c>
      <c r="J375" s="174" t="s">
        <v>3343</v>
      </c>
      <c r="K375" s="114" t="s">
        <v>5239</v>
      </c>
      <c r="L375" s="114" t="s">
        <v>4504</v>
      </c>
      <c r="M375" s="250" t="s">
        <v>5389</v>
      </c>
      <c r="N375" s="219" t="s">
        <v>4909</v>
      </c>
      <c r="O375" s="96" t="b">
        <f t="shared" si="5"/>
        <v>1</v>
      </c>
    </row>
    <row r="376" spans="1:15" ht="39.950000000000003" customHeight="1">
      <c r="A376" s="496" t="s">
        <v>5801</v>
      </c>
      <c r="B376" s="175" t="s">
        <v>3930</v>
      </c>
      <c r="C376" s="175" t="s">
        <v>3415</v>
      </c>
      <c r="D376" s="646"/>
      <c r="E376" s="646"/>
      <c r="F376" s="646"/>
      <c r="G376" s="175">
        <v>1</v>
      </c>
      <c r="H376" s="364" t="s">
        <v>5020</v>
      </c>
      <c r="I376" s="173" t="s">
        <v>3831</v>
      </c>
      <c r="J376" s="174" t="s">
        <v>3343</v>
      </c>
      <c r="K376" s="219" t="s">
        <v>4441</v>
      </c>
      <c r="L376" s="114" t="s">
        <v>4506</v>
      </c>
      <c r="M376" s="227" t="s">
        <v>5502</v>
      </c>
      <c r="N376" s="219" t="s">
        <v>4908</v>
      </c>
      <c r="O376" s="96" t="b">
        <f t="shared" si="5"/>
        <v>0</v>
      </c>
    </row>
    <row r="377" spans="1:15" ht="39.950000000000003" customHeight="1">
      <c r="A377" s="496" t="s">
        <v>5801</v>
      </c>
      <c r="B377" s="175" t="s">
        <v>3930</v>
      </c>
      <c r="C377" s="175" t="s">
        <v>3557</v>
      </c>
      <c r="D377" s="646">
        <v>3</v>
      </c>
      <c r="E377" s="646">
        <v>25</v>
      </c>
      <c r="F377" s="646">
        <v>22</v>
      </c>
      <c r="G377" s="175">
        <v>2</v>
      </c>
      <c r="H377" s="364" t="s">
        <v>5024</v>
      </c>
      <c r="I377" s="173" t="s">
        <v>4556</v>
      </c>
      <c r="J377" s="174" t="s">
        <v>3343</v>
      </c>
      <c r="K377" s="114" t="s">
        <v>678</v>
      </c>
      <c r="L377" s="114" t="s">
        <v>4504</v>
      </c>
      <c r="M377" s="250" t="s">
        <v>5390</v>
      </c>
      <c r="N377" s="219" t="s">
        <v>4909</v>
      </c>
      <c r="O377" s="96" t="b">
        <f t="shared" si="5"/>
        <v>1</v>
      </c>
    </row>
    <row r="378" spans="1:15" ht="39.950000000000003" customHeight="1">
      <c r="A378" s="496" t="s">
        <v>5801</v>
      </c>
      <c r="B378" s="175" t="s">
        <v>3930</v>
      </c>
      <c r="C378" s="175" t="s">
        <v>3412</v>
      </c>
      <c r="D378" s="646"/>
      <c r="E378" s="646"/>
      <c r="F378" s="646"/>
      <c r="G378" s="175">
        <v>1</v>
      </c>
      <c r="H378" s="364" t="s">
        <v>5024</v>
      </c>
      <c r="I378" s="173" t="s">
        <v>3832</v>
      </c>
      <c r="J378" s="174" t="s">
        <v>3343</v>
      </c>
      <c r="K378" s="114" t="s">
        <v>4414</v>
      </c>
      <c r="L378" s="114" t="s">
        <v>4504</v>
      </c>
      <c r="M378" s="250" t="s">
        <v>5463</v>
      </c>
      <c r="N378" s="219" t="s">
        <v>4909</v>
      </c>
      <c r="O378" s="96" t="b">
        <f t="shared" si="5"/>
        <v>1</v>
      </c>
    </row>
    <row r="379" spans="1:15" ht="39.950000000000003" customHeight="1">
      <c r="A379" s="496" t="s">
        <v>5801</v>
      </c>
      <c r="B379" s="175" t="s">
        <v>3930</v>
      </c>
      <c r="C379" s="175" t="s">
        <v>3412</v>
      </c>
      <c r="D379" s="646"/>
      <c r="E379" s="646"/>
      <c r="F379" s="646"/>
      <c r="G379" s="175">
        <v>1</v>
      </c>
      <c r="H379" s="364" t="s">
        <v>5020</v>
      </c>
      <c r="I379" s="173" t="s">
        <v>3833</v>
      </c>
      <c r="J379" s="174" t="s">
        <v>3343</v>
      </c>
      <c r="K379" s="114" t="s">
        <v>5239</v>
      </c>
      <c r="L379" s="114" t="s">
        <v>4504</v>
      </c>
      <c r="M379" s="250" t="s">
        <v>5391</v>
      </c>
      <c r="N379" s="219" t="s">
        <v>4909</v>
      </c>
      <c r="O379" s="96" t="b">
        <f t="shared" si="5"/>
        <v>1</v>
      </c>
    </row>
    <row r="380" spans="1:15" ht="39.950000000000003" customHeight="1">
      <c r="A380" s="496" t="s">
        <v>5801</v>
      </c>
      <c r="B380" s="175" t="s">
        <v>3930</v>
      </c>
      <c r="C380" s="175" t="s">
        <v>3834</v>
      </c>
      <c r="D380" s="645">
        <v>3</v>
      </c>
      <c r="E380" s="646">
        <v>15</v>
      </c>
      <c r="F380" s="646">
        <v>15</v>
      </c>
      <c r="G380" s="175">
        <v>1</v>
      </c>
      <c r="H380" s="364" t="s">
        <v>5019</v>
      </c>
      <c r="I380" s="173" t="s">
        <v>3835</v>
      </c>
      <c r="J380" s="174" t="s">
        <v>3343</v>
      </c>
      <c r="K380" s="114" t="s">
        <v>3597</v>
      </c>
      <c r="L380" s="114" t="s">
        <v>4504</v>
      </c>
      <c r="M380" s="250" t="s">
        <v>5298</v>
      </c>
      <c r="N380" s="219" t="s">
        <v>4909</v>
      </c>
      <c r="O380" s="96" t="b">
        <f t="shared" si="5"/>
        <v>1</v>
      </c>
    </row>
    <row r="381" spans="1:15" ht="39.950000000000003" customHeight="1">
      <c r="A381" s="496" t="s">
        <v>5801</v>
      </c>
      <c r="B381" s="175" t="s">
        <v>3930</v>
      </c>
      <c r="C381" s="175" t="s">
        <v>3460</v>
      </c>
      <c r="D381" s="645"/>
      <c r="E381" s="646"/>
      <c r="F381" s="646"/>
      <c r="G381" s="175">
        <v>1</v>
      </c>
      <c r="H381" s="364" t="s">
        <v>5024</v>
      </c>
      <c r="I381" s="173" t="s">
        <v>3836</v>
      </c>
      <c r="J381" s="174" t="s">
        <v>3343</v>
      </c>
      <c r="K381" s="114" t="s">
        <v>3360</v>
      </c>
      <c r="L381" s="114" t="s">
        <v>4505</v>
      </c>
      <c r="M381" s="251" t="s">
        <v>3922</v>
      </c>
      <c r="N381" s="219" t="s">
        <v>4908</v>
      </c>
      <c r="O381" s="96" t="b">
        <f t="shared" si="5"/>
        <v>0</v>
      </c>
    </row>
    <row r="382" spans="1:15" ht="39.950000000000003" customHeight="1">
      <c r="A382" s="496" t="s">
        <v>5801</v>
      </c>
      <c r="B382" s="175" t="s">
        <v>3930</v>
      </c>
      <c r="C382" s="175" t="s">
        <v>3460</v>
      </c>
      <c r="D382" s="645"/>
      <c r="E382" s="646"/>
      <c r="F382" s="646"/>
      <c r="G382" s="175">
        <v>1</v>
      </c>
      <c r="H382" s="364" t="s">
        <v>5024</v>
      </c>
      <c r="I382" s="173" t="s">
        <v>3837</v>
      </c>
      <c r="J382" s="174" t="s">
        <v>3343</v>
      </c>
      <c r="K382" s="114" t="s">
        <v>3360</v>
      </c>
      <c r="L382" s="114" t="s">
        <v>4505</v>
      </c>
      <c r="M382" s="251" t="s">
        <v>3922</v>
      </c>
      <c r="N382" s="219" t="s">
        <v>4908</v>
      </c>
      <c r="O382" s="96" t="b">
        <f t="shared" si="5"/>
        <v>0</v>
      </c>
    </row>
    <row r="383" spans="1:15" ht="39.950000000000003" customHeight="1">
      <c r="A383" s="496" t="s">
        <v>5801</v>
      </c>
      <c r="B383" s="175" t="s">
        <v>3930</v>
      </c>
      <c r="C383" s="175" t="s">
        <v>3460</v>
      </c>
      <c r="D383" s="645"/>
      <c r="E383" s="646"/>
      <c r="F383" s="646"/>
      <c r="G383" s="175">
        <v>1</v>
      </c>
      <c r="H383" s="364" t="s">
        <v>5020</v>
      </c>
      <c r="I383" s="173" t="s">
        <v>3838</v>
      </c>
      <c r="J383" s="174" t="s">
        <v>3343</v>
      </c>
      <c r="K383" s="114" t="s">
        <v>3360</v>
      </c>
      <c r="L383" s="114" t="s">
        <v>4505</v>
      </c>
      <c r="M383" s="251" t="s">
        <v>3922</v>
      </c>
      <c r="N383" s="219" t="s">
        <v>4908</v>
      </c>
      <c r="O383" s="96" t="b">
        <f t="shared" si="5"/>
        <v>0</v>
      </c>
    </row>
    <row r="384" spans="1:15" ht="39.950000000000003" customHeight="1">
      <c r="A384" s="496" t="s">
        <v>5801</v>
      </c>
      <c r="B384" s="175" t="s">
        <v>3839</v>
      </c>
      <c r="C384" s="175" t="s">
        <v>3363</v>
      </c>
      <c r="D384" s="364">
        <v>21</v>
      </c>
      <c r="E384" s="364">
        <v>80</v>
      </c>
      <c r="F384" s="364">
        <v>60</v>
      </c>
      <c r="G384" s="175">
        <v>7</v>
      </c>
      <c r="H384" s="364" t="s">
        <v>5033</v>
      </c>
      <c r="I384" s="173" t="s">
        <v>3840</v>
      </c>
      <c r="J384" s="174" t="s">
        <v>3343</v>
      </c>
      <c r="K384" s="114" t="s">
        <v>5071</v>
      </c>
      <c r="L384" s="114" t="s">
        <v>4504</v>
      </c>
      <c r="M384" s="250" t="s">
        <v>5392</v>
      </c>
      <c r="N384" s="219" t="s">
        <v>4909</v>
      </c>
      <c r="O384" s="96" t="b">
        <f t="shared" si="5"/>
        <v>1</v>
      </c>
    </row>
    <row r="385" spans="1:15" ht="39.950000000000003" customHeight="1">
      <c r="A385" s="496" t="s">
        <v>5801</v>
      </c>
      <c r="B385" s="175" t="s">
        <v>3839</v>
      </c>
      <c r="C385" s="175" t="s">
        <v>3841</v>
      </c>
      <c r="D385" s="646">
        <v>1</v>
      </c>
      <c r="E385" s="646">
        <v>44</v>
      </c>
      <c r="F385" s="646">
        <v>43</v>
      </c>
      <c r="G385" s="175">
        <v>9</v>
      </c>
      <c r="H385" s="364" t="s">
        <v>5024</v>
      </c>
      <c r="I385" s="173" t="s">
        <v>3842</v>
      </c>
      <c r="J385" s="174" t="s">
        <v>3343</v>
      </c>
      <c r="K385" s="114" t="s">
        <v>3597</v>
      </c>
      <c r="L385" s="114" t="s">
        <v>4504</v>
      </c>
      <c r="M385" s="250" t="s">
        <v>5298</v>
      </c>
      <c r="N385" s="219" t="s">
        <v>4909</v>
      </c>
      <c r="O385" s="96" t="b">
        <f t="shared" si="5"/>
        <v>1</v>
      </c>
    </row>
    <row r="386" spans="1:15" ht="39.950000000000003" customHeight="1">
      <c r="A386" s="496" t="s">
        <v>5801</v>
      </c>
      <c r="B386" s="175" t="s">
        <v>3839</v>
      </c>
      <c r="C386" s="175" t="s">
        <v>3841</v>
      </c>
      <c r="D386" s="646"/>
      <c r="E386" s="646"/>
      <c r="F386" s="646"/>
      <c r="G386" s="175">
        <v>5</v>
      </c>
      <c r="H386" s="364" t="s">
        <v>5024</v>
      </c>
      <c r="I386" s="173" t="s">
        <v>3843</v>
      </c>
      <c r="J386" s="174" t="s">
        <v>3343</v>
      </c>
      <c r="K386" s="114" t="s">
        <v>3360</v>
      </c>
      <c r="L386" s="114" t="s">
        <v>4505</v>
      </c>
      <c r="M386" s="251" t="s">
        <v>3923</v>
      </c>
      <c r="N386" s="219" t="s">
        <v>4908</v>
      </c>
      <c r="O386" s="96" t="b">
        <f t="shared" si="5"/>
        <v>0</v>
      </c>
    </row>
    <row r="387" spans="1:15" ht="39.950000000000003" customHeight="1">
      <c r="A387" s="496" t="s">
        <v>5801</v>
      </c>
      <c r="B387" s="175" t="s">
        <v>3839</v>
      </c>
      <c r="C387" s="175" t="s">
        <v>3841</v>
      </c>
      <c r="D387" s="646"/>
      <c r="E387" s="646"/>
      <c r="F387" s="646"/>
      <c r="G387" s="175">
        <v>1</v>
      </c>
      <c r="H387" s="364" t="s">
        <v>5029</v>
      </c>
      <c r="I387" s="173" t="s">
        <v>3844</v>
      </c>
      <c r="J387" s="174" t="s">
        <v>3343</v>
      </c>
      <c r="K387" s="114" t="s">
        <v>4441</v>
      </c>
      <c r="L387" s="114" t="s">
        <v>4506</v>
      </c>
      <c r="M387" s="251" t="s">
        <v>5503</v>
      </c>
      <c r="N387" s="219" t="s">
        <v>4908</v>
      </c>
      <c r="O387" s="96" t="b">
        <f t="shared" si="5"/>
        <v>0</v>
      </c>
    </row>
    <row r="388" spans="1:15" ht="39.950000000000003" customHeight="1">
      <c r="A388" s="496" t="s">
        <v>5801</v>
      </c>
      <c r="B388" s="175" t="s">
        <v>3839</v>
      </c>
      <c r="C388" s="175" t="s">
        <v>3841</v>
      </c>
      <c r="D388" s="646"/>
      <c r="E388" s="646"/>
      <c r="F388" s="646"/>
      <c r="G388" s="175">
        <v>1</v>
      </c>
      <c r="H388" s="364" t="s">
        <v>5024</v>
      </c>
      <c r="I388" s="173" t="s">
        <v>3845</v>
      </c>
      <c r="J388" s="174" t="s">
        <v>3343</v>
      </c>
      <c r="K388" s="114" t="s">
        <v>3360</v>
      </c>
      <c r="L388" s="114" t="s">
        <v>4505</v>
      </c>
      <c r="M388" s="251" t="s">
        <v>3923</v>
      </c>
      <c r="N388" s="219" t="s">
        <v>4908</v>
      </c>
      <c r="O388" s="96" t="b">
        <f t="shared" si="5"/>
        <v>0</v>
      </c>
    </row>
    <row r="389" spans="1:15" ht="39.950000000000003" customHeight="1">
      <c r="A389" s="496" t="s">
        <v>5801</v>
      </c>
      <c r="B389" s="175" t="s">
        <v>3839</v>
      </c>
      <c r="C389" s="175" t="s">
        <v>3841</v>
      </c>
      <c r="D389" s="646"/>
      <c r="E389" s="646"/>
      <c r="F389" s="646"/>
      <c r="G389" s="175">
        <v>1</v>
      </c>
      <c r="H389" s="364" t="s">
        <v>5024</v>
      </c>
      <c r="I389" s="173" t="s">
        <v>3846</v>
      </c>
      <c r="J389" s="174" t="s">
        <v>3343</v>
      </c>
      <c r="K389" s="114" t="s">
        <v>3360</v>
      </c>
      <c r="L389" s="114" t="s">
        <v>4505</v>
      </c>
      <c r="M389" s="251" t="s">
        <v>3923</v>
      </c>
      <c r="N389" s="219" t="s">
        <v>4908</v>
      </c>
      <c r="O389" s="96" t="b">
        <f t="shared" ref="O389:O452" si="6">IF(OR(N389="처리완료"), TRUE, IF(OR(N389="미처리"), FALSE, TRUE))</f>
        <v>0</v>
      </c>
    </row>
    <row r="390" spans="1:15" ht="39.950000000000003" customHeight="1">
      <c r="A390" s="496" t="s">
        <v>5801</v>
      </c>
      <c r="B390" s="175" t="s">
        <v>3839</v>
      </c>
      <c r="C390" s="175" t="s">
        <v>3841</v>
      </c>
      <c r="D390" s="646"/>
      <c r="E390" s="646"/>
      <c r="F390" s="646"/>
      <c r="G390" s="175">
        <v>1</v>
      </c>
      <c r="H390" s="364" t="s">
        <v>5020</v>
      </c>
      <c r="I390" s="173" t="s">
        <v>3847</v>
      </c>
      <c r="J390" s="174" t="s">
        <v>3343</v>
      </c>
      <c r="K390" s="114" t="s">
        <v>3597</v>
      </c>
      <c r="L390" s="114" t="s">
        <v>4504</v>
      </c>
      <c r="M390" s="250" t="s">
        <v>5298</v>
      </c>
      <c r="N390" s="219" t="s">
        <v>4909</v>
      </c>
      <c r="O390" s="96" t="b">
        <f t="shared" si="6"/>
        <v>1</v>
      </c>
    </row>
    <row r="391" spans="1:15" ht="39.950000000000003" customHeight="1">
      <c r="A391" s="496" t="s">
        <v>5801</v>
      </c>
      <c r="B391" s="175" t="s">
        <v>3839</v>
      </c>
      <c r="C391" s="175" t="s">
        <v>3841</v>
      </c>
      <c r="D391" s="646"/>
      <c r="E391" s="646"/>
      <c r="F391" s="646"/>
      <c r="G391" s="175">
        <v>1</v>
      </c>
      <c r="H391" s="364" t="s">
        <v>5020</v>
      </c>
      <c r="I391" s="173" t="s">
        <v>3848</v>
      </c>
      <c r="J391" s="174" t="s">
        <v>3343</v>
      </c>
      <c r="K391" s="114" t="s">
        <v>5239</v>
      </c>
      <c r="L391" s="114" t="s">
        <v>4504</v>
      </c>
      <c r="M391" s="250" t="s">
        <v>5299</v>
      </c>
      <c r="N391" s="219" t="s">
        <v>4909</v>
      </c>
      <c r="O391" s="96" t="b">
        <f t="shared" si="6"/>
        <v>1</v>
      </c>
    </row>
    <row r="392" spans="1:15" ht="39.950000000000003" customHeight="1">
      <c r="A392" s="496" t="s">
        <v>5801</v>
      </c>
      <c r="B392" s="175" t="s">
        <v>3839</v>
      </c>
      <c r="C392" s="175" t="s">
        <v>3849</v>
      </c>
      <c r="D392" s="646">
        <v>1</v>
      </c>
      <c r="E392" s="646">
        <v>36</v>
      </c>
      <c r="F392" s="646">
        <v>32</v>
      </c>
      <c r="G392" s="175">
        <v>5</v>
      </c>
      <c r="H392" s="364" t="s">
        <v>5024</v>
      </c>
      <c r="I392" s="173" t="s">
        <v>3850</v>
      </c>
      <c r="J392" s="174" t="s">
        <v>3343</v>
      </c>
      <c r="K392" s="219" t="s">
        <v>3360</v>
      </c>
      <c r="L392" s="114" t="s">
        <v>4505</v>
      </c>
      <c r="M392" s="227" t="s">
        <v>3937</v>
      </c>
      <c r="N392" s="219" t="s">
        <v>4908</v>
      </c>
      <c r="O392" s="96" t="b">
        <f t="shared" si="6"/>
        <v>0</v>
      </c>
    </row>
    <row r="393" spans="1:15" ht="39.950000000000003" customHeight="1">
      <c r="A393" s="496" t="s">
        <v>5801</v>
      </c>
      <c r="B393" s="175" t="s">
        <v>3839</v>
      </c>
      <c r="C393" s="175" t="s">
        <v>3849</v>
      </c>
      <c r="D393" s="646"/>
      <c r="E393" s="646"/>
      <c r="F393" s="646"/>
      <c r="G393" s="175">
        <v>4</v>
      </c>
      <c r="H393" s="364" t="s">
        <v>5020</v>
      </c>
      <c r="I393" s="173" t="s">
        <v>3851</v>
      </c>
      <c r="J393" s="174" t="s">
        <v>3343</v>
      </c>
      <c r="K393" s="219" t="s">
        <v>3360</v>
      </c>
      <c r="L393" s="114" t="s">
        <v>4505</v>
      </c>
      <c r="M393" s="227" t="s">
        <v>3938</v>
      </c>
      <c r="N393" s="219" t="s">
        <v>4908</v>
      </c>
      <c r="O393" s="96" t="b">
        <f t="shared" si="6"/>
        <v>0</v>
      </c>
    </row>
    <row r="394" spans="1:15" ht="39.950000000000003" customHeight="1">
      <c r="A394" s="496" t="s">
        <v>5801</v>
      </c>
      <c r="B394" s="175" t="s">
        <v>3839</v>
      </c>
      <c r="C394" s="175" t="s">
        <v>3849</v>
      </c>
      <c r="D394" s="646"/>
      <c r="E394" s="646"/>
      <c r="F394" s="646"/>
      <c r="G394" s="175">
        <v>3</v>
      </c>
      <c r="H394" s="364" t="s">
        <v>5024</v>
      </c>
      <c r="I394" s="173" t="s">
        <v>3852</v>
      </c>
      <c r="J394" s="174" t="s">
        <v>3343</v>
      </c>
      <c r="K394" s="114" t="s">
        <v>5071</v>
      </c>
      <c r="L394" s="114" t="s">
        <v>4504</v>
      </c>
      <c r="M394" s="250" t="s">
        <v>5393</v>
      </c>
      <c r="N394" s="219" t="s">
        <v>4909</v>
      </c>
      <c r="O394" s="96" t="b">
        <f t="shared" si="6"/>
        <v>1</v>
      </c>
    </row>
    <row r="395" spans="1:15" ht="39.950000000000003" customHeight="1">
      <c r="A395" s="496" t="s">
        <v>5801</v>
      </c>
      <c r="B395" s="175" t="s">
        <v>3839</v>
      </c>
      <c r="C395" s="175" t="s">
        <v>3849</v>
      </c>
      <c r="D395" s="646"/>
      <c r="E395" s="646"/>
      <c r="F395" s="646"/>
      <c r="G395" s="175">
        <v>1</v>
      </c>
      <c r="H395" s="364" t="s">
        <v>5020</v>
      </c>
      <c r="I395" s="173" t="s">
        <v>3853</v>
      </c>
      <c r="J395" s="174" t="s">
        <v>3343</v>
      </c>
      <c r="K395" s="219" t="s">
        <v>3360</v>
      </c>
      <c r="L395" s="114" t="s">
        <v>4505</v>
      </c>
      <c r="M395" s="227" t="s">
        <v>3937</v>
      </c>
      <c r="N395" s="219" t="s">
        <v>4908</v>
      </c>
      <c r="O395" s="96" t="b">
        <f t="shared" si="6"/>
        <v>0</v>
      </c>
    </row>
    <row r="396" spans="1:15" ht="39.950000000000003" customHeight="1">
      <c r="A396" s="496" t="s">
        <v>5801</v>
      </c>
      <c r="B396" s="175" t="s">
        <v>3839</v>
      </c>
      <c r="C396" s="175" t="s">
        <v>3849</v>
      </c>
      <c r="D396" s="646"/>
      <c r="E396" s="646"/>
      <c r="F396" s="646"/>
      <c r="G396" s="175">
        <v>1</v>
      </c>
      <c r="H396" s="364" t="s">
        <v>5024</v>
      </c>
      <c r="I396" s="173" t="s">
        <v>3854</v>
      </c>
      <c r="J396" s="174" t="s">
        <v>3343</v>
      </c>
      <c r="K396" s="114" t="s">
        <v>5546</v>
      </c>
      <c r="L396" s="114" t="s">
        <v>4504</v>
      </c>
      <c r="M396" s="250" t="s">
        <v>5394</v>
      </c>
      <c r="N396" s="219" t="s">
        <v>4909</v>
      </c>
      <c r="O396" s="96" t="b">
        <f t="shared" si="6"/>
        <v>1</v>
      </c>
    </row>
    <row r="397" spans="1:15" ht="39.950000000000003" customHeight="1">
      <c r="A397" s="496" t="s">
        <v>5801</v>
      </c>
      <c r="B397" s="175" t="s">
        <v>3839</v>
      </c>
      <c r="C397" s="175" t="s">
        <v>3855</v>
      </c>
      <c r="D397" s="363">
        <v>2</v>
      </c>
      <c r="E397" s="364">
        <v>30</v>
      </c>
      <c r="F397" s="364">
        <v>28</v>
      </c>
      <c r="G397" s="175">
        <v>1</v>
      </c>
      <c r="H397" s="364" t="s">
        <v>5020</v>
      </c>
      <c r="I397" s="173" t="s">
        <v>3856</v>
      </c>
      <c r="J397" s="174" t="s">
        <v>3343</v>
      </c>
      <c r="K397" s="114" t="s">
        <v>3360</v>
      </c>
      <c r="L397" s="114" t="s">
        <v>4505</v>
      </c>
      <c r="M397" s="251" t="s">
        <v>3939</v>
      </c>
      <c r="N397" s="219" t="s">
        <v>4908</v>
      </c>
      <c r="O397" s="96" t="b">
        <f t="shared" si="6"/>
        <v>0</v>
      </c>
    </row>
    <row r="398" spans="1:15" ht="39.950000000000003" customHeight="1">
      <c r="A398" s="496" t="s">
        <v>5801</v>
      </c>
      <c r="B398" s="175" t="s">
        <v>3857</v>
      </c>
      <c r="C398" s="175" t="s">
        <v>3858</v>
      </c>
      <c r="D398" s="646">
        <v>1</v>
      </c>
      <c r="E398" s="646">
        <v>14</v>
      </c>
      <c r="F398" s="646">
        <v>13</v>
      </c>
      <c r="G398" s="175">
        <v>2</v>
      </c>
      <c r="H398" s="364" t="s">
        <v>3380</v>
      </c>
      <c r="I398" s="173" t="s">
        <v>3859</v>
      </c>
      <c r="J398" s="174" t="s">
        <v>3376</v>
      </c>
      <c r="K398" s="114" t="s">
        <v>678</v>
      </c>
      <c r="L398" s="114" t="s">
        <v>4504</v>
      </c>
      <c r="M398" s="250" t="s">
        <v>5300</v>
      </c>
      <c r="N398" s="219" t="s">
        <v>4909</v>
      </c>
      <c r="O398" s="96" t="b">
        <f t="shared" si="6"/>
        <v>1</v>
      </c>
    </row>
    <row r="399" spans="1:15" ht="39.950000000000003" customHeight="1">
      <c r="A399" s="496" t="s">
        <v>5801</v>
      </c>
      <c r="B399" s="175" t="s">
        <v>3857</v>
      </c>
      <c r="C399" s="175" t="s">
        <v>3858</v>
      </c>
      <c r="D399" s="646"/>
      <c r="E399" s="646"/>
      <c r="F399" s="646"/>
      <c r="G399" s="175">
        <v>1</v>
      </c>
      <c r="H399" s="364" t="s">
        <v>5024</v>
      </c>
      <c r="I399" s="173" t="s">
        <v>3860</v>
      </c>
      <c r="J399" s="174" t="s">
        <v>3376</v>
      </c>
      <c r="K399" s="219" t="s">
        <v>4441</v>
      </c>
      <c r="L399" s="114" t="s">
        <v>4506</v>
      </c>
      <c r="M399" s="227" t="s">
        <v>3940</v>
      </c>
      <c r="N399" s="219" t="s">
        <v>4908</v>
      </c>
      <c r="O399" s="96" t="b">
        <f t="shared" si="6"/>
        <v>0</v>
      </c>
    </row>
    <row r="400" spans="1:15" ht="39.950000000000003" customHeight="1">
      <c r="A400" s="496" t="s">
        <v>5801</v>
      </c>
      <c r="B400" s="175" t="s">
        <v>3857</v>
      </c>
      <c r="C400" s="175" t="s">
        <v>3858</v>
      </c>
      <c r="D400" s="646"/>
      <c r="E400" s="646"/>
      <c r="F400" s="646"/>
      <c r="G400" s="175">
        <v>1</v>
      </c>
      <c r="H400" s="364" t="s">
        <v>3380</v>
      </c>
      <c r="I400" s="173" t="s">
        <v>3861</v>
      </c>
      <c r="J400" s="174" t="s">
        <v>3538</v>
      </c>
      <c r="K400" s="114" t="s">
        <v>678</v>
      </c>
      <c r="L400" s="114" t="s">
        <v>4504</v>
      </c>
      <c r="M400" s="250" t="s">
        <v>5300</v>
      </c>
      <c r="N400" s="219" t="s">
        <v>4909</v>
      </c>
      <c r="O400" s="96" t="b">
        <f t="shared" si="6"/>
        <v>1</v>
      </c>
    </row>
    <row r="401" spans="1:15" ht="39.950000000000003" customHeight="1">
      <c r="A401" s="496" t="s">
        <v>5801</v>
      </c>
      <c r="B401" s="175" t="s">
        <v>3857</v>
      </c>
      <c r="C401" s="175" t="s">
        <v>3858</v>
      </c>
      <c r="D401" s="646"/>
      <c r="E401" s="646"/>
      <c r="F401" s="646"/>
      <c r="G401" s="175">
        <v>1</v>
      </c>
      <c r="H401" s="364" t="s">
        <v>5024</v>
      </c>
      <c r="I401" s="173" t="s">
        <v>3862</v>
      </c>
      <c r="J401" s="174" t="s">
        <v>3376</v>
      </c>
      <c r="K401" s="219" t="s">
        <v>4441</v>
      </c>
      <c r="L401" s="114" t="s">
        <v>4506</v>
      </c>
      <c r="M401" s="254" t="s">
        <v>5504</v>
      </c>
      <c r="N401" s="219" t="s">
        <v>4908</v>
      </c>
      <c r="O401" s="96" t="b">
        <f t="shared" si="6"/>
        <v>0</v>
      </c>
    </row>
    <row r="402" spans="1:15" ht="39.950000000000003" customHeight="1">
      <c r="A402" s="496" t="s">
        <v>5801</v>
      </c>
      <c r="B402" s="175" t="s">
        <v>3857</v>
      </c>
      <c r="C402" s="175" t="s">
        <v>3863</v>
      </c>
      <c r="D402" s="646">
        <v>1</v>
      </c>
      <c r="E402" s="646">
        <v>18</v>
      </c>
      <c r="F402" s="646">
        <v>18</v>
      </c>
      <c r="G402" s="175">
        <v>9</v>
      </c>
      <c r="H402" s="364" t="s">
        <v>5024</v>
      </c>
      <c r="I402" s="173" t="s">
        <v>3864</v>
      </c>
      <c r="J402" s="174" t="s">
        <v>3379</v>
      </c>
      <c r="K402" s="219" t="s">
        <v>3360</v>
      </c>
      <c r="L402" s="114" t="s">
        <v>4505</v>
      </c>
      <c r="M402" s="227" t="s">
        <v>3941</v>
      </c>
      <c r="N402" s="219" t="s">
        <v>4908</v>
      </c>
      <c r="O402" s="96" t="b">
        <f t="shared" si="6"/>
        <v>0</v>
      </c>
    </row>
    <row r="403" spans="1:15" ht="39.950000000000003" customHeight="1">
      <c r="A403" s="496" t="s">
        <v>5801</v>
      </c>
      <c r="B403" s="175" t="s">
        <v>3857</v>
      </c>
      <c r="C403" s="175" t="s">
        <v>3863</v>
      </c>
      <c r="D403" s="646"/>
      <c r="E403" s="646"/>
      <c r="F403" s="646"/>
      <c r="G403" s="175">
        <v>7</v>
      </c>
      <c r="H403" s="364" t="s">
        <v>5020</v>
      </c>
      <c r="I403" s="173" t="s">
        <v>3865</v>
      </c>
      <c r="J403" s="174" t="s">
        <v>3379</v>
      </c>
      <c r="K403" s="114" t="s">
        <v>5239</v>
      </c>
      <c r="L403" s="114" t="s">
        <v>4504</v>
      </c>
      <c r="M403" s="250" t="s">
        <v>5395</v>
      </c>
      <c r="N403" s="219" t="s">
        <v>5236</v>
      </c>
      <c r="O403" s="96" t="b">
        <f t="shared" si="6"/>
        <v>1</v>
      </c>
    </row>
    <row r="404" spans="1:15" ht="39.950000000000003" customHeight="1">
      <c r="A404" s="496" t="s">
        <v>5801</v>
      </c>
      <c r="B404" s="175" t="s">
        <v>3857</v>
      </c>
      <c r="C404" s="175" t="s">
        <v>3863</v>
      </c>
      <c r="D404" s="646"/>
      <c r="E404" s="646"/>
      <c r="F404" s="646"/>
      <c r="G404" s="175">
        <v>2</v>
      </c>
      <c r="H404" s="364" t="s">
        <v>3380</v>
      </c>
      <c r="I404" s="173" t="s">
        <v>3866</v>
      </c>
      <c r="J404" s="174" t="s">
        <v>3376</v>
      </c>
      <c r="K404" s="219" t="s">
        <v>3360</v>
      </c>
      <c r="L404" s="114" t="s">
        <v>4505</v>
      </c>
      <c r="M404" s="227" t="s">
        <v>3942</v>
      </c>
      <c r="N404" s="219" t="s">
        <v>4908</v>
      </c>
      <c r="O404" s="96" t="b">
        <f t="shared" si="6"/>
        <v>0</v>
      </c>
    </row>
    <row r="405" spans="1:15" ht="39.950000000000003" customHeight="1">
      <c r="A405" s="496" t="s">
        <v>5801</v>
      </c>
      <c r="B405" s="175" t="s">
        <v>3857</v>
      </c>
      <c r="C405" s="175" t="s">
        <v>3863</v>
      </c>
      <c r="D405" s="646"/>
      <c r="E405" s="646"/>
      <c r="F405" s="646"/>
      <c r="G405" s="175">
        <v>1</v>
      </c>
      <c r="H405" s="364" t="s">
        <v>3582</v>
      </c>
      <c r="I405" s="173" t="s">
        <v>3867</v>
      </c>
      <c r="J405" s="174" t="s">
        <v>3379</v>
      </c>
      <c r="K405" s="114" t="s">
        <v>5546</v>
      </c>
      <c r="L405" s="114" t="s">
        <v>4504</v>
      </c>
      <c r="M405" s="250" t="s">
        <v>5301</v>
      </c>
      <c r="N405" s="219" t="s">
        <v>4909</v>
      </c>
      <c r="O405" s="96" t="b">
        <f t="shared" si="6"/>
        <v>1</v>
      </c>
    </row>
    <row r="406" spans="1:15" ht="39.950000000000003" customHeight="1">
      <c r="A406" s="496" t="s">
        <v>5801</v>
      </c>
      <c r="B406" s="175" t="s">
        <v>3857</v>
      </c>
      <c r="C406" s="175" t="s">
        <v>3863</v>
      </c>
      <c r="D406" s="646"/>
      <c r="E406" s="646"/>
      <c r="F406" s="646"/>
      <c r="G406" s="175">
        <v>1</v>
      </c>
      <c r="H406" s="364" t="s">
        <v>5020</v>
      </c>
      <c r="I406" s="173" t="s">
        <v>3868</v>
      </c>
      <c r="J406" s="174" t="s">
        <v>3538</v>
      </c>
      <c r="K406" s="219" t="s">
        <v>3360</v>
      </c>
      <c r="L406" s="114" t="s">
        <v>4505</v>
      </c>
      <c r="M406" s="227" t="s">
        <v>3943</v>
      </c>
      <c r="N406" s="219" t="s">
        <v>4908</v>
      </c>
      <c r="O406" s="96" t="b">
        <f t="shared" si="6"/>
        <v>0</v>
      </c>
    </row>
    <row r="407" spans="1:15" ht="39.950000000000003" customHeight="1">
      <c r="A407" s="496" t="s">
        <v>5801</v>
      </c>
      <c r="B407" s="175" t="s">
        <v>3857</v>
      </c>
      <c r="C407" s="175" t="s">
        <v>3863</v>
      </c>
      <c r="D407" s="646"/>
      <c r="E407" s="646"/>
      <c r="F407" s="646"/>
      <c r="G407" s="175">
        <v>1</v>
      </c>
      <c r="H407" s="364" t="s">
        <v>3441</v>
      </c>
      <c r="I407" s="173" t="s">
        <v>3869</v>
      </c>
      <c r="J407" s="174" t="s">
        <v>3379</v>
      </c>
      <c r="K407" s="114" t="s">
        <v>3597</v>
      </c>
      <c r="L407" s="114" t="s">
        <v>4504</v>
      </c>
      <c r="M407" s="250" t="s">
        <v>5396</v>
      </c>
      <c r="N407" s="219" t="s">
        <v>4909</v>
      </c>
      <c r="O407" s="96" t="b">
        <f t="shared" si="6"/>
        <v>1</v>
      </c>
    </row>
    <row r="408" spans="1:15" ht="54" customHeight="1">
      <c r="A408" s="496" t="s">
        <v>5801</v>
      </c>
      <c r="B408" s="175" t="s">
        <v>3857</v>
      </c>
      <c r="C408" s="175" t="s">
        <v>3870</v>
      </c>
      <c r="D408" s="646">
        <v>2</v>
      </c>
      <c r="E408" s="646">
        <v>28</v>
      </c>
      <c r="F408" s="646">
        <v>26</v>
      </c>
      <c r="G408" s="175">
        <v>5</v>
      </c>
      <c r="H408" s="364" t="s">
        <v>5024</v>
      </c>
      <c r="I408" s="173" t="s">
        <v>3871</v>
      </c>
      <c r="J408" s="174" t="s">
        <v>3376</v>
      </c>
      <c r="K408" s="114" t="s">
        <v>5071</v>
      </c>
      <c r="L408" s="114" t="s">
        <v>4505</v>
      </c>
      <c r="M408" s="251" t="s">
        <v>5541</v>
      </c>
      <c r="N408" s="219" t="s">
        <v>5544</v>
      </c>
      <c r="O408" s="96" t="b">
        <f t="shared" si="6"/>
        <v>1</v>
      </c>
    </row>
    <row r="409" spans="1:15" ht="39.950000000000003" customHeight="1">
      <c r="A409" s="496" t="s">
        <v>5801</v>
      </c>
      <c r="B409" s="175" t="s">
        <v>3857</v>
      </c>
      <c r="C409" s="175" t="s">
        <v>3397</v>
      </c>
      <c r="D409" s="646"/>
      <c r="E409" s="646"/>
      <c r="F409" s="646"/>
      <c r="G409" s="175">
        <v>2</v>
      </c>
      <c r="H409" s="364" t="s">
        <v>5034</v>
      </c>
      <c r="I409" s="173" t="s">
        <v>3872</v>
      </c>
      <c r="J409" s="174" t="s">
        <v>3379</v>
      </c>
      <c r="K409" s="114" t="s">
        <v>5056</v>
      </c>
      <c r="L409" s="114" t="s">
        <v>4504</v>
      </c>
      <c r="M409" s="250" t="s">
        <v>5397</v>
      </c>
      <c r="N409" s="219" t="s">
        <v>4909</v>
      </c>
      <c r="O409" s="96" t="b">
        <f t="shared" si="6"/>
        <v>1</v>
      </c>
    </row>
    <row r="410" spans="1:15" ht="39.950000000000003" customHeight="1">
      <c r="A410" s="496" t="s">
        <v>5801</v>
      </c>
      <c r="B410" s="175" t="s">
        <v>3857</v>
      </c>
      <c r="C410" s="175" t="s">
        <v>3397</v>
      </c>
      <c r="D410" s="646"/>
      <c r="E410" s="646"/>
      <c r="F410" s="646"/>
      <c r="G410" s="175">
        <v>2</v>
      </c>
      <c r="H410" s="364" t="s">
        <v>3441</v>
      </c>
      <c r="I410" s="173" t="s">
        <v>3873</v>
      </c>
      <c r="J410" s="174" t="s">
        <v>3379</v>
      </c>
      <c r="K410" s="114" t="s">
        <v>678</v>
      </c>
      <c r="L410" s="114" t="s">
        <v>4504</v>
      </c>
      <c r="M410" s="250" t="s">
        <v>5398</v>
      </c>
      <c r="N410" s="219" t="s">
        <v>4908</v>
      </c>
      <c r="O410" s="96" t="b">
        <f t="shared" si="6"/>
        <v>0</v>
      </c>
    </row>
    <row r="411" spans="1:15" ht="39.950000000000003" customHeight="1">
      <c r="A411" s="496" t="s">
        <v>5801</v>
      </c>
      <c r="B411" s="175" t="s">
        <v>3857</v>
      </c>
      <c r="C411" s="175" t="s">
        <v>3397</v>
      </c>
      <c r="D411" s="646"/>
      <c r="E411" s="646"/>
      <c r="F411" s="646"/>
      <c r="G411" s="175">
        <v>1</v>
      </c>
      <c r="H411" s="364" t="s">
        <v>5020</v>
      </c>
      <c r="I411" s="173" t="s">
        <v>3874</v>
      </c>
      <c r="J411" s="174" t="s">
        <v>3376</v>
      </c>
      <c r="K411" s="114" t="s">
        <v>5548</v>
      </c>
      <c r="L411" s="114" t="s">
        <v>4505</v>
      </c>
      <c r="M411" s="251" t="s">
        <v>3924</v>
      </c>
      <c r="N411" s="219" t="s">
        <v>5545</v>
      </c>
      <c r="O411" s="96" t="b">
        <f t="shared" si="6"/>
        <v>1</v>
      </c>
    </row>
    <row r="412" spans="1:15" ht="39.950000000000003" customHeight="1">
      <c r="A412" s="496" t="s">
        <v>5801</v>
      </c>
      <c r="B412" s="175" t="s">
        <v>3857</v>
      </c>
      <c r="C412" s="175" t="s">
        <v>3397</v>
      </c>
      <c r="D412" s="646"/>
      <c r="E412" s="646"/>
      <c r="F412" s="646"/>
      <c r="G412" s="175">
        <v>1</v>
      </c>
      <c r="H412" s="364" t="s">
        <v>5024</v>
      </c>
      <c r="I412" s="173" t="s">
        <v>3875</v>
      </c>
      <c r="J412" s="174" t="s">
        <v>3376</v>
      </c>
      <c r="K412" s="114" t="s">
        <v>678</v>
      </c>
      <c r="L412" s="114" t="s">
        <v>4504</v>
      </c>
      <c r="M412" s="250" t="s">
        <v>5399</v>
      </c>
      <c r="N412" s="219" t="s">
        <v>4909</v>
      </c>
      <c r="O412" s="96" t="b">
        <f t="shared" si="6"/>
        <v>1</v>
      </c>
    </row>
    <row r="413" spans="1:15" ht="39.950000000000003" customHeight="1">
      <c r="A413" s="496" t="s">
        <v>5801</v>
      </c>
      <c r="B413" s="175" t="s">
        <v>3857</v>
      </c>
      <c r="C413" s="175" t="s">
        <v>3492</v>
      </c>
      <c r="D413" s="646">
        <v>4</v>
      </c>
      <c r="E413" s="646">
        <v>25</v>
      </c>
      <c r="F413" s="646">
        <v>20</v>
      </c>
      <c r="G413" s="175">
        <v>9</v>
      </c>
      <c r="H413" s="364" t="s">
        <v>5024</v>
      </c>
      <c r="I413" s="173" t="s">
        <v>3876</v>
      </c>
      <c r="J413" s="174" t="s">
        <v>3376</v>
      </c>
      <c r="K413" s="114" t="s">
        <v>3597</v>
      </c>
      <c r="L413" s="114" t="s">
        <v>4504</v>
      </c>
      <c r="M413" s="250" t="s">
        <v>5400</v>
      </c>
      <c r="N413" s="219" t="s">
        <v>4909</v>
      </c>
      <c r="O413" s="96" t="b">
        <f t="shared" si="6"/>
        <v>1</v>
      </c>
    </row>
    <row r="414" spans="1:15" ht="39.950000000000003" customHeight="1">
      <c r="A414" s="496" t="s">
        <v>5801</v>
      </c>
      <c r="B414" s="175" t="s">
        <v>3857</v>
      </c>
      <c r="C414" s="175" t="s">
        <v>3406</v>
      </c>
      <c r="D414" s="646"/>
      <c r="E414" s="646"/>
      <c r="F414" s="646"/>
      <c r="G414" s="175">
        <v>1</v>
      </c>
      <c r="H414" s="364" t="s">
        <v>5024</v>
      </c>
      <c r="I414" s="173" t="s">
        <v>3877</v>
      </c>
      <c r="J414" s="174" t="s">
        <v>3376</v>
      </c>
      <c r="K414" s="114" t="s">
        <v>4441</v>
      </c>
      <c r="L414" s="114" t="s">
        <v>4506</v>
      </c>
      <c r="M414" s="251" t="s">
        <v>5505</v>
      </c>
      <c r="N414" s="219" t="s">
        <v>4908</v>
      </c>
      <c r="O414" s="96" t="b">
        <f t="shared" si="6"/>
        <v>0</v>
      </c>
    </row>
    <row r="415" spans="1:15" ht="39.950000000000003" customHeight="1">
      <c r="A415" s="496" t="s">
        <v>5801</v>
      </c>
      <c r="B415" s="175" t="s">
        <v>3857</v>
      </c>
      <c r="C415" s="175" t="s">
        <v>3406</v>
      </c>
      <c r="D415" s="646"/>
      <c r="E415" s="646"/>
      <c r="F415" s="646"/>
      <c r="G415" s="175">
        <v>1</v>
      </c>
      <c r="H415" s="364" t="s">
        <v>5020</v>
      </c>
      <c r="I415" s="173" t="s">
        <v>3878</v>
      </c>
      <c r="J415" s="174" t="s">
        <v>3376</v>
      </c>
      <c r="K415" s="114" t="s">
        <v>5056</v>
      </c>
      <c r="L415" s="114" t="s">
        <v>4504</v>
      </c>
      <c r="M415" s="250" t="s">
        <v>5464</v>
      </c>
      <c r="N415" s="219" t="s">
        <v>4909</v>
      </c>
      <c r="O415" s="96" t="b">
        <f t="shared" si="6"/>
        <v>1</v>
      </c>
    </row>
    <row r="416" spans="1:15" ht="39.950000000000003" customHeight="1">
      <c r="A416" s="496" t="s">
        <v>5801</v>
      </c>
      <c r="B416" s="175" t="s">
        <v>3857</v>
      </c>
      <c r="C416" s="175" t="s">
        <v>3406</v>
      </c>
      <c r="D416" s="646"/>
      <c r="E416" s="646"/>
      <c r="F416" s="646"/>
      <c r="G416" s="175">
        <v>1</v>
      </c>
      <c r="H416" s="364" t="s">
        <v>5019</v>
      </c>
      <c r="I416" s="173" t="s">
        <v>3879</v>
      </c>
      <c r="J416" s="174" t="s">
        <v>3379</v>
      </c>
      <c r="K416" s="114" t="s">
        <v>5546</v>
      </c>
      <c r="L416" s="114" t="s">
        <v>4504</v>
      </c>
      <c r="M416" s="250" t="s">
        <v>5465</v>
      </c>
      <c r="N416" s="219" t="s">
        <v>4909</v>
      </c>
      <c r="O416" s="96" t="b">
        <f t="shared" si="6"/>
        <v>1</v>
      </c>
    </row>
    <row r="417" spans="1:15" ht="39.950000000000003" customHeight="1">
      <c r="A417" s="496" t="s">
        <v>5801</v>
      </c>
      <c r="B417" s="175" t="s">
        <v>3857</v>
      </c>
      <c r="C417" s="175" t="s">
        <v>3406</v>
      </c>
      <c r="D417" s="646"/>
      <c r="E417" s="646"/>
      <c r="F417" s="646"/>
      <c r="G417" s="175">
        <v>1</v>
      </c>
      <c r="H417" s="364" t="s">
        <v>5024</v>
      </c>
      <c r="I417" s="173" t="s">
        <v>3880</v>
      </c>
      <c r="J417" s="174" t="s">
        <v>3376</v>
      </c>
      <c r="K417" s="114" t="s">
        <v>5549</v>
      </c>
      <c r="L417" s="114" t="s">
        <v>4504</v>
      </c>
      <c r="M417" s="250" t="s">
        <v>5401</v>
      </c>
      <c r="N417" s="219" t="s">
        <v>4909</v>
      </c>
      <c r="O417" s="96" t="b">
        <f t="shared" si="6"/>
        <v>1</v>
      </c>
    </row>
    <row r="418" spans="1:15" ht="39.950000000000003" customHeight="1">
      <c r="A418" s="496" t="s">
        <v>5801</v>
      </c>
      <c r="B418" s="175" t="s">
        <v>3857</v>
      </c>
      <c r="C418" s="175" t="s">
        <v>3406</v>
      </c>
      <c r="D418" s="646"/>
      <c r="E418" s="646"/>
      <c r="F418" s="646"/>
      <c r="G418" s="175">
        <v>1</v>
      </c>
      <c r="H418" s="364" t="s">
        <v>5020</v>
      </c>
      <c r="I418" s="173" t="s">
        <v>3881</v>
      </c>
      <c r="J418" s="174" t="s">
        <v>3376</v>
      </c>
      <c r="K418" s="114" t="s">
        <v>5550</v>
      </c>
      <c r="L418" s="114" t="s">
        <v>4504</v>
      </c>
      <c r="M418" s="250" t="s">
        <v>5302</v>
      </c>
      <c r="N418" s="219" t="s">
        <v>4909</v>
      </c>
      <c r="O418" s="96" t="b">
        <f t="shared" si="6"/>
        <v>1</v>
      </c>
    </row>
    <row r="419" spans="1:15" ht="39.950000000000003" customHeight="1">
      <c r="A419" s="496" t="s">
        <v>5801</v>
      </c>
      <c r="B419" s="175" t="s">
        <v>3857</v>
      </c>
      <c r="C419" s="175" t="s">
        <v>3406</v>
      </c>
      <c r="D419" s="646"/>
      <c r="E419" s="646"/>
      <c r="F419" s="646"/>
      <c r="G419" s="175">
        <v>1</v>
      </c>
      <c r="H419" s="364" t="s">
        <v>3441</v>
      </c>
      <c r="I419" s="173" t="s">
        <v>3882</v>
      </c>
      <c r="J419" s="174" t="s">
        <v>3376</v>
      </c>
      <c r="K419" s="114" t="s">
        <v>3360</v>
      </c>
      <c r="L419" s="114" t="s">
        <v>4505</v>
      </c>
      <c r="M419" s="251" t="s">
        <v>3925</v>
      </c>
      <c r="N419" s="219" t="s">
        <v>4908</v>
      </c>
      <c r="O419" s="96" t="b">
        <f t="shared" si="6"/>
        <v>0</v>
      </c>
    </row>
    <row r="420" spans="1:15" ht="39.950000000000003" customHeight="1">
      <c r="A420" s="496" t="s">
        <v>5801</v>
      </c>
      <c r="B420" s="175" t="s">
        <v>3857</v>
      </c>
      <c r="C420" s="175" t="s">
        <v>3445</v>
      </c>
      <c r="D420" s="646">
        <v>4</v>
      </c>
      <c r="E420" s="646">
        <v>25</v>
      </c>
      <c r="F420" s="646">
        <v>20</v>
      </c>
      <c r="G420" s="175">
        <v>4</v>
      </c>
      <c r="H420" s="364" t="s">
        <v>5024</v>
      </c>
      <c r="I420" s="173" t="s">
        <v>3883</v>
      </c>
      <c r="J420" s="174" t="s">
        <v>3379</v>
      </c>
      <c r="K420" s="114" t="s">
        <v>4414</v>
      </c>
      <c r="L420" s="114" t="s">
        <v>4504</v>
      </c>
      <c r="M420" s="250" t="s">
        <v>5402</v>
      </c>
      <c r="N420" s="219" t="s">
        <v>4909</v>
      </c>
      <c r="O420" s="96" t="b">
        <f t="shared" si="6"/>
        <v>1</v>
      </c>
    </row>
    <row r="421" spans="1:15" ht="39.950000000000003" customHeight="1">
      <c r="A421" s="496" t="s">
        <v>5801</v>
      </c>
      <c r="B421" s="175" t="s">
        <v>3857</v>
      </c>
      <c r="C421" s="175" t="s">
        <v>3445</v>
      </c>
      <c r="D421" s="646"/>
      <c r="E421" s="646"/>
      <c r="F421" s="646"/>
      <c r="G421" s="175">
        <v>2</v>
      </c>
      <c r="H421" s="364" t="s">
        <v>5024</v>
      </c>
      <c r="I421" s="173" t="s">
        <v>4718</v>
      </c>
      <c r="J421" s="174" t="s">
        <v>3376</v>
      </c>
      <c r="K421" s="114" t="s">
        <v>5071</v>
      </c>
      <c r="L421" s="114" t="s">
        <v>4504</v>
      </c>
      <c r="M421" s="250" t="s">
        <v>5303</v>
      </c>
      <c r="N421" s="219" t="s">
        <v>4909</v>
      </c>
      <c r="O421" s="96" t="b">
        <f t="shared" si="6"/>
        <v>1</v>
      </c>
    </row>
    <row r="422" spans="1:15" ht="39.950000000000003" customHeight="1">
      <c r="A422" s="496" t="s">
        <v>5801</v>
      </c>
      <c r="B422" s="175" t="s">
        <v>3857</v>
      </c>
      <c r="C422" s="175" t="s">
        <v>3445</v>
      </c>
      <c r="D422" s="646"/>
      <c r="E422" s="646"/>
      <c r="F422" s="646"/>
      <c r="G422" s="175">
        <v>1</v>
      </c>
      <c r="H422" s="364" t="s">
        <v>5024</v>
      </c>
      <c r="I422" s="173" t="s">
        <v>3884</v>
      </c>
      <c r="J422" s="174" t="s">
        <v>3376</v>
      </c>
      <c r="K422" s="114" t="s">
        <v>5547</v>
      </c>
      <c r="L422" s="114" t="s">
        <v>4504</v>
      </c>
      <c r="M422" s="250" t="s">
        <v>5303</v>
      </c>
      <c r="N422" s="219" t="s">
        <v>4909</v>
      </c>
      <c r="O422" s="96" t="b">
        <f t="shared" si="6"/>
        <v>1</v>
      </c>
    </row>
    <row r="423" spans="1:15" ht="39.950000000000003" customHeight="1">
      <c r="A423" s="496" t="s">
        <v>5801</v>
      </c>
      <c r="B423" s="175" t="s">
        <v>3857</v>
      </c>
      <c r="C423" s="175" t="s">
        <v>3445</v>
      </c>
      <c r="D423" s="646"/>
      <c r="E423" s="646"/>
      <c r="F423" s="646"/>
      <c r="G423" s="175">
        <v>1</v>
      </c>
      <c r="H423" s="364" t="s">
        <v>5019</v>
      </c>
      <c r="I423" s="173" t="s">
        <v>3885</v>
      </c>
      <c r="J423" s="174" t="s">
        <v>3376</v>
      </c>
      <c r="K423" s="114" t="s">
        <v>4414</v>
      </c>
      <c r="L423" s="114" t="s">
        <v>4504</v>
      </c>
      <c r="M423" s="250" t="s">
        <v>5466</v>
      </c>
      <c r="N423" s="219" t="s">
        <v>4909</v>
      </c>
      <c r="O423" s="96" t="b">
        <f t="shared" si="6"/>
        <v>1</v>
      </c>
    </row>
    <row r="424" spans="1:15" ht="39.950000000000003" customHeight="1">
      <c r="A424" s="496" t="s">
        <v>5801</v>
      </c>
      <c r="B424" s="175" t="s">
        <v>3857</v>
      </c>
      <c r="C424" s="175" t="s">
        <v>3445</v>
      </c>
      <c r="D424" s="646"/>
      <c r="E424" s="646"/>
      <c r="F424" s="646"/>
      <c r="G424" s="175">
        <v>1</v>
      </c>
      <c r="H424" s="364" t="s">
        <v>5020</v>
      </c>
      <c r="I424" s="173" t="s">
        <v>3886</v>
      </c>
      <c r="J424" s="174" t="s">
        <v>3376</v>
      </c>
      <c r="K424" s="114" t="s">
        <v>4414</v>
      </c>
      <c r="L424" s="114" t="s">
        <v>4504</v>
      </c>
      <c r="M424" s="250" t="s">
        <v>5467</v>
      </c>
      <c r="N424" s="219" t="s">
        <v>4909</v>
      </c>
      <c r="O424" s="96" t="b">
        <f t="shared" si="6"/>
        <v>1</v>
      </c>
    </row>
    <row r="425" spans="1:15" ht="39.950000000000003" customHeight="1">
      <c r="A425" s="496" t="s">
        <v>5801</v>
      </c>
      <c r="B425" s="175" t="s">
        <v>3857</v>
      </c>
      <c r="C425" s="175" t="s">
        <v>3716</v>
      </c>
      <c r="D425" s="646">
        <v>6</v>
      </c>
      <c r="E425" s="646">
        <v>34</v>
      </c>
      <c r="F425" s="646">
        <v>33</v>
      </c>
      <c r="G425" s="175">
        <v>14</v>
      </c>
      <c r="H425" s="364" t="s">
        <v>5024</v>
      </c>
      <c r="I425" s="173" t="s">
        <v>3887</v>
      </c>
      <c r="J425" s="174" t="s">
        <v>3376</v>
      </c>
      <c r="K425" s="114" t="s">
        <v>3597</v>
      </c>
      <c r="L425" s="114" t="s">
        <v>4504</v>
      </c>
      <c r="M425" s="250" t="s">
        <v>5400</v>
      </c>
      <c r="N425" s="219" t="s">
        <v>5235</v>
      </c>
      <c r="O425" s="96" t="b">
        <f t="shared" si="6"/>
        <v>1</v>
      </c>
    </row>
    <row r="426" spans="1:15" ht="39.950000000000003" customHeight="1">
      <c r="A426" s="496" t="s">
        <v>5801</v>
      </c>
      <c r="B426" s="175" t="s">
        <v>3857</v>
      </c>
      <c r="C426" s="175" t="s">
        <v>3405</v>
      </c>
      <c r="D426" s="646"/>
      <c r="E426" s="646"/>
      <c r="F426" s="646"/>
      <c r="G426" s="175">
        <v>4</v>
      </c>
      <c r="H426" s="364" t="s">
        <v>5024</v>
      </c>
      <c r="I426" s="173" t="s">
        <v>3888</v>
      </c>
      <c r="J426" s="174" t="s">
        <v>3376</v>
      </c>
      <c r="K426" s="114" t="s">
        <v>3360</v>
      </c>
      <c r="L426" s="114" t="s">
        <v>4505</v>
      </c>
      <c r="M426" s="251" t="s">
        <v>3926</v>
      </c>
      <c r="N426" s="219" t="s">
        <v>4908</v>
      </c>
      <c r="O426" s="96" t="b">
        <f t="shared" si="6"/>
        <v>0</v>
      </c>
    </row>
    <row r="427" spans="1:15" ht="39.950000000000003" customHeight="1">
      <c r="A427" s="496" t="s">
        <v>5801</v>
      </c>
      <c r="B427" s="175" t="s">
        <v>3857</v>
      </c>
      <c r="C427" s="175" t="s">
        <v>3405</v>
      </c>
      <c r="D427" s="646"/>
      <c r="E427" s="646"/>
      <c r="F427" s="646"/>
      <c r="G427" s="175">
        <v>4</v>
      </c>
      <c r="H427" s="364" t="s">
        <v>5024</v>
      </c>
      <c r="I427" s="173" t="s">
        <v>3889</v>
      </c>
      <c r="J427" s="174" t="s">
        <v>3376</v>
      </c>
      <c r="K427" s="114" t="s">
        <v>3360</v>
      </c>
      <c r="L427" s="114" t="s">
        <v>4505</v>
      </c>
      <c r="M427" s="251" t="s">
        <v>3927</v>
      </c>
      <c r="N427" s="219" t="s">
        <v>4908</v>
      </c>
      <c r="O427" s="96" t="b">
        <f t="shared" si="6"/>
        <v>0</v>
      </c>
    </row>
    <row r="428" spans="1:15" ht="39.950000000000003" customHeight="1">
      <c r="A428" s="496" t="s">
        <v>5801</v>
      </c>
      <c r="B428" s="175" t="s">
        <v>3857</v>
      </c>
      <c r="C428" s="175" t="s">
        <v>3405</v>
      </c>
      <c r="D428" s="646"/>
      <c r="E428" s="646"/>
      <c r="F428" s="646"/>
      <c r="G428" s="175">
        <v>1</v>
      </c>
      <c r="H428" s="364" t="s">
        <v>5024</v>
      </c>
      <c r="I428" s="173" t="s">
        <v>3890</v>
      </c>
      <c r="J428" s="174" t="s">
        <v>3379</v>
      </c>
      <c r="K428" s="114" t="s">
        <v>3360</v>
      </c>
      <c r="L428" s="114" t="s">
        <v>4505</v>
      </c>
      <c r="M428" s="251" t="s">
        <v>3928</v>
      </c>
      <c r="N428" s="219" t="s">
        <v>4908</v>
      </c>
      <c r="O428" s="96" t="b">
        <f t="shared" si="6"/>
        <v>0</v>
      </c>
    </row>
    <row r="429" spans="1:15" ht="39.950000000000003" customHeight="1">
      <c r="A429" s="496" t="s">
        <v>5801</v>
      </c>
      <c r="B429" s="175" t="s">
        <v>3857</v>
      </c>
      <c r="C429" s="175" t="s">
        <v>3356</v>
      </c>
      <c r="D429" s="646">
        <v>8</v>
      </c>
      <c r="E429" s="646">
        <v>66</v>
      </c>
      <c r="F429" s="646">
        <v>54</v>
      </c>
      <c r="G429" s="175">
        <v>3</v>
      </c>
      <c r="H429" s="364" t="s">
        <v>5020</v>
      </c>
      <c r="I429" s="173" t="s">
        <v>3891</v>
      </c>
      <c r="J429" s="174" t="s">
        <v>3376</v>
      </c>
      <c r="K429" s="114" t="s">
        <v>3360</v>
      </c>
      <c r="L429" s="114" t="s">
        <v>4505</v>
      </c>
      <c r="M429" s="251" t="s">
        <v>3929</v>
      </c>
      <c r="N429" s="219" t="s">
        <v>4908</v>
      </c>
      <c r="O429" s="96" t="b">
        <f t="shared" si="6"/>
        <v>0</v>
      </c>
    </row>
    <row r="430" spans="1:15" ht="39.950000000000003" customHeight="1">
      <c r="A430" s="496" t="s">
        <v>5801</v>
      </c>
      <c r="B430" s="175" t="s">
        <v>3857</v>
      </c>
      <c r="C430" s="175" t="s">
        <v>4436</v>
      </c>
      <c r="D430" s="646"/>
      <c r="E430" s="646"/>
      <c r="F430" s="646"/>
      <c r="G430" s="175">
        <v>2</v>
      </c>
      <c r="H430" s="364" t="s">
        <v>5019</v>
      </c>
      <c r="I430" s="173" t="s">
        <v>3892</v>
      </c>
      <c r="J430" s="174" t="s">
        <v>3379</v>
      </c>
      <c r="K430" s="114" t="s">
        <v>5546</v>
      </c>
      <c r="L430" s="114" t="s">
        <v>4504</v>
      </c>
      <c r="M430" s="250" t="s">
        <v>5403</v>
      </c>
      <c r="N430" s="219" t="s">
        <v>4909</v>
      </c>
      <c r="O430" s="96" t="b">
        <f t="shared" si="6"/>
        <v>1</v>
      </c>
    </row>
    <row r="431" spans="1:15" ht="39.950000000000003" customHeight="1">
      <c r="A431" s="496" t="s">
        <v>5801</v>
      </c>
      <c r="B431" s="175" t="s">
        <v>3857</v>
      </c>
      <c r="C431" s="175" t="s">
        <v>4436</v>
      </c>
      <c r="D431" s="646"/>
      <c r="E431" s="646"/>
      <c r="F431" s="646"/>
      <c r="G431" s="175">
        <v>1</v>
      </c>
      <c r="H431" s="364" t="s">
        <v>5020</v>
      </c>
      <c r="I431" s="173" t="s">
        <v>3893</v>
      </c>
      <c r="J431" s="174" t="s">
        <v>3376</v>
      </c>
      <c r="K431" s="114" t="s">
        <v>4414</v>
      </c>
      <c r="L431" s="114" t="s">
        <v>4504</v>
      </c>
      <c r="M431" s="250" t="s">
        <v>5304</v>
      </c>
      <c r="N431" s="219" t="s">
        <v>4909</v>
      </c>
      <c r="O431" s="96" t="b">
        <f t="shared" si="6"/>
        <v>1</v>
      </c>
    </row>
    <row r="432" spans="1:15" ht="39.950000000000003" customHeight="1">
      <c r="A432" s="496" t="s">
        <v>5802</v>
      </c>
      <c r="B432" s="175" t="s">
        <v>3894</v>
      </c>
      <c r="C432" s="175" t="s">
        <v>3714</v>
      </c>
      <c r="D432" s="646">
        <v>2</v>
      </c>
      <c r="E432" s="646">
        <v>20</v>
      </c>
      <c r="F432" s="646">
        <v>16</v>
      </c>
      <c r="G432" s="175">
        <v>1</v>
      </c>
      <c r="H432" s="364" t="s">
        <v>5020</v>
      </c>
      <c r="I432" s="173" t="s">
        <v>4557</v>
      </c>
      <c r="J432" s="174" t="s">
        <v>3343</v>
      </c>
      <c r="K432" s="114" t="s">
        <v>4441</v>
      </c>
      <c r="L432" s="114" t="s">
        <v>4506</v>
      </c>
      <c r="M432" s="250" t="s">
        <v>5506</v>
      </c>
      <c r="N432" s="219" t="s">
        <v>4908</v>
      </c>
      <c r="O432" s="96" t="b">
        <f t="shared" si="6"/>
        <v>0</v>
      </c>
    </row>
    <row r="433" spans="1:15" ht="39.950000000000003" customHeight="1">
      <c r="A433" s="496" t="s">
        <v>5802</v>
      </c>
      <c r="B433" s="175" t="s">
        <v>3894</v>
      </c>
      <c r="C433" s="175" t="s">
        <v>3714</v>
      </c>
      <c r="D433" s="646"/>
      <c r="E433" s="646"/>
      <c r="F433" s="646"/>
      <c r="G433" s="175">
        <v>1</v>
      </c>
      <c r="H433" s="364" t="s">
        <v>5024</v>
      </c>
      <c r="I433" s="173" t="s">
        <v>4558</v>
      </c>
      <c r="J433" s="174" t="s">
        <v>3343</v>
      </c>
      <c r="K433" s="114" t="s">
        <v>4441</v>
      </c>
      <c r="L433" s="114" t="s">
        <v>4506</v>
      </c>
      <c r="M433" s="250" t="s">
        <v>5507</v>
      </c>
      <c r="N433" s="219" t="s">
        <v>4908</v>
      </c>
      <c r="O433" s="96" t="b">
        <f t="shared" si="6"/>
        <v>0</v>
      </c>
    </row>
    <row r="434" spans="1:15" ht="39.950000000000003" customHeight="1">
      <c r="A434" s="496" t="s">
        <v>5802</v>
      </c>
      <c r="B434" s="175" t="s">
        <v>3894</v>
      </c>
      <c r="C434" s="175" t="s">
        <v>4436</v>
      </c>
      <c r="D434" s="646">
        <v>8</v>
      </c>
      <c r="E434" s="646">
        <v>66</v>
      </c>
      <c r="F434" s="646">
        <v>48</v>
      </c>
      <c r="G434" s="175">
        <v>2</v>
      </c>
      <c r="H434" s="364" t="s">
        <v>5024</v>
      </c>
      <c r="I434" s="173" t="s">
        <v>4559</v>
      </c>
      <c r="J434" s="174" t="s">
        <v>3379</v>
      </c>
      <c r="K434" s="114" t="s">
        <v>3360</v>
      </c>
      <c r="L434" s="114" t="s">
        <v>4505</v>
      </c>
      <c r="M434" s="227" t="s">
        <v>4402</v>
      </c>
      <c r="N434" s="219" t="s">
        <v>4908</v>
      </c>
      <c r="O434" s="96" t="b">
        <f t="shared" si="6"/>
        <v>0</v>
      </c>
    </row>
    <row r="435" spans="1:15" ht="39.950000000000003" customHeight="1">
      <c r="A435" s="496" t="s">
        <v>5802</v>
      </c>
      <c r="B435" s="175" t="s">
        <v>3894</v>
      </c>
      <c r="C435" s="175" t="s">
        <v>4436</v>
      </c>
      <c r="D435" s="646"/>
      <c r="E435" s="646"/>
      <c r="F435" s="646"/>
      <c r="G435" s="175">
        <v>1</v>
      </c>
      <c r="H435" s="364" t="s">
        <v>5020</v>
      </c>
      <c r="I435" s="173" t="s">
        <v>4560</v>
      </c>
      <c r="J435" s="174" t="s">
        <v>3379</v>
      </c>
      <c r="K435" s="114" t="s">
        <v>5056</v>
      </c>
      <c r="L435" s="114" t="s">
        <v>4504</v>
      </c>
      <c r="M435" s="250" t="s">
        <v>5404</v>
      </c>
      <c r="N435" s="219" t="s">
        <v>4909</v>
      </c>
      <c r="O435" s="96" t="b">
        <f t="shared" si="6"/>
        <v>1</v>
      </c>
    </row>
    <row r="436" spans="1:15" ht="39.950000000000003" customHeight="1">
      <c r="A436" s="496" t="s">
        <v>5802</v>
      </c>
      <c r="B436" s="175" t="s">
        <v>3894</v>
      </c>
      <c r="C436" s="175" t="s">
        <v>4436</v>
      </c>
      <c r="D436" s="646"/>
      <c r="E436" s="646"/>
      <c r="F436" s="646"/>
      <c r="G436" s="175">
        <v>1</v>
      </c>
      <c r="H436" s="364" t="s">
        <v>5024</v>
      </c>
      <c r="I436" s="173" t="s">
        <v>4561</v>
      </c>
      <c r="J436" s="174" t="s">
        <v>3895</v>
      </c>
      <c r="K436" s="114" t="s">
        <v>4414</v>
      </c>
      <c r="L436" s="114" t="s">
        <v>4504</v>
      </c>
      <c r="M436" s="250" t="s">
        <v>5305</v>
      </c>
      <c r="N436" s="219" t="s">
        <v>4909</v>
      </c>
      <c r="O436" s="96" t="b">
        <f t="shared" si="6"/>
        <v>1</v>
      </c>
    </row>
    <row r="437" spans="1:15" ht="39.950000000000003" customHeight="1">
      <c r="A437" s="496" t="s">
        <v>5802</v>
      </c>
      <c r="B437" s="175" t="s">
        <v>3894</v>
      </c>
      <c r="C437" s="175" t="s">
        <v>3356</v>
      </c>
      <c r="D437" s="646"/>
      <c r="E437" s="646"/>
      <c r="F437" s="646"/>
      <c r="G437" s="175">
        <v>1</v>
      </c>
      <c r="H437" s="364" t="s">
        <v>5024</v>
      </c>
      <c r="I437" s="173" t="s">
        <v>3896</v>
      </c>
      <c r="J437" s="174" t="s">
        <v>3895</v>
      </c>
      <c r="K437" s="114" t="s">
        <v>3597</v>
      </c>
      <c r="L437" s="114" t="s">
        <v>4504</v>
      </c>
      <c r="M437" s="250" t="s">
        <v>5306</v>
      </c>
      <c r="N437" s="219" t="s">
        <v>4909</v>
      </c>
      <c r="O437" s="96" t="b">
        <f t="shared" si="6"/>
        <v>1</v>
      </c>
    </row>
    <row r="438" spans="1:15" ht="39.950000000000003" customHeight="1">
      <c r="A438" s="496" t="s">
        <v>5802</v>
      </c>
      <c r="B438" s="175" t="s">
        <v>3897</v>
      </c>
      <c r="C438" s="175" t="s">
        <v>4437</v>
      </c>
      <c r="D438" s="645">
        <v>8</v>
      </c>
      <c r="E438" s="646">
        <v>66</v>
      </c>
      <c r="F438" s="646">
        <v>57</v>
      </c>
      <c r="G438" s="175">
        <v>4</v>
      </c>
      <c r="H438" s="364" t="s">
        <v>5024</v>
      </c>
      <c r="I438" s="173" t="s">
        <v>4562</v>
      </c>
      <c r="J438" s="174" t="s">
        <v>3379</v>
      </c>
      <c r="K438" s="114" t="s">
        <v>4414</v>
      </c>
      <c r="L438" s="114" t="s">
        <v>4504</v>
      </c>
      <c r="M438" s="250" t="s">
        <v>5405</v>
      </c>
      <c r="N438" s="219" t="s">
        <v>4909</v>
      </c>
      <c r="O438" s="96" t="b">
        <f t="shared" si="6"/>
        <v>1</v>
      </c>
    </row>
    <row r="439" spans="1:15" ht="39.950000000000003" customHeight="1">
      <c r="A439" s="496" t="s">
        <v>5802</v>
      </c>
      <c r="B439" s="175" t="s">
        <v>3897</v>
      </c>
      <c r="C439" s="175" t="s">
        <v>4437</v>
      </c>
      <c r="D439" s="645"/>
      <c r="E439" s="646"/>
      <c r="F439" s="646"/>
      <c r="G439" s="175">
        <v>4</v>
      </c>
      <c r="H439" s="364" t="s">
        <v>5024</v>
      </c>
      <c r="I439" s="173" t="s">
        <v>4563</v>
      </c>
      <c r="J439" s="174" t="s">
        <v>3376</v>
      </c>
      <c r="K439" s="114" t="s">
        <v>3360</v>
      </c>
      <c r="L439" s="114" t="s">
        <v>4505</v>
      </c>
      <c r="M439" s="227" t="s">
        <v>4403</v>
      </c>
      <c r="N439" s="219" t="s">
        <v>4908</v>
      </c>
      <c r="O439" s="96" t="b">
        <f t="shared" si="6"/>
        <v>0</v>
      </c>
    </row>
    <row r="440" spans="1:15" ht="39.950000000000003" customHeight="1">
      <c r="A440" s="496" t="s">
        <v>5802</v>
      </c>
      <c r="B440" s="175" t="s">
        <v>3897</v>
      </c>
      <c r="C440" s="175" t="s">
        <v>4437</v>
      </c>
      <c r="D440" s="645"/>
      <c r="E440" s="646"/>
      <c r="F440" s="646"/>
      <c r="G440" s="175">
        <v>3</v>
      </c>
      <c r="H440" s="364" t="s">
        <v>5024</v>
      </c>
      <c r="I440" s="173" t="s">
        <v>4564</v>
      </c>
      <c r="J440" s="174" t="s">
        <v>3379</v>
      </c>
      <c r="K440" s="114" t="s">
        <v>4414</v>
      </c>
      <c r="L440" s="114" t="s">
        <v>4504</v>
      </c>
      <c r="M440" s="250" t="s">
        <v>5305</v>
      </c>
      <c r="N440" s="219" t="s">
        <v>4909</v>
      </c>
      <c r="O440" s="96" t="b">
        <f t="shared" si="6"/>
        <v>1</v>
      </c>
    </row>
    <row r="441" spans="1:15" ht="39.950000000000003" customHeight="1">
      <c r="A441" s="496" t="s">
        <v>5802</v>
      </c>
      <c r="B441" s="175" t="s">
        <v>3897</v>
      </c>
      <c r="C441" s="175" t="s">
        <v>4438</v>
      </c>
      <c r="D441" s="645"/>
      <c r="E441" s="646"/>
      <c r="F441" s="646"/>
      <c r="G441" s="175">
        <v>3</v>
      </c>
      <c r="H441" s="364" t="s">
        <v>5024</v>
      </c>
      <c r="I441" s="173" t="s">
        <v>4565</v>
      </c>
      <c r="J441" s="174" t="s">
        <v>3376</v>
      </c>
      <c r="K441" s="114" t="s">
        <v>3597</v>
      </c>
      <c r="L441" s="114" t="s">
        <v>4504</v>
      </c>
      <c r="M441" s="250" t="s">
        <v>5306</v>
      </c>
      <c r="N441" s="219" t="s">
        <v>4909</v>
      </c>
      <c r="O441" s="96" t="b">
        <f t="shared" si="6"/>
        <v>1</v>
      </c>
    </row>
    <row r="442" spans="1:15" ht="39.950000000000003" customHeight="1">
      <c r="A442" s="496" t="s">
        <v>5802</v>
      </c>
      <c r="B442" s="175" t="s">
        <v>3897</v>
      </c>
      <c r="C442" s="175" t="s">
        <v>4437</v>
      </c>
      <c r="D442" s="645"/>
      <c r="E442" s="646"/>
      <c r="F442" s="646"/>
      <c r="G442" s="175">
        <v>2</v>
      </c>
      <c r="H442" s="364" t="s">
        <v>5020</v>
      </c>
      <c r="I442" s="173" t="s">
        <v>4560</v>
      </c>
      <c r="J442" s="174" t="s">
        <v>3376</v>
      </c>
      <c r="K442" s="114" t="s">
        <v>5056</v>
      </c>
      <c r="L442" s="114" t="s">
        <v>4504</v>
      </c>
      <c r="M442" s="250" t="s">
        <v>5404</v>
      </c>
      <c r="N442" s="219" t="s">
        <v>4909</v>
      </c>
      <c r="O442" s="96" t="b">
        <f t="shared" si="6"/>
        <v>1</v>
      </c>
    </row>
    <row r="443" spans="1:15" ht="39.950000000000003" customHeight="1">
      <c r="A443" s="496" t="s">
        <v>5802</v>
      </c>
      <c r="B443" s="175" t="s">
        <v>3897</v>
      </c>
      <c r="C443" s="175" t="s">
        <v>4438</v>
      </c>
      <c r="D443" s="645"/>
      <c r="E443" s="646"/>
      <c r="F443" s="646"/>
      <c r="G443" s="175">
        <v>1</v>
      </c>
      <c r="H443" s="364" t="s">
        <v>5024</v>
      </c>
      <c r="I443" s="173" t="s">
        <v>4566</v>
      </c>
      <c r="J443" s="174" t="s">
        <v>3376</v>
      </c>
      <c r="K443" s="114" t="s">
        <v>3360</v>
      </c>
      <c r="L443" s="114" t="s">
        <v>4505</v>
      </c>
      <c r="M443" s="227" t="s">
        <v>4402</v>
      </c>
      <c r="N443" s="219" t="s">
        <v>4908</v>
      </c>
      <c r="O443" s="96" t="b">
        <f t="shared" si="6"/>
        <v>0</v>
      </c>
    </row>
    <row r="444" spans="1:15" ht="39.950000000000003" customHeight="1">
      <c r="A444" s="496" t="s">
        <v>5802</v>
      </c>
      <c r="B444" s="175" t="s">
        <v>3897</v>
      </c>
      <c r="C444" s="175" t="s">
        <v>4438</v>
      </c>
      <c r="D444" s="645"/>
      <c r="E444" s="646"/>
      <c r="F444" s="646"/>
      <c r="G444" s="175">
        <v>1</v>
      </c>
      <c r="H444" s="364" t="s">
        <v>5020</v>
      </c>
      <c r="I444" s="173" t="s">
        <v>4567</v>
      </c>
      <c r="J444" s="174" t="s">
        <v>3379</v>
      </c>
      <c r="K444" s="114" t="s">
        <v>5239</v>
      </c>
      <c r="L444" s="114" t="s">
        <v>4504</v>
      </c>
      <c r="M444" s="250" t="s">
        <v>5406</v>
      </c>
      <c r="N444" s="219" t="s">
        <v>4909</v>
      </c>
      <c r="O444" s="96" t="b">
        <f t="shared" si="6"/>
        <v>1</v>
      </c>
    </row>
    <row r="445" spans="1:15" ht="39.950000000000003" customHeight="1">
      <c r="A445" s="496" t="s">
        <v>5802</v>
      </c>
      <c r="B445" s="175" t="s">
        <v>3897</v>
      </c>
      <c r="C445" s="175" t="s">
        <v>3898</v>
      </c>
      <c r="D445" s="645">
        <v>2</v>
      </c>
      <c r="E445" s="646">
        <v>9</v>
      </c>
      <c r="F445" s="646">
        <v>8</v>
      </c>
      <c r="G445" s="175">
        <v>2</v>
      </c>
      <c r="H445" s="364" t="s">
        <v>5024</v>
      </c>
      <c r="I445" s="173" t="s">
        <v>4568</v>
      </c>
      <c r="J445" s="174" t="s">
        <v>3376</v>
      </c>
      <c r="K445" s="114" t="s">
        <v>3597</v>
      </c>
      <c r="L445" s="114" t="s">
        <v>4504</v>
      </c>
      <c r="M445" s="250" t="s">
        <v>5407</v>
      </c>
      <c r="N445" s="219" t="s">
        <v>4909</v>
      </c>
      <c r="O445" s="96" t="b">
        <f t="shared" si="6"/>
        <v>1</v>
      </c>
    </row>
    <row r="446" spans="1:15" ht="39.950000000000003" customHeight="1">
      <c r="A446" s="496" t="s">
        <v>5802</v>
      </c>
      <c r="B446" s="175" t="s">
        <v>3897</v>
      </c>
      <c r="C446" s="175" t="s">
        <v>3898</v>
      </c>
      <c r="D446" s="645"/>
      <c r="E446" s="646"/>
      <c r="F446" s="646"/>
      <c r="G446" s="175">
        <v>1</v>
      </c>
      <c r="H446" s="364" t="s">
        <v>5024</v>
      </c>
      <c r="I446" s="173" t="s">
        <v>4569</v>
      </c>
      <c r="J446" s="174" t="s">
        <v>3379</v>
      </c>
      <c r="K446" s="114" t="s">
        <v>3597</v>
      </c>
      <c r="L446" s="114" t="s">
        <v>4504</v>
      </c>
      <c r="M446" s="250" t="s">
        <v>5407</v>
      </c>
      <c r="N446" s="219" t="s">
        <v>4909</v>
      </c>
      <c r="O446" s="96" t="b">
        <f t="shared" si="6"/>
        <v>1</v>
      </c>
    </row>
    <row r="447" spans="1:15" ht="39.950000000000003" customHeight="1">
      <c r="A447" s="496" t="s">
        <v>5802</v>
      </c>
      <c r="B447" s="175" t="s">
        <v>3897</v>
      </c>
      <c r="C447" s="175" t="s">
        <v>3898</v>
      </c>
      <c r="D447" s="645"/>
      <c r="E447" s="646"/>
      <c r="F447" s="646"/>
      <c r="G447" s="175">
        <v>1</v>
      </c>
      <c r="H447" s="364" t="s">
        <v>5020</v>
      </c>
      <c r="I447" s="173" t="s">
        <v>4570</v>
      </c>
      <c r="J447" s="174" t="s">
        <v>3376</v>
      </c>
      <c r="K447" s="114" t="s">
        <v>5071</v>
      </c>
      <c r="L447" s="114" t="s">
        <v>4504</v>
      </c>
      <c r="M447" s="250" t="s">
        <v>5408</v>
      </c>
      <c r="N447" s="219" t="s">
        <v>4909</v>
      </c>
      <c r="O447" s="96" t="b">
        <f t="shared" si="6"/>
        <v>1</v>
      </c>
    </row>
    <row r="448" spans="1:15" ht="39.950000000000003" customHeight="1">
      <c r="A448" s="496" t="s">
        <v>5802</v>
      </c>
      <c r="B448" s="175" t="s">
        <v>3897</v>
      </c>
      <c r="C448" s="175" t="s">
        <v>3899</v>
      </c>
      <c r="D448" s="645">
        <v>2</v>
      </c>
      <c r="E448" s="646">
        <v>16</v>
      </c>
      <c r="F448" s="646">
        <v>15</v>
      </c>
      <c r="G448" s="175">
        <v>2</v>
      </c>
      <c r="H448" s="364" t="s">
        <v>5020</v>
      </c>
      <c r="I448" s="173" t="s">
        <v>5021</v>
      </c>
      <c r="J448" s="174" t="s">
        <v>3376</v>
      </c>
      <c r="K448" s="114" t="s">
        <v>3597</v>
      </c>
      <c r="L448" s="114" t="s">
        <v>4504</v>
      </c>
      <c r="M448" s="250" t="s">
        <v>5307</v>
      </c>
      <c r="N448" s="219" t="s">
        <v>4909</v>
      </c>
      <c r="O448" s="96" t="b">
        <f t="shared" si="6"/>
        <v>1</v>
      </c>
    </row>
    <row r="449" spans="1:15" ht="39.950000000000003" customHeight="1">
      <c r="A449" s="496" t="s">
        <v>5802</v>
      </c>
      <c r="B449" s="175" t="s">
        <v>3897</v>
      </c>
      <c r="C449" s="175" t="s">
        <v>3899</v>
      </c>
      <c r="D449" s="645"/>
      <c r="E449" s="646"/>
      <c r="F449" s="646"/>
      <c r="G449" s="175">
        <v>1</v>
      </c>
      <c r="H449" s="364" t="s">
        <v>5020</v>
      </c>
      <c r="I449" s="173" t="s">
        <v>4571</v>
      </c>
      <c r="J449" s="174" t="s">
        <v>3376</v>
      </c>
      <c r="K449" s="114" t="s">
        <v>3360</v>
      </c>
      <c r="L449" s="114" t="s">
        <v>4505</v>
      </c>
      <c r="M449" s="251" t="s">
        <v>4404</v>
      </c>
      <c r="N449" s="219" t="s">
        <v>4908</v>
      </c>
      <c r="O449" s="96" t="b">
        <f t="shared" si="6"/>
        <v>0</v>
      </c>
    </row>
    <row r="450" spans="1:15" ht="39.950000000000003" customHeight="1">
      <c r="A450" s="496" t="s">
        <v>5802</v>
      </c>
      <c r="B450" s="175" t="s">
        <v>3897</v>
      </c>
      <c r="C450" s="175" t="s">
        <v>3899</v>
      </c>
      <c r="D450" s="645"/>
      <c r="E450" s="646"/>
      <c r="F450" s="646"/>
      <c r="G450" s="175">
        <v>1</v>
      </c>
      <c r="H450" s="364" t="s">
        <v>5020</v>
      </c>
      <c r="I450" s="173" t="s">
        <v>4572</v>
      </c>
      <c r="J450" s="174" t="s">
        <v>3376</v>
      </c>
      <c r="K450" s="114" t="s">
        <v>5239</v>
      </c>
      <c r="L450" s="114" t="s">
        <v>4504</v>
      </c>
      <c r="M450" s="250" t="s">
        <v>5468</v>
      </c>
      <c r="N450" s="219" t="s">
        <v>4909</v>
      </c>
      <c r="O450" s="96" t="b">
        <f t="shared" si="6"/>
        <v>1</v>
      </c>
    </row>
    <row r="451" spans="1:15" ht="39.950000000000003" customHeight="1">
      <c r="A451" s="496" t="s">
        <v>5802</v>
      </c>
      <c r="B451" s="175" t="s">
        <v>3897</v>
      </c>
      <c r="C451" s="175" t="s">
        <v>3899</v>
      </c>
      <c r="D451" s="645"/>
      <c r="E451" s="646"/>
      <c r="F451" s="646"/>
      <c r="G451" s="175">
        <v>1</v>
      </c>
      <c r="H451" s="364" t="s">
        <v>5020</v>
      </c>
      <c r="I451" s="173" t="s">
        <v>4573</v>
      </c>
      <c r="J451" s="174" t="s">
        <v>3379</v>
      </c>
      <c r="K451" s="114" t="s">
        <v>3360</v>
      </c>
      <c r="L451" s="114" t="s">
        <v>4505</v>
      </c>
      <c r="M451" s="227" t="s">
        <v>4402</v>
      </c>
      <c r="N451" s="219" t="s">
        <v>4908</v>
      </c>
      <c r="O451" s="96" t="b">
        <f t="shared" si="6"/>
        <v>0</v>
      </c>
    </row>
    <row r="452" spans="1:15" ht="39.950000000000003" customHeight="1">
      <c r="A452" s="496" t="s">
        <v>5802</v>
      </c>
      <c r="B452" s="175" t="s">
        <v>3897</v>
      </c>
      <c r="C452" s="175" t="s">
        <v>3899</v>
      </c>
      <c r="D452" s="645"/>
      <c r="E452" s="646"/>
      <c r="F452" s="646"/>
      <c r="G452" s="175">
        <v>1</v>
      </c>
      <c r="H452" s="364" t="s">
        <v>5020</v>
      </c>
      <c r="I452" s="173" t="s">
        <v>4574</v>
      </c>
      <c r="J452" s="174" t="s">
        <v>3379</v>
      </c>
      <c r="K452" s="114" t="s">
        <v>5239</v>
      </c>
      <c r="L452" s="114" t="s">
        <v>4504</v>
      </c>
      <c r="M452" s="250" t="s">
        <v>5409</v>
      </c>
      <c r="N452" s="219" t="s">
        <v>4909</v>
      </c>
      <c r="O452" s="96" t="b">
        <f t="shared" si="6"/>
        <v>1</v>
      </c>
    </row>
    <row r="453" spans="1:15" ht="39.950000000000003" customHeight="1">
      <c r="A453" s="496" t="s">
        <v>5802</v>
      </c>
      <c r="B453" s="175" t="s">
        <v>3897</v>
      </c>
      <c r="C453" s="175" t="s">
        <v>3900</v>
      </c>
      <c r="D453" s="645">
        <v>7</v>
      </c>
      <c r="E453" s="646">
        <v>11</v>
      </c>
      <c r="F453" s="646">
        <v>10</v>
      </c>
      <c r="G453" s="175">
        <v>3</v>
      </c>
      <c r="H453" s="364" t="s">
        <v>5024</v>
      </c>
      <c r="I453" s="173" t="s">
        <v>4719</v>
      </c>
      <c r="J453" s="174" t="s">
        <v>3379</v>
      </c>
      <c r="K453" s="114" t="s">
        <v>3597</v>
      </c>
      <c r="L453" s="114" t="s">
        <v>4504</v>
      </c>
      <c r="M453" s="250" t="s">
        <v>5307</v>
      </c>
      <c r="N453" s="219" t="s">
        <v>4909</v>
      </c>
      <c r="O453" s="96" t="b">
        <f t="shared" ref="O453:O516" si="7">IF(OR(N453="처리완료"), TRUE, IF(OR(N453="미처리"), FALSE, TRUE))</f>
        <v>1</v>
      </c>
    </row>
    <row r="454" spans="1:15" ht="39.950000000000003" customHeight="1">
      <c r="A454" s="496" t="s">
        <v>5802</v>
      </c>
      <c r="B454" s="175" t="s">
        <v>3897</v>
      </c>
      <c r="C454" s="175" t="s">
        <v>3900</v>
      </c>
      <c r="D454" s="645"/>
      <c r="E454" s="646"/>
      <c r="F454" s="646"/>
      <c r="G454" s="175">
        <v>2</v>
      </c>
      <c r="H454" s="364" t="s">
        <v>5037</v>
      </c>
      <c r="I454" s="173" t="s">
        <v>4575</v>
      </c>
      <c r="J454" s="174" t="s">
        <v>3379</v>
      </c>
      <c r="K454" s="114" t="s">
        <v>3597</v>
      </c>
      <c r="L454" s="114" t="s">
        <v>4504</v>
      </c>
      <c r="M454" s="250" t="s">
        <v>5469</v>
      </c>
      <c r="N454" s="219" t="s">
        <v>4909</v>
      </c>
      <c r="O454" s="96" t="b">
        <f t="shared" si="7"/>
        <v>1</v>
      </c>
    </row>
    <row r="455" spans="1:15" ht="39.950000000000003" customHeight="1">
      <c r="A455" s="496" t="s">
        <v>5802</v>
      </c>
      <c r="B455" s="175" t="s">
        <v>3897</v>
      </c>
      <c r="C455" s="175" t="s">
        <v>3900</v>
      </c>
      <c r="D455" s="645"/>
      <c r="E455" s="646"/>
      <c r="F455" s="646"/>
      <c r="G455" s="175">
        <v>1</v>
      </c>
      <c r="H455" s="364" t="s">
        <v>5024</v>
      </c>
      <c r="I455" s="173" t="s">
        <v>4576</v>
      </c>
      <c r="J455" s="174" t="s">
        <v>3376</v>
      </c>
      <c r="K455" s="114" t="s">
        <v>3360</v>
      </c>
      <c r="L455" s="114" t="s">
        <v>4505</v>
      </c>
      <c r="M455" s="227" t="s">
        <v>4405</v>
      </c>
      <c r="N455" s="219" t="s">
        <v>4908</v>
      </c>
      <c r="O455" s="96" t="b">
        <f t="shared" si="7"/>
        <v>0</v>
      </c>
    </row>
    <row r="456" spans="1:15" ht="39.950000000000003" customHeight="1">
      <c r="A456" s="496" t="s">
        <v>5802</v>
      </c>
      <c r="B456" s="175" t="s">
        <v>3897</v>
      </c>
      <c r="C456" s="175" t="s">
        <v>3901</v>
      </c>
      <c r="D456" s="363">
        <v>1</v>
      </c>
      <c r="E456" s="364">
        <v>14</v>
      </c>
      <c r="F456" s="364">
        <v>11</v>
      </c>
      <c r="G456" s="175">
        <v>4</v>
      </c>
      <c r="H456" s="364" t="s">
        <v>5024</v>
      </c>
      <c r="I456" s="173" t="s">
        <v>4577</v>
      </c>
      <c r="J456" s="174" t="s">
        <v>3376</v>
      </c>
      <c r="K456" s="114" t="s">
        <v>3360</v>
      </c>
      <c r="L456" s="114" t="s">
        <v>4505</v>
      </c>
      <c r="M456" s="227" t="s">
        <v>4422</v>
      </c>
      <c r="N456" s="219" t="s">
        <v>4908</v>
      </c>
      <c r="O456" s="96" t="b">
        <f t="shared" si="7"/>
        <v>0</v>
      </c>
    </row>
    <row r="457" spans="1:15" ht="39.950000000000003" customHeight="1">
      <c r="A457" s="496" t="s">
        <v>5802</v>
      </c>
      <c r="B457" s="175" t="s">
        <v>3897</v>
      </c>
      <c r="C457" s="175" t="s">
        <v>3902</v>
      </c>
      <c r="D457" s="645">
        <v>1</v>
      </c>
      <c r="E457" s="646">
        <v>12</v>
      </c>
      <c r="F457" s="646">
        <v>9</v>
      </c>
      <c r="G457" s="175">
        <v>2</v>
      </c>
      <c r="H457" s="364" t="s">
        <v>5024</v>
      </c>
      <c r="I457" s="173" t="s">
        <v>4578</v>
      </c>
      <c r="J457" s="174" t="s">
        <v>3379</v>
      </c>
      <c r="K457" s="114" t="s">
        <v>3597</v>
      </c>
      <c r="L457" s="114" t="s">
        <v>4504</v>
      </c>
      <c r="M457" s="250" t="s">
        <v>5308</v>
      </c>
      <c r="N457" s="219" t="s">
        <v>4909</v>
      </c>
      <c r="O457" s="96" t="b">
        <f t="shared" si="7"/>
        <v>1</v>
      </c>
    </row>
    <row r="458" spans="1:15" ht="39.950000000000003" customHeight="1">
      <c r="A458" s="496" t="s">
        <v>5802</v>
      </c>
      <c r="B458" s="175" t="s">
        <v>3897</v>
      </c>
      <c r="C458" s="175" t="s">
        <v>3902</v>
      </c>
      <c r="D458" s="645"/>
      <c r="E458" s="646"/>
      <c r="F458" s="646"/>
      <c r="G458" s="175">
        <v>1</v>
      </c>
      <c r="H458" s="364" t="s">
        <v>5024</v>
      </c>
      <c r="I458" s="173" t="s">
        <v>4579</v>
      </c>
      <c r="J458" s="174" t="s">
        <v>3376</v>
      </c>
      <c r="K458" s="114" t="s">
        <v>5071</v>
      </c>
      <c r="L458" s="114" t="s">
        <v>4504</v>
      </c>
      <c r="M458" s="250" t="s">
        <v>4423</v>
      </c>
      <c r="N458" s="219" t="s">
        <v>4909</v>
      </c>
      <c r="O458" s="96" t="b">
        <f t="shared" si="7"/>
        <v>1</v>
      </c>
    </row>
    <row r="459" spans="1:15" ht="39.950000000000003" customHeight="1">
      <c r="A459" s="496" t="s">
        <v>5802</v>
      </c>
      <c r="B459" s="175" t="s">
        <v>3897</v>
      </c>
      <c r="C459" s="175" t="s">
        <v>3902</v>
      </c>
      <c r="D459" s="645"/>
      <c r="E459" s="646"/>
      <c r="F459" s="646"/>
      <c r="G459" s="175">
        <v>1</v>
      </c>
      <c r="H459" s="364" t="s">
        <v>5024</v>
      </c>
      <c r="I459" s="173" t="s">
        <v>4580</v>
      </c>
      <c r="J459" s="174" t="s">
        <v>3376</v>
      </c>
      <c r="K459" s="114" t="s">
        <v>3360</v>
      </c>
      <c r="L459" s="114" t="s">
        <v>4505</v>
      </c>
      <c r="M459" s="227" t="s">
        <v>4406</v>
      </c>
      <c r="N459" s="219" t="s">
        <v>4908</v>
      </c>
      <c r="O459" s="96" t="b">
        <f t="shared" si="7"/>
        <v>0</v>
      </c>
    </row>
    <row r="460" spans="1:15" ht="39.950000000000003" customHeight="1">
      <c r="A460" s="496" t="s">
        <v>5802</v>
      </c>
      <c r="B460" s="175" t="s">
        <v>3897</v>
      </c>
      <c r="C460" s="175" t="s">
        <v>3902</v>
      </c>
      <c r="D460" s="645"/>
      <c r="E460" s="646"/>
      <c r="F460" s="646"/>
      <c r="G460" s="175">
        <v>1</v>
      </c>
      <c r="H460" s="364" t="s">
        <v>5024</v>
      </c>
      <c r="I460" s="173" t="s">
        <v>4581</v>
      </c>
      <c r="J460" s="174" t="s">
        <v>3376</v>
      </c>
      <c r="K460" s="114" t="s">
        <v>3360</v>
      </c>
      <c r="L460" s="114" t="s">
        <v>4505</v>
      </c>
      <c r="M460" s="227" t="s">
        <v>4423</v>
      </c>
      <c r="N460" s="219" t="s">
        <v>4908</v>
      </c>
      <c r="O460" s="96" t="b">
        <f t="shared" si="7"/>
        <v>0</v>
      </c>
    </row>
    <row r="461" spans="1:15" ht="39.950000000000003" customHeight="1">
      <c r="A461" s="496" t="s">
        <v>5802</v>
      </c>
      <c r="B461" s="175" t="s">
        <v>3897</v>
      </c>
      <c r="C461" s="175" t="s">
        <v>3902</v>
      </c>
      <c r="D461" s="645"/>
      <c r="E461" s="646"/>
      <c r="F461" s="646"/>
      <c r="G461" s="175">
        <v>1</v>
      </c>
      <c r="H461" s="364" t="s">
        <v>5024</v>
      </c>
      <c r="I461" s="173" t="s">
        <v>4582</v>
      </c>
      <c r="J461" s="174" t="s">
        <v>3379</v>
      </c>
      <c r="K461" s="114" t="s">
        <v>3360</v>
      </c>
      <c r="L461" s="114" t="s">
        <v>4505</v>
      </c>
      <c r="M461" s="227" t="s">
        <v>4406</v>
      </c>
      <c r="N461" s="219" t="s">
        <v>4908</v>
      </c>
      <c r="O461" s="96" t="b">
        <f t="shared" si="7"/>
        <v>0</v>
      </c>
    </row>
    <row r="462" spans="1:15" ht="39.950000000000003" customHeight="1">
      <c r="A462" s="496" t="s">
        <v>5802</v>
      </c>
      <c r="B462" s="175" t="s">
        <v>3904</v>
      </c>
      <c r="C462" s="175" t="s">
        <v>3363</v>
      </c>
      <c r="D462" s="364">
        <v>21</v>
      </c>
      <c r="E462" s="364">
        <v>80</v>
      </c>
      <c r="F462" s="364">
        <v>71</v>
      </c>
      <c r="G462" s="175">
        <v>1</v>
      </c>
      <c r="H462" s="364" t="s">
        <v>5038</v>
      </c>
      <c r="I462" s="173" t="s">
        <v>4583</v>
      </c>
      <c r="J462" s="174" t="s">
        <v>3944</v>
      </c>
      <c r="K462" s="114" t="s">
        <v>5056</v>
      </c>
      <c r="L462" s="114" t="s">
        <v>4504</v>
      </c>
      <c r="M462" s="250" t="s">
        <v>5470</v>
      </c>
      <c r="N462" s="219" t="s">
        <v>4909</v>
      </c>
      <c r="O462" s="96" t="b">
        <f t="shared" si="7"/>
        <v>1</v>
      </c>
    </row>
    <row r="463" spans="1:15" ht="39.950000000000003" customHeight="1">
      <c r="A463" s="496" t="s">
        <v>5802</v>
      </c>
      <c r="B463" s="175" t="s">
        <v>3904</v>
      </c>
      <c r="C463" s="175" t="s">
        <v>4438</v>
      </c>
      <c r="D463" s="645">
        <v>9</v>
      </c>
      <c r="E463" s="646">
        <v>269</v>
      </c>
      <c r="F463" s="646">
        <v>246</v>
      </c>
      <c r="G463" s="175">
        <v>10</v>
      </c>
      <c r="H463" s="364" t="s">
        <v>5020</v>
      </c>
      <c r="I463" s="173" t="s">
        <v>4584</v>
      </c>
      <c r="J463" s="174" t="s">
        <v>3944</v>
      </c>
      <c r="K463" s="114" t="s">
        <v>5239</v>
      </c>
      <c r="L463" s="114" t="s">
        <v>4504</v>
      </c>
      <c r="M463" s="250" t="s">
        <v>5406</v>
      </c>
      <c r="N463" s="219" t="s">
        <v>4909</v>
      </c>
      <c r="O463" s="96" t="b">
        <f t="shared" si="7"/>
        <v>1</v>
      </c>
    </row>
    <row r="464" spans="1:15" ht="39.950000000000003" customHeight="1">
      <c r="A464" s="496" t="s">
        <v>5802</v>
      </c>
      <c r="B464" s="175" t="s">
        <v>3904</v>
      </c>
      <c r="C464" s="175" t="s">
        <v>4438</v>
      </c>
      <c r="D464" s="645"/>
      <c r="E464" s="646"/>
      <c r="F464" s="646"/>
      <c r="G464" s="175">
        <v>5</v>
      </c>
      <c r="H464" s="364" t="s">
        <v>3945</v>
      </c>
      <c r="I464" s="173" t="s">
        <v>4585</v>
      </c>
      <c r="J464" s="174" t="s">
        <v>3944</v>
      </c>
      <c r="K464" s="114" t="s">
        <v>3360</v>
      </c>
      <c r="L464" s="114" t="s">
        <v>4505</v>
      </c>
      <c r="M464" s="227" t="s">
        <v>4407</v>
      </c>
      <c r="N464" s="219" t="s">
        <v>4908</v>
      </c>
      <c r="O464" s="96" t="b">
        <f t="shared" si="7"/>
        <v>0</v>
      </c>
    </row>
    <row r="465" spans="1:15" ht="39.950000000000003" customHeight="1">
      <c r="A465" s="496" t="s">
        <v>5802</v>
      </c>
      <c r="B465" s="175" t="s">
        <v>3904</v>
      </c>
      <c r="C465" s="175" t="s">
        <v>4437</v>
      </c>
      <c r="D465" s="645"/>
      <c r="E465" s="646"/>
      <c r="F465" s="646"/>
      <c r="G465" s="175">
        <v>3</v>
      </c>
      <c r="H465" s="364" t="s">
        <v>5019</v>
      </c>
      <c r="I465" s="173" t="s">
        <v>4586</v>
      </c>
      <c r="J465" s="174" t="s">
        <v>3944</v>
      </c>
      <c r="K465" s="114" t="s">
        <v>4414</v>
      </c>
      <c r="L465" s="114" t="s">
        <v>4504</v>
      </c>
      <c r="M465" s="250" t="s">
        <v>5305</v>
      </c>
      <c r="N465" s="219" t="s">
        <v>4909</v>
      </c>
      <c r="O465" s="96" t="b">
        <f t="shared" si="7"/>
        <v>1</v>
      </c>
    </row>
    <row r="466" spans="1:15" ht="39.950000000000003" customHeight="1">
      <c r="A466" s="496" t="s">
        <v>5802</v>
      </c>
      <c r="B466" s="175" t="s">
        <v>3904</v>
      </c>
      <c r="C466" s="175" t="s">
        <v>4439</v>
      </c>
      <c r="D466" s="645"/>
      <c r="E466" s="646"/>
      <c r="F466" s="646"/>
      <c r="G466" s="175">
        <v>2</v>
      </c>
      <c r="H466" s="364" t="s">
        <v>5019</v>
      </c>
      <c r="I466" s="173" t="s">
        <v>4587</v>
      </c>
      <c r="J466" s="174" t="s">
        <v>3944</v>
      </c>
      <c r="K466" s="114" t="s">
        <v>3360</v>
      </c>
      <c r="L466" s="114" t="s">
        <v>4505</v>
      </c>
      <c r="M466" s="227" t="s">
        <v>4408</v>
      </c>
      <c r="N466" s="219" t="s">
        <v>4908</v>
      </c>
      <c r="O466" s="96" t="b">
        <f t="shared" si="7"/>
        <v>0</v>
      </c>
    </row>
    <row r="467" spans="1:15" ht="39.950000000000003" customHeight="1">
      <c r="A467" s="496" t="s">
        <v>5802</v>
      </c>
      <c r="B467" s="175" t="s">
        <v>3904</v>
      </c>
      <c r="C467" s="175" t="s">
        <v>4438</v>
      </c>
      <c r="D467" s="645"/>
      <c r="E467" s="646"/>
      <c r="F467" s="646"/>
      <c r="G467" s="175">
        <v>1</v>
      </c>
      <c r="H467" s="364" t="s">
        <v>5019</v>
      </c>
      <c r="I467" s="173" t="s">
        <v>4588</v>
      </c>
      <c r="J467" s="174" t="s">
        <v>3944</v>
      </c>
      <c r="K467" s="114" t="s">
        <v>3597</v>
      </c>
      <c r="L467" s="114" t="s">
        <v>4504</v>
      </c>
      <c r="M467" s="250" t="s">
        <v>5310</v>
      </c>
      <c r="N467" s="219" t="s">
        <v>4909</v>
      </c>
      <c r="O467" s="96" t="b">
        <f t="shared" si="7"/>
        <v>1</v>
      </c>
    </row>
    <row r="468" spans="1:15" ht="39.950000000000003" customHeight="1">
      <c r="A468" s="496" t="s">
        <v>5802</v>
      </c>
      <c r="B468" s="175" t="s">
        <v>3904</v>
      </c>
      <c r="C468" s="175" t="s">
        <v>4042</v>
      </c>
      <c r="D468" s="645">
        <v>2</v>
      </c>
      <c r="E468" s="646">
        <v>25</v>
      </c>
      <c r="F468" s="646">
        <v>24</v>
      </c>
      <c r="G468" s="175">
        <v>10</v>
      </c>
      <c r="H468" s="364" t="s">
        <v>5020</v>
      </c>
      <c r="I468" s="173" t="s">
        <v>3905</v>
      </c>
      <c r="J468" s="174" t="s">
        <v>3944</v>
      </c>
      <c r="K468" s="114" t="s">
        <v>3360</v>
      </c>
      <c r="L468" s="114" t="s">
        <v>4505</v>
      </c>
      <c r="M468" s="251" t="s">
        <v>4409</v>
      </c>
      <c r="N468" s="219" t="s">
        <v>5543</v>
      </c>
      <c r="O468" s="96" t="b">
        <f t="shared" si="7"/>
        <v>1</v>
      </c>
    </row>
    <row r="469" spans="1:15" ht="39.950000000000003" customHeight="1">
      <c r="A469" s="496" t="s">
        <v>5802</v>
      </c>
      <c r="B469" s="175" t="s">
        <v>3904</v>
      </c>
      <c r="C469" s="175" t="s">
        <v>3629</v>
      </c>
      <c r="D469" s="645"/>
      <c r="E469" s="646"/>
      <c r="F469" s="646"/>
      <c r="G469" s="175">
        <v>9</v>
      </c>
      <c r="H469" s="364" t="s">
        <v>5024</v>
      </c>
      <c r="I469" s="173" t="s">
        <v>3906</v>
      </c>
      <c r="J469" s="174" t="s">
        <v>3944</v>
      </c>
      <c r="K469" s="114" t="s">
        <v>3360</v>
      </c>
      <c r="L469" s="114" t="s">
        <v>4505</v>
      </c>
      <c r="M469" s="227" t="s">
        <v>4406</v>
      </c>
      <c r="N469" s="219" t="s">
        <v>4908</v>
      </c>
      <c r="O469" s="96" t="b">
        <f t="shared" si="7"/>
        <v>0</v>
      </c>
    </row>
    <row r="470" spans="1:15" ht="39.950000000000003" customHeight="1">
      <c r="A470" s="496" t="s">
        <v>5802</v>
      </c>
      <c r="B470" s="175" t="s">
        <v>3904</v>
      </c>
      <c r="C470" s="175" t="s">
        <v>3629</v>
      </c>
      <c r="D470" s="645"/>
      <c r="E470" s="646"/>
      <c r="F470" s="646"/>
      <c r="G470" s="175">
        <v>6</v>
      </c>
      <c r="H470" s="364" t="s">
        <v>5024</v>
      </c>
      <c r="I470" s="173" t="s">
        <v>3907</v>
      </c>
      <c r="J470" s="174" t="s">
        <v>3944</v>
      </c>
      <c r="K470" s="114" t="s">
        <v>3360</v>
      </c>
      <c r="L470" s="114" t="s">
        <v>4505</v>
      </c>
      <c r="M470" s="227" t="s">
        <v>4410</v>
      </c>
      <c r="N470" s="219" t="s">
        <v>4908</v>
      </c>
      <c r="O470" s="96" t="b">
        <f t="shared" si="7"/>
        <v>0</v>
      </c>
    </row>
    <row r="471" spans="1:15" ht="39.950000000000003" customHeight="1">
      <c r="A471" s="496" t="s">
        <v>5802</v>
      </c>
      <c r="B471" s="175" t="s">
        <v>3904</v>
      </c>
      <c r="C471" s="175" t="s">
        <v>3629</v>
      </c>
      <c r="D471" s="645"/>
      <c r="E471" s="646"/>
      <c r="F471" s="646"/>
      <c r="G471" s="175">
        <v>2</v>
      </c>
      <c r="H471" s="364" t="s">
        <v>3920</v>
      </c>
      <c r="I471" s="173" t="s">
        <v>3947</v>
      </c>
      <c r="J471" s="174" t="s">
        <v>3946</v>
      </c>
      <c r="K471" s="114" t="s">
        <v>4434</v>
      </c>
      <c r="L471" s="114" t="s">
        <v>4505</v>
      </c>
      <c r="M471" s="227" t="s">
        <v>4435</v>
      </c>
      <c r="N471" s="219" t="s">
        <v>4908</v>
      </c>
      <c r="O471" s="96" t="b">
        <f t="shared" si="7"/>
        <v>0</v>
      </c>
    </row>
    <row r="472" spans="1:15" ht="39.950000000000003" customHeight="1">
      <c r="A472" s="496" t="s">
        <v>5802</v>
      </c>
      <c r="B472" s="175" t="s">
        <v>3904</v>
      </c>
      <c r="C472" s="175" t="s">
        <v>3506</v>
      </c>
      <c r="D472" s="645">
        <v>3</v>
      </c>
      <c r="E472" s="646">
        <v>40</v>
      </c>
      <c r="F472" s="646">
        <v>36</v>
      </c>
      <c r="G472" s="175">
        <v>7</v>
      </c>
      <c r="H472" s="364" t="s">
        <v>5020</v>
      </c>
      <c r="I472" s="173" t="s">
        <v>3919</v>
      </c>
      <c r="J472" s="174" t="s">
        <v>3944</v>
      </c>
      <c r="K472" s="114" t="s">
        <v>4441</v>
      </c>
      <c r="L472" s="114" t="s">
        <v>4506</v>
      </c>
      <c r="M472" s="227" t="s">
        <v>5508</v>
      </c>
      <c r="N472" s="219" t="s">
        <v>4908</v>
      </c>
      <c r="O472" s="96" t="b">
        <f t="shared" si="7"/>
        <v>0</v>
      </c>
    </row>
    <row r="473" spans="1:15" ht="39.950000000000003" customHeight="1">
      <c r="A473" s="496" t="s">
        <v>5802</v>
      </c>
      <c r="B473" s="175" t="s">
        <v>3904</v>
      </c>
      <c r="C473" s="175" t="s">
        <v>3506</v>
      </c>
      <c r="D473" s="645"/>
      <c r="E473" s="646"/>
      <c r="F473" s="646"/>
      <c r="G473" s="175">
        <v>7</v>
      </c>
      <c r="H473" s="364" t="s">
        <v>5019</v>
      </c>
      <c r="I473" s="173" t="s">
        <v>4589</v>
      </c>
      <c r="J473" s="174" t="s">
        <v>3944</v>
      </c>
      <c r="K473" s="114" t="s">
        <v>4441</v>
      </c>
      <c r="L473" s="114" t="s">
        <v>4506</v>
      </c>
      <c r="M473" s="227" t="s">
        <v>5509</v>
      </c>
      <c r="N473" s="219" t="s">
        <v>4908</v>
      </c>
      <c r="O473" s="96" t="b">
        <f t="shared" si="7"/>
        <v>0</v>
      </c>
    </row>
    <row r="474" spans="1:15" ht="39.950000000000003" customHeight="1">
      <c r="A474" s="496" t="s">
        <v>5802</v>
      </c>
      <c r="B474" s="175" t="s">
        <v>3904</v>
      </c>
      <c r="C474" s="175" t="s">
        <v>3506</v>
      </c>
      <c r="D474" s="645"/>
      <c r="E474" s="646"/>
      <c r="F474" s="646"/>
      <c r="G474" s="175">
        <v>5</v>
      </c>
      <c r="H474" s="364" t="s">
        <v>5019</v>
      </c>
      <c r="I474" s="173" t="s">
        <v>4590</v>
      </c>
      <c r="J474" s="174" t="s">
        <v>3944</v>
      </c>
      <c r="K474" s="114" t="s">
        <v>5239</v>
      </c>
      <c r="L474" s="114" t="s">
        <v>4504</v>
      </c>
      <c r="M474" s="250" t="s">
        <v>5311</v>
      </c>
      <c r="N474" s="219" t="s">
        <v>4909</v>
      </c>
      <c r="O474" s="96" t="b">
        <f t="shared" si="7"/>
        <v>1</v>
      </c>
    </row>
    <row r="475" spans="1:15" ht="39.950000000000003" customHeight="1">
      <c r="A475" s="496" t="s">
        <v>5802</v>
      </c>
      <c r="B475" s="175" t="s">
        <v>3904</v>
      </c>
      <c r="C475" s="175" t="s">
        <v>3506</v>
      </c>
      <c r="D475" s="645"/>
      <c r="E475" s="646"/>
      <c r="F475" s="646"/>
      <c r="G475" s="175">
        <v>4</v>
      </c>
      <c r="H475" s="364" t="s">
        <v>5019</v>
      </c>
      <c r="I475" s="173" t="s">
        <v>4591</v>
      </c>
      <c r="J475" s="174" t="s">
        <v>3944</v>
      </c>
      <c r="K475" s="114" t="s">
        <v>5239</v>
      </c>
      <c r="L475" s="114" t="s">
        <v>4504</v>
      </c>
      <c r="M475" s="250" t="s">
        <v>5471</v>
      </c>
      <c r="N475" s="219" t="s">
        <v>4909</v>
      </c>
      <c r="O475" s="96" t="b">
        <f t="shared" si="7"/>
        <v>1</v>
      </c>
    </row>
    <row r="476" spans="1:15" ht="39.950000000000003" customHeight="1">
      <c r="A476" s="496" t="s">
        <v>5802</v>
      </c>
      <c r="B476" s="175" t="s">
        <v>3904</v>
      </c>
      <c r="C476" s="175" t="s">
        <v>3506</v>
      </c>
      <c r="D476" s="645"/>
      <c r="E476" s="646"/>
      <c r="F476" s="646"/>
      <c r="G476" s="175">
        <v>1</v>
      </c>
      <c r="H476" s="364" t="s">
        <v>3920</v>
      </c>
      <c r="I476" s="173" t="s">
        <v>4592</v>
      </c>
      <c r="J476" s="174" t="s">
        <v>3944</v>
      </c>
      <c r="K476" s="114" t="s">
        <v>5239</v>
      </c>
      <c r="L476" s="114" t="s">
        <v>4504</v>
      </c>
      <c r="M476" s="250" t="s">
        <v>5312</v>
      </c>
      <c r="N476" s="219" t="s">
        <v>4909</v>
      </c>
      <c r="O476" s="96" t="b">
        <f t="shared" si="7"/>
        <v>1</v>
      </c>
    </row>
    <row r="477" spans="1:15" ht="39.950000000000003" customHeight="1">
      <c r="A477" s="496" t="s">
        <v>5802</v>
      </c>
      <c r="B477" s="175" t="s">
        <v>3904</v>
      </c>
      <c r="C477" s="175" t="s">
        <v>3506</v>
      </c>
      <c r="D477" s="645"/>
      <c r="E477" s="646"/>
      <c r="F477" s="646"/>
      <c r="G477" s="175">
        <v>1</v>
      </c>
      <c r="H477" s="364" t="s">
        <v>5019</v>
      </c>
      <c r="I477" s="173" t="s">
        <v>4593</v>
      </c>
      <c r="J477" s="174" t="s">
        <v>3944</v>
      </c>
      <c r="K477" s="114" t="s">
        <v>5239</v>
      </c>
      <c r="L477" s="114" t="s">
        <v>4504</v>
      </c>
      <c r="M477" s="250" t="s">
        <v>5410</v>
      </c>
      <c r="N477" s="219" t="s">
        <v>4909</v>
      </c>
      <c r="O477" s="96" t="b">
        <f t="shared" si="7"/>
        <v>1</v>
      </c>
    </row>
    <row r="478" spans="1:15" ht="39.950000000000003" customHeight="1">
      <c r="A478" s="496" t="s">
        <v>5802</v>
      </c>
      <c r="B478" s="175" t="s">
        <v>3904</v>
      </c>
      <c r="C478" s="175" t="s">
        <v>3506</v>
      </c>
      <c r="D478" s="645"/>
      <c r="E478" s="646"/>
      <c r="F478" s="646"/>
      <c r="G478" s="175">
        <v>1</v>
      </c>
      <c r="H478" s="364" t="s">
        <v>5020</v>
      </c>
      <c r="I478" s="173" t="s">
        <v>4594</v>
      </c>
      <c r="J478" s="174" t="s">
        <v>3944</v>
      </c>
      <c r="K478" s="114" t="s">
        <v>4441</v>
      </c>
      <c r="L478" s="114" t="s">
        <v>4506</v>
      </c>
      <c r="M478" s="227" t="s">
        <v>5510</v>
      </c>
      <c r="N478" s="219" t="s">
        <v>4909</v>
      </c>
      <c r="O478" s="96" t="b">
        <f t="shared" si="7"/>
        <v>1</v>
      </c>
    </row>
    <row r="479" spans="1:15" ht="39.950000000000003" customHeight="1">
      <c r="A479" s="496" t="s">
        <v>5802</v>
      </c>
      <c r="B479" s="175" t="s">
        <v>3904</v>
      </c>
      <c r="C479" s="175" t="s">
        <v>3506</v>
      </c>
      <c r="D479" s="645"/>
      <c r="E479" s="646"/>
      <c r="F479" s="646"/>
      <c r="G479" s="175">
        <v>1</v>
      </c>
      <c r="H479" s="364" t="s">
        <v>5020</v>
      </c>
      <c r="I479" s="173" t="s">
        <v>4720</v>
      </c>
      <c r="J479" s="174" t="s">
        <v>3944</v>
      </c>
      <c r="K479" s="114" t="s">
        <v>4441</v>
      </c>
      <c r="L479" s="114" t="s">
        <v>4506</v>
      </c>
      <c r="M479" s="227" t="s">
        <v>5511</v>
      </c>
      <c r="N479" s="219" t="s">
        <v>4908</v>
      </c>
      <c r="O479" s="96" t="b">
        <f t="shared" si="7"/>
        <v>0</v>
      </c>
    </row>
    <row r="480" spans="1:15" ht="39.950000000000003" customHeight="1">
      <c r="A480" s="496" t="s">
        <v>5802</v>
      </c>
      <c r="B480" s="175" t="s">
        <v>3904</v>
      </c>
      <c r="C480" s="175" t="s">
        <v>3405</v>
      </c>
      <c r="D480" s="645">
        <v>7</v>
      </c>
      <c r="E480" s="646">
        <v>33</v>
      </c>
      <c r="F480" s="646">
        <v>32</v>
      </c>
      <c r="G480" s="175">
        <v>12</v>
      </c>
      <c r="H480" s="364" t="s">
        <v>5024</v>
      </c>
      <c r="I480" s="173" t="s">
        <v>3908</v>
      </c>
      <c r="J480" s="174" t="s">
        <v>3944</v>
      </c>
      <c r="K480" s="114" t="s">
        <v>3597</v>
      </c>
      <c r="L480" s="114" t="s">
        <v>4504</v>
      </c>
      <c r="M480" s="250" t="s">
        <v>5411</v>
      </c>
      <c r="N480" s="219" t="s">
        <v>4909</v>
      </c>
      <c r="O480" s="96" t="b">
        <f t="shared" si="7"/>
        <v>1</v>
      </c>
    </row>
    <row r="481" spans="1:15" ht="39.950000000000003" customHeight="1">
      <c r="A481" s="496" t="s">
        <v>5802</v>
      </c>
      <c r="B481" s="175" t="s">
        <v>3904</v>
      </c>
      <c r="C481" s="175" t="s">
        <v>3405</v>
      </c>
      <c r="D481" s="645"/>
      <c r="E481" s="646"/>
      <c r="F481" s="646"/>
      <c r="G481" s="175">
        <v>1</v>
      </c>
      <c r="H481" s="364" t="s">
        <v>5039</v>
      </c>
      <c r="I481" s="173" t="s">
        <v>3909</v>
      </c>
      <c r="J481" s="174" t="s">
        <v>4246</v>
      </c>
      <c r="K481" s="114" t="s">
        <v>5239</v>
      </c>
      <c r="L481" s="114" t="s">
        <v>4504</v>
      </c>
      <c r="M481" s="250" t="s">
        <v>5313</v>
      </c>
      <c r="N481" s="219" t="s">
        <v>4909</v>
      </c>
      <c r="O481" s="96" t="b">
        <f t="shared" si="7"/>
        <v>1</v>
      </c>
    </row>
    <row r="482" spans="1:15" ht="39.950000000000003" customHeight="1">
      <c r="A482" s="496" t="s">
        <v>5802</v>
      </c>
      <c r="B482" s="175" t="s">
        <v>3904</v>
      </c>
      <c r="C482" s="175" t="s">
        <v>3405</v>
      </c>
      <c r="D482" s="645"/>
      <c r="E482" s="646"/>
      <c r="F482" s="646"/>
      <c r="G482" s="175">
        <v>1</v>
      </c>
      <c r="H482" s="364" t="s">
        <v>5024</v>
      </c>
      <c r="I482" s="173" t="s">
        <v>3910</v>
      </c>
      <c r="J482" s="174" t="s">
        <v>3944</v>
      </c>
      <c r="K482" s="114" t="s">
        <v>5239</v>
      </c>
      <c r="L482" s="114" t="s">
        <v>4504</v>
      </c>
      <c r="M482" s="250" t="s">
        <v>5472</v>
      </c>
      <c r="N482" s="219" t="s">
        <v>4909</v>
      </c>
      <c r="O482" s="96" t="b">
        <f t="shared" si="7"/>
        <v>1</v>
      </c>
    </row>
    <row r="483" spans="1:15" ht="39.950000000000003" customHeight="1">
      <c r="A483" s="496" t="s">
        <v>5802</v>
      </c>
      <c r="B483" s="175" t="s">
        <v>3904</v>
      </c>
      <c r="C483" s="175" t="s">
        <v>3412</v>
      </c>
      <c r="D483" s="645">
        <v>4</v>
      </c>
      <c r="E483" s="646">
        <v>27</v>
      </c>
      <c r="F483" s="646">
        <v>26</v>
      </c>
      <c r="G483" s="175">
        <v>4</v>
      </c>
      <c r="H483" s="364" t="s">
        <v>5024</v>
      </c>
      <c r="I483" s="173" t="s">
        <v>3911</v>
      </c>
      <c r="J483" s="174" t="s">
        <v>3944</v>
      </c>
      <c r="K483" s="114" t="s">
        <v>5239</v>
      </c>
      <c r="L483" s="114" t="s">
        <v>4504</v>
      </c>
      <c r="M483" s="250" t="s">
        <v>5314</v>
      </c>
      <c r="N483" s="219" t="s">
        <v>4909</v>
      </c>
      <c r="O483" s="96" t="b">
        <f t="shared" si="7"/>
        <v>1</v>
      </c>
    </row>
    <row r="484" spans="1:15" ht="39.950000000000003" customHeight="1">
      <c r="A484" s="496" t="s">
        <v>5802</v>
      </c>
      <c r="B484" s="175" t="s">
        <v>3904</v>
      </c>
      <c r="C484" s="175" t="s">
        <v>3412</v>
      </c>
      <c r="D484" s="645"/>
      <c r="E484" s="646"/>
      <c r="F484" s="646"/>
      <c r="G484" s="175">
        <v>2</v>
      </c>
      <c r="H484" s="364" t="s">
        <v>5019</v>
      </c>
      <c r="I484" s="173" t="s">
        <v>3912</v>
      </c>
      <c r="J484" s="174" t="s">
        <v>3944</v>
      </c>
      <c r="K484" s="114" t="s">
        <v>3597</v>
      </c>
      <c r="L484" s="114" t="s">
        <v>4504</v>
      </c>
      <c r="M484" s="250" t="s">
        <v>4431</v>
      </c>
      <c r="N484" s="219" t="s">
        <v>4909</v>
      </c>
      <c r="O484" s="96" t="b">
        <f t="shared" si="7"/>
        <v>1</v>
      </c>
    </row>
    <row r="485" spans="1:15" ht="39.950000000000003" customHeight="1">
      <c r="A485" s="496" t="s">
        <v>5802</v>
      </c>
      <c r="B485" s="175" t="s">
        <v>3904</v>
      </c>
      <c r="C485" s="175" t="s">
        <v>3412</v>
      </c>
      <c r="D485" s="645"/>
      <c r="E485" s="646"/>
      <c r="F485" s="646"/>
      <c r="G485" s="175">
        <v>2</v>
      </c>
      <c r="H485" s="364" t="s">
        <v>5024</v>
      </c>
      <c r="I485" s="173" t="s">
        <v>3913</v>
      </c>
      <c r="J485" s="174" t="s">
        <v>3944</v>
      </c>
      <c r="K485" s="114" t="s">
        <v>3597</v>
      </c>
      <c r="L485" s="114" t="s">
        <v>4504</v>
      </c>
      <c r="M485" s="250" t="s">
        <v>5473</v>
      </c>
      <c r="N485" s="219" t="s">
        <v>4909</v>
      </c>
      <c r="O485" s="96" t="b">
        <f t="shared" si="7"/>
        <v>1</v>
      </c>
    </row>
    <row r="486" spans="1:15" ht="39.950000000000003" customHeight="1">
      <c r="A486" s="496" t="s">
        <v>5802</v>
      </c>
      <c r="B486" s="175" t="s">
        <v>3904</v>
      </c>
      <c r="C486" s="175" t="s">
        <v>3412</v>
      </c>
      <c r="D486" s="645"/>
      <c r="E486" s="646"/>
      <c r="F486" s="646"/>
      <c r="G486" s="175">
        <v>1</v>
      </c>
      <c r="H486" s="364" t="s">
        <v>3380</v>
      </c>
      <c r="I486" s="173" t="s">
        <v>3914</v>
      </c>
      <c r="J486" s="174" t="s">
        <v>3944</v>
      </c>
      <c r="K486" s="114" t="s">
        <v>678</v>
      </c>
      <c r="L486" s="114" t="s">
        <v>4504</v>
      </c>
      <c r="M486" s="250" t="s">
        <v>5412</v>
      </c>
      <c r="N486" s="219" t="s">
        <v>4909</v>
      </c>
      <c r="O486" s="96" t="b">
        <f t="shared" si="7"/>
        <v>1</v>
      </c>
    </row>
    <row r="487" spans="1:15" ht="39.950000000000003" customHeight="1">
      <c r="A487" s="496" t="s">
        <v>5802</v>
      </c>
      <c r="B487" s="175" t="s">
        <v>3904</v>
      </c>
      <c r="C487" s="175" t="s">
        <v>3412</v>
      </c>
      <c r="D487" s="645"/>
      <c r="E487" s="646"/>
      <c r="F487" s="646"/>
      <c r="G487" s="175">
        <v>1</v>
      </c>
      <c r="H487" s="364" t="s">
        <v>3380</v>
      </c>
      <c r="I487" s="173" t="s">
        <v>3915</v>
      </c>
      <c r="J487" s="174" t="s">
        <v>3944</v>
      </c>
      <c r="K487" s="114" t="s">
        <v>678</v>
      </c>
      <c r="L487" s="114" t="s">
        <v>4504</v>
      </c>
      <c r="M487" s="250" t="s">
        <v>5474</v>
      </c>
      <c r="N487" s="219" t="s">
        <v>4909</v>
      </c>
      <c r="O487" s="96" t="b">
        <f t="shared" si="7"/>
        <v>1</v>
      </c>
    </row>
    <row r="488" spans="1:15" ht="39.950000000000003" customHeight="1">
      <c r="A488" s="496" t="s">
        <v>5802</v>
      </c>
      <c r="B488" s="175" t="s">
        <v>3904</v>
      </c>
      <c r="C488" s="175" t="s">
        <v>3634</v>
      </c>
      <c r="D488" s="645">
        <v>2</v>
      </c>
      <c r="E488" s="646">
        <v>15</v>
      </c>
      <c r="F488" s="646">
        <v>15</v>
      </c>
      <c r="G488" s="175">
        <v>9</v>
      </c>
      <c r="H488" s="364" t="s">
        <v>5024</v>
      </c>
      <c r="I488" s="173" t="s">
        <v>3916</v>
      </c>
      <c r="J488" s="174" t="s">
        <v>3944</v>
      </c>
      <c r="K488" s="114" t="s">
        <v>3360</v>
      </c>
      <c r="L488" s="114" t="s">
        <v>4505</v>
      </c>
      <c r="M488" s="227" t="s">
        <v>4411</v>
      </c>
      <c r="N488" s="219" t="s">
        <v>5543</v>
      </c>
      <c r="O488" s="96" t="b">
        <f t="shared" si="7"/>
        <v>1</v>
      </c>
    </row>
    <row r="489" spans="1:15" ht="39.950000000000003" customHeight="1">
      <c r="A489" s="496" t="s">
        <v>5802</v>
      </c>
      <c r="B489" s="175" t="s">
        <v>3904</v>
      </c>
      <c r="C489" s="175" t="s">
        <v>3634</v>
      </c>
      <c r="D489" s="645"/>
      <c r="E489" s="646"/>
      <c r="F489" s="646"/>
      <c r="G489" s="175">
        <v>1</v>
      </c>
      <c r="H489" s="364" t="s">
        <v>5024</v>
      </c>
      <c r="I489" s="173" t="s">
        <v>3917</v>
      </c>
      <c r="J489" s="174" t="s">
        <v>3944</v>
      </c>
      <c r="K489" s="114" t="s">
        <v>3360</v>
      </c>
      <c r="L489" s="114" t="s">
        <v>4505</v>
      </c>
      <c r="M489" s="227" t="s">
        <v>4406</v>
      </c>
      <c r="N489" s="219" t="s">
        <v>4908</v>
      </c>
      <c r="O489" s="96" t="b">
        <f t="shared" si="7"/>
        <v>0</v>
      </c>
    </row>
    <row r="490" spans="1:15" ht="39.950000000000003" customHeight="1">
      <c r="A490" s="496" t="s">
        <v>5802</v>
      </c>
      <c r="B490" s="175" t="s">
        <v>3904</v>
      </c>
      <c r="C490" s="175" t="s">
        <v>3634</v>
      </c>
      <c r="D490" s="645"/>
      <c r="E490" s="646"/>
      <c r="F490" s="646"/>
      <c r="G490" s="175">
        <v>1</v>
      </c>
      <c r="H490" s="364" t="s">
        <v>5024</v>
      </c>
      <c r="I490" s="173" t="s">
        <v>3918</v>
      </c>
      <c r="J490" s="174" t="s">
        <v>3944</v>
      </c>
      <c r="K490" s="114" t="s">
        <v>3360</v>
      </c>
      <c r="L490" s="114" t="s">
        <v>4505</v>
      </c>
      <c r="M490" s="251" t="s">
        <v>4424</v>
      </c>
      <c r="N490" s="219" t="s">
        <v>4908</v>
      </c>
      <c r="O490" s="96" t="b">
        <f t="shared" si="7"/>
        <v>0</v>
      </c>
    </row>
    <row r="491" spans="1:15" ht="39.950000000000003" customHeight="1">
      <c r="A491" s="496" t="s">
        <v>5802</v>
      </c>
      <c r="B491" s="175" t="s">
        <v>3904</v>
      </c>
      <c r="C491" s="175" t="s">
        <v>3634</v>
      </c>
      <c r="D491" s="645"/>
      <c r="E491" s="646"/>
      <c r="F491" s="646"/>
      <c r="G491" s="175">
        <v>1</v>
      </c>
      <c r="H491" s="364" t="s">
        <v>3380</v>
      </c>
      <c r="I491" s="173" t="s">
        <v>4721</v>
      </c>
      <c r="J491" s="174" t="s">
        <v>3944</v>
      </c>
      <c r="K491" s="114" t="s">
        <v>5239</v>
      </c>
      <c r="L491" s="114" t="s">
        <v>4504</v>
      </c>
      <c r="M491" s="250" t="s">
        <v>5316</v>
      </c>
      <c r="N491" s="219" t="s">
        <v>4909</v>
      </c>
      <c r="O491" s="96" t="b">
        <f t="shared" si="7"/>
        <v>1</v>
      </c>
    </row>
    <row r="492" spans="1:15" ht="39.950000000000003" customHeight="1">
      <c r="A492" s="496" t="s">
        <v>5802</v>
      </c>
      <c r="B492" s="175" t="s">
        <v>4048</v>
      </c>
      <c r="C492" s="175" t="s">
        <v>3363</v>
      </c>
      <c r="D492" s="646">
        <v>21</v>
      </c>
      <c r="E492" s="646">
        <v>80</v>
      </c>
      <c r="F492" s="646">
        <v>70</v>
      </c>
      <c r="G492" s="175">
        <v>1</v>
      </c>
      <c r="H492" s="364" t="s">
        <v>5024</v>
      </c>
      <c r="I492" s="173" t="s">
        <v>4595</v>
      </c>
      <c r="J492" s="174" t="s">
        <v>3944</v>
      </c>
      <c r="K492" s="114" t="s">
        <v>4441</v>
      </c>
      <c r="L492" s="114" t="s">
        <v>4506</v>
      </c>
      <c r="M492" s="251" t="s">
        <v>5512</v>
      </c>
      <c r="N492" s="219" t="s">
        <v>4909</v>
      </c>
      <c r="O492" s="96" t="b">
        <f t="shared" si="7"/>
        <v>1</v>
      </c>
    </row>
    <row r="493" spans="1:15" ht="39.950000000000003" customHeight="1">
      <c r="A493" s="496" t="s">
        <v>5802</v>
      </c>
      <c r="B493" s="175" t="s">
        <v>4048</v>
      </c>
      <c r="C493" s="175" t="s">
        <v>3363</v>
      </c>
      <c r="D493" s="646"/>
      <c r="E493" s="646"/>
      <c r="F493" s="646"/>
      <c r="G493" s="175">
        <v>1</v>
      </c>
      <c r="H493" s="364" t="s">
        <v>5024</v>
      </c>
      <c r="I493" s="173" t="s">
        <v>4596</v>
      </c>
      <c r="J493" s="174" t="s">
        <v>3944</v>
      </c>
      <c r="K493" s="114" t="s">
        <v>5056</v>
      </c>
      <c r="L493" s="114" t="s">
        <v>4504</v>
      </c>
      <c r="M493" s="250" t="s">
        <v>5317</v>
      </c>
      <c r="N493" s="219" t="s">
        <v>4909</v>
      </c>
      <c r="O493" s="96" t="b">
        <f t="shared" si="7"/>
        <v>1</v>
      </c>
    </row>
    <row r="494" spans="1:15" ht="39.950000000000003" customHeight="1">
      <c r="A494" s="496" t="s">
        <v>5802</v>
      </c>
      <c r="B494" s="175" t="s">
        <v>4048</v>
      </c>
      <c r="C494" s="175" t="s">
        <v>3363</v>
      </c>
      <c r="D494" s="646"/>
      <c r="E494" s="646"/>
      <c r="F494" s="646"/>
      <c r="G494" s="175">
        <v>1</v>
      </c>
      <c r="H494" s="364" t="s">
        <v>5023</v>
      </c>
      <c r="I494" s="173" t="s">
        <v>4597</v>
      </c>
      <c r="J494" s="174" t="s">
        <v>3944</v>
      </c>
      <c r="K494" s="114" t="s">
        <v>5056</v>
      </c>
      <c r="L494" s="114" t="s">
        <v>4504</v>
      </c>
      <c r="M494" s="250" t="s">
        <v>5309</v>
      </c>
      <c r="N494" s="219" t="s">
        <v>4909</v>
      </c>
      <c r="O494" s="96" t="b">
        <f t="shared" si="7"/>
        <v>1</v>
      </c>
    </row>
    <row r="495" spans="1:15" ht="39.950000000000003" customHeight="1">
      <c r="A495" s="496" t="s">
        <v>5802</v>
      </c>
      <c r="B495" s="175" t="s">
        <v>4048</v>
      </c>
      <c r="C495" s="175" t="s">
        <v>4438</v>
      </c>
      <c r="D495" s="645">
        <v>9</v>
      </c>
      <c r="E495" s="646">
        <v>259</v>
      </c>
      <c r="F495" s="646">
        <v>245</v>
      </c>
      <c r="G495" s="175">
        <v>7</v>
      </c>
      <c r="H495" s="364" t="s">
        <v>5019</v>
      </c>
      <c r="I495" s="173" t="s">
        <v>4598</v>
      </c>
      <c r="J495" s="174" t="s">
        <v>3944</v>
      </c>
      <c r="K495" s="114" t="s">
        <v>5056</v>
      </c>
      <c r="L495" s="114" t="s">
        <v>4504</v>
      </c>
      <c r="M495" s="250" t="s">
        <v>5318</v>
      </c>
      <c r="N495" s="219" t="s">
        <v>4909</v>
      </c>
      <c r="O495" s="96" t="b">
        <f t="shared" si="7"/>
        <v>1</v>
      </c>
    </row>
    <row r="496" spans="1:15" ht="39.950000000000003" customHeight="1">
      <c r="A496" s="496" t="s">
        <v>5802</v>
      </c>
      <c r="B496" s="175" t="s">
        <v>4048</v>
      </c>
      <c r="C496" s="175" t="s">
        <v>4438</v>
      </c>
      <c r="D496" s="645"/>
      <c r="E496" s="646"/>
      <c r="F496" s="646"/>
      <c r="G496" s="175">
        <v>7</v>
      </c>
      <c r="H496" s="364" t="s">
        <v>4099</v>
      </c>
      <c r="I496" s="173" t="s">
        <v>4599</v>
      </c>
      <c r="J496" s="174" t="s">
        <v>3944</v>
      </c>
      <c r="K496" s="114" t="s">
        <v>5056</v>
      </c>
      <c r="L496" s="114" t="s">
        <v>4504</v>
      </c>
      <c r="M496" s="250" t="s">
        <v>5319</v>
      </c>
      <c r="N496" s="219" t="s">
        <v>4909</v>
      </c>
      <c r="O496" s="96" t="b">
        <f t="shared" si="7"/>
        <v>1</v>
      </c>
    </row>
    <row r="497" spans="1:15" ht="39.950000000000003" customHeight="1">
      <c r="A497" s="496" t="s">
        <v>5802</v>
      </c>
      <c r="B497" s="175" t="s">
        <v>4048</v>
      </c>
      <c r="C497" s="175" t="s">
        <v>4437</v>
      </c>
      <c r="D497" s="645"/>
      <c r="E497" s="646"/>
      <c r="F497" s="646"/>
      <c r="G497" s="175">
        <v>2</v>
      </c>
      <c r="H497" s="364" t="s">
        <v>5024</v>
      </c>
      <c r="I497" s="173" t="s">
        <v>4600</v>
      </c>
      <c r="J497" s="174" t="s">
        <v>3944</v>
      </c>
      <c r="K497" s="114" t="s">
        <v>3597</v>
      </c>
      <c r="L497" s="114" t="s">
        <v>4504</v>
      </c>
      <c r="M497" s="250" t="s">
        <v>5306</v>
      </c>
      <c r="N497" s="219" t="s">
        <v>4909</v>
      </c>
      <c r="O497" s="96" t="b">
        <f t="shared" si="7"/>
        <v>1</v>
      </c>
    </row>
    <row r="498" spans="1:15" ht="39.950000000000003" customHeight="1">
      <c r="A498" s="496" t="s">
        <v>5802</v>
      </c>
      <c r="B498" s="175" t="s">
        <v>4048</v>
      </c>
      <c r="C498" s="175" t="s">
        <v>4438</v>
      </c>
      <c r="D498" s="645"/>
      <c r="E498" s="646"/>
      <c r="F498" s="646"/>
      <c r="G498" s="175">
        <v>2</v>
      </c>
      <c r="H498" s="364" t="s">
        <v>4100</v>
      </c>
      <c r="I498" s="173" t="s">
        <v>4601</v>
      </c>
      <c r="J498" s="174" t="s">
        <v>3944</v>
      </c>
      <c r="K498" s="114" t="s">
        <v>5056</v>
      </c>
      <c r="L498" s="114" t="s">
        <v>4504</v>
      </c>
      <c r="M498" s="250" t="s">
        <v>5320</v>
      </c>
      <c r="N498" s="219" t="s">
        <v>4909</v>
      </c>
      <c r="O498" s="96" t="b">
        <f t="shared" si="7"/>
        <v>1</v>
      </c>
    </row>
    <row r="499" spans="1:15" ht="39.950000000000003" customHeight="1">
      <c r="A499" s="496" t="s">
        <v>5802</v>
      </c>
      <c r="B499" s="175" t="s">
        <v>4048</v>
      </c>
      <c r="C499" s="175" t="s">
        <v>4438</v>
      </c>
      <c r="D499" s="645"/>
      <c r="E499" s="646"/>
      <c r="F499" s="646"/>
      <c r="G499" s="175">
        <v>1</v>
      </c>
      <c r="H499" s="364" t="s">
        <v>5024</v>
      </c>
      <c r="I499" s="173" t="s">
        <v>4602</v>
      </c>
      <c r="J499" s="174" t="s">
        <v>3944</v>
      </c>
      <c r="K499" s="114" t="s">
        <v>3597</v>
      </c>
      <c r="L499" s="114" t="s">
        <v>4504</v>
      </c>
      <c r="M499" s="250" t="s">
        <v>5306</v>
      </c>
      <c r="N499" s="219" t="s">
        <v>4909</v>
      </c>
      <c r="O499" s="96" t="b">
        <f t="shared" si="7"/>
        <v>1</v>
      </c>
    </row>
    <row r="500" spans="1:15" ht="39.950000000000003" customHeight="1">
      <c r="A500" s="496" t="s">
        <v>5802</v>
      </c>
      <c r="B500" s="175" t="s">
        <v>4048</v>
      </c>
      <c r="C500" s="175" t="s">
        <v>4438</v>
      </c>
      <c r="D500" s="645"/>
      <c r="E500" s="646"/>
      <c r="F500" s="646"/>
      <c r="G500" s="175">
        <v>1</v>
      </c>
      <c r="H500" s="364" t="s">
        <v>5019</v>
      </c>
      <c r="I500" s="173" t="s">
        <v>4603</v>
      </c>
      <c r="J500" s="174" t="s">
        <v>3944</v>
      </c>
      <c r="K500" s="114" t="s">
        <v>4441</v>
      </c>
      <c r="L500" s="114" t="s">
        <v>4506</v>
      </c>
      <c r="M500" s="227" t="s">
        <v>4425</v>
      </c>
      <c r="N500" s="219" t="s">
        <v>4908</v>
      </c>
      <c r="O500" s="96" t="b">
        <f t="shared" si="7"/>
        <v>0</v>
      </c>
    </row>
    <row r="501" spans="1:15" ht="39.950000000000003" customHeight="1">
      <c r="A501" s="496" t="s">
        <v>5802</v>
      </c>
      <c r="B501" s="175" t="s">
        <v>4048</v>
      </c>
      <c r="C501" s="175" t="s">
        <v>3561</v>
      </c>
      <c r="D501" s="645">
        <v>2</v>
      </c>
      <c r="E501" s="646">
        <v>27</v>
      </c>
      <c r="F501" s="646">
        <v>23</v>
      </c>
      <c r="G501" s="175">
        <v>4</v>
      </c>
      <c r="H501" s="364" t="s">
        <v>5019</v>
      </c>
      <c r="I501" s="173" t="s">
        <v>4604</v>
      </c>
      <c r="J501" s="174" t="s">
        <v>3944</v>
      </c>
      <c r="K501" s="114" t="s">
        <v>3360</v>
      </c>
      <c r="L501" s="114" t="s">
        <v>4505</v>
      </c>
      <c r="M501" s="234" t="s">
        <v>4432</v>
      </c>
      <c r="N501" s="219" t="s">
        <v>4908</v>
      </c>
      <c r="O501" s="96" t="b">
        <f t="shared" si="7"/>
        <v>0</v>
      </c>
    </row>
    <row r="502" spans="1:15" ht="39.950000000000003" customHeight="1">
      <c r="A502" s="496" t="s">
        <v>5802</v>
      </c>
      <c r="B502" s="175" t="s">
        <v>4048</v>
      </c>
      <c r="C502" s="175" t="s">
        <v>3561</v>
      </c>
      <c r="D502" s="645"/>
      <c r="E502" s="646"/>
      <c r="F502" s="646"/>
      <c r="G502" s="175">
        <v>3</v>
      </c>
      <c r="H502" s="364" t="s">
        <v>5020</v>
      </c>
      <c r="I502" s="173" t="s">
        <v>4605</v>
      </c>
      <c r="J502" s="174" t="s">
        <v>3944</v>
      </c>
      <c r="K502" s="114" t="s">
        <v>5071</v>
      </c>
      <c r="L502" s="114" t="s">
        <v>4504</v>
      </c>
      <c r="M502" s="250" t="s">
        <v>5413</v>
      </c>
      <c r="N502" s="219" t="s">
        <v>4909</v>
      </c>
      <c r="O502" s="96" t="b">
        <f t="shared" si="7"/>
        <v>1</v>
      </c>
    </row>
    <row r="503" spans="1:15" ht="39.950000000000003" customHeight="1">
      <c r="A503" s="496" t="s">
        <v>5802</v>
      </c>
      <c r="B503" s="175" t="s">
        <v>4048</v>
      </c>
      <c r="C503" s="175" t="s">
        <v>3561</v>
      </c>
      <c r="D503" s="645"/>
      <c r="E503" s="646"/>
      <c r="F503" s="646"/>
      <c r="G503" s="175">
        <v>2</v>
      </c>
      <c r="H503" s="364" t="s">
        <v>5019</v>
      </c>
      <c r="I503" s="173" t="s">
        <v>4606</v>
      </c>
      <c r="J503" s="174" t="s">
        <v>3944</v>
      </c>
      <c r="K503" s="114" t="s">
        <v>3360</v>
      </c>
      <c r="L503" s="114" t="s">
        <v>4505</v>
      </c>
      <c r="M503" s="251" t="s">
        <v>4421</v>
      </c>
      <c r="N503" s="219" t="s">
        <v>5543</v>
      </c>
      <c r="O503" s="96" t="b">
        <f t="shared" si="7"/>
        <v>1</v>
      </c>
    </row>
    <row r="504" spans="1:15" ht="39.950000000000003" customHeight="1">
      <c r="A504" s="496" t="s">
        <v>5802</v>
      </c>
      <c r="B504" s="175" t="s">
        <v>4048</v>
      </c>
      <c r="C504" s="175" t="s">
        <v>3561</v>
      </c>
      <c r="D504" s="645"/>
      <c r="E504" s="646"/>
      <c r="F504" s="646"/>
      <c r="G504" s="175">
        <v>1</v>
      </c>
      <c r="H504" s="364" t="s">
        <v>4049</v>
      </c>
      <c r="I504" s="173" t="s">
        <v>4607</v>
      </c>
      <c r="J504" s="174" t="s">
        <v>3944</v>
      </c>
      <c r="K504" s="114" t="s">
        <v>3360</v>
      </c>
      <c r="L504" s="114" t="s">
        <v>4505</v>
      </c>
      <c r="M504" s="227" t="s">
        <v>4433</v>
      </c>
      <c r="N504" s="219" t="s">
        <v>4908</v>
      </c>
      <c r="O504" s="96" t="b">
        <f t="shared" si="7"/>
        <v>0</v>
      </c>
    </row>
    <row r="505" spans="1:15" ht="39.950000000000003" customHeight="1">
      <c r="A505" s="496" t="s">
        <v>5802</v>
      </c>
      <c r="B505" s="175" t="s">
        <v>4048</v>
      </c>
      <c r="C505" s="175" t="s">
        <v>4054</v>
      </c>
      <c r="D505" s="645">
        <v>6</v>
      </c>
      <c r="E505" s="646">
        <v>20</v>
      </c>
      <c r="F505" s="646">
        <v>20</v>
      </c>
      <c r="G505" s="175">
        <v>10</v>
      </c>
      <c r="H505" s="364" t="s">
        <v>5019</v>
      </c>
      <c r="I505" s="173" t="s">
        <v>4608</v>
      </c>
      <c r="J505" s="174" t="s">
        <v>3944</v>
      </c>
      <c r="K505" s="114" t="s">
        <v>4441</v>
      </c>
      <c r="L505" s="114" t="s">
        <v>4506</v>
      </c>
      <c r="M505" s="227" t="s">
        <v>5513</v>
      </c>
      <c r="N505" s="219" t="s">
        <v>4908</v>
      </c>
      <c r="O505" s="96" t="b">
        <f t="shared" si="7"/>
        <v>0</v>
      </c>
    </row>
    <row r="506" spans="1:15" ht="39.950000000000003" customHeight="1">
      <c r="A506" s="496" t="s">
        <v>5802</v>
      </c>
      <c r="B506" s="175" t="s">
        <v>4048</v>
      </c>
      <c r="C506" s="175" t="s">
        <v>91</v>
      </c>
      <c r="D506" s="645"/>
      <c r="E506" s="646"/>
      <c r="F506" s="646"/>
      <c r="G506" s="175">
        <v>8</v>
      </c>
      <c r="H506" s="364" t="s">
        <v>5024</v>
      </c>
      <c r="I506" s="173" t="s">
        <v>4609</v>
      </c>
      <c r="J506" s="174" t="s">
        <v>3944</v>
      </c>
      <c r="K506" s="114" t="s">
        <v>3597</v>
      </c>
      <c r="L506" s="114" t="s">
        <v>4504</v>
      </c>
      <c r="M506" s="250" t="s">
        <v>5307</v>
      </c>
      <c r="N506" s="219" t="s">
        <v>4909</v>
      </c>
      <c r="O506" s="96" t="b">
        <f t="shared" si="7"/>
        <v>1</v>
      </c>
    </row>
    <row r="507" spans="1:15" ht="39.950000000000003" customHeight="1">
      <c r="A507" s="496" t="s">
        <v>5802</v>
      </c>
      <c r="B507" s="175" t="s">
        <v>4048</v>
      </c>
      <c r="C507" s="175" t="s">
        <v>91</v>
      </c>
      <c r="D507" s="645"/>
      <c r="E507" s="646"/>
      <c r="F507" s="646"/>
      <c r="G507" s="364">
        <v>3</v>
      </c>
      <c r="H507" s="364" t="s">
        <v>5024</v>
      </c>
      <c r="I507" s="173" t="s">
        <v>4610</v>
      </c>
      <c r="J507" s="174" t="s">
        <v>3944</v>
      </c>
      <c r="K507" s="114" t="s">
        <v>3360</v>
      </c>
      <c r="L507" s="114" t="s">
        <v>4505</v>
      </c>
      <c r="M507" s="227" t="s">
        <v>4412</v>
      </c>
      <c r="N507" s="219" t="s">
        <v>4908</v>
      </c>
      <c r="O507" s="96" t="b">
        <f t="shared" si="7"/>
        <v>0</v>
      </c>
    </row>
    <row r="508" spans="1:15" ht="39.950000000000003" customHeight="1">
      <c r="A508" s="496" t="s">
        <v>5802</v>
      </c>
      <c r="B508" s="175" t="s">
        <v>4048</v>
      </c>
      <c r="C508" s="175" t="s">
        <v>91</v>
      </c>
      <c r="D508" s="645"/>
      <c r="E508" s="646"/>
      <c r="F508" s="646"/>
      <c r="G508" s="175">
        <v>3</v>
      </c>
      <c r="H508" s="364" t="s">
        <v>4055</v>
      </c>
      <c r="I508" s="173" t="s">
        <v>4611</v>
      </c>
      <c r="J508" s="174" t="s">
        <v>3944</v>
      </c>
      <c r="K508" s="114" t="s">
        <v>3360</v>
      </c>
      <c r="L508" s="114" t="s">
        <v>4505</v>
      </c>
      <c r="M508" s="227" t="s">
        <v>5542</v>
      </c>
      <c r="N508" s="219" t="s">
        <v>4908</v>
      </c>
      <c r="O508" s="96" t="b">
        <f t="shared" si="7"/>
        <v>0</v>
      </c>
    </row>
    <row r="509" spans="1:15" ht="39.950000000000003" customHeight="1">
      <c r="A509" s="496" t="s">
        <v>5802</v>
      </c>
      <c r="B509" s="175" t="s">
        <v>4048</v>
      </c>
      <c r="C509" s="175" t="s">
        <v>91</v>
      </c>
      <c r="D509" s="645"/>
      <c r="E509" s="646"/>
      <c r="F509" s="646"/>
      <c r="G509" s="175">
        <v>2</v>
      </c>
      <c r="H509" s="364" t="s">
        <v>5019</v>
      </c>
      <c r="I509" s="173" t="s">
        <v>4612</v>
      </c>
      <c r="J509" s="174" t="s">
        <v>3944</v>
      </c>
      <c r="K509" s="114" t="s">
        <v>3360</v>
      </c>
      <c r="L509" s="114" t="s">
        <v>4505</v>
      </c>
      <c r="M509" s="227" t="s">
        <v>4412</v>
      </c>
      <c r="N509" s="219" t="s">
        <v>4908</v>
      </c>
      <c r="O509" s="96" t="b">
        <f t="shared" si="7"/>
        <v>0</v>
      </c>
    </row>
    <row r="510" spans="1:15" ht="39.950000000000003" customHeight="1">
      <c r="A510" s="496" t="s">
        <v>5802</v>
      </c>
      <c r="B510" s="175" t="s">
        <v>4048</v>
      </c>
      <c r="C510" s="175" t="s">
        <v>91</v>
      </c>
      <c r="D510" s="645"/>
      <c r="E510" s="646"/>
      <c r="F510" s="646"/>
      <c r="G510" s="175">
        <v>2</v>
      </c>
      <c r="H510" s="364" t="s">
        <v>4055</v>
      </c>
      <c r="I510" s="173" t="s">
        <v>4613</v>
      </c>
      <c r="J510" s="174" t="s">
        <v>3944</v>
      </c>
      <c r="K510" s="114" t="s">
        <v>5056</v>
      </c>
      <c r="L510" s="114" t="s">
        <v>4504</v>
      </c>
      <c r="M510" s="250" t="s">
        <v>5321</v>
      </c>
      <c r="N510" s="219" t="s">
        <v>4909</v>
      </c>
      <c r="O510" s="96" t="b">
        <f t="shared" si="7"/>
        <v>1</v>
      </c>
    </row>
    <row r="511" spans="1:15" ht="39.950000000000003" customHeight="1">
      <c r="A511" s="496" t="s">
        <v>5802</v>
      </c>
      <c r="B511" s="175" t="s">
        <v>4048</v>
      </c>
      <c r="C511" s="175" t="s">
        <v>91</v>
      </c>
      <c r="D511" s="645"/>
      <c r="E511" s="646"/>
      <c r="F511" s="646"/>
      <c r="G511" s="175">
        <v>2</v>
      </c>
      <c r="H511" s="364" t="s">
        <v>5019</v>
      </c>
      <c r="I511" s="173" t="s">
        <v>4614</v>
      </c>
      <c r="J511" s="174" t="s">
        <v>3944</v>
      </c>
      <c r="K511" s="114" t="s">
        <v>3360</v>
      </c>
      <c r="L511" s="114" t="s">
        <v>4505</v>
      </c>
      <c r="M511" s="227" t="s">
        <v>4426</v>
      </c>
      <c r="N511" s="219" t="s">
        <v>4908</v>
      </c>
      <c r="O511" s="96" t="b">
        <f t="shared" si="7"/>
        <v>0</v>
      </c>
    </row>
    <row r="512" spans="1:15" ht="39.950000000000003" customHeight="1">
      <c r="A512" s="496" t="s">
        <v>5802</v>
      </c>
      <c r="B512" s="175" t="s">
        <v>4048</v>
      </c>
      <c r="C512" s="175" t="s">
        <v>91</v>
      </c>
      <c r="D512" s="645"/>
      <c r="E512" s="646"/>
      <c r="F512" s="646"/>
      <c r="G512" s="175">
        <v>1</v>
      </c>
      <c r="H512" s="364" t="s">
        <v>5024</v>
      </c>
      <c r="I512" s="173" t="s">
        <v>4722</v>
      </c>
      <c r="J512" s="174" t="s">
        <v>3944</v>
      </c>
      <c r="K512" s="114" t="s">
        <v>3597</v>
      </c>
      <c r="L512" s="114" t="s">
        <v>4504</v>
      </c>
      <c r="M512" s="250" t="s">
        <v>5307</v>
      </c>
      <c r="N512" s="219" t="s">
        <v>4909</v>
      </c>
      <c r="O512" s="96" t="b">
        <f t="shared" si="7"/>
        <v>1</v>
      </c>
    </row>
    <row r="513" spans="1:15" ht="39.950000000000003" customHeight="1">
      <c r="A513" s="496" t="s">
        <v>5802</v>
      </c>
      <c r="B513" s="175" t="s">
        <v>4048</v>
      </c>
      <c r="C513" s="175" t="s">
        <v>4082</v>
      </c>
      <c r="D513" s="645">
        <v>8</v>
      </c>
      <c r="E513" s="646">
        <v>21</v>
      </c>
      <c r="F513" s="646">
        <v>19</v>
      </c>
      <c r="G513" s="175">
        <v>1</v>
      </c>
      <c r="H513" s="364" t="s">
        <v>5024</v>
      </c>
      <c r="I513" s="173" t="s">
        <v>4615</v>
      </c>
      <c r="J513" s="174" t="s">
        <v>3944</v>
      </c>
      <c r="K513" s="114" t="s">
        <v>3360</v>
      </c>
      <c r="L513" s="114" t="s">
        <v>4505</v>
      </c>
      <c r="M513" s="227" t="s">
        <v>4413</v>
      </c>
      <c r="N513" s="219" t="s">
        <v>4908</v>
      </c>
      <c r="O513" s="96" t="b">
        <f t="shared" si="7"/>
        <v>0</v>
      </c>
    </row>
    <row r="514" spans="1:15" ht="39.950000000000003" customHeight="1">
      <c r="A514" s="496" t="s">
        <v>5802</v>
      </c>
      <c r="B514" s="175" t="s">
        <v>4048</v>
      </c>
      <c r="C514" s="175" t="s">
        <v>475</v>
      </c>
      <c r="D514" s="645"/>
      <c r="E514" s="646"/>
      <c r="F514" s="646"/>
      <c r="G514" s="175">
        <v>1</v>
      </c>
      <c r="H514" s="364" t="s">
        <v>5024</v>
      </c>
      <c r="I514" s="173" t="s">
        <v>4616</v>
      </c>
      <c r="J514" s="174" t="s">
        <v>3944</v>
      </c>
      <c r="K514" s="114" t="s">
        <v>3597</v>
      </c>
      <c r="L514" s="114" t="s">
        <v>4504</v>
      </c>
      <c r="M514" s="250" t="s">
        <v>5307</v>
      </c>
      <c r="N514" s="219" t="s">
        <v>4909</v>
      </c>
      <c r="O514" s="96" t="b">
        <f t="shared" si="7"/>
        <v>1</v>
      </c>
    </row>
    <row r="515" spans="1:15" ht="39.950000000000003" customHeight="1">
      <c r="A515" s="496" t="s">
        <v>5802</v>
      </c>
      <c r="B515" s="175" t="s">
        <v>4048</v>
      </c>
      <c r="C515" s="175" t="s">
        <v>3698</v>
      </c>
      <c r="D515" s="645">
        <v>2</v>
      </c>
      <c r="E515" s="646">
        <v>12</v>
      </c>
      <c r="F515" s="646">
        <v>12</v>
      </c>
      <c r="G515" s="175">
        <v>6</v>
      </c>
      <c r="H515" s="364" t="s">
        <v>5024</v>
      </c>
      <c r="I515" s="173" t="s">
        <v>4723</v>
      </c>
      <c r="J515" s="174" t="s">
        <v>3944</v>
      </c>
      <c r="K515" s="114" t="s">
        <v>3597</v>
      </c>
      <c r="L515" s="114" t="s">
        <v>4504</v>
      </c>
      <c r="M515" s="250" t="s">
        <v>5414</v>
      </c>
      <c r="N515" s="219" t="s">
        <v>4909</v>
      </c>
      <c r="O515" s="96" t="b">
        <f t="shared" si="7"/>
        <v>1</v>
      </c>
    </row>
    <row r="516" spans="1:15" ht="39.950000000000003" customHeight="1">
      <c r="A516" s="496" t="s">
        <v>5802</v>
      </c>
      <c r="B516" s="175" t="s">
        <v>4048</v>
      </c>
      <c r="C516" s="175" t="s">
        <v>3698</v>
      </c>
      <c r="D516" s="645"/>
      <c r="E516" s="646"/>
      <c r="F516" s="646"/>
      <c r="G516" s="175">
        <v>2</v>
      </c>
      <c r="H516" s="364" t="s">
        <v>5031</v>
      </c>
      <c r="I516" s="173" t="s">
        <v>4617</v>
      </c>
      <c r="J516" s="174" t="s">
        <v>3944</v>
      </c>
      <c r="K516" s="114" t="s">
        <v>5239</v>
      </c>
      <c r="L516" s="114" t="s">
        <v>4504</v>
      </c>
      <c r="M516" s="250" t="s">
        <v>5475</v>
      </c>
      <c r="N516" s="219" t="s">
        <v>4909</v>
      </c>
      <c r="O516" s="96" t="b">
        <f t="shared" si="7"/>
        <v>1</v>
      </c>
    </row>
    <row r="517" spans="1:15" ht="39.950000000000003" customHeight="1">
      <c r="A517" s="496" t="s">
        <v>5802</v>
      </c>
      <c r="B517" s="175" t="s">
        <v>4048</v>
      </c>
      <c r="C517" s="175" t="s">
        <v>3698</v>
      </c>
      <c r="D517" s="645"/>
      <c r="E517" s="646"/>
      <c r="F517" s="646"/>
      <c r="G517" s="175">
        <v>1</v>
      </c>
      <c r="H517" s="364" t="s">
        <v>5020</v>
      </c>
      <c r="I517" s="173" t="s">
        <v>4618</v>
      </c>
      <c r="J517" s="174" t="s">
        <v>3944</v>
      </c>
      <c r="K517" s="114" t="s">
        <v>4441</v>
      </c>
      <c r="L517" s="114" t="s">
        <v>4506</v>
      </c>
      <c r="M517" s="227" t="s">
        <v>4427</v>
      </c>
      <c r="N517" s="219" t="s">
        <v>4908</v>
      </c>
      <c r="O517" s="96" t="b">
        <f t="shared" ref="O517:O580" si="8">IF(OR(N517="처리완료"), TRUE, IF(OR(N517="미처리"), FALSE, TRUE))</f>
        <v>0</v>
      </c>
    </row>
    <row r="518" spans="1:15" ht="39.950000000000003" customHeight="1">
      <c r="A518" s="496" t="s">
        <v>5802</v>
      </c>
      <c r="B518" s="175" t="s">
        <v>4048</v>
      </c>
      <c r="C518" s="175" t="s">
        <v>4097</v>
      </c>
      <c r="D518" s="645">
        <v>2</v>
      </c>
      <c r="E518" s="646">
        <v>18</v>
      </c>
      <c r="F518" s="646">
        <v>15</v>
      </c>
      <c r="G518" s="175">
        <v>3</v>
      </c>
      <c r="H518" s="364" t="s">
        <v>5024</v>
      </c>
      <c r="I518" s="173" t="s">
        <v>4619</v>
      </c>
      <c r="J518" s="174" t="s">
        <v>3944</v>
      </c>
      <c r="K518" s="114" t="s">
        <v>5239</v>
      </c>
      <c r="L518" s="114" t="s">
        <v>4504</v>
      </c>
      <c r="M518" s="250" t="s">
        <v>5415</v>
      </c>
      <c r="N518" s="219" t="s">
        <v>4909</v>
      </c>
      <c r="O518" s="96" t="b">
        <f t="shared" si="8"/>
        <v>1</v>
      </c>
    </row>
    <row r="519" spans="1:15" ht="39.950000000000003" customHeight="1">
      <c r="A519" s="496" t="s">
        <v>5802</v>
      </c>
      <c r="B519" s="175" t="s">
        <v>4048</v>
      </c>
      <c r="C519" s="175" t="s">
        <v>4095</v>
      </c>
      <c r="D519" s="645"/>
      <c r="E519" s="646"/>
      <c r="F519" s="646"/>
      <c r="G519" s="175">
        <v>2</v>
      </c>
      <c r="H519" s="364" t="s">
        <v>4100</v>
      </c>
      <c r="I519" s="173" t="s">
        <v>4620</v>
      </c>
      <c r="J519" s="174" t="s">
        <v>3944</v>
      </c>
      <c r="K519" s="114" t="s">
        <v>5239</v>
      </c>
      <c r="L519" s="114" t="s">
        <v>4504</v>
      </c>
      <c r="M519" s="250" t="s">
        <v>5416</v>
      </c>
      <c r="N519" s="219" t="s">
        <v>4909</v>
      </c>
      <c r="O519" s="96" t="b">
        <f t="shared" si="8"/>
        <v>1</v>
      </c>
    </row>
    <row r="520" spans="1:15" ht="39.950000000000003" customHeight="1">
      <c r="A520" s="496" t="s">
        <v>5802</v>
      </c>
      <c r="B520" s="175" t="s">
        <v>4048</v>
      </c>
      <c r="C520" s="175" t="s">
        <v>4095</v>
      </c>
      <c r="D520" s="645"/>
      <c r="E520" s="646"/>
      <c r="F520" s="646"/>
      <c r="G520" s="175">
        <v>1</v>
      </c>
      <c r="H520" s="364" t="s">
        <v>5024</v>
      </c>
      <c r="I520" s="173" t="s">
        <v>4621</v>
      </c>
      <c r="J520" s="174" t="s">
        <v>3944</v>
      </c>
      <c r="K520" s="114" t="s">
        <v>5239</v>
      </c>
      <c r="L520" s="114" t="s">
        <v>4504</v>
      </c>
      <c r="M520" s="250" t="s">
        <v>5476</v>
      </c>
      <c r="N520" s="219" t="s">
        <v>4909</v>
      </c>
      <c r="O520" s="96" t="b">
        <f t="shared" si="8"/>
        <v>1</v>
      </c>
    </row>
    <row r="521" spans="1:15" ht="39.950000000000003" customHeight="1">
      <c r="A521" s="496" t="s">
        <v>5802</v>
      </c>
      <c r="B521" s="175" t="s">
        <v>4048</v>
      </c>
      <c r="C521" s="175" t="s">
        <v>4095</v>
      </c>
      <c r="D521" s="645"/>
      <c r="E521" s="646"/>
      <c r="F521" s="646"/>
      <c r="G521" s="175">
        <v>1</v>
      </c>
      <c r="H521" s="364" t="s">
        <v>4099</v>
      </c>
      <c r="I521" s="173" t="s">
        <v>4622</v>
      </c>
      <c r="J521" s="174" t="s">
        <v>3944</v>
      </c>
      <c r="K521" s="114" t="s">
        <v>678</v>
      </c>
      <c r="L521" s="114" t="s">
        <v>4504</v>
      </c>
      <c r="M521" s="250" t="s">
        <v>5315</v>
      </c>
      <c r="N521" s="219" t="s">
        <v>4909</v>
      </c>
      <c r="O521" s="96" t="b">
        <f t="shared" si="8"/>
        <v>1</v>
      </c>
    </row>
    <row r="522" spans="1:15" ht="39.950000000000003" customHeight="1">
      <c r="A522" s="496" t="s">
        <v>5802</v>
      </c>
      <c r="B522" s="175" t="s">
        <v>4239</v>
      </c>
      <c r="C522" s="175" t="s">
        <v>4438</v>
      </c>
      <c r="D522" s="645">
        <v>9</v>
      </c>
      <c r="E522" s="646">
        <v>259</v>
      </c>
      <c r="F522" s="646">
        <v>226</v>
      </c>
      <c r="G522" s="175">
        <v>38</v>
      </c>
      <c r="H522" s="364" t="s">
        <v>4240</v>
      </c>
      <c r="I522" s="173" t="s">
        <v>4623</v>
      </c>
      <c r="J522" s="174" t="s">
        <v>3944</v>
      </c>
      <c r="K522" s="114" t="s">
        <v>3360</v>
      </c>
      <c r="L522" s="114" t="s">
        <v>4505</v>
      </c>
      <c r="M522" s="251" t="s">
        <v>4428</v>
      </c>
      <c r="N522" s="219" t="s">
        <v>4908</v>
      </c>
      <c r="O522" s="96" t="b">
        <f t="shared" si="8"/>
        <v>0</v>
      </c>
    </row>
    <row r="523" spans="1:15" ht="39.950000000000003" customHeight="1">
      <c r="A523" s="496" t="s">
        <v>5802</v>
      </c>
      <c r="B523" s="175" t="s">
        <v>4239</v>
      </c>
      <c r="C523" s="175" t="s">
        <v>4438</v>
      </c>
      <c r="D523" s="645"/>
      <c r="E523" s="646"/>
      <c r="F523" s="646"/>
      <c r="G523" s="175">
        <v>14</v>
      </c>
      <c r="H523" s="364" t="s">
        <v>4241</v>
      </c>
      <c r="I523" s="173" t="s">
        <v>4624</v>
      </c>
      <c r="J523" s="174" t="s">
        <v>3944</v>
      </c>
      <c r="K523" s="114" t="s">
        <v>5056</v>
      </c>
      <c r="L523" s="114" t="s">
        <v>4504</v>
      </c>
      <c r="M523" s="250" t="s">
        <v>5477</v>
      </c>
      <c r="N523" s="219" t="s">
        <v>5236</v>
      </c>
      <c r="O523" s="96" t="b">
        <f t="shared" si="8"/>
        <v>1</v>
      </c>
    </row>
    <row r="524" spans="1:15" ht="39.950000000000003" customHeight="1">
      <c r="A524" s="496" t="s">
        <v>5802</v>
      </c>
      <c r="B524" s="175" t="s">
        <v>4239</v>
      </c>
      <c r="C524" s="175" t="s">
        <v>4438</v>
      </c>
      <c r="D524" s="645"/>
      <c r="E524" s="646"/>
      <c r="F524" s="646"/>
      <c r="G524" s="175">
        <v>10</v>
      </c>
      <c r="H524" s="364" t="s">
        <v>5024</v>
      </c>
      <c r="I524" s="173" t="s">
        <v>4724</v>
      </c>
      <c r="J524" s="174" t="s">
        <v>3944</v>
      </c>
      <c r="K524" s="114" t="s">
        <v>3360</v>
      </c>
      <c r="L524" s="114" t="s">
        <v>4505</v>
      </c>
      <c r="M524" s="251" t="s">
        <v>4428</v>
      </c>
      <c r="N524" s="219" t="s">
        <v>4908</v>
      </c>
      <c r="O524" s="96" t="b">
        <f t="shared" si="8"/>
        <v>0</v>
      </c>
    </row>
    <row r="525" spans="1:15" ht="39.950000000000003" customHeight="1">
      <c r="A525" s="496" t="s">
        <v>5802</v>
      </c>
      <c r="B525" s="175" t="s">
        <v>4239</v>
      </c>
      <c r="C525" s="175" t="s">
        <v>4439</v>
      </c>
      <c r="D525" s="645"/>
      <c r="E525" s="646"/>
      <c r="F525" s="646"/>
      <c r="G525" s="175">
        <v>6</v>
      </c>
      <c r="H525" s="364" t="s">
        <v>5019</v>
      </c>
      <c r="I525" s="173" t="s">
        <v>4625</v>
      </c>
      <c r="J525" s="174" t="s">
        <v>3944</v>
      </c>
      <c r="K525" s="114" t="s">
        <v>3360</v>
      </c>
      <c r="L525" s="114" t="s">
        <v>4505</v>
      </c>
      <c r="M525" s="251" t="s">
        <v>4428</v>
      </c>
      <c r="N525" s="219" t="s">
        <v>4908</v>
      </c>
      <c r="O525" s="96" t="b">
        <f t="shared" si="8"/>
        <v>0</v>
      </c>
    </row>
    <row r="526" spans="1:15" ht="39.950000000000003" customHeight="1">
      <c r="A526" s="496" t="s">
        <v>5802</v>
      </c>
      <c r="B526" s="175" t="s">
        <v>4239</v>
      </c>
      <c r="C526" s="175" t="s">
        <v>4437</v>
      </c>
      <c r="D526" s="645"/>
      <c r="E526" s="646"/>
      <c r="F526" s="646"/>
      <c r="G526" s="175">
        <v>6</v>
      </c>
      <c r="H526" s="364" t="s">
        <v>5019</v>
      </c>
      <c r="I526" s="173" t="s">
        <v>4626</v>
      </c>
      <c r="J526" s="174" t="s">
        <v>3944</v>
      </c>
      <c r="K526" s="114" t="s">
        <v>5056</v>
      </c>
      <c r="L526" s="114" t="s">
        <v>4504</v>
      </c>
      <c r="M526" s="250" t="s">
        <v>5318</v>
      </c>
      <c r="N526" s="219" t="s">
        <v>4908</v>
      </c>
      <c r="O526" s="96" t="b">
        <f t="shared" si="8"/>
        <v>0</v>
      </c>
    </row>
    <row r="527" spans="1:15" ht="39.950000000000003" customHeight="1">
      <c r="A527" s="496" t="s">
        <v>5802</v>
      </c>
      <c r="B527" s="175" t="s">
        <v>4239</v>
      </c>
      <c r="C527" s="175" t="s">
        <v>4438</v>
      </c>
      <c r="D527" s="645"/>
      <c r="E527" s="646"/>
      <c r="F527" s="646"/>
      <c r="G527" s="175">
        <v>3</v>
      </c>
      <c r="H527" s="364" t="s">
        <v>5024</v>
      </c>
      <c r="I527" s="173" t="s">
        <v>4627</v>
      </c>
      <c r="J527" s="174" t="s">
        <v>3944</v>
      </c>
      <c r="K527" s="114" t="s">
        <v>3360</v>
      </c>
      <c r="L527" s="114" t="s">
        <v>4505</v>
      </c>
      <c r="M527" s="227" t="s">
        <v>4413</v>
      </c>
      <c r="N527" s="219" t="s">
        <v>4908</v>
      </c>
      <c r="O527" s="96" t="b">
        <f t="shared" si="8"/>
        <v>0</v>
      </c>
    </row>
    <row r="528" spans="1:15" ht="39.950000000000003" customHeight="1">
      <c r="A528" s="496" t="s">
        <v>5802</v>
      </c>
      <c r="B528" s="175" t="s">
        <v>4239</v>
      </c>
      <c r="C528" s="175" t="s">
        <v>4439</v>
      </c>
      <c r="D528" s="645"/>
      <c r="E528" s="646"/>
      <c r="F528" s="646"/>
      <c r="G528" s="175">
        <v>3</v>
      </c>
      <c r="H528" s="364" t="s">
        <v>5020</v>
      </c>
      <c r="I528" s="173" t="s">
        <v>4628</v>
      </c>
      <c r="J528" s="174" t="s">
        <v>3944</v>
      </c>
      <c r="K528" s="114" t="s">
        <v>5056</v>
      </c>
      <c r="L528" s="114" t="s">
        <v>4504</v>
      </c>
      <c r="M528" s="250" t="s">
        <v>5322</v>
      </c>
      <c r="N528" s="219" t="s">
        <v>4909</v>
      </c>
      <c r="O528" s="96" t="b">
        <f t="shared" si="8"/>
        <v>1</v>
      </c>
    </row>
    <row r="529" spans="1:15" ht="39.950000000000003" customHeight="1">
      <c r="A529" s="496" t="s">
        <v>5802</v>
      </c>
      <c r="B529" s="175" t="s">
        <v>4239</v>
      </c>
      <c r="C529" s="175" t="s">
        <v>4438</v>
      </c>
      <c r="D529" s="645"/>
      <c r="E529" s="646"/>
      <c r="F529" s="646"/>
      <c r="G529" s="175">
        <v>2</v>
      </c>
      <c r="H529" s="364" t="s">
        <v>5031</v>
      </c>
      <c r="I529" s="173" t="s">
        <v>5035</v>
      </c>
      <c r="J529" s="174" t="s">
        <v>3944</v>
      </c>
      <c r="K529" s="249" t="s">
        <v>3591</v>
      </c>
      <c r="L529" s="114" t="s">
        <v>4505</v>
      </c>
      <c r="M529" s="227" t="s">
        <v>4429</v>
      </c>
      <c r="N529" s="219" t="s">
        <v>4908</v>
      </c>
      <c r="O529" s="96" t="b">
        <f t="shared" si="8"/>
        <v>0</v>
      </c>
    </row>
    <row r="530" spans="1:15" ht="39.950000000000003" customHeight="1">
      <c r="A530" s="496" t="s">
        <v>5802</v>
      </c>
      <c r="B530" s="175" t="s">
        <v>4239</v>
      </c>
      <c r="C530" s="175" t="s">
        <v>4438</v>
      </c>
      <c r="D530" s="645"/>
      <c r="E530" s="646"/>
      <c r="F530" s="646"/>
      <c r="G530" s="175">
        <v>2</v>
      </c>
      <c r="H530" s="364" t="s">
        <v>5020</v>
      </c>
      <c r="I530" s="173" t="s">
        <v>4629</v>
      </c>
      <c r="J530" s="174" t="s">
        <v>3944</v>
      </c>
      <c r="K530" s="114" t="s">
        <v>4414</v>
      </c>
      <c r="L530" s="114" t="s">
        <v>4504</v>
      </c>
      <c r="M530" s="250" t="s">
        <v>5417</v>
      </c>
      <c r="N530" s="219" t="s">
        <v>4909</v>
      </c>
      <c r="O530" s="96" t="b">
        <f t="shared" si="8"/>
        <v>1</v>
      </c>
    </row>
    <row r="531" spans="1:15" ht="39.950000000000003" customHeight="1">
      <c r="A531" s="496" t="s">
        <v>5802</v>
      </c>
      <c r="B531" s="175" t="s">
        <v>4239</v>
      </c>
      <c r="C531" s="175" t="s">
        <v>4438</v>
      </c>
      <c r="D531" s="645"/>
      <c r="E531" s="646"/>
      <c r="F531" s="646"/>
      <c r="G531" s="175">
        <v>1</v>
      </c>
      <c r="H531" s="364" t="s">
        <v>4240</v>
      </c>
      <c r="I531" s="173" t="s">
        <v>4630</v>
      </c>
      <c r="J531" s="174" t="s">
        <v>4247</v>
      </c>
      <c r="K531" s="114" t="s">
        <v>5239</v>
      </c>
      <c r="L531" s="114" t="s">
        <v>4504</v>
      </c>
      <c r="M531" s="250" t="s">
        <v>5323</v>
      </c>
      <c r="N531" s="219" t="s">
        <v>4909</v>
      </c>
      <c r="O531" s="96" t="b">
        <f t="shared" si="8"/>
        <v>1</v>
      </c>
    </row>
    <row r="532" spans="1:15" ht="39.950000000000003" customHeight="1">
      <c r="A532" s="496" t="s">
        <v>5802</v>
      </c>
      <c r="B532" s="175" t="s">
        <v>4239</v>
      </c>
      <c r="C532" s="175" t="s">
        <v>4438</v>
      </c>
      <c r="D532" s="645"/>
      <c r="E532" s="646"/>
      <c r="F532" s="646"/>
      <c r="G532" s="175">
        <v>1</v>
      </c>
      <c r="H532" s="364" t="s">
        <v>5024</v>
      </c>
      <c r="I532" s="173" t="s">
        <v>4631</v>
      </c>
      <c r="J532" s="174" t="s">
        <v>3944</v>
      </c>
      <c r="K532" s="114" t="s">
        <v>5239</v>
      </c>
      <c r="L532" s="114" t="s">
        <v>4504</v>
      </c>
      <c r="M532" s="250" t="s">
        <v>5418</v>
      </c>
      <c r="N532" s="219" t="s">
        <v>4909</v>
      </c>
      <c r="O532" s="96" t="b">
        <f t="shared" si="8"/>
        <v>1</v>
      </c>
    </row>
    <row r="533" spans="1:15" ht="39.950000000000003" customHeight="1">
      <c r="A533" s="496" t="s">
        <v>5802</v>
      </c>
      <c r="B533" s="175" t="s">
        <v>4239</v>
      </c>
      <c r="C533" s="175" t="s">
        <v>90</v>
      </c>
      <c r="D533" s="645">
        <v>4</v>
      </c>
      <c r="E533" s="646">
        <v>18</v>
      </c>
      <c r="F533" s="646">
        <v>10</v>
      </c>
      <c r="G533" s="175">
        <v>3</v>
      </c>
      <c r="H533" s="364" t="s">
        <v>4241</v>
      </c>
      <c r="I533" s="173" t="s">
        <v>4632</v>
      </c>
      <c r="J533" s="174" t="s">
        <v>3944</v>
      </c>
      <c r="K533" s="114" t="s">
        <v>3360</v>
      </c>
      <c r="L533" s="114" t="s">
        <v>4505</v>
      </c>
      <c r="M533" s="227" t="s">
        <v>4415</v>
      </c>
      <c r="N533" s="219" t="s">
        <v>4908</v>
      </c>
      <c r="O533" s="96" t="b">
        <f t="shared" si="8"/>
        <v>0</v>
      </c>
    </row>
    <row r="534" spans="1:15" ht="39.950000000000003" customHeight="1">
      <c r="A534" s="496" t="s">
        <v>5802</v>
      </c>
      <c r="B534" s="175" t="s">
        <v>4239</v>
      </c>
      <c r="C534" s="175" t="s">
        <v>90</v>
      </c>
      <c r="D534" s="645"/>
      <c r="E534" s="646"/>
      <c r="F534" s="646"/>
      <c r="G534" s="175">
        <v>2</v>
      </c>
      <c r="H534" s="364" t="s">
        <v>5024</v>
      </c>
      <c r="I534" s="173" t="s">
        <v>4633</v>
      </c>
      <c r="J534" s="174" t="s">
        <v>3944</v>
      </c>
      <c r="K534" s="114" t="s">
        <v>3597</v>
      </c>
      <c r="L534" s="114" t="s">
        <v>4504</v>
      </c>
      <c r="M534" s="250" t="s">
        <v>5478</v>
      </c>
      <c r="N534" s="219" t="s">
        <v>4909</v>
      </c>
      <c r="O534" s="96" t="b">
        <f t="shared" si="8"/>
        <v>1</v>
      </c>
    </row>
    <row r="535" spans="1:15" ht="39.950000000000003" customHeight="1">
      <c r="A535" s="496" t="s">
        <v>5802</v>
      </c>
      <c r="B535" s="175" t="s">
        <v>4239</v>
      </c>
      <c r="C535" s="175" t="s">
        <v>90</v>
      </c>
      <c r="D535" s="645"/>
      <c r="E535" s="646"/>
      <c r="F535" s="646"/>
      <c r="G535" s="175">
        <v>2</v>
      </c>
      <c r="H535" s="364" t="s">
        <v>5019</v>
      </c>
      <c r="I535" s="173" t="s">
        <v>4634</v>
      </c>
      <c r="J535" s="174" t="s">
        <v>3944</v>
      </c>
      <c r="K535" s="114" t="s">
        <v>3591</v>
      </c>
      <c r="L535" s="114" t="s">
        <v>4505</v>
      </c>
      <c r="M535" s="227" t="s">
        <v>4416</v>
      </c>
      <c r="N535" s="219" t="s">
        <v>4908</v>
      </c>
      <c r="O535" s="96" t="b">
        <f t="shared" si="8"/>
        <v>0</v>
      </c>
    </row>
    <row r="536" spans="1:15" ht="39.950000000000003" customHeight="1">
      <c r="A536" s="496" t="s">
        <v>5802</v>
      </c>
      <c r="B536" s="175" t="s">
        <v>4239</v>
      </c>
      <c r="C536" s="175" t="s">
        <v>90</v>
      </c>
      <c r="D536" s="645"/>
      <c r="E536" s="646"/>
      <c r="F536" s="646"/>
      <c r="G536" s="175">
        <v>1</v>
      </c>
      <c r="H536" s="364" t="s">
        <v>5019</v>
      </c>
      <c r="I536" s="173" t="s">
        <v>4635</v>
      </c>
      <c r="J536" s="174" t="s">
        <v>3944</v>
      </c>
      <c r="K536" s="114" t="s">
        <v>5056</v>
      </c>
      <c r="L536" s="114" t="s">
        <v>4504</v>
      </c>
      <c r="M536" s="250" t="s">
        <v>5479</v>
      </c>
      <c r="N536" s="219" t="s">
        <v>4909</v>
      </c>
      <c r="O536" s="96" t="b">
        <f t="shared" si="8"/>
        <v>1</v>
      </c>
    </row>
    <row r="537" spans="1:15" ht="39.950000000000003" customHeight="1">
      <c r="A537" s="496" t="s">
        <v>5802</v>
      </c>
      <c r="B537" s="175" t="s">
        <v>4239</v>
      </c>
      <c r="C537" s="175" t="s">
        <v>90</v>
      </c>
      <c r="D537" s="645"/>
      <c r="E537" s="646"/>
      <c r="F537" s="646"/>
      <c r="G537" s="175">
        <v>1</v>
      </c>
      <c r="H537" s="364" t="s">
        <v>5019</v>
      </c>
      <c r="I537" s="173" t="s">
        <v>4636</v>
      </c>
      <c r="J537" s="174" t="s">
        <v>3944</v>
      </c>
      <c r="K537" s="114" t="s">
        <v>3360</v>
      </c>
      <c r="L537" s="114" t="s">
        <v>4505</v>
      </c>
      <c r="M537" s="227" t="s">
        <v>4417</v>
      </c>
      <c r="N537" s="219" t="s">
        <v>4908</v>
      </c>
      <c r="O537" s="96" t="b">
        <f t="shared" si="8"/>
        <v>0</v>
      </c>
    </row>
    <row r="538" spans="1:15" ht="39.950000000000003" customHeight="1">
      <c r="A538" s="496" t="s">
        <v>5802</v>
      </c>
      <c r="B538" s="175" t="s">
        <v>4239</v>
      </c>
      <c r="C538" s="175" t="s">
        <v>90</v>
      </c>
      <c r="D538" s="645"/>
      <c r="E538" s="646"/>
      <c r="F538" s="646"/>
      <c r="G538" s="364">
        <v>1</v>
      </c>
      <c r="H538" s="364" t="s">
        <v>5019</v>
      </c>
      <c r="I538" s="173" t="s">
        <v>4637</v>
      </c>
      <c r="J538" s="174" t="s">
        <v>3944</v>
      </c>
      <c r="K538" s="114" t="s">
        <v>4414</v>
      </c>
      <c r="L538" s="114" t="s">
        <v>4504</v>
      </c>
      <c r="M538" s="250" t="s">
        <v>5324</v>
      </c>
      <c r="N538" s="219" t="s">
        <v>4909</v>
      </c>
      <c r="O538" s="96" t="b">
        <f t="shared" si="8"/>
        <v>1</v>
      </c>
    </row>
    <row r="539" spans="1:15" ht="39.950000000000003" customHeight="1">
      <c r="A539" s="496" t="s">
        <v>5802</v>
      </c>
      <c r="B539" s="175" t="s">
        <v>4239</v>
      </c>
      <c r="C539" s="175" t="s">
        <v>4242</v>
      </c>
      <c r="D539" s="645">
        <v>3</v>
      </c>
      <c r="E539" s="646">
        <v>30</v>
      </c>
      <c r="F539" s="646">
        <v>27</v>
      </c>
      <c r="G539" s="364">
        <v>2</v>
      </c>
      <c r="H539" s="364" t="s">
        <v>5019</v>
      </c>
      <c r="I539" s="173" t="s">
        <v>4638</v>
      </c>
      <c r="J539" s="174" t="s">
        <v>3944</v>
      </c>
      <c r="K539" s="114" t="s">
        <v>5239</v>
      </c>
      <c r="L539" s="114" t="s">
        <v>4504</v>
      </c>
      <c r="M539" s="250" t="s">
        <v>5325</v>
      </c>
      <c r="N539" s="219" t="s">
        <v>4909</v>
      </c>
      <c r="O539" s="96" t="b">
        <f t="shared" si="8"/>
        <v>1</v>
      </c>
    </row>
    <row r="540" spans="1:15" ht="39.950000000000003" customHeight="1">
      <c r="A540" s="496" t="s">
        <v>5802</v>
      </c>
      <c r="B540" s="175" t="s">
        <v>4239</v>
      </c>
      <c r="C540" s="175" t="s">
        <v>4242</v>
      </c>
      <c r="D540" s="645"/>
      <c r="E540" s="646"/>
      <c r="F540" s="646"/>
      <c r="G540" s="364">
        <v>1</v>
      </c>
      <c r="H540" s="364" t="s">
        <v>5020</v>
      </c>
      <c r="I540" s="173" t="s">
        <v>4639</v>
      </c>
      <c r="J540" s="174" t="s">
        <v>3944</v>
      </c>
      <c r="K540" s="114" t="s">
        <v>5239</v>
      </c>
      <c r="L540" s="114" t="s">
        <v>4504</v>
      </c>
      <c r="M540" s="250" t="s">
        <v>5419</v>
      </c>
      <c r="N540" s="219" t="s">
        <v>4909</v>
      </c>
      <c r="O540" s="96" t="b">
        <f t="shared" si="8"/>
        <v>1</v>
      </c>
    </row>
    <row r="541" spans="1:15" ht="39.950000000000003" customHeight="1">
      <c r="A541" s="496" t="s">
        <v>5802</v>
      </c>
      <c r="B541" s="175" t="s">
        <v>4239</v>
      </c>
      <c r="C541" s="175" t="s">
        <v>4242</v>
      </c>
      <c r="D541" s="645"/>
      <c r="E541" s="646"/>
      <c r="F541" s="646"/>
      <c r="G541" s="364">
        <v>1</v>
      </c>
      <c r="H541" s="364" t="s">
        <v>5019</v>
      </c>
      <c r="I541" s="173" t="s">
        <v>4640</v>
      </c>
      <c r="J541" s="174" t="s">
        <v>3944</v>
      </c>
      <c r="K541" s="114" t="s">
        <v>4441</v>
      </c>
      <c r="L541" s="114" t="s">
        <v>4506</v>
      </c>
      <c r="M541" s="251" t="s">
        <v>4418</v>
      </c>
      <c r="N541" s="219" t="s">
        <v>4909</v>
      </c>
      <c r="O541" s="96" t="b">
        <f t="shared" si="8"/>
        <v>1</v>
      </c>
    </row>
    <row r="542" spans="1:15" ht="39.950000000000003" customHeight="1">
      <c r="A542" s="496" t="s">
        <v>5802</v>
      </c>
      <c r="B542" s="175" t="s">
        <v>4239</v>
      </c>
      <c r="C542" s="175" t="s">
        <v>4242</v>
      </c>
      <c r="D542" s="645"/>
      <c r="E542" s="646"/>
      <c r="F542" s="646"/>
      <c r="G542" s="175">
        <v>1</v>
      </c>
      <c r="H542" s="364" t="s">
        <v>5020</v>
      </c>
      <c r="I542" s="173" t="s">
        <v>4641</v>
      </c>
      <c r="J542" s="174" t="s">
        <v>3944</v>
      </c>
      <c r="K542" s="114" t="s">
        <v>3360</v>
      </c>
      <c r="L542" s="114" t="s">
        <v>4505</v>
      </c>
      <c r="M542" s="227" t="s">
        <v>4419</v>
      </c>
      <c r="N542" s="219" t="s">
        <v>4908</v>
      </c>
      <c r="O542" s="96" t="b">
        <f t="shared" si="8"/>
        <v>0</v>
      </c>
    </row>
    <row r="543" spans="1:15" ht="39.950000000000003" customHeight="1">
      <c r="A543" s="496" t="s">
        <v>5802</v>
      </c>
      <c r="B543" s="175" t="s">
        <v>4239</v>
      </c>
      <c r="C543" s="175" t="s">
        <v>4243</v>
      </c>
      <c r="D543" s="645">
        <v>2</v>
      </c>
      <c r="E543" s="646">
        <v>37</v>
      </c>
      <c r="F543" s="646">
        <v>34</v>
      </c>
      <c r="G543" s="175">
        <v>6</v>
      </c>
      <c r="H543" s="364" t="s">
        <v>5024</v>
      </c>
      <c r="I543" s="173" t="s">
        <v>4642</v>
      </c>
      <c r="J543" s="174" t="s">
        <v>3944</v>
      </c>
      <c r="K543" s="114" t="s">
        <v>3360</v>
      </c>
      <c r="L543" s="114" t="s">
        <v>4505</v>
      </c>
      <c r="M543" s="227" t="s">
        <v>4420</v>
      </c>
      <c r="N543" s="219" t="s">
        <v>4908</v>
      </c>
      <c r="O543" s="96" t="b">
        <f t="shared" si="8"/>
        <v>0</v>
      </c>
    </row>
    <row r="544" spans="1:15" ht="39.950000000000003" customHeight="1">
      <c r="A544" s="496" t="s">
        <v>5802</v>
      </c>
      <c r="B544" s="175" t="s">
        <v>4239</v>
      </c>
      <c r="C544" s="175" t="s">
        <v>3577</v>
      </c>
      <c r="D544" s="645"/>
      <c r="E544" s="646"/>
      <c r="F544" s="646"/>
      <c r="G544" s="175">
        <v>1</v>
      </c>
      <c r="H544" s="364" t="s">
        <v>5020</v>
      </c>
      <c r="I544" s="173" t="s">
        <v>4643</v>
      </c>
      <c r="J544" s="174" t="s">
        <v>3944</v>
      </c>
      <c r="K544" s="114" t="s">
        <v>5056</v>
      </c>
      <c r="L544" s="114" t="s">
        <v>4504</v>
      </c>
      <c r="M544" s="250" t="s">
        <v>5420</v>
      </c>
      <c r="N544" s="219" t="s">
        <v>5237</v>
      </c>
      <c r="O544" s="96" t="b">
        <f t="shared" si="8"/>
        <v>1</v>
      </c>
    </row>
    <row r="545" spans="1:15" ht="39.950000000000003" customHeight="1">
      <c r="A545" s="496" t="s">
        <v>5802</v>
      </c>
      <c r="B545" s="175" t="s">
        <v>4239</v>
      </c>
      <c r="C545" s="175" t="s">
        <v>3577</v>
      </c>
      <c r="D545" s="645"/>
      <c r="E545" s="646"/>
      <c r="F545" s="646"/>
      <c r="G545" s="175">
        <v>1</v>
      </c>
      <c r="H545" s="364" t="s">
        <v>5024</v>
      </c>
      <c r="I545" s="173" t="s">
        <v>4644</v>
      </c>
      <c r="J545" s="174" t="s">
        <v>3944</v>
      </c>
      <c r="K545" s="114" t="s">
        <v>3597</v>
      </c>
      <c r="L545" s="114" t="s">
        <v>4504</v>
      </c>
      <c r="M545" s="250" t="s">
        <v>5414</v>
      </c>
      <c r="N545" s="219" t="s">
        <v>4909</v>
      </c>
      <c r="O545" s="96" t="b">
        <f t="shared" si="8"/>
        <v>1</v>
      </c>
    </row>
    <row r="546" spans="1:15" ht="39.950000000000003" customHeight="1">
      <c r="A546" s="496" t="s">
        <v>5802</v>
      </c>
      <c r="B546" s="175" t="s">
        <v>4239</v>
      </c>
      <c r="C546" s="175" t="s">
        <v>3577</v>
      </c>
      <c r="D546" s="645"/>
      <c r="E546" s="646"/>
      <c r="F546" s="646"/>
      <c r="G546" s="175">
        <v>1</v>
      </c>
      <c r="H546" s="364" t="s">
        <v>5020</v>
      </c>
      <c r="I546" s="173" t="s">
        <v>4645</v>
      </c>
      <c r="J546" s="174" t="s">
        <v>3944</v>
      </c>
      <c r="K546" s="114" t="s">
        <v>4414</v>
      </c>
      <c r="L546" s="114" t="s">
        <v>4504</v>
      </c>
      <c r="M546" s="250" t="s">
        <v>5421</v>
      </c>
      <c r="N546" s="219" t="s">
        <v>4909</v>
      </c>
      <c r="O546" s="96" t="b">
        <f t="shared" si="8"/>
        <v>1</v>
      </c>
    </row>
    <row r="547" spans="1:15" ht="39.950000000000003" customHeight="1">
      <c r="A547" s="496" t="s">
        <v>5802</v>
      </c>
      <c r="B547" s="175" t="s">
        <v>4239</v>
      </c>
      <c r="C547" s="175" t="s">
        <v>3577</v>
      </c>
      <c r="D547" s="645"/>
      <c r="E547" s="646"/>
      <c r="F547" s="646"/>
      <c r="G547" s="175">
        <v>1</v>
      </c>
      <c r="H547" s="364" t="s">
        <v>4240</v>
      </c>
      <c r="I547" s="173" t="s">
        <v>4646</v>
      </c>
      <c r="J547" s="174" t="s">
        <v>4246</v>
      </c>
      <c r="K547" s="114" t="s">
        <v>4414</v>
      </c>
      <c r="L547" s="114" t="s">
        <v>4504</v>
      </c>
      <c r="M547" s="250" t="s">
        <v>5326</v>
      </c>
      <c r="N547" s="219" t="s">
        <v>4909</v>
      </c>
      <c r="O547" s="96" t="b">
        <f t="shared" si="8"/>
        <v>1</v>
      </c>
    </row>
    <row r="548" spans="1:15" ht="39.950000000000003" customHeight="1">
      <c r="A548" s="496" t="s">
        <v>5802</v>
      </c>
      <c r="B548" s="175" t="s">
        <v>4239</v>
      </c>
      <c r="C548" s="175" t="s">
        <v>3577</v>
      </c>
      <c r="D548" s="645"/>
      <c r="E548" s="646"/>
      <c r="F548" s="646"/>
      <c r="G548" s="175">
        <v>1</v>
      </c>
      <c r="H548" s="364" t="s">
        <v>5024</v>
      </c>
      <c r="I548" s="173" t="s">
        <v>4647</v>
      </c>
      <c r="J548" s="174" t="s">
        <v>3944</v>
      </c>
      <c r="K548" s="114" t="s">
        <v>3360</v>
      </c>
      <c r="L548" s="114" t="s">
        <v>4505</v>
      </c>
      <c r="M548" s="227" t="s">
        <v>4430</v>
      </c>
      <c r="N548" s="219" t="s">
        <v>4908</v>
      </c>
      <c r="O548" s="96" t="b">
        <f t="shared" si="8"/>
        <v>0</v>
      </c>
    </row>
    <row r="549" spans="1:15" ht="39.950000000000003" customHeight="1">
      <c r="A549" s="496" t="s">
        <v>5802</v>
      </c>
      <c r="B549" s="175" t="s">
        <v>4239</v>
      </c>
      <c r="C549" s="175" t="s">
        <v>4244</v>
      </c>
      <c r="D549" s="645">
        <v>3</v>
      </c>
      <c r="E549" s="646">
        <v>26</v>
      </c>
      <c r="F549" s="646">
        <v>26</v>
      </c>
      <c r="G549" s="175">
        <v>1</v>
      </c>
      <c r="H549" s="364" t="s">
        <v>4241</v>
      </c>
      <c r="I549" s="173" t="s">
        <v>4648</v>
      </c>
      <c r="J549" s="174" t="s">
        <v>3944</v>
      </c>
      <c r="K549" s="114" t="s">
        <v>5239</v>
      </c>
      <c r="L549" s="114" t="s">
        <v>4504</v>
      </c>
      <c r="M549" s="250" t="s">
        <v>5422</v>
      </c>
      <c r="N549" s="219" t="s">
        <v>4909</v>
      </c>
      <c r="O549" s="96" t="b">
        <f t="shared" si="8"/>
        <v>1</v>
      </c>
    </row>
    <row r="550" spans="1:15" ht="39.950000000000003" customHeight="1">
      <c r="A550" s="496" t="s">
        <v>5802</v>
      </c>
      <c r="B550" s="175" t="s">
        <v>4239</v>
      </c>
      <c r="C550" s="175" t="s">
        <v>3498</v>
      </c>
      <c r="D550" s="645"/>
      <c r="E550" s="646"/>
      <c r="F550" s="646"/>
      <c r="G550" s="175">
        <v>1</v>
      </c>
      <c r="H550" s="364" t="s">
        <v>5024</v>
      </c>
      <c r="I550" s="173" t="s">
        <v>4649</v>
      </c>
      <c r="J550" s="174" t="s">
        <v>3944</v>
      </c>
      <c r="K550" s="114" t="s">
        <v>3597</v>
      </c>
      <c r="L550" s="114" t="s">
        <v>4504</v>
      </c>
      <c r="M550" s="250" t="s">
        <v>4431</v>
      </c>
      <c r="N550" s="219" t="s">
        <v>4909</v>
      </c>
      <c r="O550" s="96" t="b">
        <f t="shared" si="8"/>
        <v>1</v>
      </c>
    </row>
    <row r="551" spans="1:15" ht="39.950000000000003" customHeight="1">
      <c r="A551" s="496" t="s">
        <v>5802</v>
      </c>
      <c r="B551" s="175" t="s">
        <v>4239</v>
      </c>
      <c r="C551" s="175" t="s">
        <v>4245</v>
      </c>
      <c r="D551" s="363">
        <v>9</v>
      </c>
      <c r="E551" s="364">
        <v>17</v>
      </c>
      <c r="F551" s="364">
        <v>17</v>
      </c>
      <c r="G551" s="175">
        <v>1</v>
      </c>
      <c r="H551" s="364" t="s">
        <v>5019</v>
      </c>
      <c r="I551" s="173" t="s">
        <v>4650</v>
      </c>
      <c r="J551" s="174" t="s">
        <v>3944</v>
      </c>
      <c r="K551" s="114" t="s">
        <v>3597</v>
      </c>
      <c r="L551" s="114" t="s">
        <v>4504</v>
      </c>
      <c r="M551" s="250" t="s">
        <v>5307</v>
      </c>
      <c r="N551" s="219" t="s">
        <v>4909</v>
      </c>
      <c r="O551" s="96" t="b">
        <f t="shared" si="8"/>
        <v>1</v>
      </c>
    </row>
    <row r="552" spans="1:15" ht="39.950000000000003" customHeight="1">
      <c r="A552" s="496" t="s">
        <v>5803</v>
      </c>
      <c r="B552" s="175" t="s">
        <v>4259</v>
      </c>
      <c r="C552" s="175" t="s">
        <v>3356</v>
      </c>
      <c r="D552" s="645">
        <v>10</v>
      </c>
      <c r="E552" s="646">
        <v>253</v>
      </c>
      <c r="F552" s="646">
        <v>232</v>
      </c>
      <c r="G552" s="175">
        <v>11</v>
      </c>
      <c r="H552" s="364" t="s">
        <v>4248</v>
      </c>
      <c r="I552" s="173" t="s">
        <v>4651</v>
      </c>
      <c r="J552" s="174" t="s">
        <v>4250</v>
      </c>
      <c r="K552" s="114" t="s">
        <v>3360</v>
      </c>
      <c r="L552" s="114" t="s">
        <v>5050</v>
      </c>
      <c r="M552" s="227" t="s">
        <v>5089</v>
      </c>
      <c r="N552" s="219" t="s">
        <v>4909</v>
      </c>
      <c r="O552" s="96" t="b">
        <f t="shared" si="8"/>
        <v>1</v>
      </c>
    </row>
    <row r="553" spans="1:15" ht="39.950000000000003" customHeight="1">
      <c r="A553" s="496" t="s">
        <v>5803</v>
      </c>
      <c r="B553" s="175" t="s">
        <v>4259</v>
      </c>
      <c r="C553" s="175" t="s">
        <v>3356</v>
      </c>
      <c r="D553" s="645"/>
      <c r="E553" s="646"/>
      <c r="F553" s="646"/>
      <c r="G553" s="175">
        <v>2</v>
      </c>
      <c r="H553" s="364" t="s">
        <v>5020</v>
      </c>
      <c r="I553" s="173" t="s">
        <v>4652</v>
      </c>
      <c r="J553" s="174" t="s">
        <v>4250</v>
      </c>
      <c r="K553" s="115" t="s">
        <v>4441</v>
      </c>
      <c r="L553" s="114" t="s">
        <v>5051</v>
      </c>
      <c r="M553" s="227" t="s">
        <v>5052</v>
      </c>
      <c r="N553" s="219" t="s">
        <v>4908</v>
      </c>
      <c r="O553" s="96" t="b">
        <f t="shared" si="8"/>
        <v>0</v>
      </c>
    </row>
    <row r="554" spans="1:15" ht="39.950000000000003" customHeight="1">
      <c r="A554" s="496" t="s">
        <v>5803</v>
      </c>
      <c r="B554" s="175" t="s">
        <v>4259</v>
      </c>
      <c r="C554" s="175" t="s">
        <v>3356</v>
      </c>
      <c r="D554" s="645"/>
      <c r="E554" s="646"/>
      <c r="F554" s="646"/>
      <c r="G554" s="175">
        <v>1</v>
      </c>
      <c r="H554" s="364" t="s">
        <v>5020</v>
      </c>
      <c r="I554" s="173" t="s">
        <v>4653</v>
      </c>
      <c r="J554" s="174" t="s">
        <v>4250</v>
      </c>
      <c r="K554" s="114" t="s">
        <v>4497</v>
      </c>
      <c r="L554" s="114" t="s">
        <v>5053</v>
      </c>
      <c r="M554" s="227" t="s">
        <v>5054</v>
      </c>
      <c r="N554" s="219" t="s">
        <v>4909</v>
      </c>
      <c r="O554" s="96" t="b">
        <f t="shared" si="8"/>
        <v>1</v>
      </c>
    </row>
    <row r="555" spans="1:15" ht="39.950000000000003" customHeight="1">
      <c r="A555" s="496" t="s">
        <v>5803</v>
      </c>
      <c r="B555" s="175" t="s">
        <v>4259</v>
      </c>
      <c r="C555" s="175" t="s">
        <v>3356</v>
      </c>
      <c r="D555" s="645"/>
      <c r="E555" s="646"/>
      <c r="F555" s="646"/>
      <c r="G555" s="175">
        <v>1</v>
      </c>
      <c r="H555" s="364" t="s">
        <v>5020</v>
      </c>
      <c r="I555" s="173" t="s">
        <v>4654</v>
      </c>
      <c r="J555" s="174" t="s">
        <v>4250</v>
      </c>
      <c r="K555" s="114" t="s">
        <v>4441</v>
      </c>
      <c r="L555" s="114" t="s">
        <v>5051</v>
      </c>
      <c r="M555" s="227" t="s">
        <v>5055</v>
      </c>
      <c r="N555" s="219" t="s">
        <v>4908</v>
      </c>
      <c r="O555" s="96" t="b">
        <f t="shared" si="8"/>
        <v>0</v>
      </c>
    </row>
    <row r="556" spans="1:15" ht="39.950000000000003" customHeight="1">
      <c r="A556" s="496" t="s">
        <v>5803</v>
      </c>
      <c r="B556" s="175" t="s">
        <v>4259</v>
      </c>
      <c r="C556" s="175" t="s">
        <v>3356</v>
      </c>
      <c r="D556" s="645"/>
      <c r="E556" s="646"/>
      <c r="F556" s="646"/>
      <c r="G556" s="175">
        <v>1</v>
      </c>
      <c r="H556" s="364" t="s">
        <v>4248</v>
      </c>
      <c r="I556" s="173" t="s">
        <v>4655</v>
      </c>
      <c r="J556" s="174" t="s">
        <v>4250</v>
      </c>
      <c r="K556" s="114" t="s">
        <v>3427</v>
      </c>
      <c r="L556" s="114" t="s">
        <v>3427</v>
      </c>
      <c r="M556" s="227" t="s">
        <v>5079</v>
      </c>
      <c r="N556" s="219" t="s">
        <v>4908</v>
      </c>
      <c r="O556" s="96" t="b">
        <f t="shared" si="8"/>
        <v>0</v>
      </c>
    </row>
    <row r="557" spans="1:15" ht="39.950000000000003" customHeight="1">
      <c r="A557" s="496" t="s">
        <v>5803</v>
      </c>
      <c r="B557" s="175" t="s">
        <v>4259</v>
      </c>
      <c r="C557" s="175" t="s">
        <v>3356</v>
      </c>
      <c r="D557" s="645"/>
      <c r="E557" s="646"/>
      <c r="F557" s="646"/>
      <c r="G557" s="175">
        <v>1</v>
      </c>
      <c r="H557" s="364" t="s">
        <v>4249</v>
      </c>
      <c r="I557" s="173" t="s">
        <v>4656</v>
      </c>
      <c r="J557" s="174" t="s">
        <v>4251</v>
      </c>
      <c r="K557" s="114" t="s">
        <v>4441</v>
      </c>
      <c r="L557" s="114" t="s">
        <v>5090</v>
      </c>
      <c r="M557" s="227" t="s">
        <v>5514</v>
      </c>
      <c r="N557" s="219" t="s">
        <v>4908</v>
      </c>
      <c r="O557" s="96" t="b">
        <f t="shared" si="8"/>
        <v>0</v>
      </c>
    </row>
    <row r="558" spans="1:15" ht="39.950000000000003" customHeight="1">
      <c r="A558" s="496" t="s">
        <v>5803</v>
      </c>
      <c r="B558" s="175" t="s">
        <v>4259</v>
      </c>
      <c r="C558" s="175" t="s">
        <v>3356</v>
      </c>
      <c r="D558" s="645"/>
      <c r="E558" s="646"/>
      <c r="F558" s="646"/>
      <c r="G558" s="175">
        <v>1</v>
      </c>
      <c r="H558" s="364" t="s">
        <v>4249</v>
      </c>
      <c r="I558" s="173" t="s">
        <v>4725</v>
      </c>
      <c r="J558" s="174" t="s">
        <v>4250</v>
      </c>
      <c r="K558" s="115" t="s">
        <v>3427</v>
      </c>
      <c r="L558" s="114" t="s">
        <v>3427</v>
      </c>
      <c r="M558" s="234" t="s">
        <v>5091</v>
      </c>
      <c r="N558" s="219" t="s">
        <v>4908</v>
      </c>
      <c r="O558" s="96" t="b">
        <f t="shared" si="8"/>
        <v>0</v>
      </c>
    </row>
    <row r="559" spans="1:15" ht="39.950000000000003" customHeight="1">
      <c r="A559" s="496" t="s">
        <v>5803</v>
      </c>
      <c r="B559" s="175" t="s">
        <v>4259</v>
      </c>
      <c r="C559" s="175" t="s">
        <v>3356</v>
      </c>
      <c r="D559" s="645"/>
      <c r="E559" s="646"/>
      <c r="F559" s="646"/>
      <c r="G559" s="175">
        <v>1</v>
      </c>
      <c r="H559" s="364" t="s">
        <v>5022</v>
      </c>
      <c r="I559" s="173" t="s">
        <v>4657</v>
      </c>
      <c r="J559" s="174" t="s">
        <v>4250</v>
      </c>
      <c r="K559" s="115" t="s">
        <v>5056</v>
      </c>
      <c r="L559" s="114" t="s">
        <v>5015</v>
      </c>
      <c r="M559" s="227" t="s">
        <v>5057</v>
      </c>
      <c r="N559" s="219" t="s">
        <v>4909</v>
      </c>
      <c r="O559" s="96" t="b">
        <f t="shared" si="8"/>
        <v>1</v>
      </c>
    </row>
    <row r="560" spans="1:15" ht="39.950000000000003" customHeight="1">
      <c r="A560" s="496" t="s">
        <v>5803</v>
      </c>
      <c r="B560" s="175" t="s">
        <v>4259</v>
      </c>
      <c r="C560" s="175" t="s">
        <v>3356</v>
      </c>
      <c r="D560" s="645"/>
      <c r="E560" s="646"/>
      <c r="F560" s="646"/>
      <c r="G560" s="175">
        <v>1</v>
      </c>
      <c r="H560" s="364" t="s">
        <v>4248</v>
      </c>
      <c r="I560" s="173" t="s">
        <v>4726</v>
      </c>
      <c r="J560" s="174" t="s">
        <v>4252</v>
      </c>
      <c r="K560" s="114" t="s">
        <v>4441</v>
      </c>
      <c r="L560" s="114" t="s">
        <v>4506</v>
      </c>
      <c r="M560" s="227" t="s">
        <v>5515</v>
      </c>
      <c r="N560" s="219" t="s">
        <v>4909</v>
      </c>
      <c r="O560" s="96" t="b">
        <f t="shared" si="8"/>
        <v>1</v>
      </c>
    </row>
    <row r="561" spans="1:15" ht="39.950000000000003" customHeight="1">
      <c r="A561" s="496" t="s">
        <v>5803</v>
      </c>
      <c r="B561" s="175" t="s">
        <v>4259</v>
      </c>
      <c r="C561" s="175" t="s">
        <v>3356</v>
      </c>
      <c r="D561" s="645"/>
      <c r="E561" s="646"/>
      <c r="F561" s="646"/>
      <c r="G561" s="175">
        <v>1</v>
      </c>
      <c r="H561" s="364" t="s">
        <v>5024</v>
      </c>
      <c r="I561" s="173" t="s">
        <v>4658</v>
      </c>
      <c r="J561" s="174" t="s">
        <v>4250</v>
      </c>
      <c r="K561" s="114" t="s">
        <v>4441</v>
      </c>
      <c r="L561" s="114" t="s">
        <v>5051</v>
      </c>
      <c r="M561" s="227" t="s">
        <v>4442</v>
      </c>
      <c r="N561" s="219" t="s">
        <v>4908</v>
      </c>
      <c r="O561" s="96" t="b">
        <f t="shared" si="8"/>
        <v>0</v>
      </c>
    </row>
    <row r="562" spans="1:15" ht="39.950000000000003" customHeight="1">
      <c r="A562" s="496" t="s">
        <v>5803</v>
      </c>
      <c r="B562" s="175" t="s">
        <v>4259</v>
      </c>
      <c r="C562" s="175" t="s">
        <v>3405</v>
      </c>
      <c r="D562" s="645">
        <v>8</v>
      </c>
      <c r="E562" s="646">
        <v>36</v>
      </c>
      <c r="F562" s="646">
        <v>34</v>
      </c>
      <c r="G562" s="175">
        <v>2</v>
      </c>
      <c r="H562" s="364" t="s">
        <v>5019</v>
      </c>
      <c r="I562" s="173" t="s">
        <v>4659</v>
      </c>
      <c r="J562" s="174" t="s">
        <v>4253</v>
      </c>
      <c r="K562" s="114" t="s">
        <v>4496</v>
      </c>
      <c r="L562" s="114" t="s">
        <v>5015</v>
      </c>
      <c r="M562" s="227" t="s">
        <v>5058</v>
      </c>
      <c r="N562" s="219" t="s">
        <v>4908</v>
      </c>
      <c r="O562" s="96" t="b">
        <f t="shared" si="8"/>
        <v>0</v>
      </c>
    </row>
    <row r="563" spans="1:15" ht="39.950000000000003" customHeight="1">
      <c r="A563" s="496" t="s">
        <v>5803</v>
      </c>
      <c r="B563" s="175" t="s">
        <v>4259</v>
      </c>
      <c r="C563" s="175" t="s">
        <v>3405</v>
      </c>
      <c r="D563" s="645"/>
      <c r="E563" s="646"/>
      <c r="F563" s="646"/>
      <c r="G563" s="175">
        <v>1</v>
      </c>
      <c r="H563" s="364" t="s">
        <v>5024</v>
      </c>
      <c r="I563" s="173" t="s">
        <v>4660</v>
      </c>
      <c r="J563" s="174" t="s">
        <v>4250</v>
      </c>
      <c r="K563" s="114" t="s">
        <v>4497</v>
      </c>
      <c r="L563" s="114" t="s">
        <v>5015</v>
      </c>
      <c r="M563" s="234" t="s">
        <v>5059</v>
      </c>
      <c r="N563" s="219" t="s">
        <v>4909</v>
      </c>
      <c r="O563" s="96" t="b">
        <f t="shared" si="8"/>
        <v>1</v>
      </c>
    </row>
    <row r="564" spans="1:15" ht="39.950000000000003" customHeight="1">
      <c r="A564" s="496" t="s">
        <v>5803</v>
      </c>
      <c r="B564" s="175" t="s">
        <v>4259</v>
      </c>
      <c r="C564" s="175" t="s">
        <v>3405</v>
      </c>
      <c r="D564" s="645"/>
      <c r="E564" s="646"/>
      <c r="F564" s="646"/>
      <c r="G564" s="175">
        <v>1</v>
      </c>
      <c r="H564" s="364" t="s">
        <v>5024</v>
      </c>
      <c r="I564" s="173" t="s">
        <v>4661</v>
      </c>
      <c r="J564" s="174" t="s">
        <v>4254</v>
      </c>
      <c r="K564" s="114" t="s">
        <v>4497</v>
      </c>
      <c r="L564" s="114" t="s">
        <v>5015</v>
      </c>
      <c r="M564" s="227" t="s">
        <v>5060</v>
      </c>
      <c r="N564" s="219" t="s">
        <v>4909</v>
      </c>
      <c r="O564" s="96" t="b">
        <f t="shared" si="8"/>
        <v>1</v>
      </c>
    </row>
    <row r="565" spans="1:15" ht="39.950000000000003" customHeight="1">
      <c r="A565" s="496" t="s">
        <v>5803</v>
      </c>
      <c r="B565" s="175" t="s">
        <v>4259</v>
      </c>
      <c r="C565" s="175" t="s">
        <v>4255</v>
      </c>
      <c r="D565" s="363">
        <v>2</v>
      </c>
      <c r="E565" s="364">
        <v>20</v>
      </c>
      <c r="F565" s="364">
        <v>18</v>
      </c>
      <c r="G565" s="364">
        <v>1</v>
      </c>
      <c r="H565" s="364" t="s">
        <v>5024</v>
      </c>
      <c r="I565" s="173" t="s">
        <v>4662</v>
      </c>
      <c r="J565" s="174" t="s">
        <v>4254</v>
      </c>
      <c r="K565" s="114" t="s">
        <v>4497</v>
      </c>
      <c r="L565" s="114" t="s">
        <v>3427</v>
      </c>
      <c r="M565" s="227" t="s">
        <v>5092</v>
      </c>
      <c r="N565" s="219" t="s">
        <v>4908</v>
      </c>
      <c r="O565" s="96" t="b">
        <f t="shared" si="8"/>
        <v>0</v>
      </c>
    </row>
    <row r="566" spans="1:15" ht="39.950000000000003" customHeight="1">
      <c r="A566" s="496" t="s">
        <v>5803</v>
      </c>
      <c r="B566" s="175" t="s">
        <v>4259</v>
      </c>
      <c r="C566" s="175" t="s">
        <v>4256</v>
      </c>
      <c r="D566" s="645">
        <v>5</v>
      </c>
      <c r="E566" s="646">
        <v>38</v>
      </c>
      <c r="F566" s="646">
        <v>37</v>
      </c>
      <c r="G566" s="175">
        <v>1</v>
      </c>
      <c r="H566" s="364" t="s">
        <v>5019</v>
      </c>
      <c r="I566" s="173" t="s">
        <v>4727</v>
      </c>
      <c r="J566" s="174" t="s">
        <v>4254</v>
      </c>
      <c r="K566" s="237" t="s">
        <v>3358</v>
      </c>
      <c r="L566" s="237" t="s">
        <v>5015</v>
      </c>
      <c r="M566" s="238" t="s">
        <v>5093</v>
      </c>
      <c r="N566" s="219" t="s">
        <v>4909</v>
      </c>
      <c r="O566" s="96" t="b">
        <f t="shared" si="8"/>
        <v>1</v>
      </c>
    </row>
    <row r="567" spans="1:15" ht="39.950000000000003" customHeight="1">
      <c r="A567" s="496" t="s">
        <v>5803</v>
      </c>
      <c r="B567" s="175" t="s">
        <v>4366</v>
      </c>
      <c r="C567" s="175" t="s">
        <v>563</v>
      </c>
      <c r="D567" s="645"/>
      <c r="E567" s="646"/>
      <c r="F567" s="646"/>
      <c r="G567" s="175">
        <v>1</v>
      </c>
      <c r="H567" s="364" t="s">
        <v>5019</v>
      </c>
      <c r="I567" s="173" t="s">
        <v>4663</v>
      </c>
      <c r="J567" s="174" t="s">
        <v>4367</v>
      </c>
      <c r="K567" s="237" t="s">
        <v>4441</v>
      </c>
      <c r="L567" s="237" t="s">
        <v>5015</v>
      </c>
      <c r="M567" s="238" t="s">
        <v>5061</v>
      </c>
      <c r="N567" s="219" t="s">
        <v>4908</v>
      </c>
      <c r="O567" s="96" t="b">
        <f t="shared" si="8"/>
        <v>0</v>
      </c>
    </row>
    <row r="568" spans="1:15" ht="39.950000000000003" customHeight="1">
      <c r="A568" s="496" t="s">
        <v>5803</v>
      </c>
      <c r="B568" s="175" t="s">
        <v>4259</v>
      </c>
      <c r="C568" s="175" t="s">
        <v>563</v>
      </c>
      <c r="D568" s="645"/>
      <c r="E568" s="646"/>
      <c r="F568" s="646"/>
      <c r="G568" s="175">
        <v>1</v>
      </c>
      <c r="H568" s="364" t="s">
        <v>5024</v>
      </c>
      <c r="I568" s="173" t="s">
        <v>4664</v>
      </c>
      <c r="J568" s="174" t="s">
        <v>4254</v>
      </c>
      <c r="K568" s="237" t="s">
        <v>3358</v>
      </c>
      <c r="L568" s="237" t="s">
        <v>5015</v>
      </c>
      <c r="M568" s="238" t="s">
        <v>5062</v>
      </c>
      <c r="N568" s="219" t="s">
        <v>4909</v>
      </c>
      <c r="O568" s="96" t="b">
        <f t="shared" si="8"/>
        <v>1</v>
      </c>
    </row>
    <row r="569" spans="1:15" ht="39.950000000000003" customHeight="1">
      <c r="A569" s="496" t="s">
        <v>5803</v>
      </c>
      <c r="B569" s="175" t="s">
        <v>4259</v>
      </c>
      <c r="C569" s="175" t="s">
        <v>563</v>
      </c>
      <c r="D569" s="645"/>
      <c r="E569" s="646"/>
      <c r="F569" s="646"/>
      <c r="G569" s="175">
        <v>1</v>
      </c>
      <c r="H569" s="364" t="s">
        <v>5024</v>
      </c>
      <c r="I569" s="173" t="s">
        <v>4665</v>
      </c>
      <c r="J569" s="174" t="s">
        <v>4254</v>
      </c>
      <c r="K569" s="237" t="s">
        <v>4441</v>
      </c>
      <c r="L569" s="237" t="s">
        <v>5015</v>
      </c>
      <c r="M569" s="238" t="s">
        <v>5063</v>
      </c>
      <c r="N569" s="219" t="s">
        <v>4908</v>
      </c>
      <c r="O569" s="96" t="b">
        <f t="shared" si="8"/>
        <v>0</v>
      </c>
    </row>
    <row r="570" spans="1:15" ht="39.950000000000003" customHeight="1">
      <c r="A570" s="496" t="s">
        <v>5803</v>
      </c>
      <c r="B570" s="175" t="s">
        <v>4259</v>
      </c>
      <c r="C570" s="175" t="s">
        <v>4257</v>
      </c>
      <c r="D570" s="645">
        <v>2</v>
      </c>
      <c r="E570" s="646">
        <v>32</v>
      </c>
      <c r="F570" s="646">
        <v>30</v>
      </c>
      <c r="G570" s="175">
        <v>2</v>
      </c>
      <c r="H570" s="364" t="s">
        <v>4249</v>
      </c>
      <c r="I570" s="173" t="s">
        <v>4666</v>
      </c>
      <c r="J570" s="174" t="s">
        <v>4254</v>
      </c>
      <c r="K570" s="114" t="s">
        <v>3360</v>
      </c>
      <c r="L570" s="114" t="s">
        <v>5050</v>
      </c>
      <c r="M570" s="227" t="s">
        <v>5094</v>
      </c>
      <c r="N570" s="219" t="s">
        <v>4908</v>
      </c>
      <c r="O570" s="96" t="b">
        <f t="shared" si="8"/>
        <v>0</v>
      </c>
    </row>
    <row r="571" spans="1:15" ht="39.950000000000003" customHeight="1">
      <c r="A571" s="496" t="s">
        <v>5803</v>
      </c>
      <c r="B571" s="175" t="s">
        <v>4259</v>
      </c>
      <c r="C571" s="175" t="s">
        <v>3746</v>
      </c>
      <c r="D571" s="645"/>
      <c r="E571" s="646"/>
      <c r="F571" s="646"/>
      <c r="G571" s="175">
        <v>1</v>
      </c>
      <c r="H571" s="364" t="s">
        <v>5020</v>
      </c>
      <c r="I571" s="173" t="s">
        <v>4667</v>
      </c>
      <c r="J571" s="174" t="s">
        <v>4254</v>
      </c>
      <c r="K571" s="114" t="s">
        <v>4497</v>
      </c>
      <c r="L571" s="114" t="s">
        <v>5015</v>
      </c>
      <c r="M571" s="227" t="s">
        <v>5064</v>
      </c>
      <c r="N571" s="219" t="s">
        <v>5235</v>
      </c>
      <c r="O571" s="96" t="b">
        <f t="shared" si="8"/>
        <v>1</v>
      </c>
    </row>
    <row r="572" spans="1:15" ht="39.950000000000003" customHeight="1">
      <c r="A572" s="496" t="s">
        <v>5803</v>
      </c>
      <c r="B572" s="175" t="s">
        <v>4259</v>
      </c>
      <c r="C572" s="175" t="s">
        <v>3746</v>
      </c>
      <c r="D572" s="645"/>
      <c r="E572" s="646"/>
      <c r="F572" s="646"/>
      <c r="G572" s="175">
        <v>1</v>
      </c>
      <c r="H572" s="364" t="s">
        <v>5024</v>
      </c>
      <c r="I572" s="173" t="s">
        <v>4662</v>
      </c>
      <c r="J572" s="174" t="s">
        <v>4254</v>
      </c>
      <c r="K572" s="114" t="s">
        <v>3360</v>
      </c>
      <c r="L572" s="114" t="s">
        <v>5050</v>
      </c>
      <c r="M572" s="227" t="s">
        <v>5095</v>
      </c>
      <c r="N572" s="219" t="s">
        <v>4908</v>
      </c>
      <c r="O572" s="96" t="b">
        <f t="shared" si="8"/>
        <v>0</v>
      </c>
    </row>
    <row r="573" spans="1:15" ht="39.950000000000003" customHeight="1">
      <c r="A573" s="496" t="s">
        <v>5803</v>
      </c>
      <c r="B573" s="175" t="s">
        <v>4259</v>
      </c>
      <c r="C573" s="175" t="s">
        <v>4258</v>
      </c>
      <c r="D573" s="645">
        <v>3</v>
      </c>
      <c r="E573" s="646">
        <v>18</v>
      </c>
      <c r="F573" s="646">
        <v>18</v>
      </c>
      <c r="G573" s="175">
        <v>2</v>
      </c>
      <c r="H573" s="364" t="s">
        <v>4248</v>
      </c>
      <c r="I573" s="173" t="s">
        <v>4668</v>
      </c>
      <c r="J573" s="174" t="s">
        <v>4253</v>
      </c>
      <c r="K573" s="114" t="s">
        <v>3427</v>
      </c>
      <c r="L573" s="114" t="s">
        <v>3427</v>
      </c>
      <c r="M573" s="227" t="s">
        <v>5065</v>
      </c>
      <c r="N573" s="219" t="s">
        <v>4908</v>
      </c>
      <c r="O573" s="96" t="b">
        <f t="shared" si="8"/>
        <v>0</v>
      </c>
    </row>
    <row r="574" spans="1:15" ht="39.950000000000003" customHeight="1">
      <c r="A574" s="496" t="s">
        <v>5803</v>
      </c>
      <c r="B574" s="175" t="s">
        <v>4259</v>
      </c>
      <c r="C574" s="175" t="s">
        <v>90</v>
      </c>
      <c r="D574" s="645"/>
      <c r="E574" s="646"/>
      <c r="F574" s="646"/>
      <c r="G574" s="175">
        <v>1</v>
      </c>
      <c r="H574" s="364" t="s">
        <v>5020</v>
      </c>
      <c r="I574" s="173" t="s">
        <v>4728</v>
      </c>
      <c r="J574" s="174" t="s">
        <v>4253</v>
      </c>
      <c r="K574" s="114" t="s">
        <v>3358</v>
      </c>
      <c r="L574" s="114" t="s">
        <v>5015</v>
      </c>
      <c r="M574" s="227" t="s">
        <v>5096</v>
      </c>
      <c r="N574" s="219" t="s">
        <v>4909</v>
      </c>
      <c r="O574" s="96" t="b">
        <f t="shared" si="8"/>
        <v>1</v>
      </c>
    </row>
    <row r="575" spans="1:15" ht="39.950000000000003" customHeight="1">
      <c r="A575" s="496" t="s">
        <v>5803</v>
      </c>
      <c r="B575" s="175" t="s">
        <v>4259</v>
      </c>
      <c r="C575" s="175" t="s">
        <v>90</v>
      </c>
      <c r="D575" s="645"/>
      <c r="E575" s="646"/>
      <c r="F575" s="646"/>
      <c r="G575" s="175">
        <v>1</v>
      </c>
      <c r="H575" s="364" t="s">
        <v>4248</v>
      </c>
      <c r="I575" s="173" t="s">
        <v>4669</v>
      </c>
      <c r="J575" s="174" t="s">
        <v>4253</v>
      </c>
      <c r="K575" s="114" t="s">
        <v>3427</v>
      </c>
      <c r="L575" s="114" t="s">
        <v>3427</v>
      </c>
      <c r="M575" s="227" t="s">
        <v>5065</v>
      </c>
      <c r="N575" s="219" t="s">
        <v>4908</v>
      </c>
      <c r="O575" s="96" t="b">
        <f t="shared" si="8"/>
        <v>0</v>
      </c>
    </row>
    <row r="576" spans="1:15" ht="39.950000000000003" customHeight="1">
      <c r="A576" s="496" t="s">
        <v>5803</v>
      </c>
      <c r="B576" s="175" t="s">
        <v>4259</v>
      </c>
      <c r="C576" s="175" t="s">
        <v>90</v>
      </c>
      <c r="D576" s="645"/>
      <c r="E576" s="646"/>
      <c r="F576" s="646"/>
      <c r="G576" s="175">
        <v>1</v>
      </c>
      <c r="H576" s="364" t="s">
        <v>5019</v>
      </c>
      <c r="I576" s="173" t="s">
        <v>4670</v>
      </c>
      <c r="J576" s="174" t="s">
        <v>4253</v>
      </c>
      <c r="K576" s="114" t="s">
        <v>3360</v>
      </c>
      <c r="L576" s="114" t="s">
        <v>5050</v>
      </c>
      <c r="M576" s="227" t="s">
        <v>5097</v>
      </c>
      <c r="N576" s="219" t="s">
        <v>4908</v>
      </c>
      <c r="O576" s="96" t="b">
        <f t="shared" si="8"/>
        <v>0</v>
      </c>
    </row>
    <row r="577" spans="1:15" ht="65.25" customHeight="1">
      <c r="A577" s="496" t="s">
        <v>5803</v>
      </c>
      <c r="B577" s="175" t="s">
        <v>4456</v>
      </c>
      <c r="C577" s="175" t="s">
        <v>4457</v>
      </c>
      <c r="D577" s="363">
        <v>21</v>
      </c>
      <c r="E577" s="364">
        <v>80</v>
      </c>
      <c r="F577" s="364">
        <v>63</v>
      </c>
      <c r="G577" s="175">
        <v>1</v>
      </c>
      <c r="H577" s="364" t="s">
        <v>5019</v>
      </c>
      <c r="I577" s="173" t="s">
        <v>4671</v>
      </c>
      <c r="J577" s="174" t="s">
        <v>4458</v>
      </c>
      <c r="K577" s="114" t="s">
        <v>4441</v>
      </c>
      <c r="L577" s="114" t="s">
        <v>3427</v>
      </c>
      <c r="M577" s="227" t="s">
        <v>5066</v>
      </c>
      <c r="N577" s="219" t="s">
        <v>4908</v>
      </c>
      <c r="O577" s="96" t="b">
        <f t="shared" si="8"/>
        <v>0</v>
      </c>
    </row>
    <row r="578" spans="1:15" ht="39.950000000000003" customHeight="1">
      <c r="A578" s="496" t="s">
        <v>5803</v>
      </c>
      <c r="B578" s="175" t="s">
        <v>4459</v>
      </c>
      <c r="C578" s="175" t="s">
        <v>220</v>
      </c>
      <c r="D578" s="645">
        <v>10</v>
      </c>
      <c r="E578" s="646">
        <v>252</v>
      </c>
      <c r="F578" s="646">
        <v>220</v>
      </c>
      <c r="G578" s="175">
        <v>2</v>
      </c>
      <c r="H578" s="364" t="s">
        <v>5024</v>
      </c>
      <c r="I578" s="173" t="s">
        <v>4672</v>
      </c>
      <c r="J578" s="174" t="s">
        <v>4460</v>
      </c>
      <c r="K578" s="114" t="s">
        <v>3362</v>
      </c>
      <c r="L578" s="114" t="s">
        <v>5015</v>
      </c>
      <c r="M578" s="227" t="s">
        <v>5067</v>
      </c>
      <c r="N578" s="219" t="s">
        <v>4909</v>
      </c>
      <c r="O578" s="96" t="b">
        <f t="shared" si="8"/>
        <v>1</v>
      </c>
    </row>
    <row r="579" spans="1:15" ht="39.950000000000003" customHeight="1">
      <c r="A579" s="496" t="s">
        <v>5803</v>
      </c>
      <c r="B579" s="175" t="s">
        <v>4459</v>
      </c>
      <c r="C579" s="175" t="s">
        <v>220</v>
      </c>
      <c r="D579" s="645"/>
      <c r="E579" s="646"/>
      <c r="F579" s="646"/>
      <c r="G579" s="175">
        <v>2</v>
      </c>
      <c r="H579" s="364" t="s">
        <v>5019</v>
      </c>
      <c r="I579" s="173" t="s">
        <v>4673</v>
      </c>
      <c r="J579" s="174" t="s">
        <v>4461</v>
      </c>
      <c r="K579" s="114" t="s">
        <v>3358</v>
      </c>
      <c r="L579" s="114" t="s">
        <v>3427</v>
      </c>
      <c r="M579" s="227" t="s">
        <v>5098</v>
      </c>
      <c r="N579" s="219" t="s">
        <v>4908</v>
      </c>
      <c r="O579" s="96" t="b">
        <f t="shared" si="8"/>
        <v>0</v>
      </c>
    </row>
    <row r="580" spans="1:15" ht="39.950000000000003" customHeight="1">
      <c r="A580" s="496" t="s">
        <v>5803</v>
      </c>
      <c r="B580" s="175" t="s">
        <v>4459</v>
      </c>
      <c r="C580" s="175" t="s">
        <v>220</v>
      </c>
      <c r="D580" s="645"/>
      <c r="E580" s="646"/>
      <c r="F580" s="646"/>
      <c r="G580" s="175">
        <v>2</v>
      </c>
      <c r="H580" s="364" t="s">
        <v>5020</v>
      </c>
      <c r="I580" s="173" t="s">
        <v>4674</v>
      </c>
      <c r="J580" s="174" t="s">
        <v>4460</v>
      </c>
      <c r="K580" s="114" t="s">
        <v>4497</v>
      </c>
      <c r="L580" s="114" t="s">
        <v>3427</v>
      </c>
      <c r="M580" s="227" t="s">
        <v>5068</v>
      </c>
      <c r="N580" s="219" t="s">
        <v>4909</v>
      </c>
      <c r="O580" s="96" t="b">
        <f t="shared" si="8"/>
        <v>1</v>
      </c>
    </row>
    <row r="581" spans="1:15" ht="39.950000000000003" customHeight="1">
      <c r="A581" s="496" t="s">
        <v>5803</v>
      </c>
      <c r="B581" s="175" t="s">
        <v>4459</v>
      </c>
      <c r="C581" s="175" t="s">
        <v>220</v>
      </c>
      <c r="D581" s="645"/>
      <c r="E581" s="646"/>
      <c r="F581" s="646"/>
      <c r="G581" s="175">
        <v>1</v>
      </c>
      <c r="H581" s="364" t="s">
        <v>3380</v>
      </c>
      <c r="I581" s="173" t="s">
        <v>4675</v>
      </c>
      <c r="J581" s="174" t="s">
        <v>4460</v>
      </c>
      <c r="K581" s="114" t="s">
        <v>3360</v>
      </c>
      <c r="L581" s="114" t="s">
        <v>5050</v>
      </c>
      <c r="M581" s="227" t="s">
        <v>5069</v>
      </c>
      <c r="N581" s="219" t="s">
        <v>4908</v>
      </c>
      <c r="O581" s="96" t="b">
        <f t="shared" ref="O581:O630" si="9">IF(OR(N581="처리완료"), TRUE, IF(OR(N581="미처리"), FALSE, TRUE))</f>
        <v>0</v>
      </c>
    </row>
    <row r="582" spans="1:15" ht="39.950000000000003" customHeight="1">
      <c r="A582" s="496" t="s">
        <v>5803</v>
      </c>
      <c r="B582" s="175" t="s">
        <v>4459</v>
      </c>
      <c r="C582" s="175" t="s">
        <v>220</v>
      </c>
      <c r="D582" s="645"/>
      <c r="E582" s="646"/>
      <c r="F582" s="646"/>
      <c r="G582" s="175">
        <v>1</v>
      </c>
      <c r="H582" s="364" t="s">
        <v>3920</v>
      </c>
      <c r="I582" s="173" t="s">
        <v>4676</v>
      </c>
      <c r="J582" s="174" t="s">
        <v>4460</v>
      </c>
      <c r="K582" s="114" t="s">
        <v>3360</v>
      </c>
      <c r="L582" s="114" t="s">
        <v>5050</v>
      </c>
      <c r="M582" s="227" t="s">
        <v>5070</v>
      </c>
      <c r="N582" s="219" t="s">
        <v>4908</v>
      </c>
      <c r="O582" s="96" t="b">
        <f t="shared" si="9"/>
        <v>0</v>
      </c>
    </row>
    <row r="583" spans="1:15" ht="39.950000000000003" customHeight="1">
      <c r="A583" s="496" t="s">
        <v>5803</v>
      </c>
      <c r="B583" s="175" t="s">
        <v>4459</v>
      </c>
      <c r="C583" s="175" t="s">
        <v>220</v>
      </c>
      <c r="D583" s="645"/>
      <c r="E583" s="646"/>
      <c r="F583" s="646"/>
      <c r="G583" s="175">
        <v>1</v>
      </c>
      <c r="H583" s="364" t="s">
        <v>5020</v>
      </c>
      <c r="I583" s="173" t="s">
        <v>4677</v>
      </c>
      <c r="J583" s="174" t="s">
        <v>4461</v>
      </c>
      <c r="K583" s="239" t="s">
        <v>5071</v>
      </c>
      <c r="L583" s="114" t="s">
        <v>3427</v>
      </c>
      <c r="M583" s="240" t="s">
        <v>5099</v>
      </c>
      <c r="N583" s="219" t="s">
        <v>4908</v>
      </c>
      <c r="O583" s="96" t="b">
        <f t="shared" si="9"/>
        <v>0</v>
      </c>
    </row>
    <row r="584" spans="1:15" ht="39.950000000000003" customHeight="1">
      <c r="A584" s="496" t="s">
        <v>5803</v>
      </c>
      <c r="B584" s="175" t="s">
        <v>4474</v>
      </c>
      <c r="C584" s="175" t="s">
        <v>4475</v>
      </c>
      <c r="D584" s="645">
        <v>4</v>
      </c>
      <c r="E584" s="646">
        <v>33</v>
      </c>
      <c r="F584" s="646">
        <v>30</v>
      </c>
      <c r="G584" s="175">
        <v>3</v>
      </c>
      <c r="H584" s="364" t="s">
        <v>5019</v>
      </c>
      <c r="I584" s="173" t="s">
        <v>4678</v>
      </c>
      <c r="J584" s="174" t="s">
        <v>4460</v>
      </c>
      <c r="K584" s="114" t="s">
        <v>4496</v>
      </c>
      <c r="L584" s="114" t="s">
        <v>5051</v>
      </c>
      <c r="M584" s="227" t="s">
        <v>5100</v>
      </c>
      <c r="N584" s="219" t="s">
        <v>4908</v>
      </c>
      <c r="O584" s="96" t="b">
        <f t="shared" si="9"/>
        <v>0</v>
      </c>
    </row>
    <row r="585" spans="1:15" ht="59.25" customHeight="1">
      <c r="A585" s="496" t="s">
        <v>5803</v>
      </c>
      <c r="B585" s="175" t="s">
        <v>4459</v>
      </c>
      <c r="C585" s="175" t="s">
        <v>4475</v>
      </c>
      <c r="D585" s="645"/>
      <c r="E585" s="646"/>
      <c r="F585" s="646"/>
      <c r="G585" s="175">
        <v>1</v>
      </c>
      <c r="H585" s="364" t="s">
        <v>5019</v>
      </c>
      <c r="I585" s="173" t="s">
        <v>4679</v>
      </c>
      <c r="J585" s="174" t="s">
        <v>4461</v>
      </c>
      <c r="K585" s="114" t="s">
        <v>4496</v>
      </c>
      <c r="L585" s="114" t="s">
        <v>5051</v>
      </c>
      <c r="M585" s="227" t="s">
        <v>5072</v>
      </c>
      <c r="N585" s="219" t="s">
        <v>4908</v>
      </c>
      <c r="O585" s="96" t="b">
        <f t="shared" si="9"/>
        <v>0</v>
      </c>
    </row>
    <row r="586" spans="1:15" ht="39.950000000000003" customHeight="1">
      <c r="A586" s="496" t="s">
        <v>5803</v>
      </c>
      <c r="B586" s="175" t="s">
        <v>4459</v>
      </c>
      <c r="C586" s="175" t="s">
        <v>4475</v>
      </c>
      <c r="D586" s="645"/>
      <c r="E586" s="646"/>
      <c r="F586" s="646"/>
      <c r="G586" s="175">
        <v>1</v>
      </c>
      <c r="H586" s="364" t="s">
        <v>5020</v>
      </c>
      <c r="I586" s="173" t="s">
        <v>4680</v>
      </c>
      <c r="J586" s="174" t="s">
        <v>4460</v>
      </c>
      <c r="K586" s="114" t="s">
        <v>4497</v>
      </c>
      <c r="L586" s="114" t="s">
        <v>3427</v>
      </c>
      <c r="M586" s="227" t="s">
        <v>5101</v>
      </c>
      <c r="N586" s="219" t="s">
        <v>5236</v>
      </c>
      <c r="O586" s="96" t="b">
        <f t="shared" si="9"/>
        <v>1</v>
      </c>
    </row>
    <row r="587" spans="1:15" ht="39.950000000000003" customHeight="1">
      <c r="A587" s="496" t="s">
        <v>5803</v>
      </c>
      <c r="B587" s="176" t="s">
        <v>4474</v>
      </c>
      <c r="C587" s="176" t="s">
        <v>3600</v>
      </c>
      <c r="D587" s="645">
        <v>2</v>
      </c>
      <c r="E587" s="645">
        <v>30</v>
      </c>
      <c r="F587" s="645">
        <v>27</v>
      </c>
      <c r="G587" s="176">
        <v>2</v>
      </c>
      <c r="H587" s="363" t="s">
        <v>5024</v>
      </c>
      <c r="I587" s="173" t="s">
        <v>4681</v>
      </c>
      <c r="J587" s="179" t="s">
        <v>4460</v>
      </c>
      <c r="K587" s="116" t="s">
        <v>4497</v>
      </c>
      <c r="L587" s="114" t="s">
        <v>5050</v>
      </c>
      <c r="M587" s="236" t="s">
        <v>5073</v>
      </c>
      <c r="N587" s="219" t="s">
        <v>4909</v>
      </c>
      <c r="O587" s="96" t="b">
        <f t="shared" si="9"/>
        <v>1</v>
      </c>
    </row>
    <row r="588" spans="1:15" ht="39.950000000000003" customHeight="1">
      <c r="A588" s="496" t="s">
        <v>5803</v>
      </c>
      <c r="B588" s="176" t="s">
        <v>4459</v>
      </c>
      <c r="C588" s="176" t="s">
        <v>3600</v>
      </c>
      <c r="D588" s="645"/>
      <c r="E588" s="645"/>
      <c r="F588" s="645"/>
      <c r="G588" s="176">
        <v>1</v>
      </c>
      <c r="H588" s="364" t="s">
        <v>5020</v>
      </c>
      <c r="I588" s="173" t="s">
        <v>4682</v>
      </c>
      <c r="J588" s="179" t="s">
        <v>4461</v>
      </c>
      <c r="K588" s="116" t="s">
        <v>4496</v>
      </c>
      <c r="L588" s="114" t="s">
        <v>5015</v>
      </c>
      <c r="M588" s="235" t="s">
        <v>5102</v>
      </c>
      <c r="N588" s="219" t="s">
        <v>4909</v>
      </c>
      <c r="O588" s="96" t="b">
        <f t="shared" si="9"/>
        <v>1</v>
      </c>
    </row>
    <row r="589" spans="1:15" ht="39.950000000000003" customHeight="1">
      <c r="A589" s="496" t="s">
        <v>5803</v>
      </c>
      <c r="B589" s="176" t="s">
        <v>4459</v>
      </c>
      <c r="C589" s="176" t="s">
        <v>3600</v>
      </c>
      <c r="D589" s="645"/>
      <c r="E589" s="645"/>
      <c r="F589" s="645"/>
      <c r="G589" s="176">
        <v>1</v>
      </c>
      <c r="H589" s="364" t="s">
        <v>5019</v>
      </c>
      <c r="I589" s="173" t="s">
        <v>4683</v>
      </c>
      <c r="J589" s="179" t="s">
        <v>4460</v>
      </c>
      <c r="K589" s="116" t="s">
        <v>3597</v>
      </c>
      <c r="L589" s="114" t="s">
        <v>4504</v>
      </c>
      <c r="M589" s="235" t="s">
        <v>5103</v>
      </c>
      <c r="N589" s="219" t="s">
        <v>4909</v>
      </c>
      <c r="O589" s="96" t="b">
        <f t="shared" si="9"/>
        <v>1</v>
      </c>
    </row>
    <row r="590" spans="1:15" ht="39.950000000000003" customHeight="1">
      <c r="A590" s="496" t="s">
        <v>5803</v>
      </c>
      <c r="B590" s="176" t="s">
        <v>4498</v>
      </c>
      <c r="C590" s="176" t="s">
        <v>3363</v>
      </c>
      <c r="D590" s="645">
        <v>21</v>
      </c>
      <c r="E590" s="645">
        <v>80</v>
      </c>
      <c r="F590" s="645">
        <v>60</v>
      </c>
      <c r="G590" s="176">
        <v>1</v>
      </c>
      <c r="H590" s="364" t="s">
        <v>5019</v>
      </c>
      <c r="I590" s="173" t="s">
        <v>4684</v>
      </c>
      <c r="J590" s="179" t="s">
        <v>3944</v>
      </c>
      <c r="K590" s="116" t="s">
        <v>3362</v>
      </c>
      <c r="L590" s="114" t="s">
        <v>5050</v>
      </c>
      <c r="M590" s="235" t="s">
        <v>5104</v>
      </c>
      <c r="N590" s="219" t="s">
        <v>4909</v>
      </c>
      <c r="O590" s="96" t="b">
        <f t="shared" si="9"/>
        <v>1</v>
      </c>
    </row>
    <row r="591" spans="1:15" ht="39.950000000000003" customHeight="1">
      <c r="A591" s="496" t="s">
        <v>5803</v>
      </c>
      <c r="B591" s="176" t="s">
        <v>4498</v>
      </c>
      <c r="C591" s="176" t="s">
        <v>3363</v>
      </c>
      <c r="D591" s="645"/>
      <c r="E591" s="645"/>
      <c r="F591" s="645"/>
      <c r="G591" s="176">
        <v>1</v>
      </c>
      <c r="H591" s="364" t="s">
        <v>5019</v>
      </c>
      <c r="I591" s="173" t="s">
        <v>4685</v>
      </c>
      <c r="J591" s="179" t="s">
        <v>3944</v>
      </c>
      <c r="K591" s="116" t="s">
        <v>3362</v>
      </c>
      <c r="L591" s="114" t="s">
        <v>5050</v>
      </c>
      <c r="M591" s="235" t="s">
        <v>5075</v>
      </c>
      <c r="N591" s="219" t="s">
        <v>4909</v>
      </c>
      <c r="O591" s="96" t="b">
        <f t="shared" si="9"/>
        <v>1</v>
      </c>
    </row>
    <row r="592" spans="1:15" ht="39.950000000000003" customHeight="1">
      <c r="A592" s="496" t="s">
        <v>5803</v>
      </c>
      <c r="B592" s="176" t="s">
        <v>4498</v>
      </c>
      <c r="C592" s="176" t="s">
        <v>220</v>
      </c>
      <c r="D592" s="648">
        <v>10</v>
      </c>
      <c r="E592" s="648">
        <v>253</v>
      </c>
      <c r="F592" s="648">
        <v>227</v>
      </c>
      <c r="G592" s="366">
        <v>9</v>
      </c>
      <c r="H592" s="366" t="s">
        <v>4500</v>
      </c>
      <c r="I592" s="173" t="s">
        <v>4686</v>
      </c>
      <c r="J592" s="179" t="s">
        <v>3944</v>
      </c>
      <c r="K592" s="117" t="s">
        <v>3591</v>
      </c>
      <c r="L592" s="114" t="s">
        <v>5050</v>
      </c>
      <c r="M592" s="227" t="s">
        <v>5105</v>
      </c>
      <c r="N592" s="219" t="s">
        <v>4908</v>
      </c>
      <c r="O592" s="96" t="b">
        <f t="shared" si="9"/>
        <v>0</v>
      </c>
    </row>
    <row r="593" spans="1:15" ht="48.75" customHeight="1">
      <c r="A593" s="496" t="s">
        <v>5803</v>
      </c>
      <c r="B593" s="176" t="s">
        <v>4498</v>
      </c>
      <c r="C593" s="176" t="s">
        <v>220</v>
      </c>
      <c r="D593" s="648"/>
      <c r="E593" s="648"/>
      <c r="F593" s="648"/>
      <c r="G593" s="366">
        <v>3</v>
      </c>
      <c r="H593" s="364" t="s">
        <v>5019</v>
      </c>
      <c r="I593" s="173" t="s">
        <v>4687</v>
      </c>
      <c r="J593" s="180" t="s">
        <v>4499</v>
      </c>
      <c r="K593" s="117" t="s">
        <v>5078</v>
      </c>
      <c r="L593" s="114" t="s">
        <v>5051</v>
      </c>
      <c r="M593" s="236" t="s">
        <v>5076</v>
      </c>
      <c r="N593" s="219" t="s">
        <v>4908</v>
      </c>
      <c r="O593" s="96" t="b">
        <f t="shared" si="9"/>
        <v>0</v>
      </c>
    </row>
    <row r="594" spans="1:15" ht="59.25" customHeight="1">
      <c r="A594" s="496" t="s">
        <v>5803</v>
      </c>
      <c r="B594" s="176" t="s">
        <v>4498</v>
      </c>
      <c r="C594" s="176" t="s">
        <v>220</v>
      </c>
      <c r="D594" s="648"/>
      <c r="E594" s="648"/>
      <c r="F594" s="648"/>
      <c r="G594" s="366">
        <v>2</v>
      </c>
      <c r="H594" s="364" t="s">
        <v>5020</v>
      </c>
      <c r="I594" s="173" t="s">
        <v>4688</v>
      </c>
      <c r="J594" s="179" t="s">
        <v>4247</v>
      </c>
      <c r="K594" s="117" t="s">
        <v>678</v>
      </c>
      <c r="L594" s="114" t="s">
        <v>3427</v>
      </c>
      <c r="M594" s="236" t="s">
        <v>5106</v>
      </c>
      <c r="N594" s="219" t="s">
        <v>4908</v>
      </c>
      <c r="O594" s="96" t="b">
        <f t="shared" si="9"/>
        <v>0</v>
      </c>
    </row>
    <row r="595" spans="1:15" ht="39.950000000000003" customHeight="1">
      <c r="A595" s="496" t="s">
        <v>5803</v>
      </c>
      <c r="B595" s="176" t="s">
        <v>4498</v>
      </c>
      <c r="C595" s="176" t="s">
        <v>220</v>
      </c>
      <c r="D595" s="648"/>
      <c r="E595" s="648"/>
      <c r="F595" s="648"/>
      <c r="G595" s="366">
        <v>1</v>
      </c>
      <c r="H595" s="366" t="s">
        <v>5019</v>
      </c>
      <c r="I595" s="173" t="s">
        <v>4689</v>
      </c>
      <c r="J595" s="180" t="s">
        <v>4499</v>
      </c>
      <c r="K595" s="117" t="s">
        <v>3597</v>
      </c>
      <c r="L595" s="114" t="s">
        <v>3427</v>
      </c>
      <c r="M595" s="236" t="s">
        <v>5107</v>
      </c>
      <c r="N595" s="219" t="s">
        <v>4909</v>
      </c>
      <c r="O595" s="96" t="b">
        <f t="shared" si="9"/>
        <v>1</v>
      </c>
    </row>
    <row r="596" spans="1:15" ht="39.950000000000003" customHeight="1">
      <c r="A596" s="496" t="s">
        <v>5803</v>
      </c>
      <c r="B596" s="176" t="s">
        <v>4498</v>
      </c>
      <c r="C596" s="176" t="s">
        <v>220</v>
      </c>
      <c r="D596" s="648"/>
      <c r="E596" s="648"/>
      <c r="F596" s="648"/>
      <c r="G596" s="366">
        <v>1</v>
      </c>
      <c r="H596" s="366" t="s">
        <v>5019</v>
      </c>
      <c r="I596" s="173" t="s">
        <v>4729</v>
      </c>
      <c r="J596" s="180" t="s">
        <v>4501</v>
      </c>
      <c r="K596" s="117" t="s">
        <v>5071</v>
      </c>
      <c r="L596" s="114" t="s">
        <v>3427</v>
      </c>
      <c r="M596" s="236" t="s">
        <v>5108</v>
      </c>
      <c r="N596" s="219" t="s">
        <v>4908</v>
      </c>
      <c r="O596" s="96" t="b">
        <f t="shared" si="9"/>
        <v>0</v>
      </c>
    </row>
    <row r="597" spans="1:15" ht="39.950000000000003" customHeight="1">
      <c r="A597" s="496" t="s">
        <v>5803</v>
      </c>
      <c r="B597" s="176" t="s">
        <v>4498</v>
      </c>
      <c r="C597" s="176" t="s">
        <v>220</v>
      </c>
      <c r="D597" s="648"/>
      <c r="E597" s="648"/>
      <c r="F597" s="648"/>
      <c r="G597" s="366">
        <v>1</v>
      </c>
      <c r="H597" s="364" t="s">
        <v>5020</v>
      </c>
      <c r="I597" s="173" t="s">
        <v>4690</v>
      </c>
      <c r="J597" s="180" t="s">
        <v>4499</v>
      </c>
      <c r="K597" s="117" t="s">
        <v>3344</v>
      </c>
      <c r="L597" s="114" t="s">
        <v>3427</v>
      </c>
      <c r="M597" s="236" t="s">
        <v>5077</v>
      </c>
      <c r="N597" s="219" t="s">
        <v>4909</v>
      </c>
      <c r="O597" s="96" t="b">
        <f t="shared" si="9"/>
        <v>1</v>
      </c>
    </row>
    <row r="598" spans="1:15" ht="39.950000000000003" customHeight="1">
      <c r="A598" s="496" t="s">
        <v>5803</v>
      </c>
      <c r="B598" s="176" t="s">
        <v>4498</v>
      </c>
      <c r="C598" s="176" t="s">
        <v>220</v>
      </c>
      <c r="D598" s="648"/>
      <c r="E598" s="648"/>
      <c r="F598" s="648"/>
      <c r="G598" s="366">
        <v>1</v>
      </c>
      <c r="H598" s="366" t="s">
        <v>5024</v>
      </c>
      <c r="I598" s="173" t="s">
        <v>4730</v>
      </c>
      <c r="J598" s="180" t="s">
        <v>4499</v>
      </c>
      <c r="K598" s="117" t="s">
        <v>5078</v>
      </c>
      <c r="L598" s="114" t="s">
        <v>3427</v>
      </c>
      <c r="M598" s="236" t="s">
        <v>4442</v>
      </c>
      <c r="N598" s="219" t="s">
        <v>4908</v>
      </c>
      <c r="O598" s="96" t="b">
        <f t="shared" si="9"/>
        <v>0</v>
      </c>
    </row>
    <row r="599" spans="1:15" ht="39.950000000000003" customHeight="1">
      <c r="A599" s="496" t="s">
        <v>5803</v>
      </c>
      <c r="B599" s="176" t="s">
        <v>4498</v>
      </c>
      <c r="C599" s="176" t="s">
        <v>220</v>
      </c>
      <c r="D599" s="648"/>
      <c r="E599" s="648"/>
      <c r="F599" s="648"/>
      <c r="G599" s="366">
        <v>1</v>
      </c>
      <c r="H599" s="364" t="s">
        <v>5019</v>
      </c>
      <c r="I599" s="173" t="s">
        <v>4691</v>
      </c>
      <c r="J599" s="179" t="s">
        <v>3944</v>
      </c>
      <c r="K599" s="117" t="s">
        <v>5078</v>
      </c>
      <c r="L599" s="114" t="s">
        <v>3427</v>
      </c>
      <c r="M599" s="236" t="s">
        <v>4442</v>
      </c>
      <c r="N599" s="219" t="s">
        <v>4908</v>
      </c>
      <c r="O599" s="96" t="b">
        <f t="shared" si="9"/>
        <v>0</v>
      </c>
    </row>
    <row r="600" spans="1:15" ht="78" customHeight="1">
      <c r="A600" s="496" t="s">
        <v>5803</v>
      </c>
      <c r="B600" s="176" t="s">
        <v>4498</v>
      </c>
      <c r="C600" s="176" t="s">
        <v>220</v>
      </c>
      <c r="D600" s="648"/>
      <c r="E600" s="648"/>
      <c r="F600" s="648"/>
      <c r="G600" s="366">
        <v>1</v>
      </c>
      <c r="H600" s="364" t="s">
        <v>5019</v>
      </c>
      <c r="I600" s="173" t="s">
        <v>5036</v>
      </c>
      <c r="J600" s="179" t="s">
        <v>3944</v>
      </c>
      <c r="K600" s="118" t="s">
        <v>3591</v>
      </c>
      <c r="L600" s="114" t="s">
        <v>5050</v>
      </c>
      <c r="M600" s="236" t="s">
        <v>4442</v>
      </c>
      <c r="N600" s="219" t="s">
        <v>4908</v>
      </c>
      <c r="O600" s="96" t="b">
        <f t="shared" si="9"/>
        <v>0</v>
      </c>
    </row>
    <row r="601" spans="1:15" ht="39.950000000000003" customHeight="1">
      <c r="A601" s="496" t="s">
        <v>5803</v>
      </c>
      <c r="B601" s="176" t="s">
        <v>4498</v>
      </c>
      <c r="C601" s="176" t="s">
        <v>220</v>
      </c>
      <c r="D601" s="648"/>
      <c r="E601" s="648"/>
      <c r="F601" s="648"/>
      <c r="G601" s="366">
        <v>1</v>
      </c>
      <c r="H601" s="366" t="s">
        <v>4500</v>
      </c>
      <c r="I601" s="173" t="s">
        <v>4692</v>
      </c>
      <c r="J601" s="179" t="s">
        <v>3944</v>
      </c>
      <c r="K601" s="117" t="s">
        <v>678</v>
      </c>
      <c r="L601" s="114" t="s">
        <v>3427</v>
      </c>
      <c r="M601" s="236" t="s">
        <v>5079</v>
      </c>
      <c r="N601" s="219" t="s">
        <v>4908</v>
      </c>
      <c r="O601" s="96" t="b">
        <f t="shared" si="9"/>
        <v>0</v>
      </c>
    </row>
    <row r="602" spans="1:15" ht="39.950000000000003" customHeight="1">
      <c r="A602" s="496" t="s">
        <v>5803</v>
      </c>
      <c r="B602" s="176" t="s">
        <v>4498</v>
      </c>
      <c r="C602" s="176" t="s">
        <v>479</v>
      </c>
      <c r="D602" s="648">
        <v>4</v>
      </c>
      <c r="E602" s="648">
        <v>33</v>
      </c>
      <c r="F602" s="648">
        <v>33</v>
      </c>
      <c r="G602" s="366">
        <v>1</v>
      </c>
      <c r="H602" s="366" t="s">
        <v>5024</v>
      </c>
      <c r="I602" s="173" t="s">
        <v>4693</v>
      </c>
      <c r="J602" s="179" t="s">
        <v>4499</v>
      </c>
      <c r="K602" s="116" t="s">
        <v>5080</v>
      </c>
      <c r="L602" s="114" t="s">
        <v>4504</v>
      </c>
      <c r="M602" s="236" t="s">
        <v>5121</v>
      </c>
      <c r="N602" s="219" t="s">
        <v>4909</v>
      </c>
      <c r="O602" s="96" t="b">
        <f t="shared" si="9"/>
        <v>1</v>
      </c>
    </row>
    <row r="603" spans="1:15" ht="39.950000000000003" customHeight="1">
      <c r="A603" s="496" t="s">
        <v>5803</v>
      </c>
      <c r="B603" s="176" t="s">
        <v>4498</v>
      </c>
      <c r="C603" s="176" t="s">
        <v>479</v>
      </c>
      <c r="D603" s="648"/>
      <c r="E603" s="648"/>
      <c r="F603" s="648"/>
      <c r="G603" s="366">
        <v>1</v>
      </c>
      <c r="H603" s="364" t="s">
        <v>5019</v>
      </c>
      <c r="I603" s="173" t="s">
        <v>4694</v>
      </c>
      <c r="J603" s="179" t="s">
        <v>4499</v>
      </c>
      <c r="K603" s="116" t="s">
        <v>5078</v>
      </c>
      <c r="L603" s="114" t="s">
        <v>5090</v>
      </c>
      <c r="M603" s="236" t="s">
        <v>5109</v>
      </c>
      <c r="N603" s="219" t="s">
        <v>4908</v>
      </c>
      <c r="O603" s="96" t="b">
        <f t="shared" si="9"/>
        <v>0</v>
      </c>
    </row>
    <row r="604" spans="1:15" ht="39.950000000000003" customHeight="1">
      <c r="A604" s="496" t="s">
        <v>5803</v>
      </c>
      <c r="B604" s="176" t="s">
        <v>4498</v>
      </c>
      <c r="C604" s="176" t="s">
        <v>479</v>
      </c>
      <c r="D604" s="648"/>
      <c r="E604" s="648"/>
      <c r="F604" s="648"/>
      <c r="G604" s="366">
        <v>1</v>
      </c>
      <c r="H604" s="366" t="s">
        <v>4500</v>
      </c>
      <c r="I604" s="173" t="s">
        <v>4695</v>
      </c>
      <c r="J604" s="179" t="s">
        <v>4499</v>
      </c>
      <c r="K604" s="241" t="s">
        <v>4497</v>
      </c>
      <c r="L604" s="114" t="s">
        <v>5081</v>
      </c>
      <c r="M604" s="236" t="s">
        <v>5082</v>
      </c>
      <c r="N604" s="219" t="s">
        <v>4908</v>
      </c>
      <c r="O604" s="96" t="b">
        <f t="shared" si="9"/>
        <v>0</v>
      </c>
    </row>
    <row r="605" spans="1:15" ht="39.950000000000003" customHeight="1">
      <c r="A605" s="496" t="s">
        <v>5803</v>
      </c>
      <c r="B605" s="176" t="s">
        <v>4498</v>
      </c>
      <c r="C605" s="176" t="s">
        <v>479</v>
      </c>
      <c r="D605" s="648"/>
      <c r="E605" s="648"/>
      <c r="F605" s="648"/>
      <c r="G605" s="366">
        <v>1</v>
      </c>
      <c r="H605" s="366" t="s">
        <v>5019</v>
      </c>
      <c r="I605" s="173" t="s">
        <v>4696</v>
      </c>
      <c r="J605" s="179" t="s">
        <v>4499</v>
      </c>
      <c r="K605" s="116" t="s">
        <v>3597</v>
      </c>
      <c r="L605" s="114" t="s">
        <v>678</v>
      </c>
      <c r="M605" s="236" t="s">
        <v>5074</v>
      </c>
      <c r="N605" s="219" t="s">
        <v>4909</v>
      </c>
      <c r="O605" s="96" t="b">
        <f t="shared" si="9"/>
        <v>1</v>
      </c>
    </row>
    <row r="606" spans="1:15" ht="39.950000000000003" customHeight="1">
      <c r="A606" s="496" t="s">
        <v>5803</v>
      </c>
      <c r="B606" s="176" t="s">
        <v>4498</v>
      </c>
      <c r="C606" s="176" t="s">
        <v>4502</v>
      </c>
      <c r="D606" s="648">
        <v>2</v>
      </c>
      <c r="E606" s="648">
        <v>27</v>
      </c>
      <c r="F606" s="648">
        <v>26</v>
      </c>
      <c r="G606" s="366">
        <v>2</v>
      </c>
      <c r="H606" s="366" t="s">
        <v>5024</v>
      </c>
      <c r="I606" s="173" t="s">
        <v>4697</v>
      </c>
      <c r="J606" s="179" t="s">
        <v>4501</v>
      </c>
      <c r="K606" s="117" t="s">
        <v>4497</v>
      </c>
      <c r="L606" s="114" t="s">
        <v>5050</v>
      </c>
      <c r="M606" s="236" t="s">
        <v>5073</v>
      </c>
      <c r="N606" s="219" t="s">
        <v>4909</v>
      </c>
      <c r="O606" s="96" t="b">
        <f t="shared" si="9"/>
        <v>1</v>
      </c>
    </row>
    <row r="607" spans="1:15" ht="39.950000000000003" customHeight="1">
      <c r="A607" s="496" t="s">
        <v>5803</v>
      </c>
      <c r="B607" s="176" t="s">
        <v>4498</v>
      </c>
      <c r="C607" s="176" t="s">
        <v>4502</v>
      </c>
      <c r="D607" s="648"/>
      <c r="E607" s="648"/>
      <c r="F607" s="648"/>
      <c r="G607" s="366">
        <v>2</v>
      </c>
      <c r="H607" s="366" t="s">
        <v>5024</v>
      </c>
      <c r="I607" s="173" t="s">
        <v>4698</v>
      </c>
      <c r="J607" s="179" t="s">
        <v>4501</v>
      </c>
      <c r="K607" s="118" t="s">
        <v>4497</v>
      </c>
      <c r="L607" s="114" t="s">
        <v>5050</v>
      </c>
      <c r="M607" s="236" t="s">
        <v>5110</v>
      </c>
      <c r="N607" s="219" t="s">
        <v>4909</v>
      </c>
      <c r="O607" s="96" t="b">
        <f t="shared" si="9"/>
        <v>1</v>
      </c>
    </row>
    <row r="608" spans="1:15" ht="39.950000000000003" customHeight="1">
      <c r="A608" s="496" t="s">
        <v>5803</v>
      </c>
      <c r="B608" s="176" t="s">
        <v>4498</v>
      </c>
      <c r="C608" s="176" t="s">
        <v>4502</v>
      </c>
      <c r="D608" s="648"/>
      <c r="E608" s="648"/>
      <c r="F608" s="648"/>
      <c r="G608" s="366">
        <v>1</v>
      </c>
      <c r="H608" s="366" t="s">
        <v>5019</v>
      </c>
      <c r="I608" s="173" t="s">
        <v>4699</v>
      </c>
      <c r="J608" s="179" t="s">
        <v>4501</v>
      </c>
      <c r="K608" s="118" t="s">
        <v>5056</v>
      </c>
      <c r="L608" s="114" t="s">
        <v>5015</v>
      </c>
      <c r="M608" s="236" t="s">
        <v>5111</v>
      </c>
      <c r="N608" s="219" t="s">
        <v>4909</v>
      </c>
      <c r="O608" s="96" t="b">
        <f t="shared" si="9"/>
        <v>1</v>
      </c>
    </row>
    <row r="609" spans="1:15" ht="39.950000000000003" customHeight="1">
      <c r="A609" s="496" t="s">
        <v>5803</v>
      </c>
      <c r="B609" s="176" t="s">
        <v>4498</v>
      </c>
      <c r="C609" s="176" t="s">
        <v>4502</v>
      </c>
      <c r="D609" s="648"/>
      <c r="E609" s="648"/>
      <c r="F609" s="648"/>
      <c r="G609" s="366">
        <v>1</v>
      </c>
      <c r="H609" s="366" t="s">
        <v>5019</v>
      </c>
      <c r="I609" s="173" t="s">
        <v>4700</v>
      </c>
      <c r="J609" s="179" t="s">
        <v>4501</v>
      </c>
      <c r="K609" s="118" t="s">
        <v>3597</v>
      </c>
      <c r="L609" s="114" t="s">
        <v>4504</v>
      </c>
      <c r="M609" s="236" t="s">
        <v>5067</v>
      </c>
      <c r="N609" s="219" t="s">
        <v>4909</v>
      </c>
      <c r="O609" s="96" t="b">
        <f t="shared" si="9"/>
        <v>1</v>
      </c>
    </row>
    <row r="610" spans="1:15" ht="39.950000000000003" customHeight="1">
      <c r="A610" s="496" t="s">
        <v>5803</v>
      </c>
      <c r="B610" s="175" t="s">
        <v>4796</v>
      </c>
      <c r="C610" s="175" t="s">
        <v>4436</v>
      </c>
      <c r="D610" s="645">
        <v>11</v>
      </c>
      <c r="E610" s="646">
        <v>234</v>
      </c>
      <c r="F610" s="646">
        <v>210</v>
      </c>
      <c r="G610" s="175">
        <v>5</v>
      </c>
      <c r="H610" s="364" t="s">
        <v>4500</v>
      </c>
      <c r="I610" s="173" t="s">
        <v>4815</v>
      </c>
      <c r="J610" s="174" t="s">
        <v>4458</v>
      </c>
      <c r="K610" s="114" t="s">
        <v>3360</v>
      </c>
      <c r="L610" s="114" t="s">
        <v>5050</v>
      </c>
      <c r="M610" s="227" t="s">
        <v>5112</v>
      </c>
      <c r="N610" s="219" t="s">
        <v>4908</v>
      </c>
      <c r="O610" s="96" t="b">
        <f t="shared" si="9"/>
        <v>0</v>
      </c>
    </row>
    <row r="611" spans="1:15" ht="39.950000000000003" customHeight="1">
      <c r="A611" s="496" t="s">
        <v>5803</v>
      </c>
      <c r="B611" s="175" t="s">
        <v>4796</v>
      </c>
      <c r="C611" s="175" t="s">
        <v>4436</v>
      </c>
      <c r="D611" s="645"/>
      <c r="E611" s="646"/>
      <c r="F611" s="646"/>
      <c r="G611" s="175">
        <v>2</v>
      </c>
      <c r="H611" s="364" t="s">
        <v>5019</v>
      </c>
      <c r="I611" s="173" t="s">
        <v>4816</v>
      </c>
      <c r="J611" s="174" t="s">
        <v>4458</v>
      </c>
      <c r="K611" s="114" t="s">
        <v>4496</v>
      </c>
      <c r="L611" s="114" t="s">
        <v>5015</v>
      </c>
      <c r="M611" s="227" t="s">
        <v>5113</v>
      </c>
      <c r="N611" s="219" t="s">
        <v>4908</v>
      </c>
      <c r="O611" s="96" t="b">
        <f t="shared" si="9"/>
        <v>0</v>
      </c>
    </row>
    <row r="612" spans="1:15" ht="39.950000000000003" customHeight="1">
      <c r="A612" s="496" t="s">
        <v>5803</v>
      </c>
      <c r="B612" s="175" t="s">
        <v>4796</v>
      </c>
      <c r="C612" s="175" t="s">
        <v>4436</v>
      </c>
      <c r="D612" s="645"/>
      <c r="E612" s="646"/>
      <c r="F612" s="646"/>
      <c r="G612" s="175">
        <v>2</v>
      </c>
      <c r="H612" s="364" t="s">
        <v>4500</v>
      </c>
      <c r="I612" s="173" t="s">
        <v>4819</v>
      </c>
      <c r="J612" s="174" t="s">
        <v>4458</v>
      </c>
      <c r="K612" s="114" t="s">
        <v>3358</v>
      </c>
      <c r="L612" s="114" t="s">
        <v>5015</v>
      </c>
      <c r="M612" s="227" t="s">
        <v>5057</v>
      </c>
      <c r="N612" s="219" t="s">
        <v>4909</v>
      </c>
      <c r="O612" s="96" t="b">
        <f t="shared" si="9"/>
        <v>1</v>
      </c>
    </row>
    <row r="613" spans="1:15" ht="39.950000000000003" customHeight="1">
      <c r="A613" s="496" t="s">
        <v>5803</v>
      </c>
      <c r="B613" s="175" t="s">
        <v>4796</v>
      </c>
      <c r="C613" s="175" t="s">
        <v>4457</v>
      </c>
      <c r="D613" s="363">
        <v>21</v>
      </c>
      <c r="E613" s="364">
        <v>80</v>
      </c>
      <c r="F613" s="364">
        <v>61</v>
      </c>
      <c r="G613" s="175">
        <v>1</v>
      </c>
      <c r="H613" s="364" t="s">
        <v>5033</v>
      </c>
      <c r="I613" s="173" t="s">
        <v>4797</v>
      </c>
      <c r="J613" s="174" t="s">
        <v>4458</v>
      </c>
      <c r="K613" s="114" t="s">
        <v>4441</v>
      </c>
      <c r="L613" s="114" t="s">
        <v>5051</v>
      </c>
      <c r="M613" s="227" t="s">
        <v>5114</v>
      </c>
      <c r="N613" s="219" t="s">
        <v>4908</v>
      </c>
      <c r="O613" s="96" t="b">
        <f t="shared" si="9"/>
        <v>0</v>
      </c>
    </row>
    <row r="614" spans="1:15" ht="39.950000000000003" customHeight="1">
      <c r="A614" s="496" t="s">
        <v>5803</v>
      </c>
      <c r="B614" s="175" t="s">
        <v>4796</v>
      </c>
      <c r="C614" s="175" t="s">
        <v>4436</v>
      </c>
      <c r="D614" s="645">
        <v>11</v>
      </c>
      <c r="E614" s="646">
        <v>234</v>
      </c>
      <c r="F614" s="646">
        <v>210</v>
      </c>
      <c r="G614" s="175">
        <v>1</v>
      </c>
      <c r="H614" s="364" t="s">
        <v>4500</v>
      </c>
      <c r="I614" s="173" t="s">
        <v>4817</v>
      </c>
      <c r="J614" s="174" t="s">
        <v>4458</v>
      </c>
      <c r="K614" s="114" t="s">
        <v>4441</v>
      </c>
      <c r="L614" s="114" t="s">
        <v>5051</v>
      </c>
      <c r="M614" s="227" t="s">
        <v>4442</v>
      </c>
      <c r="N614" s="219" t="s">
        <v>4908</v>
      </c>
      <c r="O614" s="96" t="b">
        <f t="shared" si="9"/>
        <v>0</v>
      </c>
    </row>
    <row r="615" spans="1:15" ht="39.950000000000003" customHeight="1">
      <c r="A615" s="496" t="s">
        <v>5803</v>
      </c>
      <c r="B615" s="175" t="s">
        <v>4796</v>
      </c>
      <c r="C615" s="175" t="s">
        <v>4436</v>
      </c>
      <c r="D615" s="645"/>
      <c r="E615" s="646"/>
      <c r="F615" s="646"/>
      <c r="G615" s="175">
        <v>1</v>
      </c>
      <c r="H615" s="364" t="s">
        <v>5020</v>
      </c>
      <c r="I615" s="173" t="s">
        <v>4818</v>
      </c>
      <c r="J615" s="174" t="s">
        <v>4458</v>
      </c>
      <c r="K615" s="114" t="s">
        <v>3344</v>
      </c>
      <c r="L615" s="114" t="s">
        <v>3427</v>
      </c>
      <c r="M615" s="227" t="s">
        <v>5083</v>
      </c>
      <c r="N615" s="219" t="s">
        <v>4909</v>
      </c>
      <c r="O615" s="96" t="b">
        <f t="shared" si="9"/>
        <v>1</v>
      </c>
    </row>
    <row r="616" spans="1:15" ht="39.950000000000003" customHeight="1">
      <c r="A616" s="496" t="s">
        <v>5803</v>
      </c>
      <c r="B616" s="175" t="s">
        <v>4796</v>
      </c>
      <c r="C616" s="175" t="s">
        <v>4436</v>
      </c>
      <c r="D616" s="645"/>
      <c r="E616" s="646"/>
      <c r="F616" s="646"/>
      <c r="G616" s="175">
        <v>1</v>
      </c>
      <c r="H616" s="364" t="s">
        <v>5020</v>
      </c>
      <c r="I616" s="173" t="s">
        <v>4820</v>
      </c>
      <c r="J616" s="174" t="s">
        <v>4458</v>
      </c>
      <c r="K616" s="114" t="s">
        <v>3358</v>
      </c>
      <c r="L616" s="114" t="s">
        <v>3427</v>
      </c>
      <c r="M616" s="227" t="s">
        <v>5115</v>
      </c>
      <c r="N616" s="219" t="s">
        <v>4909</v>
      </c>
      <c r="O616" s="96" t="b">
        <f t="shared" si="9"/>
        <v>1</v>
      </c>
    </row>
    <row r="617" spans="1:15" ht="39.950000000000003" customHeight="1">
      <c r="A617" s="496" t="s">
        <v>5803</v>
      </c>
      <c r="B617" s="175" t="s">
        <v>4796</v>
      </c>
      <c r="C617" s="175" t="s">
        <v>4436</v>
      </c>
      <c r="D617" s="645"/>
      <c r="E617" s="646"/>
      <c r="F617" s="646"/>
      <c r="G617" s="175">
        <v>1</v>
      </c>
      <c r="H617" s="364" t="s">
        <v>5020</v>
      </c>
      <c r="I617" s="173" t="s">
        <v>4821</v>
      </c>
      <c r="J617" s="174" t="s">
        <v>4458</v>
      </c>
      <c r="K617" s="114" t="s">
        <v>3360</v>
      </c>
      <c r="L617" s="114" t="s">
        <v>5050</v>
      </c>
      <c r="M617" s="227" t="s">
        <v>4442</v>
      </c>
      <c r="N617" s="219" t="s">
        <v>4908</v>
      </c>
      <c r="O617" s="96" t="b">
        <f t="shared" si="9"/>
        <v>0</v>
      </c>
    </row>
    <row r="618" spans="1:15" ht="39.950000000000003" customHeight="1">
      <c r="A618" s="496" t="s">
        <v>5803</v>
      </c>
      <c r="B618" s="175" t="s">
        <v>4796</v>
      </c>
      <c r="C618" s="175" t="s">
        <v>4436</v>
      </c>
      <c r="D618" s="645"/>
      <c r="E618" s="646"/>
      <c r="F618" s="646"/>
      <c r="G618" s="175">
        <v>1</v>
      </c>
      <c r="H618" s="364" t="s">
        <v>5024</v>
      </c>
      <c r="I618" s="173" t="s">
        <v>4822</v>
      </c>
      <c r="J618" s="174" t="s">
        <v>4458</v>
      </c>
      <c r="K618" s="114" t="s">
        <v>4441</v>
      </c>
      <c r="L618" s="114" t="s">
        <v>5051</v>
      </c>
      <c r="M618" s="227" t="s">
        <v>4442</v>
      </c>
      <c r="N618" s="219" t="s">
        <v>4908</v>
      </c>
      <c r="O618" s="96" t="b">
        <f t="shared" si="9"/>
        <v>0</v>
      </c>
    </row>
    <row r="619" spans="1:15" ht="84" customHeight="1">
      <c r="A619" s="496" t="s">
        <v>5803</v>
      </c>
      <c r="B619" s="175" t="s">
        <v>4796</v>
      </c>
      <c r="C619" s="175" t="s">
        <v>4436</v>
      </c>
      <c r="D619" s="645"/>
      <c r="E619" s="646"/>
      <c r="F619" s="646"/>
      <c r="G619" s="175">
        <v>1</v>
      </c>
      <c r="H619" s="364" t="s">
        <v>5019</v>
      </c>
      <c r="I619" s="173" t="s">
        <v>4823</v>
      </c>
      <c r="J619" s="174" t="s">
        <v>4458</v>
      </c>
      <c r="K619" s="114" t="s">
        <v>4496</v>
      </c>
      <c r="L619" s="114" t="s">
        <v>3427</v>
      </c>
      <c r="M619" s="227" t="s">
        <v>5084</v>
      </c>
      <c r="N619" s="219" t="s">
        <v>4908</v>
      </c>
      <c r="O619" s="96" t="b">
        <f t="shared" si="9"/>
        <v>0</v>
      </c>
    </row>
    <row r="620" spans="1:15" ht="84" customHeight="1">
      <c r="A620" s="496" t="s">
        <v>5803</v>
      </c>
      <c r="B620" s="175" t="s">
        <v>4796</v>
      </c>
      <c r="C620" s="175" t="s">
        <v>4436</v>
      </c>
      <c r="D620" s="645"/>
      <c r="E620" s="646"/>
      <c r="F620" s="646"/>
      <c r="G620" s="175">
        <v>1</v>
      </c>
      <c r="H620" s="364" t="s">
        <v>5019</v>
      </c>
      <c r="I620" s="173" t="s">
        <v>4824</v>
      </c>
      <c r="J620" s="174" t="s">
        <v>4458</v>
      </c>
      <c r="K620" s="114" t="s">
        <v>4441</v>
      </c>
      <c r="L620" s="114" t="s">
        <v>5051</v>
      </c>
      <c r="M620" s="227" t="s">
        <v>5116</v>
      </c>
      <c r="N620" s="219" t="s">
        <v>4908</v>
      </c>
      <c r="O620" s="96" t="b">
        <f t="shared" si="9"/>
        <v>0</v>
      </c>
    </row>
    <row r="621" spans="1:15" ht="39.950000000000003" customHeight="1">
      <c r="A621" s="496" t="s">
        <v>5803</v>
      </c>
      <c r="B621" s="175" t="s">
        <v>4825</v>
      </c>
      <c r="C621" s="175" t="s">
        <v>4826</v>
      </c>
      <c r="D621" s="645">
        <v>2</v>
      </c>
      <c r="E621" s="646">
        <v>17</v>
      </c>
      <c r="F621" s="646">
        <v>16</v>
      </c>
      <c r="G621" s="175">
        <v>1</v>
      </c>
      <c r="H621" s="364" t="s">
        <v>5019</v>
      </c>
      <c r="I621" s="173" t="s">
        <v>4827</v>
      </c>
      <c r="J621" s="174" t="s">
        <v>4458</v>
      </c>
      <c r="K621" s="114" t="s">
        <v>4441</v>
      </c>
      <c r="L621" s="114" t="s">
        <v>5015</v>
      </c>
      <c r="M621" s="227" t="s">
        <v>5085</v>
      </c>
      <c r="N621" s="219" t="s">
        <v>4908</v>
      </c>
      <c r="O621" s="96" t="b">
        <f t="shared" si="9"/>
        <v>0</v>
      </c>
    </row>
    <row r="622" spans="1:15" ht="39.950000000000003" customHeight="1">
      <c r="A622" s="496" t="s">
        <v>5803</v>
      </c>
      <c r="B622" s="175" t="s">
        <v>4825</v>
      </c>
      <c r="C622" s="175" t="s">
        <v>4826</v>
      </c>
      <c r="D622" s="645"/>
      <c r="E622" s="646"/>
      <c r="F622" s="646"/>
      <c r="G622" s="175">
        <v>1</v>
      </c>
      <c r="H622" s="364" t="s">
        <v>5024</v>
      </c>
      <c r="I622" s="173" t="s">
        <v>4828</v>
      </c>
      <c r="J622" s="174" t="s">
        <v>4458</v>
      </c>
      <c r="K622" s="114" t="s">
        <v>4441</v>
      </c>
      <c r="L622" s="114" t="s">
        <v>5015</v>
      </c>
      <c r="M622" s="227" t="s">
        <v>5085</v>
      </c>
      <c r="N622" s="219" t="s">
        <v>4908</v>
      </c>
      <c r="O622" s="96" t="b">
        <f t="shared" si="9"/>
        <v>0</v>
      </c>
    </row>
    <row r="623" spans="1:15" ht="39.950000000000003" customHeight="1">
      <c r="A623" s="496" t="s">
        <v>5803</v>
      </c>
      <c r="B623" s="175" t="s">
        <v>4825</v>
      </c>
      <c r="C623" s="175" t="s">
        <v>4829</v>
      </c>
      <c r="D623" s="363">
        <v>10</v>
      </c>
      <c r="E623" s="364">
        <v>17</v>
      </c>
      <c r="F623" s="364">
        <v>17</v>
      </c>
      <c r="G623" s="175">
        <v>3</v>
      </c>
      <c r="H623" s="364" t="s">
        <v>5024</v>
      </c>
      <c r="I623" s="173" t="s">
        <v>4830</v>
      </c>
      <c r="J623" s="174" t="s">
        <v>4458</v>
      </c>
      <c r="K623" s="114" t="s">
        <v>3360</v>
      </c>
      <c r="L623" s="114" t="s">
        <v>5050</v>
      </c>
      <c r="M623" s="227" t="s">
        <v>5086</v>
      </c>
      <c r="N623" s="219" t="s">
        <v>4908</v>
      </c>
      <c r="O623" s="96" t="b">
        <f t="shared" si="9"/>
        <v>0</v>
      </c>
    </row>
    <row r="624" spans="1:15" ht="39.950000000000003" customHeight="1">
      <c r="A624" s="496" t="s">
        <v>5803</v>
      </c>
      <c r="B624" s="175" t="s">
        <v>4825</v>
      </c>
      <c r="C624" s="175" t="s">
        <v>4831</v>
      </c>
      <c r="D624" s="645">
        <v>2</v>
      </c>
      <c r="E624" s="646">
        <v>182</v>
      </c>
      <c r="F624" s="646">
        <v>153</v>
      </c>
      <c r="G624" s="175">
        <v>6</v>
      </c>
      <c r="H624" s="364" t="s">
        <v>4500</v>
      </c>
      <c r="I624" s="173" t="s">
        <v>4836</v>
      </c>
      <c r="J624" s="174" t="s">
        <v>4458</v>
      </c>
      <c r="K624" s="116" t="s">
        <v>4496</v>
      </c>
      <c r="L624" s="114" t="s">
        <v>5015</v>
      </c>
      <c r="M624" s="227" t="s">
        <v>5117</v>
      </c>
      <c r="N624" s="219" t="s">
        <v>4908</v>
      </c>
      <c r="O624" s="96" t="b">
        <f t="shared" si="9"/>
        <v>0</v>
      </c>
    </row>
    <row r="625" spans="1:15" ht="39.950000000000003" customHeight="1">
      <c r="A625" s="496" t="s">
        <v>5803</v>
      </c>
      <c r="B625" s="175" t="s">
        <v>4825</v>
      </c>
      <c r="C625" s="175" t="s">
        <v>4831</v>
      </c>
      <c r="D625" s="645"/>
      <c r="E625" s="646"/>
      <c r="F625" s="646"/>
      <c r="G625" s="175">
        <v>2</v>
      </c>
      <c r="H625" s="364" t="s">
        <v>5033</v>
      </c>
      <c r="I625" s="173" t="s">
        <v>4833</v>
      </c>
      <c r="J625" s="174" t="s">
        <v>4458</v>
      </c>
      <c r="K625" s="116" t="s">
        <v>3360</v>
      </c>
      <c r="L625" s="114" t="s">
        <v>5050</v>
      </c>
      <c r="M625" s="227" t="s">
        <v>5087</v>
      </c>
      <c r="N625" s="219" t="s">
        <v>4908</v>
      </c>
      <c r="O625" s="96" t="b">
        <f t="shared" si="9"/>
        <v>0</v>
      </c>
    </row>
    <row r="626" spans="1:15" ht="39.950000000000003" customHeight="1">
      <c r="A626" s="496" t="s">
        <v>5803</v>
      </c>
      <c r="B626" s="175" t="s">
        <v>4825</v>
      </c>
      <c r="C626" s="175" t="s">
        <v>4831</v>
      </c>
      <c r="D626" s="645"/>
      <c r="E626" s="646"/>
      <c r="F626" s="646"/>
      <c r="G626" s="175">
        <v>2</v>
      </c>
      <c r="H626" s="364" t="s">
        <v>5020</v>
      </c>
      <c r="I626" s="173" t="s">
        <v>4834</v>
      </c>
      <c r="J626" s="174" t="s">
        <v>4458</v>
      </c>
      <c r="K626" s="116" t="s">
        <v>4496</v>
      </c>
      <c r="L626" s="114" t="s">
        <v>5015</v>
      </c>
      <c r="M626" s="227" t="s">
        <v>5118</v>
      </c>
      <c r="N626" s="219" t="s">
        <v>4908</v>
      </c>
      <c r="O626" s="96" t="b">
        <f t="shared" si="9"/>
        <v>0</v>
      </c>
    </row>
    <row r="627" spans="1:15" ht="39.950000000000003" customHeight="1">
      <c r="A627" s="496" t="s">
        <v>5803</v>
      </c>
      <c r="B627" s="175" t="s">
        <v>4825</v>
      </c>
      <c r="C627" s="175" t="s">
        <v>4831</v>
      </c>
      <c r="D627" s="645"/>
      <c r="E627" s="646"/>
      <c r="F627" s="646"/>
      <c r="G627" s="175">
        <v>1</v>
      </c>
      <c r="H627" s="364" t="s">
        <v>5024</v>
      </c>
      <c r="I627" s="173" t="s">
        <v>4832</v>
      </c>
      <c r="J627" s="174" t="s">
        <v>4458</v>
      </c>
      <c r="K627" s="116" t="s">
        <v>4496</v>
      </c>
      <c r="L627" s="114" t="s">
        <v>5050</v>
      </c>
      <c r="M627" s="227" t="s">
        <v>5088</v>
      </c>
      <c r="N627" s="219" t="s">
        <v>4908</v>
      </c>
      <c r="O627" s="96" t="b">
        <f t="shared" si="9"/>
        <v>0</v>
      </c>
    </row>
    <row r="628" spans="1:15" ht="39.950000000000003" customHeight="1">
      <c r="A628" s="496" t="s">
        <v>5803</v>
      </c>
      <c r="B628" s="175" t="s">
        <v>4825</v>
      </c>
      <c r="C628" s="175" t="s">
        <v>4831</v>
      </c>
      <c r="D628" s="645"/>
      <c r="E628" s="646"/>
      <c r="F628" s="646"/>
      <c r="G628" s="175">
        <v>1</v>
      </c>
      <c r="H628" s="364" t="s">
        <v>5020</v>
      </c>
      <c r="I628" s="173" t="s">
        <v>4835</v>
      </c>
      <c r="J628" s="174" t="s">
        <v>4458</v>
      </c>
      <c r="K628" s="116" t="s">
        <v>3358</v>
      </c>
      <c r="L628" s="114" t="s">
        <v>5015</v>
      </c>
      <c r="M628" s="227" t="s">
        <v>5119</v>
      </c>
      <c r="N628" s="219" t="s">
        <v>4909</v>
      </c>
      <c r="O628" s="96" t="b">
        <f t="shared" si="9"/>
        <v>1</v>
      </c>
    </row>
    <row r="629" spans="1:15" ht="39.950000000000003" customHeight="1">
      <c r="A629" s="496" t="s">
        <v>5803</v>
      </c>
      <c r="B629" s="175" t="s">
        <v>4825</v>
      </c>
      <c r="C629" s="175" t="s">
        <v>4831</v>
      </c>
      <c r="D629" s="645"/>
      <c r="E629" s="646"/>
      <c r="F629" s="646"/>
      <c r="G629" s="175">
        <v>1</v>
      </c>
      <c r="H629" s="364" t="s">
        <v>5033</v>
      </c>
      <c r="I629" s="173" t="s">
        <v>4837</v>
      </c>
      <c r="J629" s="174" t="s">
        <v>4458</v>
      </c>
      <c r="K629" s="116" t="s">
        <v>3360</v>
      </c>
      <c r="L629" s="114" t="s">
        <v>5050</v>
      </c>
      <c r="M629" s="227" t="s">
        <v>5120</v>
      </c>
      <c r="N629" s="219" t="s">
        <v>4908</v>
      </c>
      <c r="O629" s="96" t="b">
        <f t="shared" si="9"/>
        <v>0</v>
      </c>
    </row>
    <row r="630" spans="1:15" ht="39.950000000000003" customHeight="1">
      <c r="A630" s="496" t="s">
        <v>5803</v>
      </c>
      <c r="B630" s="175" t="s">
        <v>4825</v>
      </c>
      <c r="C630" s="175" t="s">
        <v>4831</v>
      </c>
      <c r="D630" s="645"/>
      <c r="E630" s="646"/>
      <c r="F630" s="646"/>
      <c r="G630" s="175">
        <v>1</v>
      </c>
      <c r="H630" s="364" t="s">
        <v>5019</v>
      </c>
      <c r="I630" s="173" t="s">
        <v>4838</v>
      </c>
      <c r="J630" s="174" t="s">
        <v>4458</v>
      </c>
      <c r="K630" s="116" t="s">
        <v>3358</v>
      </c>
      <c r="L630" s="114" t="s">
        <v>5015</v>
      </c>
      <c r="M630" s="227" t="s">
        <v>5088</v>
      </c>
      <c r="N630" s="219" t="s">
        <v>4909</v>
      </c>
      <c r="O630" s="96" t="b">
        <f t="shared" si="9"/>
        <v>1</v>
      </c>
    </row>
    <row r="631" spans="1:15" ht="39.950000000000003" customHeight="1">
      <c r="A631" s="496" t="s">
        <v>5804</v>
      </c>
      <c r="B631" s="175" t="s">
        <v>4910</v>
      </c>
      <c r="C631" s="175" t="s">
        <v>5002</v>
      </c>
      <c r="D631" s="645">
        <v>21</v>
      </c>
      <c r="E631" s="646">
        <v>80</v>
      </c>
      <c r="F631" s="646">
        <v>72</v>
      </c>
      <c r="G631" s="175">
        <v>1</v>
      </c>
      <c r="H631" s="364" t="s">
        <v>5019</v>
      </c>
      <c r="I631" s="173" t="s">
        <v>5651</v>
      </c>
      <c r="J631" s="174" t="s">
        <v>4458</v>
      </c>
      <c r="K631" s="117" t="s">
        <v>4496</v>
      </c>
      <c r="L631" s="114" t="s">
        <v>5051</v>
      </c>
      <c r="M631" s="227" t="s">
        <v>5662</v>
      </c>
      <c r="N631" s="219" t="s">
        <v>4908</v>
      </c>
      <c r="O631" s="96" t="b">
        <f>IF(OR(N631="처리완료"), TRUE, IF(OR(N631="미처리"), FALSE, TRUE))</f>
        <v>0</v>
      </c>
    </row>
    <row r="632" spans="1:15" ht="39.950000000000003" customHeight="1">
      <c r="A632" s="496" t="s">
        <v>5804</v>
      </c>
      <c r="B632" s="175" t="s">
        <v>5001</v>
      </c>
      <c r="C632" s="175" t="s">
        <v>5002</v>
      </c>
      <c r="D632" s="645"/>
      <c r="E632" s="646"/>
      <c r="F632" s="646"/>
      <c r="G632" s="175">
        <v>1</v>
      </c>
      <c r="H632" s="364" t="s">
        <v>5019</v>
      </c>
      <c r="I632" s="173" t="s">
        <v>5652</v>
      </c>
      <c r="J632" s="174" t="s">
        <v>4458</v>
      </c>
      <c r="K632" s="117" t="s">
        <v>4441</v>
      </c>
      <c r="L632" s="114" t="s">
        <v>5051</v>
      </c>
      <c r="M632" s="227" t="s">
        <v>5663</v>
      </c>
      <c r="N632" s="219" t="s">
        <v>4908</v>
      </c>
      <c r="O632" s="96" t="b">
        <f>IF(OR(N632="처리완료"), TRUE, IF(OR(N632="미처리"), FALSE, TRUE))</f>
        <v>0</v>
      </c>
    </row>
    <row r="633" spans="1:15" ht="39.950000000000003" customHeight="1">
      <c r="A633" s="496" t="s">
        <v>5804</v>
      </c>
      <c r="B633" s="175" t="s">
        <v>5001</v>
      </c>
      <c r="C633" s="175" t="s">
        <v>3356</v>
      </c>
      <c r="D633" s="645">
        <v>11</v>
      </c>
      <c r="E633" s="646">
        <v>234</v>
      </c>
      <c r="F633" s="646">
        <v>217</v>
      </c>
      <c r="G633" s="175">
        <v>2</v>
      </c>
      <c r="H633" s="364" t="s">
        <v>5023</v>
      </c>
      <c r="I633" s="173" t="s">
        <v>5653</v>
      </c>
      <c r="J633" s="174" t="s">
        <v>4458</v>
      </c>
      <c r="K633" s="117" t="s">
        <v>3360</v>
      </c>
      <c r="L633" s="114" t="s">
        <v>5050</v>
      </c>
      <c r="M633" s="227" t="s">
        <v>4442</v>
      </c>
      <c r="N633" s="219" t="s">
        <v>4908</v>
      </c>
      <c r="O633" s="96" t="b">
        <f t="shared" ref="O633:O639" si="10">IF(OR(N633="처리완료"), TRUE, IF(OR(N633="미처리"), FALSE, TRUE))</f>
        <v>0</v>
      </c>
    </row>
    <row r="634" spans="1:15" ht="39.950000000000003" customHeight="1">
      <c r="A634" s="496" t="s">
        <v>5804</v>
      </c>
      <c r="B634" s="175" t="s">
        <v>5001</v>
      </c>
      <c r="C634" s="175" t="s">
        <v>3356</v>
      </c>
      <c r="D634" s="645"/>
      <c r="E634" s="646"/>
      <c r="F634" s="646"/>
      <c r="G634" s="175">
        <v>2</v>
      </c>
      <c r="H634" s="364" t="s">
        <v>5023</v>
      </c>
      <c r="I634" s="173" t="s">
        <v>5654</v>
      </c>
      <c r="J634" s="174" t="s">
        <v>4458</v>
      </c>
      <c r="K634" s="117" t="s">
        <v>3344</v>
      </c>
      <c r="L634" s="114" t="s">
        <v>3427</v>
      </c>
      <c r="M634" s="227" t="s">
        <v>5664</v>
      </c>
      <c r="N634" s="219" t="s">
        <v>4909</v>
      </c>
      <c r="O634" s="96" t="b">
        <f t="shared" si="10"/>
        <v>1</v>
      </c>
    </row>
    <row r="635" spans="1:15" ht="39.950000000000003" customHeight="1">
      <c r="A635" s="496" t="s">
        <v>5804</v>
      </c>
      <c r="B635" s="175" t="s">
        <v>5001</v>
      </c>
      <c r="C635" s="175" t="s">
        <v>3356</v>
      </c>
      <c r="D635" s="645"/>
      <c r="E635" s="646"/>
      <c r="F635" s="646"/>
      <c r="G635" s="175">
        <v>1</v>
      </c>
      <c r="H635" s="364" t="s">
        <v>5019</v>
      </c>
      <c r="I635" s="173" t="s">
        <v>5655</v>
      </c>
      <c r="J635" s="174" t="s">
        <v>4458</v>
      </c>
      <c r="K635" s="117" t="s">
        <v>5657</v>
      </c>
      <c r="L635" s="114" t="s">
        <v>5015</v>
      </c>
      <c r="M635" s="227" t="s">
        <v>5665</v>
      </c>
      <c r="N635" s="219" t="s">
        <v>4908</v>
      </c>
      <c r="O635" s="96" t="b">
        <f t="shared" si="10"/>
        <v>0</v>
      </c>
    </row>
    <row r="636" spans="1:15" ht="39.950000000000003" customHeight="1">
      <c r="A636" s="496" t="s">
        <v>5804</v>
      </c>
      <c r="B636" s="175" t="s">
        <v>5001</v>
      </c>
      <c r="C636" s="175" t="s">
        <v>3356</v>
      </c>
      <c r="D636" s="645"/>
      <c r="E636" s="646"/>
      <c r="F636" s="646"/>
      <c r="G636" s="175">
        <v>1</v>
      </c>
      <c r="H636" s="364" t="s">
        <v>5023</v>
      </c>
      <c r="I636" s="173" t="s">
        <v>5656</v>
      </c>
      <c r="J636" s="174" t="s">
        <v>4458</v>
      </c>
      <c r="K636" s="117" t="s">
        <v>5657</v>
      </c>
      <c r="L636" s="114" t="s">
        <v>5015</v>
      </c>
      <c r="M636" s="227" t="s">
        <v>4442</v>
      </c>
      <c r="N636" s="219" t="s">
        <v>4908</v>
      </c>
      <c r="O636" s="96" t="b">
        <f t="shared" si="10"/>
        <v>0</v>
      </c>
    </row>
    <row r="637" spans="1:15" ht="39.950000000000003" customHeight="1">
      <c r="A637" s="496" t="s">
        <v>5804</v>
      </c>
      <c r="B637" s="175" t="s">
        <v>5001</v>
      </c>
      <c r="C637" s="175" t="s">
        <v>3356</v>
      </c>
      <c r="D637" s="645"/>
      <c r="E637" s="646"/>
      <c r="F637" s="646"/>
      <c r="G637" s="175">
        <v>1</v>
      </c>
      <c r="H637" s="364" t="s">
        <v>5019</v>
      </c>
      <c r="I637" s="173" t="s">
        <v>5005</v>
      </c>
      <c r="J637" s="174" t="s">
        <v>4458</v>
      </c>
      <c r="K637" s="117" t="s">
        <v>5657</v>
      </c>
      <c r="L637" s="114" t="s">
        <v>3427</v>
      </c>
      <c r="M637" s="227" t="s">
        <v>5666</v>
      </c>
      <c r="N637" s="219" t="s">
        <v>4908</v>
      </c>
      <c r="O637" s="96" t="b">
        <f t="shared" si="10"/>
        <v>0</v>
      </c>
    </row>
    <row r="638" spans="1:15" ht="39.950000000000003" customHeight="1">
      <c r="A638" s="496" t="s">
        <v>5804</v>
      </c>
      <c r="B638" s="175" t="s">
        <v>5001</v>
      </c>
      <c r="C638" s="175" t="s">
        <v>3356</v>
      </c>
      <c r="D638" s="645"/>
      <c r="E638" s="646"/>
      <c r="F638" s="646"/>
      <c r="G638" s="175">
        <v>1</v>
      </c>
      <c r="H638" s="364" t="s">
        <v>5023</v>
      </c>
      <c r="I638" s="173" t="s">
        <v>5006</v>
      </c>
      <c r="J638" s="174" t="s">
        <v>4458</v>
      </c>
      <c r="K638" s="114" t="s">
        <v>5658</v>
      </c>
      <c r="L638" s="114" t="s">
        <v>5659</v>
      </c>
      <c r="M638" s="250" t="s">
        <v>5375</v>
      </c>
      <c r="N638" s="219" t="s">
        <v>4908</v>
      </c>
      <c r="O638" s="96" t="b">
        <f t="shared" si="10"/>
        <v>0</v>
      </c>
    </row>
    <row r="639" spans="1:15" ht="39.950000000000003" customHeight="1">
      <c r="A639" s="496" t="s">
        <v>5804</v>
      </c>
      <c r="B639" s="175" t="s">
        <v>5001</v>
      </c>
      <c r="C639" s="175" t="s">
        <v>3759</v>
      </c>
      <c r="D639" s="645">
        <v>2</v>
      </c>
      <c r="E639" s="646">
        <v>33</v>
      </c>
      <c r="F639" s="646">
        <v>31</v>
      </c>
      <c r="G639" s="175">
        <v>1</v>
      </c>
      <c r="H639" s="364" t="s">
        <v>4500</v>
      </c>
      <c r="I639" s="173" t="s">
        <v>5007</v>
      </c>
      <c r="J639" s="174" t="s">
        <v>4458</v>
      </c>
      <c r="K639" s="117" t="s">
        <v>3358</v>
      </c>
      <c r="L639" s="114" t="s">
        <v>5015</v>
      </c>
      <c r="M639" s="227" t="s">
        <v>5667</v>
      </c>
      <c r="N639" s="219" t="s">
        <v>4909</v>
      </c>
      <c r="O639" s="96" t="b">
        <f t="shared" si="10"/>
        <v>1</v>
      </c>
    </row>
    <row r="640" spans="1:15" ht="39.950000000000003" customHeight="1">
      <c r="A640" s="496" t="s">
        <v>5804</v>
      </c>
      <c r="B640" s="175" t="s">
        <v>5001</v>
      </c>
      <c r="C640" s="175" t="s">
        <v>3759</v>
      </c>
      <c r="D640" s="645"/>
      <c r="E640" s="646"/>
      <c r="F640" s="646"/>
      <c r="G640" s="175">
        <v>1</v>
      </c>
      <c r="H640" s="364" t="s">
        <v>5019</v>
      </c>
      <c r="I640" s="173" t="s">
        <v>5008</v>
      </c>
      <c r="J640" s="174" t="s">
        <v>4458</v>
      </c>
      <c r="K640" s="117" t="s">
        <v>4441</v>
      </c>
      <c r="L640" s="114" t="s">
        <v>5051</v>
      </c>
      <c r="M640" s="227" t="s">
        <v>5668</v>
      </c>
      <c r="N640" s="219" t="s">
        <v>4909</v>
      </c>
      <c r="O640" s="96" t="b">
        <f t="shared" ref="O640:O653" si="11">IF(OR(N640="처리완료"), TRUE, IF(OR(N640="미처리"), FALSE, TRUE))</f>
        <v>1</v>
      </c>
    </row>
    <row r="641" spans="1:15" ht="39.950000000000003" customHeight="1">
      <c r="A641" s="496" t="s">
        <v>5804</v>
      </c>
      <c r="B641" s="175" t="s">
        <v>5001</v>
      </c>
      <c r="C641" s="175" t="s">
        <v>3759</v>
      </c>
      <c r="D641" s="645"/>
      <c r="E641" s="646"/>
      <c r="F641" s="646"/>
      <c r="G641" s="175">
        <v>1</v>
      </c>
      <c r="H641" s="364" t="s">
        <v>4500</v>
      </c>
      <c r="I641" s="173" t="s">
        <v>5009</v>
      </c>
      <c r="J641" s="174" t="s">
        <v>4247</v>
      </c>
      <c r="K641" s="117" t="s">
        <v>5660</v>
      </c>
      <c r="L641" s="114" t="s">
        <v>5015</v>
      </c>
      <c r="M641" s="227" t="s">
        <v>5017</v>
      </c>
      <c r="N641" s="219" t="s">
        <v>5016</v>
      </c>
      <c r="O641" s="96" t="b">
        <f t="shared" si="11"/>
        <v>1</v>
      </c>
    </row>
    <row r="642" spans="1:15" ht="39.950000000000003" customHeight="1">
      <c r="A642" s="496" t="s">
        <v>5804</v>
      </c>
      <c r="B642" s="175" t="s">
        <v>5001</v>
      </c>
      <c r="C642" s="175" t="s">
        <v>3759</v>
      </c>
      <c r="D642" s="645"/>
      <c r="E642" s="646"/>
      <c r="F642" s="646"/>
      <c r="G642" s="175">
        <v>1</v>
      </c>
      <c r="H642" s="364" t="s">
        <v>5023</v>
      </c>
      <c r="I642" s="173" t="s">
        <v>5010</v>
      </c>
      <c r="J642" s="174" t="s">
        <v>4458</v>
      </c>
      <c r="K642" s="117" t="s">
        <v>4497</v>
      </c>
      <c r="L642" s="114" t="s">
        <v>5015</v>
      </c>
      <c r="M642" s="227" t="s">
        <v>5669</v>
      </c>
      <c r="N642" s="219" t="s">
        <v>4909</v>
      </c>
      <c r="O642" s="96" t="b">
        <f t="shared" si="11"/>
        <v>1</v>
      </c>
    </row>
    <row r="643" spans="1:15" ht="39.950000000000003" customHeight="1">
      <c r="A643" s="496" t="s">
        <v>5804</v>
      </c>
      <c r="B643" s="175" t="s">
        <v>5001</v>
      </c>
      <c r="C643" s="175" t="s">
        <v>3445</v>
      </c>
      <c r="D643" s="645">
        <v>6</v>
      </c>
      <c r="E643" s="646">
        <v>38</v>
      </c>
      <c r="F643" s="646">
        <v>33</v>
      </c>
      <c r="G643" s="175">
        <v>1</v>
      </c>
      <c r="H643" s="364" t="s">
        <v>5019</v>
      </c>
      <c r="I643" s="173" t="s">
        <v>5011</v>
      </c>
      <c r="J643" s="174" t="s">
        <v>4458</v>
      </c>
      <c r="K643" s="117" t="s">
        <v>3362</v>
      </c>
      <c r="L643" s="114" t="s">
        <v>5015</v>
      </c>
      <c r="M643" s="227" t="s">
        <v>5407</v>
      </c>
      <c r="N643" s="219" t="s">
        <v>4909</v>
      </c>
      <c r="O643" s="96" t="b">
        <f t="shared" si="11"/>
        <v>1</v>
      </c>
    </row>
    <row r="644" spans="1:15" ht="39.950000000000003" customHeight="1">
      <c r="A644" s="496" t="s">
        <v>5804</v>
      </c>
      <c r="B644" s="175" t="s">
        <v>5001</v>
      </c>
      <c r="C644" s="175" t="s">
        <v>3445</v>
      </c>
      <c r="D644" s="645"/>
      <c r="E644" s="646"/>
      <c r="F644" s="646"/>
      <c r="G644" s="175">
        <v>1</v>
      </c>
      <c r="H644" s="364" t="s">
        <v>5024</v>
      </c>
      <c r="I644" s="173" t="s">
        <v>5003</v>
      </c>
      <c r="J644" s="174" t="s">
        <v>4458</v>
      </c>
      <c r="K644" s="117" t="s">
        <v>5053</v>
      </c>
      <c r="L644" s="114" t="s">
        <v>5053</v>
      </c>
      <c r="M644" s="227" t="s">
        <v>5670</v>
      </c>
      <c r="N644" s="219" t="s">
        <v>4908</v>
      </c>
      <c r="O644" s="96" t="b">
        <f t="shared" si="11"/>
        <v>0</v>
      </c>
    </row>
    <row r="645" spans="1:15" ht="39.950000000000003" customHeight="1">
      <c r="A645" s="496" t="s">
        <v>5804</v>
      </c>
      <c r="B645" s="175" t="s">
        <v>5001</v>
      </c>
      <c r="C645" s="175" t="s">
        <v>3445</v>
      </c>
      <c r="D645" s="645"/>
      <c r="E645" s="646"/>
      <c r="F645" s="646"/>
      <c r="G645" s="175">
        <v>1</v>
      </c>
      <c r="H645" s="364" t="s">
        <v>4500</v>
      </c>
      <c r="I645" s="173" t="s">
        <v>5012</v>
      </c>
      <c r="J645" s="174" t="s">
        <v>4458</v>
      </c>
      <c r="K645" s="117" t="s">
        <v>4497</v>
      </c>
      <c r="L645" s="114" t="s">
        <v>3427</v>
      </c>
      <c r="M645" s="227" t="s">
        <v>5671</v>
      </c>
      <c r="N645" s="219" t="s">
        <v>4908</v>
      </c>
      <c r="O645" s="96" t="b">
        <f t="shared" si="11"/>
        <v>0</v>
      </c>
    </row>
    <row r="646" spans="1:15" ht="39.950000000000003" customHeight="1">
      <c r="A646" s="496" t="s">
        <v>5804</v>
      </c>
      <c r="B646" s="175" t="s">
        <v>5001</v>
      </c>
      <c r="C646" s="175" t="s">
        <v>5615</v>
      </c>
      <c r="D646" s="645">
        <v>1</v>
      </c>
      <c r="E646" s="646">
        <v>30</v>
      </c>
      <c r="F646" s="646">
        <v>28</v>
      </c>
      <c r="G646" s="175">
        <v>2</v>
      </c>
      <c r="H646" s="364" t="s">
        <v>5024</v>
      </c>
      <c r="I646" s="173" t="s">
        <v>5620</v>
      </c>
      <c r="J646" s="174" t="s">
        <v>4458</v>
      </c>
      <c r="K646" s="117" t="s">
        <v>3344</v>
      </c>
      <c r="L646" s="114" t="s">
        <v>5015</v>
      </c>
      <c r="M646" s="227" t="s">
        <v>5672</v>
      </c>
      <c r="N646" s="219" t="s">
        <v>4909</v>
      </c>
      <c r="O646" s="96" t="b">
        <f t="shared" si="11"/>
        <v>1</v>
      </c>
    </row>
    <row r="647" spans="1:15" ht="39.950000000000003" customHeight="1">
      <c r="A647" s="496" t="s">
        <v>5804</v>
      </c>
      <c r="B647" s="175" t="s">
        <v>5001</v>
      </c>
      <c r="C647" s="175" t="s">
        <v>5615</v>
      </c>
      <c r="D647" s="645"/>
      <c r="E647" s="646"/>
      <c r="F647" s="646"/>
      <c r="G647" s="175">
        <v>1</v>
      </c>
      <c r="H647" s="364" t="s">
        <v>5019</v>
      </c>
      <c r="I647" s="173" t="s">
        <v>5004</v>
      </c>
      <c r="J647" s="174" t="s">
        <v>4458</v>
      </c>
      <c r="K647" s="117" t="s">
        <v>4496</v>
      </c>
      <c r="L647" s="114" t="s">
        <v>5015</v>
      </c>
      <c r="M647" s="227" t="s">
        <v>5673</v>
      </c>
      <c r="N647" s="219" t="s">
        <v>4909</v>
      </c>
      <c r="O647" s="96" t="b">
        <f t="shared" si="11"/>
        <v>1</v>
      </c>
    </row>
    <row r="648" spans="1:15" ht="141" customHeight="1">
      <c r="A648" s="496" t="s">
        <v>5804</v>
      </c>
      <c r="B648" s="175" t="s">
        <v>5572</v>
      </c>
      <c r="C648" s="175" t="s">
        <v>3363</v>
      </c>
      <c r="D648" s="641">
        <v>21</v>
      </c>
      <c r="E648" s="639">
        <v>80</v>
      </c>
      <c r="F648" s="639">
        <v>70</v>
      </c>
      <c r="G648" s="175">
        <v>6</v>
      </c>
      <c r="H648" s="364" t="s">
        <v>5573</v>
      </c>
      <c r="I648" s="173" t="s">
        <v>5621</v>
      </c>
      <c r="J648" s="174" t="s">
        <v>4247</v>
      </c>
      <c r="K648" s="114" t="s">
        <v>3344</v>
      </c>
      <c r="L648" s="114" t="s">
        <v>5050</v>
      </c>
      <c r="M648" s="227" t="s">
        <v>5674</v>
      </c>
      <c r="N648" s="219" t="s">
        <v>5234</v>
      </c>
      <c r="O648" s="96" t="b">
        <f t="shared" si="11"/>
        <v>0</v>
      </c>
    </row>
    <row r="649" spans="1:15" ht="96" customHeight="1">
      <c r="A649" s="496" t="s">
        <v>5804</v>
      </c>
      <c r="B649" s="175" t="s">
        <v>5572</v>
      </c>
      <c r="C649" s="175" t="s">
        <v>3363</v>
      </c>
      <c r="D649" s="642"/>
      <c r="E649" s="640"/>
      <c r="F649" s="640"/>
      <c r="G649" s="175">
        <v>6</v>
      </c>
      <c r="H649" s="364" t="s">
        <v>5574</v>
      </c>
      <c r="I649" s="173" t="s">
        <v>5622</v>
      </c>
      <c r="J649" s="174" t="s">
        <v>4247</v>
      </c>
      <c r="K649" s="114" t="s">
        <v>3360</v>
      </c>
      <c r="L649" s="114" t="s">
        <v>5050</v>
      </c>
      <c r="M649" s="227" t="s">
        <v>5675</v>
      </c>
      <c r="N649" s="219" t="s">
        <v>5676</v>
      </c>
      <c r="O649" s="96" t="b">
        <f t="shared" si="11"/>
        <v>0</v>
      </c>
    </row>
    <row r="650" spans="1:15" ht="153" customHeight="1">
      <c r="A650" s="496" t="s">
        <v>5804</v>
      </c>
      <c r="B650" s="175" t="s">
        <v>5572</v>
      </c>
      <c r="C650" s="175" t="s">
        <v>3363</v>
      </c>
      <c r="D650" s="642"/>
      <c r="E650" s="640"/>
      <c r="F650" s="640"/>
      <c r="G650" s="175">
        <v>5</v>
      </c>
      <c r="H650" s="364" t="s">
        <v>5575</v>
      </c>
      <c r="I650" s="173" t="s">
        <v>5647</v>
      </c>
      <c r="J650" s="174" t="s">
        <v>5579</v>
      </c>
      <c r="K650" s="114" t="s">
        <v>4441</v>
      </c>
      <c r="L650" s="114" t="s">
        <v>5051</v>
      </c>
      <c r="M650" s="227" t="s">
        <v>5677</v>
      </c>
      <c r="N650" s="219" t="s">
        <v>5676</v>
      </c>
      <c r="O650" s="96" t="b">
        <f t="shared" si="11"/>
        <v>0</v>
      </c>
    </row>
    <row r="651" spans="1:15" ht="60" customHeight="1">
      <c r="A651" s="496" t="s">
        <v>5804</v>
      </c>
      <c r="B651" s="175" t="s">
        <v>5572</v>
      </c>
      <c r="C651" s="175" t="s">
        <v>3363</v>
      </c>
      <c r="D651" s="642"/>
      <c r="E651" s="640"/>
      <c r="F651" s="640"/>
      <c r="G651" s="175">
        <v>3</v>
      </c>
      <c r="H651" s="364" t="s">
        <v>5574</v>
      </c>
      <c r="I651" s="173" t="s">
        <v>5623</v>
      </c>
      <c r="J651" s="174" t="s">
        <v>4247</v>
      </c>
      <c r="K651" s="239" t="s">
        <v>5053</v>
      </c>
      <c r="L651" s="114" t="s">
        <v>5053</v>
      </c>
      <c r="M651" s="240" t="s">
        <v>5678</v>
      </c>
      <c r="N651" s="219" t="s">
        <v>5676</v>
      </c>
      <c r="O651" s="96" t="b">
        <f>IF(OR(N651="처리완료"), TRUE, IF(OR(N651="미처리"), FALSE, TRUE))</f>
        <v>0</v>
      </c>
    </row>
    <row r="652" spans="1:15" ht="39.950000000000003" customHeight="1">
      <c r="A652" s="496" t="s">
        <v>5804</v>
      </c>
      <c r="B652" s="175" t="s">
        <v>5572</v>
      </c>
      <c r="C652" s="175" t="s">
        <v>3363</v>
      </c>
      <c r="D652" s="642"/>
      <c r="E652" s="640"/>
      <c r="F652" s="640"/>
      <c r="G652" s="175">
        <v>3</v>
      </c>
      <c r="H652" s="364" t="s">
        <v>5024</v>
      </c>
      <c r="I652" s="173" t="s">
        <v>5624</v>
      </c>
      <c r="J652" s="174" t="s">
        <v>4247</v>
      </c>
      <c r="K652" s="114" t="s">
        <v>3362</v>
      </c>
      <c r="L652" s="114" t="s">
        <v>5050</v>
      </c>
      <c r="M652" s="227" t="s">
        <v>5679</v>
      </c>
      <c r="N652" s="219" t="s">
        <v>5234</v>
      </c>
      <c r="O652" s="96" t="b">
        <f t="shared" si="11"/>
        <v>0</v>
      </c>
    </row>
    <row r="653" spans="1:15" ht="57.75" customHeight="1">
      <c r="A653" s="496" t="s">
        <v>5804</v>
      </c>
      <c r="B653" s="175" t="s">
        <v>5572</v>
      </c>
      <c r="C653" s="175" t="s">
        <v>3363</v>
      </c>
      <c r="D653" s="642"/>
      <c r="E653" s="640"/>
      <c r="F653" s="640"/>
      <c r="G653" s="175">
        <v>3</v>
      </c>
      <c r="H653" s="364" t="s">
        <v>5024</v>
      </c>
      <c r="I653" s="173" t="s">
        <v>5625</v>
      </c>
      <c r="J653" s="174" t="s">
        <v>5580</v>
      </c>
      <c r="K653" s="239" t="s">
        <v>3362</v>
      </c>
      <c r="L653" s="114" t="s">
        <v>5050</v>
      </c>
      <c r="M653" s="240" t="s">
        <v>5680</v>
      </c>
      <c r="N653" s="219" t="s">
        <v>5676</v>
      </c>
      <c r="O653" s="96" t="b">
        <f t="shared" si="11"/>
        <v>0</v>
      </c>
    </row>
    <row r="654" spans="1:15" ht="106.5" customHeight="1">
      <c r="A654" s="496" t="s">
        <v>5804</v>
      </c>
      <c r="B654" s="175" t="s">
        <v>5572</v>
      </c>
      <c r="C654" s="175" t="s">
        <v>3363</v>
      </c>
      <c r="D654" s="642"/>
      <c r="E654" s="640"/>
      <c r="F654" s="640"/>
      <c r="G654" s="175">
        <v>3</v>
      </c>
      <c r="H654" s="364" t="s">
        <v>5024</v>
      </c>
      <c r="I654" s="173" t="s">
        <v>5626</v>
      </c>
      <c r="J654" s="174" t="s">
        <v>5580</v>
      </c>
      <c r="K654" s="239" t="s">
        <v>5053</v>
      </c>
      <c r="L654" s="114" t="s">
        <v>5053</v>
      </c>
      <c r="M654" s="240" t="s">
        <v>5681</v>
      </c>
      <c r="N654" s="219" t="s">
        <v>5676</v>
      </c>
      <c r="O654" s="96" t="b">
        <f t="shared" ref="O654:O671" si="12">IF(OR(N654="처리완료"), TRUE, IF(OR(N654="미처리"), FALSE, TRUE))</f>
        <v>0</v>
      </c>
    </row>
    <row r="655" spans="1:15" ht="62.25" customHeight="1">
      <c r="A655" s="496" t="s">
        <v>5804</v>
      </c>
      <c r="B655" s="175" t="s">
        <v>5572</v>
      </c>
      <c r="C655" s="175" t="s">
        <v>3363</v>
      </c>
      <c r="D655" s="642"/>
      <c r="E655" s="640"/>
      <c r="F655" s="640"/>
      <c r="G655" s="175">
        <v>2</v>
      </c>
      <c r="H655" s="364" t="s">
        <v>5576</v>
      </c>
      <c r="I655" s="173" t="s">
        <v>5648</v>
      </c>
      <c r="J655" s="174" t="s">
        <v>4247</v>
      </c>
      <c r="K655" s="114" t="s">
        <v>3358</v>
      </c>
      <c r="L655" s="114" t="s">
        <v>5015</v>
      </c>
      <c r="M655" s="227" t="s">
        <v>5682</v>
      </c>
      <c r="N655" s="219" t="s">
        <v>5676</v>
      </c>
      <c r="O655" s="96" t="b">
        <f>IF(OR(N655="처리완료"), TRUE, IF(OR(N655="미처리"), FALSE, TRUE))</f>
        <v>0</v>
      </c>
    </row>
    <row r="656" spans="1:15" ht="54.75" customHeight="1">
      <c r="A656" s="496" t="s">
        <v>5804</v>
      </c>
      <c r="B656" s="175" t="s">
        <v>5572</v>
      </c>
      <c r="C656" s="175" t="s">
        <v>3363</v>
      </c>
      <c r="D656" s="642"/>
      <c r="E656" s="640"/>
      <c r="F656" s="640"/>
      <c r="G656" s="175">
        <v>2</v>
      </c>
      <c r="H656" s="364" t="s">
        <v>5575</v>
      </c>
      <c r="I656" s="173" t="s">
        <v>5627</v>
      </c>
      <c r="J656" s="174" t="s">
        <v>5580</v>
      </c>
      <c r="K656" s="397" t="s">
        <v>4497</v>
      </c>
      <c r="L656" s="237" t="s">
        <v>5053</v>
      </c>
      <c r="M656" s="238" t="s">
        <v>5683</v>
      </c>
      <c r="N656" s="219" t="s">
        <v>5234</v>
      </c>
      <c r="O656" s="96" t="b">
        <f t="shared" si="12"/>
        <v>0</v>
      </c>
    </row>
    <row r="657" spans="1:15" ht="64.5" customHeight="1">
      <c r="A657" s="496" t="s">
        <v>5804</v>
      </c>
      <c r="B657" s="175" t="s">
        <v>5572</v>
      </c>
      <c r="C657" s="175" t="s">
        <v>3363</v>
      </c>
      <c r="D657" s="642"/>
      <c r="E657" s="640"/>
      <c r="F657" s="640"/>
      <c r="G657" s="175">
        <v>2</v>
      </c>
      <c r="H657" s="364" t="s">
        <v>5577</v>
      </c>
      <c r="I657" s="173" t="s">
        <v>5628</v>
      </c>
      <c r="J657" s="174" t="s">
        <v>5579</v>
      </c>
      <c r="K657" s="239" t="s">
        <v>3362</v>
      </c>
      <c r="L657" s="114" t="s">
        <v>5050</v>
      </c>
      <c r="M657" s="240" t="s">
        <v>5684</v>
      </c>
      <c r="N657" s="219" t="s">
        <v>5234</v>
      </c>
      <c r="O657" s="96" t="b">
        <f t="shared" si="12"/>
        <v>0</v>
      </c>
    </row>
    <row r="658" spans="1:15" ht="75.75" customHeight="1">
      <c r="A658" s="496" t="s">
        <v>5804</v>
      </c>
      <c r="B658" s="175" t="s">
        <v>5572</v>
      </c>
      <c r="C658" s="175" t="s">
        <v>3363</v>
      </c>
      <c r="D658" s="644"/>
      <c r="E658" s="643"/>
      <c r="F658" s="643"/>
      <c r="G658" s="175">
        <v>2</v>
      </c>
      <c r="H658" s="364" t="s">
        <v>5578</v>
      </c>
      <c r="I658" s="173" t="s">
        <v>5629</v>
      </c>
      <c r="J658" s="174" t="s">
        <v>5581</v>
      </c>
      <c r="K658" s="239" t="s">
        <v>3362</v>
      </c>
      <c r="L658" s="114" t="s">
        <v>5050</v>
      </c>
      <c r="M658" s="240" t="s">
        <v>5685</v>
      </c>
      <c r="N658" s="219" t="s">
        <v>5234</v>
      </c>
      <c r="O658" s="96" t="b">
        <f t="shared" si="12"/>
        <v>0</v>
      </c>
    </row>
    <row r="659" spans="1:15" ht="184.5" customHeight="1">
      <c r="A659" s="496" t="s">
        <v>5804</v>
      </c>
      <c r="B659" s="175" t="s">
        <v>5572</v>
      </c>
      <c r="C659" s="175" t="s">
        <v>3356</v>
      </c>
      <c r="D659" s="641">
        <v>11</v>
      </c>
      <c r="E659" s="639">
        <v>234</v>
      </c>
      <c r="F659" s="639">
        <v>219</v>
      </c>
      <c r="G659" s="175">
        <v>7</v>
      </c>
      <c r="H659" s="364" t="s">
        <v>5023</v>
      </c>
      <c r="I659" s="173" t="s">
        <v>5630</v>
      </c>
      <c r="J659" s="174" t="s">
        <v>3944</v>
      </c>
      <c r="K659" s="117" t="s">
        <v>4441</v>
      </c>
      <c r="L659" s="114" t="s">
        <v>5051</v>
      </c>
      <c r="M659" s="227" t="s">
        <v>5095</v>
      </c>
      <c r="N659" s="219" t="s">
        <v>4908</v>
      </c>
      <c r="O659" s="96" t="b">
        <f t="shared" si="12"/>
        <v>0</v>
      </c>
    </row>
    <row r="660" spans="1:15" ht="147.75" customHeight="1">
      <c r="A660" s="496" t="s">
        <v>5804</v>
      </c>
      <c r="B660" s="175" t="s">
        <v>5572</v>
      </c>
      <c r="C660" s="175" t="s">
        <v>3356</v>
      </c>
      <c r="D660" s="642"/>
      <c r="E660" s="640"/>
      <c r="F660" s="640"/>
      <c r="G660" s="175">
        <v>6</v>
      </c>
      <c r="H660" s="364" t="s">
        <v>5019</v>
      </c>
      <c r="I660" s="173" t="s">
        <v>5631</v>
      </c>
      <c r="J660" s="174" t="s">
        <v>5579</v>
      </c>
      <c r="K660" s="117" t="s">
        <v>5661</v>
      </c>
      <c r="L660" s="114" t="s">
        <v>5659</v>
      </c>
      <c r="M660" s="227" t="s">
        <v>5686</v>
      </c>
      <c r="N660" s="219" t="s">
        <v>4908</v>
      </c>
      <c r="O660" s="96" t="b">
        <f>IF(OR(N660="처리완료"), TRUE, IF(OR(N660="미처리"), FALSE, TRUE))</f>
        <v>0</v>
      </c>
    </row>
    <row r="661" spans="1:15" ht="178.5" customHeight="1">
      <c r="A661" s="496" t="s">
        <v>5804</v>
      </c>
      <c r="B661" s="175" t="s">
        <v>5572</v>
      </c>
      <c r="C661" s="175" t="s">
        <v>3356</v>
      </c>
      <c r="D661" s="642"/>
      <c r="E661" s="640"/>
      <c r="F661" s="640"/>
      <c r="G661" s="175">
        <v>4</v>
      </c>
      <c r="H661" s="364" t="s">
        <v>5019</v>
      </c>
      <c r="I661" s="173" t="s">
        <v>5632</v>
      </c>
      <c r="J661" s="174" t="s">
        <v>5580</v>
      </c>
      <c r="K661" s="117" t="s">
        <v>5657</v>
      </c>
      <c r="L661" s="114" t="s">
        <v>5015</v>
      </c>
      <c r="M661" s="227" t="s">
        <v>5687</v>
      </c>
      <c r="N661" s="219" t="s">
        <v>4908</v>
      </c>
      <c r="O661" s="96" t="b">
        <f t="shared" si="12"/>
        <v>0</v>
      </c>
    </row>
    <row r="662" spans="1:15" ht="49.5" customHeight="1">
      <c r="A662" s="496" t="s">
        <v>5804</v>
      </c>
      <c r="B662" s="175" t="s">
        <v>5572</v>
      </c>
      <c r="C662" s="175" t="s">
        <v>3356</v>
      </c>
      <c r="D662" s="642"/>
      <c r="E662" s="640"/>
      <c r="F662" s="640"/>
      <c r="G662" s="175">
        <v>2</v>
      </c>
      <c r="H662" s="364" t="s">
        <v>5024</v>
      </c>
      <c r="I662" s="173" t="s">
        <v>5633</v>
      </c>
      <c r="J662" s="174" t="s">
        <v>5580</v>
      </c>
      <c r="K662" s="117" t="s">
        <v>3360</v>
      </c>
      <c r="L662" s="114" t="s">
        <v>5050</v>
      </c>
      <c r="M662" s="227" t="s">
        <v>5701</v>
      </c>
      <c r="N662" s="219" t="s">
        <v>4908</v>
      </c>
      <c r="O662" s="96" t="b">
        <f t="shared" si="12"/>
        <v>0</v>
      </c>
    </row>
    <row r="663" spans="1:15" ht="49.5" customHeight="1">
      <c r="A663" s="496" t="s">
        <v>5804</v>
      </c>
      <c r="B663" s="175" t="s">
        <v>5572</v>
      </c>
      <c r="C663" s="175" t="s">
        <v>3356</v>
      </c>
      <c r="D663" s="644"/>
      <c r="E663" s="643"/>
      <c r="F663" s="643"/>
      <c r="G663" s="175">
        <v>1</v>
      </c>
      <c r="H663" s="364" t="s">
        <v>5573</v>
      </c>
      <c r="I663" s="173" t="s">
        <v>5634</v>
      </c>
      <c r="J663" s="174" t="s">
        <v>5580</v>
      </c>
      <c r="K663" s="117" t="s">
        <v>3427</v>
      </c>
      <c r="L663" s="114" t="s">
        <v>3427</v>
      </c>
      <c r="M663" s="227" t="s">
        <v>5688</v>
      </c>
      <c r="N663" s="219" t="s">
        <v>5676</v>
      </c>
      <c r="O663" s="96" t="b">
        <f t="shared" si="12"/>
        <v>0</v>
      </c>
    </row>
    <row r="664" spans="1:15" ht="39.950000000000003" customHeight="1">
      <c r="A664" s="496" t="s">
        <v>5804</v>
      </c>
      <c r="B664" s="175" t="s">
        <v>5572</v>
      </c>
      <c r="C664" s="175" t="s">
        <v>91</v>
      </c>
      <c r="D664" s="645">
        <v>7</v>
      </c>
      <c r="E664" s="646">
        <v>21</v>
      </c>
      <c r="F664" s="646">
        <v>18</v>
      </c>
      <c r="G664" s="175">
        <v>2</v>
      </c>
      <c r="H664" s="364" t="s">
        <v>5573</v>
      </c>
      <c r="I664" s="173" t="s">
        <v>5618</v>
      </c>
      <c r="J664" s="174" t="s">
        <v>3944</v>
      </c>
      <c r="K664" s="117" t="s">
        <v>3362</v>
      </c>
      <c r="L664" s="114" t="s">
        <v>3427</v>
      </c>
      <c r="M664" s="227" t="s">
        <v>5689</v>
      </c>
      <c r="N664" s="219" t="s">
        <v>5234</v>
      </c>
      <c r="O664" s="96" t="b">
        <f t="shared" si="12"/>
        <v>0</v>
      </c>
    </row>
    <row r="665" spans="1:15" ht="39.950000000000003" customHeight="1">
      <c r="A665" s="496" t="s">
        <v>5804</v>
      </c>
      <c r="B665" s="175" t="s">
        <v>5572</v>
      </c>
      <c r="C665" s="175" t="s">
        <v>91</v>
      </c>
      <c r="D665" s="645"/>
      <c r="E665" s="646"/>
      <c r="F665" s="646"/>
      <c r="G665" s="175">
        <v>1</v>
      </c>
      <c r="H665" s="364" t="s">
        <v>5027</v>
      </c>
      <c r="I665" s="173" t="s">
        <v>5635</v>
      </c>
      <c r="J665" s="174" t="s">
        <v>3944</v>
      </c>
      <c r="K665" s="117" t="s">
        <v>3360</v>
      </c>
      <c r="L665" s="114" t="s">
        <v>3427</v>
      </c>
      <c r="M665" s="227" t="s">
        <v>5690</v>
      </c>
      <c r="N665" s="219" t="s">
        <v>4909</v>
      </c>
      <c r="O665" s="96" t="b">
        <f t="shared" si="12"/>
        <v>1</v>
      </c>
    </row>
    <row r="666" spans="1:15" ht="39.950000000000003" customHeight="1">
      <c r="A666" s="496" t="s">
        <v>5804</v>
      </c>
      <c r="B666" s="175" t="s">
        <v>5616</v>
      </c>
      <c r="C666" s="175" t="s">
        <v>5617</v>
      </c>
      <c r="D666" s="641">
        <v>2</v>
      </c>
      <c r="E666" s="639">
        <v>28</v>
      </c>
      <c r="F666" s="639">
        <v>25</v>
      </c>
      <c r="G666" s="175">
        <v>2</v>
      </c>
      <c r="H666" s="395" t="s">
        <v>5645</v>
      </c>
      <c r="I666" s="173" t="s">
        <v>5636</v>
      </c>
      <c r="J666" s="174" t="s">
        <v>3944</v>
      </c>
      <c r="K666" s="117" t="s">
        <v>4497</v>
      </c>
      <c r="L666" s="114" t="s">
        <v>5050</v>
      </c>
      <c r="M666" s="227" t="s">
        <v>5691</v>
      </c>
      <c r="N666" s="219" t="s">
        <v>5676</v>
      </c>
      <c r="O666" s="96" t="b">
        <f t="shared" si="12"/>
        <v>0</v>
      </c>
    </row>
    <row r="667" spans="1:15" ht="39.950000000000003" customHeight="1">
      <c r="A667" s="496" t="s">
        <v>5804</v>
      </c>
      <c r="B667" s="175" t="s">
        <v>5616</v>
      </c>
      <c r="C667" s="175" t="s">
        <v>5617</v>
      </c>
      <c r="D667" s="644"/>
      <c r="E667" s="643"/>
      <c r="F667" s="643"/>
      <c r="G667" s="175">
        <v>2</v>
      </c>
      <c r="H667" s="395" t="s">
        <v>5646</v>
      </c>
      <c r="I667" s="173" t="s">
        <v>5637</v>
      </c>
      <c r="J667" s="174" t="s">
        <v>5619</v>
      </c>
      <c r="K667" s="117" t="s">
        <v>4441</v>
      </c>
      <c r="L667" s="114" t="s">
        <v>5051</v>
      </c>
      <c r="M667" s="227" t="s">
        <v>5692</v>
      </c>
      <c r="N667" s="219" t="s">
        <v>5676</v>
      </c>
      <c r="O667" s="96" t="b">
        <f t="shared" si="12"/>
        <v>0</v>
      </c>
    </row>
    <row r="668" spans="1:15" ht="126" customHeight="1">
      <c r="A668" s="496" t="s">
        <v>5804</v>
      </c>
      <c r="B668" s="175" t="s">
        <v>5572</v>
      </c>
      <c r="C668" s="175" t="s">
        <v>3681</v>
      </c>
      <c r="D668" s="641">
        <v>3</v>
      </c>
      <c r="E668" s="639">
        <v>25</v>
      </c>
      <c r="F668" s="639">
        <v>25</v>
      </c>
      <c r="G668" s="175">
        <v>5</v>
      </c>
      <c r="H668" s="364" t="s">
        <v>5577</v>
      </c>
      <c r="I668" s="173" t="s">
        <v>5638</v>
      </c>
      <c r="J668" s="174" t="s">
        <v>3944</v>
      </c>
      <c r="K668" s="117" t="s">
        <v>4441</v>
      </c>
      <c r="L668" s="114" t="s">
        <v>5051</v>
      </c>
      <c r="M668" s="227" t="s">
        <v>5693</v>
      </c>
      <c r="N668" s="219" t="s">
        <v>4908</v>
      </c>
      <c r="O668" s="96" t="b">
        <f t="shared" si="12"/>
        <v>0</v>
      </c>
    </row>
    <row r="669" spans="1:15" ht="39.950000000000003" customHeight="1">
      <c r="A669" s="496" t="s">
        <v>5804</v>
      </c>
      <c r="B669" s="175" t="s">
        <v>5572</v>
      </c>
      <c r="C669" s="175" t="s">
        <v>3681</v>
      </c>
      <c r="D669" s="642"/>
      <c r="E669" s="640"/>
      <c r="F669" s="640"/>
      <c r="G669" s="175">
        <v>1</v>
      </c>
      <c r="H669" s="364" t="s">
        <v>5024</v>
      </c>
      <c r="I669" s="173" t="s">
        <v>5639</v>
      </c>
      <c r="J669" s="174" t="s">
        <v>3944</v>
      </c>
      <c r="K669" s="117" t="s">
        <v>4441</v>
      </c>
      <c r="L669" s="114" t="s">
        <v>5051</v>
      </c>
      <c r="M669" s="227" t="s">
        <v>5694</v>
      </c>
      <c r="N669" s="219" t="s">
        <v>4908</v>
      </c>
      <c r="O669" s="96" t="b">
        <f t="shared" si="12"/>
        <v>0</v>
      </c>
    </row>
    <row r="670" spans="1:15" ht="39.950000000000003" customHeight="1">
      <c r="A670" s="496" t="s">
        <v>5804</v>
      </c>
      <c r="B670" s="175" t="s">
        <v>5572</v>
      </c>
      <c r="C670" s="175" t="s">
        <v>3681</v>
      </c>
      <c r="D670" s="642"/>
      <c r="E670" s="640"/>
      <c r="F670" s="640"/>
      <c r="G670" s="175">
        <v>1</v>
      </c>
      <c r="H670" s="364" t="s">
        <v>5576</v>
      </c>
      <c r="I670" s="173" t="s">
        <v>5640</v>
      </c>
      <c r="J670" s="174" t="s">
        <v>5579</v>
      </c>
      <c r="K670" s="117" t="s">
        <v>4497</v>
      </c>
      <c r="L670" s="114" t="s">
        <v>5015</v>
      </c>
      <c r="M670" s="227" t="s">
        <v>5669</v>
      </c>
      <c r="N670" s="219" t="s">
        <v>5234</v>
      </c>
      <c r="O670" s="96"/>
    </row>
    <row r="671" spans="1:15" ht="39.950000000000003" customHeight="1">
      <c r="A671" s="496" t="s">
        <v>5804</v>
      </c>
      <c r="B671" s="175" t="s">
        <v>5572</v>
      </c>
      <c r="C671" s="175" t="s">
        <v>3681</v>
      </c>
      <c r="D671" s="642"/>
      <c r="E671" s="640"/>
      <c r="F671" s="640"/>
      <c r="G671" s="175">
        <v>1</v>
      </c>
      <c r="H671" s="364" t="s">
        <v>3920</v>
      </c>
      <c r="I671" s="173" t="s">
        <v>5641</v>
      </c>
      <c r="J671" s="174" t="s">
        <v>3944</v>
      </c>
      <c r="K671" s="117" t="s">
        <v>3360</v>
      </c>
      <c r="L671" s="114" t="s">
        <v>5050</v>
      </c>
      <c r="M671" s="227" t="s">
        <v>5695</v>
      </c>
      <c r="N671" s="219" t="s">
        <v>4908</v>
      </c>
      <c r="O671" s="96" t="b">
        <f t="shared" si="12"/>
        <v>0</v>
      </c>
    </row>
    <row r="672" spans="1:15" ht="51.75" customHeight="1">
      <c r="A672" s="496" t="s">
        <v>5804</v>
      </c>
      <c r="B672" s="175" t="s">
        <v>5048</v>
      </c>
      <c r="C672" s="175" t="s">
        <v>5582</v>
      </c>
      <c r="D672" s="362">
        <v>4</v>
      </c>
      <c r="E672" s="361">
        <v>26</v>
      </c>
      <c r="F672" s="361">
        <v>26</v>
      </c>
      <c r="G672" s="175">
        <v>3</v>
      </c>
      <c r="H672" s="364" t="s">
        <v>5027</v>
      </c>
      <c r="I672" s="173" t="s">
        <v>5642</v>
      </c>
      <c r="J672" s="174" t="s">
        <v>3944</v>
      </c>
      <c r="K672" s="117" t="s">
        <v>3358</v>
      </c>
      <c r="L672" s="114" t="s">
        <v>5015</v>
      </c>
      <c r="M672" s="227" t="s">
        <v>5696</v>
      </c>
      <c r="N672" s="219" t="s">
        <v>4909</v>
      </c>
      <c r="O672" s="96" t="b">
        <f>IF(OR(N672="처리완료"), TRUE, IF(OR(N672="미처리"), FALSE, TRUE))</f>
        <v>1</v>
      </c>
    </row>
    <row r="673" spans="1:15" ht="39.950000000000003" customHeight="1">
      <c r="A673" s="496" t="s">
        <v>5804</v>
      </c>
      <c r="B673" s="175" t="s">
        <v>5049</v>
      </c>
      <c r="C673" s="175" t="s">
        <v>4826</v>
      </c>
      <c r="D673" s="641">
        <v>3</v>
      </c>
      <c r="E673" s="639">
        <v>22</v>
      </c>
      <c r="F673" s="639">
        <v>20</v>
      </c>
      <c r="G673" s="175">
        <v>3</v>
      </c>
      <c r="H673" s="364" t="s">
        <v>5583</v>
      </c>
      <c r="I673" s="173" t="s">
        <v>5643</v>
      </c>
      <c r="J673" s="174" t="s">
        <v>3944</v>
      </c>
      <c r="K673" s="117" t="s">
        <v>3344</v>
      </c>
      <c r="L673" s="114" t="s">
        <v>5015</v>
      </c>
      <c r="M673" s="227" t="s">
        <v>5697</v>
      </c>
      <c r="N673" s="219" t="s">
        <v>4909</v>
      </c>
      <c r="O673" s="96" t="b">
        <f>IF(OR(N673="처리완료"), TRUE, IF(OR(N673="미처리"), FALSE, TRUE))</f>
        <v>1</v>
      </c>
    </row>
    <row r="674" spans="1:15" ht="39.950000000000003" customHeight="1">
      <c r="A674" s="496" t="s">
        <v>5804</v>
      </c>
      <c r="B674" s="175" t="s">
        <v>5049</v>
      </c>
      <c r="C674" s="175" t="s">
        <v>5587</v>
      </c>
      <c r="D674" s="642"/>
      <c r="E674" s="640"/>
      <c r="F674" s="640"/>
      <c r="G674" s="175">
        <v>1</v>
      </c>
      <c r="H674" s="364" t="s">
        <v>5584</v>
      </c>
      <c r="I674" s="173" t="s">
        <v>5649</v>
      </c>
      <c r="J674" s="174" t="s">
        <v>4247</v>
      </c>
      <c r="K674" s="117" t="s">
        <v>3358</v>
      </c>
      <c r="L674" s="114" t="s">
        <v>4504</v>
      </c>
      <c r="M674" s="227" t="s">
        <v>5698</v>
      </c>
      <c r="N674" s="219" t="s">
        <v>5699</v>
      </c>
      <c r="O674" s="96" t="b">
        <f>IF(OR(N674="처리완료"), TRUE, IF(OR(N674="미처리"), FALSE, TRUE))</f>
        <v>1</v>
      </c>
    </row>
    <row r="675" spans="1:15" ht="39.950000000000003" customHeight="1">
      <c r="A675" s="496" t="s">
        <v>5804</v>
      </c>
      <c r="B675" s="175" t="s">
        <v>5049</v>
      </c>
      <c r="C675" s="175" t="s">
        <v>4826</v>
      </c>
      <c r="D675" s="642"/>
      <c r="E675" s="640"/>
      <c r="F675" s="640"/>
      <c r="G675" s="175">
        <v>1</v>
      </c>
      <c r="H675" s="364" t="s">
        <v>5585</v>
      </c>
      <c r="I675" s="173" t="s">
        <v>5650</v>
      </c>
      <c r="J675" s="174" t="s">
        <v>5586</v>
      </c>
      <c r="K675" s="117" t="s">
        <v>4497</v>
      </c>
      <c r="L675" s="114" t="s">
        <v>5015</v>
      </c>
      <c r="M675" s="227" t="s">
        <v>5669</v>
      </c>
      <c r="N675" s="219" t="s">
        <v>5699</v>
      </c>
      <c r="O675" s="96" t="b">
        <f>IF(OR(N675="처리완료"), TRUE, IF(OR(N675="미처리"), FALSE, TRUE))</f>
        <v>1</v>
      </c>
    </row>
    <row r="676" spans="1:15" ht="39.950000000000003" customHeight="1">
      <c r="A676" s="496" t="s">
        <v>5804</v>
      </c>
      <c r="B676" s="175" t="s">
        <v>5049</v>
      </c>
      <c r="C676" s="175" t="s">
        <v>5587</v>
      </c>
      <c r="D676" s="642"/>
      <c r="E676" s="640"/>
      <c r="F676" s="640"/>
      <c r="G676" s="175">
        <v>1</v>
      </c>
      <c r="H676" s="364" t="s">
        <v>5583</v>
      </c>
      <c r="I676" s="173" t="s">
        <v>5644</v>
      </c>
      <c r="J676" s="174" t="s">
        <v>5586</v>
      </c>
      <c r="K676" s="117" t="s">
        <v>4441</v>
      </c>
      <c r="L676" s="114" t="s">
        <v>5051</v>
      </c>
      <c r="M676" s="227" t="s">
        <v>5700</v>
      </c>
      <c r="N676" s="219" t="s">
        <v>4909</v>
      </c>
      <c r="O676" s="96" t="b">
        <f>IF(OR(N676="처리완료"), TRUE, IF(OR(N676="미처리"), FALSE, TRUE))</f>
        <v>1</v>
      </c>
    </row>
  </sheetData>
  <sheetProtection formatCells="0" formatColumns="0" formatRows="0" insertColumns="0" insertRows="0" insertHyperlinks="0" sort="0" autoFilter="0" pivotTables="0"/>
  <autoFilter ref="A3:N3"/>
  <mergeCells count="564">
    <mergeCell ref="D673:D676"/>
    <mergeCell ref="E673:E676"/>
    <mergeCell ref="F673:F676"/>
    <mergeCell ref="D606:D609"/>
    <mergeCell ref="E606:E609"/>
    <mergeCell ref="F606:F609"/>
    <mergeCell ref="D590:D591"/>
    <mergeCell ref="F590:F591"/>
    <mergeCell ref="E590:E591"/>
    <mergeCell ref="D592:D601"/>
    <mergeCell ref="F592:F601"/>
    <mergeCell ref="E592:E601"/>
    <mergeCell ref="F602:F605"/>
    <mergeCell ref="E602:E605"/>
    <mergeCell ref="D602:D605"/>
    <mergeCell ref="D610:D612"/>
    <mergeCell ref="F614:F620"/>
    <mergeCell ref="E614:E620"/>
    <mergeCell ref="D614:D620"/>
    <mergeCell ref="F610:F612"/>
    <mergeCell ref="E610:E612"/>
    <mergeCell ref="F621:F622"/>
    <mergeCell ref="E621:E622"/>
    <mergeCell ref="D621:D622"/>
    <mergeCell ref="D518:D521"/>
    <mergeCell ref="F495:F500"/>
    <mergeCell ref="D501:D504"/>
    <mergeCell ref="E501:E504"/>
    <mergeCell ref="F501:F504"/>
    <mergeCell ref="D505:D512"/>
    <mergeCell ref="E505:E512"/>
    <mergeCell ref="F505:F512"/>
    <mergeCell ref="D513:D514"/>
    <mergeCell ref="E513:E514"/>
    <mergeCell ref="F513:F514"/>
    <mergeCell ref="E518:E521"/>
    <mergeCell ref="F518:F521"/>
    <mergeCell ref="D495:D500"/>
    <mergeCell ref="E495:E500"/>
    <mergeCell ref="D515:D517"/>
    <mergeCell ref="E515:E517"/>
    <mergeCell ref="F515:F517"/>
    <mergeCell ref="D19:D21"/>
    <mergeCell ref="E19:E21"/>
    <mergeCell ref="F19:F21"/>
    <mergeCell ref="D22:D24"/>
    <mergeCell ref="F55:F56"/>
    <mergeCell ref="D42:D45"/>
    <mergeCell ref="E42:E45"/>
    <mergeCell ref="F42:F45"/>
    <mergeCell ref="D25:D28"/>
    <mergeCell ref="E25:E28"/>
    <mergeCell ref="F25:F28"/>
    <mergeCell ref="D29:D30"/>
    <mergeCell ref="D37:D39"/>
    <mergeCell ref="E37:E39"/>
    <mergeCell ref="F37:F39"/>
    <mergeCell ref="D40:D41"/>
    <mergeCell ref="E40:E41"/>
    <mergeCell ref="D47:D48"/>
    <mergeCell ref="E47:E48"/>
    <mergeCell ref="F47:F48"/>
    <mergeCell ref="D55:D56"/>
    <mergeCell ref="E55:E56"/>
    <mergeCell ref="E22:E24"/>
    <mergeCell ref="F40:F41"/>
    <mergeCell ref="D4:D5"/>
    <mergeCell ref="E4:E5"/>
    <mergeCell ref="F4:F5"/>
    <mergeCell ref="D12:D14"/>
    <mergeCell ref="E12:E14"/>
    <mergeCell ref="F12:F14"/>
    <mergeCell ref="D15:D18"/>
    <mergeCell ref="E15:E18"/>
    <mergeCell ref="F15:F18"/>
    <mergeCell ref="D6:D8"/>
    <mergeCell ref="E6:E8"/>
    <mergeCell ref="F6:F8"/>
    <mergeCell ref="D9:D11"/>
    <mergeCell ref="E9:E11"/>
    <mergeCell ref="F9:F11"/>
    <mergeCell ref="D31:D33"/>
    <mergeCell ref="E31:E33"/>
    <mergeCell ref="F31:F33"/>
    <mergeCell ref="F22:F24"/>
    <mergeCell ref="D34:D36"/>
    <mergeCell ref="E34:E36"/>
    <mergeCell ref="E29:E30"/>
    <mergeCell ref="F29:F30"/>
    <mergeCell ref="F34:F36"/>
    <mergeCell ref="D72:D73"/>
    <mergeCell ref="E72:E73"/>
    <mergeCell ref="F72:F73"/>
    <mergeCell ref="D67:D68"/>
    <mergeCell ref="E67:E68"/>
    <mergeCell ref="F67:F68"/>
    <mergeCell ref="D69:D71"/>
    <mergeCell ref="E69:E71"/>
    <mergeCell ref="F69:F71"/>
    <mergeCell ref="F60:F63"/>
    <mergeCell ref="D64:D66"/>
    <mergeCell ref="E64:E66"/>
    <mergeCell ref="F64:F66"/>
    <mergeCell ref="D58:D59"/>
    <mergeCell ref="E58:E59"/>
    <mergeCell ref="F58:F59"/>
    <mergeCell ref="D49:D51"/>
    <mergeCell ref="E49:E51"/>
    <mergeCell ref="F49:F51"/>
    <mergeCell ref="D60:D63"/>
    <mergeCell ref="E60:E63"/>
    <mergeCell ref="D52:D54"/>
    <mergeCell ref="E52:E54"/>
    <mergeCell ref="F52:F54"/>
    <mergeCell ref="D74:D75"/>
    <mergeCell ref="E74:E75"/>
    <mergeCell ref="F74:F75"/>
    <mergeCell ref="E85:E87"/>
    <mergeCell ref="F85:F87"/>
    <mergeCell ref="D96:D98"/>
    <mergeCell ref="E96:E98"/>
    <mergeCell ref="F96:F98"/>
    <mergeCell ref="D99:D100"/>
    <mergeCell ref="E99:E100"/>
    <mergeCell ref="F99:F100"/>
    <mergeCell ref="D76:D78"/>
    <mergeCell ref="E76:E78"/>
    <mergeCell ref="F76:F78"/>
    <mergeCell ref="D79:D81"/>
    <mergeCell ref="E79:E81"/>
    <mergeCell ref="F79:F81"/>
    <mergeCell ref="D88:D90"/>
    <mergeCell ref="E88:E90"/>
    <mergeCell ref="F88:F90"/>
    <mergeCell ref="D82:D84"/>
    <mergeCell ref="E82:E84"/>
    <mergeCell ref="F82:F84"/>
    <mergeCell ref="D85:D87"/>
    <mergeCell ref="D108:D110"/>
    <mergeCell ref="E108:E110"/>
    <mergeCell ref="F108:F110"/>
    <mergeCell ref="D101:D103"/>
    <mergeCell ref="E101:E103"/>
    <mergeCell ref="F101:F103"/>
    <mergeCell ref="D91:D92"/>
    <mergeCell ref="E91:E92"/>
    <mergeCell ref="F91:F92"/>
    <mergeCell ref="D115:D116"/>
    <mergeCell ref="E115:E116"/>
    <mergeCell ref="F115:F116"/>
    <mergeCell ref="D117:D119"/>
    <mergeCell ref="E117:E119"/>
    <mergeCell ref="F117:F119"/>
    <mergeCell ref="F133:F134"/>
    <mergeCell ref="D104:D106"/>
    <mergeCell ref="E104:E106"/>
    <mergeCell ref="F104:F106"/>
    <mergeCell ref="D120:D121"/>
    <mergeCell ref="E120:E121"/>
    <mergeCell ref="F120:F121"/>
    <mergeCell ref="D123:D125"/>
    <mergeCell ref="E123:E125"/>
    <mergeCell ref="F123:F125"/>
    <mergeCell ref="D111:D112"/>
    <mergeCell ref="E111:E112"/>
    <mergeCell ref="F111:F112"/>
    <mergeCell ref="D126:D130"/>
    <mergeCell ref="E126:E130"/>
    <mergeCell ref="F126:F130"/>
    <mergeCell ref="D131:D132"/>
    <mergeCell ref="E131:E132"/>
    <mergeCell ref="F131:F132"/>
    <mergeCell ref="D138:D140"/>
    <mergeCell ref="E138:E140"/>
    <mergeCell ref="F138:F140"/>
    <mergeCell ref="D133:D134"/>
    <mergeCell ref="E133:E134"/>
    <mergeCell ref="D144:D145"/>
    <mergeCell ref="E144:E145"/>
    <mergeCell ref="F144:F145"/>
    <mergeCell ref="D146:D148"/>
    <mergeCell ref="E146:E148"/>
    <mergeCell ref="F146:F148"/>
    <mergeCell ref="D135:D137"/>
    <mergeCell ref="E135:E137"/>
    <mergeCell ref="F135:F137"/>
    <mergeCell ref="D141:D143"/>
    <mergeCell ref="E141:E143"/>
    <mergeCell ref="F141:F143"/>
    <mergeCell ref="D156:D158"/>
    <mergeCell ref="E156:E158"/>
    <mergeCell ref="F156:F158"/>
    <mergeCell ref="D159:D161"/>
    <mergeCell ref="E159:E161"/>
    <mergeCell ref="F159:F161"/>
    <mergeCell ref="F172:F173"/>
    <mergeCell ref="D150:D153"/>
    <mergeCell ref="E150:E153"/>
    <mergeCell ref="F150:F153"/>
    <mergeCell ref="D154:D155"/>
    <mergeCell ref="E154:E155"/>
    <mergeCell ref="F154:F155"/>
    <mergeCell ref="D172:D173"/>
    <mergeCell ref="E172:E173"/>
    <mergeCell ref="D162:D163"/>
    <mergeCell ref="E162:E163"/>
    <mergeCell ref="F162:F163"/>
    <mergeCell ref="D164:D165"/>
    <mergeCell ref="E164:E165"/>
    <mergeCell ref="F164:F165"/>
    <mergeCell ref="D174:D176"/>
    <mergeCell ref="E174:E176"/>
    <mergeCell ref="F174:F176"/>
    <mergeCell ref="D166:D168"/>
    <mergeCell ref="E166:E168"/>
    <mergeCell ref="F166:F168"/>
    <mergeCell ref="D169:D171"/>
    <mergeCell ref="E169:E171"/>
    <mergeCell ref="F169:F171"/>
    <mergeCell ref="D183:D185"/>
    <mergeCell ref="E183:E185"/>
    <mergeCell ref="F183:F185"/>
    <mergeCell ref="D186:D187"/>
    <mergeCell ref="E186:E187"/>
    <mergeCell ref="F186:F187"/>
    <mergeCell ref="D177:D179"/>
    <mergeCell ref="E177:E179"/>
    <mergeCell ref="F177:F179"/>
    <mergeCell ref="D180:D182"/>
    <mergeCell ref="E180:E182"/>
    <mergeCell ref="F180:F182"/>
    <mergeCell ref="D208:D210"/>
    <mergeCell ref="E208:E210"/>
    <mergeCell ref="F208:F210"/>
    <mergeCell ref="D188:D189"/>
    <mergeCell ref="E188:E189"/>
    <mergeCell ref="F188:F189"/>
    <mergeCell ref="D190:D192"/>
    <mergeCell ref="E190:E192"/>
    <mergeCell ref="F190:F192"/>
    <mergeCell ref="D193:D194"/>
    <mergeCell ref="E193:E194"/>
    <mergeCell ref="F193:F194"/>
    <mergeCell ref="D195:D198"/>
    <mergeCell ref="E195:E198"/>
    <mergeCell ref="F195:F198"/>
    <mergeCell ref="D205:D207"/>
    <mergeCell ref="E205:E207"/>
    <mergeCell ref="F205:F207"/>
    <mergeCell ref="D199:D201"/>
    <mergeCell ref="E199:E201"/>
    <mergeCell ref="F199:F201"/>
    <mergeCell ref="D202:D204"/>
    <mergeCell ref="E202:E204"/>
    <mergeCell ref="F202:F204"/>
    <mergeCell ref="D231:D232"/>
    <mergeCell ref="E231:E232"/>
    <mergeCell ref="F231:F232"/>
    <mergeCell ref="D233:D235"/>
    <mergeCell ref="E233:E235"/>
    <mergeCell ref="F233:F235"/>
    <mergeCell ref="D223:D227"/>
    <mergeCell ref="E223:E227"/>
    <mergeCell ref="F223:F227"/>
    <mergeCell ref="D228:D230"/>
    <mergeCell ref="E228:E230"/>
    <mergeCell ref="F228:F230"/>
    <mergeCell ref="D217:D219"/>
    <mergeCell ref="E217:E219"/>
    <mergeCell ref="F217:F219"/>
    <mergeCell ref="D220:D222"/>
    <mergeCell ref="E220:E222"/>
    <mergeCell ref="F220:F222"/>
    <mergeCell ref="D211:D213"/>
    <mergeCell ref="E211:E213"/>
    <mergeCell ref="F211:F213"/>
    <mergeCell ref="D214:D216"/>
    <mergeCell ref="E214:E216"/>
    <mergeCell ref="F214:F216"/>
    <mergeCell ref="D236:D238"/>
    <mergeCell ref="E236:E238"/>
    <mergeCell ref="F236:F238"/>
    <mergeCell ref="D239:D241"/>
    <mergeCell ref="E239:E241"/>
    <mergeCell ref="F239:F241"/>
    <mergeCell ref="E248:E250"/>
    <mergeCell ref="F248:F250"/>
    <mergeCell ref="D252:D254"/>
    <mergeCell ref="E252:E254"/>
    <mergeCell ref="F252:F254"/>
    <mergeCell ref="D242:D244"/>
    <mergeCell ref="E242:E244"/>
    <mergeCell ref="F242:F244"/>
    <mergeCell ref="D246:D247"/>
    <mergeCell ref="E246:E247"/>
    <mergeCell ref="F246:F247"/>
    <mergeCell ref="D248:D250"/>
    <mergeCell ref="D268:D270"/>
    <mergeCell ref="E268:E270"/>
    <mergeCell ref="F268:F270"/>
    <mergeCell ref="D261:D262"/>
    <mergeCell ref="E261:E262"/>
    <mergeCell ref="F261:F262"/>
    <mergeCell ref="D263:D265"/>
    <mergeCell ref="E263:E265"/>
    <mergeCell ref="F263:F265"/>
    <mergeCell ref="D256:D258"/>
    <mergeCell ref="E256:E258"/>
    <mergeCell ref="F256:F258"/>
    <mergeCell ref="D259:D260"/>
    <mergeCell ref="E259:E260"/>
    <mergeCell ref="F259:F260"/>
    <mergeCell ref="D280:D283"/>
    <mergeCell ref="E280:E283"/>
    <mergeCell ref="F280:F283"/>
    <mergeCell ref="D275:D277"/>
    <mergeCell ref="E275:E277"/>
    <mergeCell ref="F275:F277"/>
    <mergeCell ref="D278:D279"/>
    <mergeCell ref="E278:E279"/>
    <mergeCell ref="F278:F279"/>
    <mergeCell ref="D271:D272"/>
    <mergeCell ref="E271:E272"/>
    <mergeCell ref="F271:F272"/>
    <mergeCell ref="D273:D274"/>
    <mergeCell ref="E273:E274"/>
    <mergeCell ref="F273:F274"/>
    <mergeCell ref="D266:D267"/>
    <mergeCell ref="E266:E267"/>
    <mergeCell ref="F266:F267"/>
    <mergeCell ref="D287:D288"/>
    <mergeCell ref="E287:E288"/>
    <mergeCell ref="F287:F288"/>
    <mergeCell ref="D291:D294"/>
    <mergeCell ref="E291:E294"/>
    <mergeCell ref="F291:F294"/>
    <mergeCell ref="D284:D286"/>
    <mergeCell ref="E284:E286"/>
    <mergeCell ref="F284:F286"/>
    <mergeCell ref="D307:D308"/>
    <mergeCell ref="E307:E308"/>
    <mergeCell ref="F307:F308"/>
    <mergeCell ref="D311:D312"/>
    <mergeCell ref="E311:E312"/>
    <mergeCell ref="F311:F312"/>
    <mergeCell ref="D301:D302"/>
    <mergeCell ref="E301:E302"/>
    <mergeCell ref="F301:F302"/>
    <mergeCell ref="D305:D306"/>
    <mergeCell ref="E305:E306"/>
    <mergeCell ref="F305:F306"/>
    <mergeCell ref="D295:D297"/>
    <mergeCell ref="E295:E297"/>
    <mergeCell ref="F295:F297"/>
    <mergeCell ref="D298:D300"/>
    <mergeCell ref="E298:E300"/>
    <mergeCell ref="F298:F300"/>
    <mergeCell ref="D338:D340"/>
    <mergeCell ref="E338:E340"/>
    <mergeCell ref="F338:F340"/>
    <mergeCell ref="D321:D322"/>
    <mergeCell ref="E321:E322"/>
    <mergeCell ref="F321:F322"/>
    <mergeCell ref="D314:D315"/>
    <mergeCell ref="E314:E315"/>
    <mergeCell ref="F314:F315"/>
    <mergeCell ref="D316:D317"/>
    <mergeCell ref="E316:E317"/>
    <mergeCell ref="F316:F317"/>
    <mergeCell ref="D325:D326"/>
    <mergeCell ref="E325:E326"/>
    <mergeCell ref="F325:F326"/>
    <mergeCell ref="D318:D320"/>
    <mergeCell ref="E318:E320"/>
    <mergeCell ref="F318:F320"/>
    <mergeCell ref="D327:D328"/>
    <mergeCell ref="E327:E328"/>
    <mergeCell ref="F327:F328"/>
    <mergeCell ref="D335:D336"/>
    <mergeCell ref="E335:E336"/>
    <mergeCell ref="F335:F336"/>
    <mergeCell ref="D329:D330"/>
    <mergeCell ref="E329:E330"/>
    <mergeCell ref="F329:F330"/>
    <mergeCell ref="D331:D332"/>
    <mergeCell ref="E331:E332"/>
    <mergeCell ref="F331:F332"/>
    <mergeCell ref="D341:D343"/>
    <mergeCell ref="E341:E343"/>
    <mergeCell ref="F341:F343"/>
    <mergeCell ref="D352:D354"/>
    <mergeCell ref="E352:E354"/>
    <mergeCell ref="F352:F354"/>
    <mergeCell ref="D363:D368"/>
    <mergeCell ref="E363:E368"/>
    <mergeCell ref="F363:F368"/>
    <mergeCell ref="D349:D350"/>
    <mergeCell ref="E349:E350"/>
    <mergeCell ref="F349:F350"/>
    <mergeCell ref="D344:D346"/>
    <mergeCell ref="E344:E346"/>
    <mergeCell ref="F344:F346"/>
    <mergeCell ref="D347:D348"/>
    <mergeCell ref="E347:E348"/>
    <mergeCell ref="F347:F348"/>
    <mergeCell ref="D369:D370"/>
    <mergeCell ref="E369:E370"/>
    <mergeCell ref="F369:F370"/>
    <mergeCell ref="D355:D357"/>
    <mergeCell ref="E355:E357"/>
    <mergeCell ref="F355:F357"/>
    <mergeCell ref="D358:D362"/>
    <mergeCell ref="E358:E362"/>
    <mergeCell ref="F358:F362"/>
    <mergeCell ref="D380:D383"/>
    <mergeCell ref="E380:E383"/>
    <mergeCell ref="F380:F383"/>
    <mergeCell ref="D385:D391"/>
    <mergeCell ref="E385:E391"/>
    <mergeCell ref="F385:F391"/>
    <mergeCell ref="D392:D396"/>
    <mergeCell ref="D371:D376"/>
    <mergeCell ref="E371:E376"/>
    <mergeCell ref="F371:F376"/>
    <mergeCell ref="D377:D379"/>
    <mergeCell ref="E377:E379"/>
    <mergeCell ref="F377:F379"/>
    <mergeCell ref="E392:E396"/>
    <mergeCell ref="F392:F396"/>
    <mergeCell ref="D398:D401"/>
    <mergeCell ref="E398:E401"/>
    <mergeCell ref="F398:F401"/>
    <mergeCell ref="D402:D407"/>
    <mergeCell ref="E402:E407"/>
    <mergeCell ref="D420:D424"/>
    <mergeCell ref="E420:E424"/>
    <mergeCell ref="F420:F424"/>
    <mergeCell ref="D425:D428"/>
    <mergeCell ref="E425:E428"/>
    <mergeCell ref="F425:F428"/>
    <mergeCell ref="F402:F407"/>
    <mergeCell ref="D408:D412"/>
    <mergeCell ref="E408:E412"/>
    <mergeCell ref="F408:F412"/>
    <mergeCell ref="D413:D419"/>
    <mergeCell ref="E413:E419"/>
    <mergeCell ref="F413:F419"/>
    <mergeCell ref="D457:D461"/>
    <mergeCell ref="E457:E461"/>
    <mergeCell ref="F457:F461"/>
    <mergeCell ref="D448:D452"/>
    <mergeCell ref="E448:E452"/>
    <mergeCell ref="F448:F452"/>
    <mergeCell ref="D429:D431"/>
    <mergeCell ref="E429:E431"/>
    <mergeCell ref="F429:F431"/>
    <mergeCell ref="D432:D433"/>
    <mergeCell ref="E432:E433"/>
    <mergeCell ref="F432:F433"/>
    <mergeCell ref="D434:D437"/>
    <mergeCell ref="E434:E437"/>
    <mergeCell ref="F434:F437"/>
    <mergeCell ref="D438:D444"/>
    <mergeCell ref="E438:E444"/>
    <mergeCell ref="F438:F444"/>
    <mergeCell ref="D445:D447"/>
    <mergeCell ref="E445:E447"/>
    <mergeCell ref="F445:F447"/>
    <mergeCell ref="D453:D455"/>
    <mergeCell ref="E453:E455"/>
    <mergeCell ref="F453:F455"/>
    <mergeCell ref="D463:D467"/>
    <mergeCell ref="E463:E467"/>
    <mergeCell ref="F463:F467"/>
    <mergeCell ref="D468:D471"/>
    <mergeCell ref="E468:E471"/>
    <mergeCell ref="F468:F471"/>
    <mergeCell ref="D472:D479"/>
    <mergeCell ref="E472:E479"/>
    <mergeCell ref="F472:F479"/>
    <mergeCell ref="D492:D494"/>
    <mergeCell ref="F492:F494"/>
    <mergeCell ref="E492:E494"/>
    <mergeCell ref="D480:D482"/>
    <mergeCell ref="E480:E482"/>
    <mergeCell ref="F480:F482"/>
    <mergeCell ref="D483:D487"/>
    <mergeCell ref="E483:E487"/>
    <mergeCell ref="F483:F487"/>
    <mergeCell ref="D488:D491"/>
    <mergeCell ref="E488:E491"/>
    <mergeCell ref="F488:F491"/>
    <mergeCell ref="F522:F532"/>
    <mergeCell ref="E522:E532"/>
    <mergeCell ref="D522:D532"/>
    <mergeCell ref="F543:F548"/>
    <mergeCell ref="E543:E548"/>
    <mergeCell ref="D543:D548"/>
    <mergeCell ref="D549:D550"/>
    <mergeCell ref="E549:E550"/>
    <mergeCell ref="F549:F550"/>
    <mergeCell ref="D533:D538"/>
    <mergeCell ref="E533:E538"/>
    <mergeCell ref="F533:F538"/>
    <mergeCell ref="D539:D542"/>
    <mergeCell ref="E539:E542"/>
    <mergeCell ref="F539:F542"/>
    <mergeCell ref="E573:E576"/>
    <mergeCell ref="D552:D561"/>
    <mergeCell ref="E552:E561"/>
    <mergeCell ref="F552:F561"/>
    <mergeCell ref="D562:D564"/>
    <mergeCell ref="E562:E564"/>
    <mergeCell ref="F562:F564"/>
    <mergeCell ref="D566:D569"/>
    <mergeCell ref="E566:E569"/>
    <mergeCell ref="F566:F569"/>
    <mergeCell ref="D570:D572"/>
    <mergeCell ref="E570:E572"/>
    <mergeCell ref="F570:F572"/>
    <mergeCell ref="D573:D576"/>
    <mergeCell ref="F573:F576"/>
    <mergeCell ref="F578:F583"/>
    <mergeCell ref="E578:E583"/>
    <mergeCell ref="D578:D583"/>
    <mergeCell ref="D584:D586"/>
    <mergeCell ref="E584:E586"/>
    <mergeCell ref="F584:F586"/>
    <mergeCell ref="D587:D589"/>
    <mergeCell ref="E587:E589"/>
    <mergeCell ref="F587:F589"/>
    <mergeCell ref="F624:F630"/>
    <mergeCell ref="E624:E630"/>
    <mergeCell ref="D624:D630"/>
    <mergeCell ref="F631:F632"/>
    <mergeCell ref="E631:E632"/>
    <mergeCell ref="D631:D632"/>
    <mergeCell ref="D646:D647"/>
    <mergeCell ref="E646:E647"/>
    <mergeCell ref="F646:F647"/>
    <mergeCell ref="F633:F638"/>
    <mergeCell ref="E633:E638"/>
    <mergeCell ref="D633:D638"/>
    <mergeCell ref="D639:D642"/>
    <mergeCell ref="E639:E642"/>
    <mergeCell ref="F639:F642"/>
    <mergeCell ref="D643:D645"/>
    <mergeCell ref="E643:E645"/>
    <mergeCell ref="F643:F645"/>
    <mergeCell ref="F668:F671"/>
    <mergeCell ref="E668:E671"/>
    <mergeCell ref="D668:D671"/>
    <mergeCell ref="F648:F658"/>
    <mergeCell ref="E648:E658"/>
    <mergeCell ref="D648:D658"/>
    <mergeCell ref="D659:D663"/>
    <mergeCell ref="E659:E663"/>
    <mergeCell ref="F659:F663"/>
    <mergeCell ref="D664:D665"/>
    <mergeCell ref="E664:E665"/>
    <mergeCell ref="F664:F665"/>
    <mergeCell ref="F666:F667"/>
    <mergeCell ref="E666:E667"/>
    <mergeCell ref="D666:D667"/>
  </mergeCells>
  <phoneticPr fontId="28" type="noConversion"/>
  <conditionalFormatting sqref="I4:I609">
    <cfRule type="expression" dxfId="344" priority="49">
      <formula>O4</formula>
    </cfRule>
  </conditionalFormatting>
  <conditionalFormatting sqref="I613">
    <cfRule type="expression" dxfId="343" priority="48">
      <formula>O613</formula>
    </cfRule>
  </conditionalFormatting>
  <conditionalFormatting sqref="I611">
    <cfRule type="expression" dxfId="342" priority="47">
      <formula>O611</formula>
    </cfRule>
  </conditionalFormatting>
  <conditionalFormatting sqref="I610">
    <cfRule type="expression" dxfId="341" priority="46">
      <formula>O610</formula>
    </cfRule>
  </conditionalFormatting>
  <conditionalFormatting sqref="I614">
    <cfRule type="expression" dxfId="340" priority="45">
      <formula>O614</formula>
    </cfRule>
  </conditionalFormatting>
  <conditionalFormatting sqref="I615">
    <cfRule type="expression" dxfId="339" priority="44">
      <formula>O615</formula>
    </cfRule>
  </conditionalFormatting>
  <conditionalFormatting sqref="I612">
    <cfRule type="expression" dxfId="338" priority="43">
      <formula>O612</formula>
    </cfRule>
  </conditionalFormatting>
  <conditionalFormatting sqref="I616">
    <cfRule type="expression" dxfId="337" priority="42">
      <formula>O616</formula>
    </cfRule>
  </conditionalFormatting>
  <conditionalFormatting sqref="I617">
    <cfRule type="expression" dxfId="336" priority="41">
      <formula>O617</formula>
    </cfRule>
  </conditionalFormatting>
  <conditionalFormatting sqref="I618">
    <cfRule type="expression" dxfId="335" priority="40">
      <formula>O618</formula>
    </cfRule>
  </conditionalFormatting>
  <conditionalFormatting sqref="I619">
    <cfRule type="expression" dxfId="334" priority="39">
      <formula>O619</formula>
    </cfRule>
  </conditionalFormatting>
  <conditionalFormatting sqref="I620">
    <cfRule type="expression" dxfId="333" priority="38">
      <formula>O620</formula>
    </cfRule>
  </conditionalFormatting>
  <conditionalFormatting sqref="I621">
    <cfRule type="expression" dxfId="332" priority="37">
      <formula>O621</formula>
    </cfRule>
  </conditionalFormatting>
  <conditionalFormatting sqref="I622">
    <cfRule type="expression" dxfId="331" priority="36">
      <formula>O622</formula>
    </cfRule>
  </conditionalFormatting>
  <conditionalFormatting sqref="I623">
    <cfRule type="expression" dxfId="330" priority="35">
      <formula>O623</formula>
    </cfRule>
  </conditionalFormatting>
  <conditionalFormatting sqref="I627">
    <cfRule type="expression" dxfId="329" priority="33">
      <formula>O627</formula>
    </cfRule>
  </conditionalFormatting>
  <conditionalFormatting sqref="I624">
    <cfRule type="expression" dxfId="328" priority="32">
      <formula>O624</formula>
    </cfRule>
  </conditionalFormatting>
  <conditionalFormatting sqref="I625">
    <cfRule type="expression" dxfId="327" priority="31">
      <formula>O625</formula>
    </cfRule>
  </conditionalFormatting>
  <conditionalFormatting sqref="I626">
    <cfRule type="expression" dxfId="326" priority="30">
      <formula>O626</formula>
    </cfRule>
  </conditionalFormatting>
  <conditionalFormatting sqref="I628">
    <cfRule type="expression" dxfId="325" priority="29">
      <formula>O628</formula>
    </cfRule>
  </conditionalFormatting>
  <conditionalFormatting sqref="I629">
    <cfRule type="expression" dxfId="324" priority="28">
      <formula>O629</formula>
    </cfRule>
  </conditionalFormatting>
  <conditionalFormatting sqref="I630">
    <cfRule type="expression" dxfId="323" priority="27">
      <formula>O630</formula>
    </cfRule>
  </conditionalFormatting>
  <conditionalFormatting sqref="I631:I676">
    <cfRule type="expression" dxfId="322" priority="1">
      <formula>O631</formula>
    </cfRule>
  </conditionalFormatting>
  <dataValidations count="6">
    <dataValidation type="list" allowBlank="1" showInputMessage="1" showErrorMessage="1" sqref="J4:J290">
      <formula1>"인재양성과, 인재개발지원과,-"</formula1>
    </dataValidation>
    <dataValidation type="list" allowBlank="1" showInputMessage="1" showErrorMessage="1" sqref="J594 J291:J592 J599:J676">
      <formula1>"인재양성과, 인재개발지원과, 인재개발지원과·인재양성과, -"</formula1>
    </dataValidation>
    <dataValidation type="list" allowBlank="1" showInputMessage="1" showErrorMessage="1" sqref="K4:K676">
      <formula1>"즉시조치, 지속추진, 기 반영, 차기수반영, 단기검토, 중기검토, 장기검토, 수용불가, 기타, 보류, -"</formula1>
    </dataValidation>
    <dataValidation type="list" allowBlank="1" showInputMessage="1" showErrorMessage="1" sqref="L4:L676">
      <formula1>"단기과제, 중기과제, 장기과제, 보류, 기타"</formula1>
    </dataValidation>
    <dataValidation type="list" allowBlank="1" showInputMessage="1" showErrorMessage="1" sqref="N4:N676">
      <formula1>"처리완료, 미처리"</formula1>
    </dataValidation>
    <dataValidation type="list" allowBlank="1" showInputMessage="1" showErrorMessage="1" sqref="H4:H676">
      <formula1>"과정운영, 교과편성 및 강사선정, 교육방법, 교육환경, 기타, -"</formula1>
    </dataValidation>
  </dataValidations>
  <printOptions horizontalCentered="1"/>
  <pageMargins left="0.25" right="0.25" top="0.75" bottom="0.75" header="0.3" footer="0.3"/>
  <pageSetup paperSize="9" scale="47" fitToHeight="0" orientation="landscape" r:id="rId1"/>
  <headerFooter>
    <oddFooter>&amp;N페이지 중 &amp;P페이지</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N35"/>
  <sheetViews>
    <sheetView tabSelected="1" view="pageBreakPreview" zoomScale="70" zoomScaleNormal="100" zoomScaleSheetLayoutView="70" workbookViewId="0">
      <selection activeCell="M44" sqref="M44"/>
    </sheetView>
  </sheetViews>
  <sheetFormatPr defaultRowHeight="16.5"/>
  <cols>
    <col min="1" max="1" width="3.25" customWidth="1"/>
    <col min="2" max="2" width="22.875" customWidth="1"/>
    <col min="3" max="13" width="15.625" customWidth="1"/>
    <col min="14" max="14" width="10.625" customWidth="1"/>
  </cols>
  <sheetData>
    <row r="1" spans="1:14" ht="49.5" customHeight="1">
      <c r="A1" s="433" t="s">
        <v>5603</v>
      </c>
      <c r="B1" s="96"/>
      <c r="C1" s="96"/>
      <c r="D1" s="396"/>
      <c r="E1" s="396"/>
      <c r="F1" s="396"/>
      <c r="G1" s="396"/>
      <c r="H1" s="396"/>
      <c r="I1" s="396"/>
      <c r="J1" s="396"/>
      <c r="K1" s="396"/>
      <c r="L1" s="396"/>
      <c r="M1" s="396"/>
      <c r="N1" s="383"/>
    </row>
    <row r="2" spans="1:14" ht="23.25" customHeight="1">
      <c r="A2" s="373"/>
      <c r="B2" s="373"/>
      <c r="C2" s="374"/>
      <c r="D2" s="374"/>
      <c r="E2" s="375"/>
      <c r="F2" s="376"/>
      <c r="G2" s="96"/>
      <c r="H2" s="96"/>
      <c r="I2" s="96"/>
      <c r="J2" s="96"/>
      <c r="K2" s="96"/>
      <c r="L2" s="96"/>
      <c r="M2" s="229" t="s">
        <v>5014</v>
      </c>
    </row>
    <row r="3" spans="1:14" ht="35.1" customHeight="1">
      <c r="A3" s="384" t="s">
        <v>5602</v>
      </c>
      <c r="B3" s="384"/>
      <c r="C3" s="381">
        <v>2014</v>
      </c>
      <c r="D3" s="381">
        <v>2015</v>
      </c>
      <c r="E3" s="381">
        <v>2016</v>
      </c>
      <c r="F3" s="381">
        <v>2017</v>
      </c>
      <c r="G3" s="381">
        <v>2018</v>
      </c>
      <c r="H3" s="381">
        <v>2019</v>
      </c>
      <c r="I3" s="381">
        <v>2020</v>
      </c>
      <c r="J3" s="381">
        <v>2021</v>
      </c>
      <c r="K3" s="381">
        <v>2022</v>
      </c>
      <c r="L3" s="381">
        <v>2023</v>
      </c>
      <c r="M3" s="381">
        <v>2024</v>
      </c>
    </row>
    <row r="4" spans="1:14" ht="35.1" customHeight="1" thickBot="1">
      <c r="A4" s="583"/>
      <c r="B4" s="584" t="s">
        <v>5826</v>
      </c>
      <c r="C4" s="595">
        <v>4.3099999999999996</v>
      </c>
      <c r="D4" s="595">
        <v>4.3899999999999997</v>
      </c>
      <c r="E4" s="595">
        <v>4.26</v>
      </c>
      <c r="F4" s="596">
        <v>4.4000000000000004</v>
      </c>
      <c r="G4" s="595">
        <v>4.3499999999999996</v>
      </c>
      <c r="H4" s="595">
        <v>4.3899999999999997</v>
      </c>
      <c r="I4" s="595">
        <v>4.34</v>
      </c>
      <c r="J4" s="595">
        <v>4.42</v>
      </c>
      <c r="K4" s="595">
        <v>4.4800000000000004</v>
      </c>
      <c r="L4" s="595">
        <v>4.49</v>
      </c>
      <c r="M4" s="596">
        <f>'(입력) 점수총괄'!$AA$4</f>
        <v>4.5322742273529979</v>
      </c>
    </row>
    <row r="5" spans="1:14" ht="35.1" customHeight="1" thickTop="1">
      <c r="A5" s="585"/>
      <c r="B5" s="586" t="s">
        <v>5811</v>
      </c>
      <c r="C5" s="483">
        <v>4.4000000000000004</v>
      </c>
      <c r="D5" s="483">
        <v>4.5199999999999996</v>
      </c>
      <c r="E5" s="483">
        <v>4.4800000000000004</v>
      </c>
      <c r="F5" s="483">
        <v>4.55</v>
      </c>
      <c r="G5" s="483">
        <v>4.49</v>
      </c>
      <c r="H5" s="483">
        <v>4.51</v>
      </c>
      <c r="I5" s="483">
        <v>4.3600000000000003</v>
      </c>
      <c r="J5" s="483">
        <v>4.43</v>
      </c>
      <c r="K5" s="483">
        <v>4.5199999999999996</v>
      </c>
      <c r="L5" s="483">
        <v>4.53</v>
      </c>
      <c r="M5" s="483">
        <f>'(입력) 점수총괄'!$J$4</f>
        <v>4.5729430039383026</v>
      </c>
    </row>
    <row r="6" spans="1:14" ht="35.1" customHeight="1">
      <c r="A6" s="587"/>
      <c r="B6" s="588" t="s">
        <v>5837</v>
      </c>
      <c r="C6" s="382">
        <v>4.42</v>
      </c>
      <c r="D6" s="382">
        <v>4.43</v>
      </c>
      <c r="E6" s="382">
        <v>4.0999999999999996</v>
      </c>
      <c r="F6" s="382">
        <v>4.3600000000000003</v>
      </c>
      <c r="G6" s="382">
        <v>4.32</v>
      </c>
      <c r="H6" s="382">
        <v>4.3600000000000003</v>
      </c>
      <c r="I6" s="382">
        <v>4.34</v>
      </c>
      <c r="J6" s="382">
        <v>4.38</v>
      </c>
      <c r="K6" s="382">
        <v>4.42</v>
      </c>
      <c r="L6" s="382">
        <v>4.41</v>
      </c>
      <c r="M6" s="382">
        <f>'(입력) 점수총괄'!$W$4</f>
        <v>4.4663575636812807</v>
      </c>
    </row>
    <row r="7" spans="1:14" ht="35.1" customHeight="1">
      <c r="A7" s="589"/>
      <c r="B7" s="590" t="s">
        <v>5613</v>
      </c>
      <c r="C7" s="386">
        <v>4.2387387387387383</v>
      </c>
      <c r="D7" s="388">
        <v>4.3180995475113146</v>
      </c>
      <c r="E7" s="386">
        <v>4.0063461538461551</v>
      </c>
      <c r="F7" s="389">
        <v>4.3099999999999996</v>
      </c>
      <c r="G7" s="389">
        <v>4.25</v>
      </c>
      <c r="H7" s="389">
        <v>4.32</v>
      </c>
      <c r="I7" s="389">
        <v>4.32</v>
      </c>
      <c r="J7" s="389">
        <v>4.45</v>
      </c>
      <c r="K7" s="389">
        <v>4.4400000000000004</v>
      </c>
      <c r="L7" s="390">
        <v>4.4000000000000004</v>
      </c>
      <c r="M7" s="386">
        <f>'(입력) 점수총괄'!$X$4</f>
        <v>4.4476010335003879</v>
      </c>
    </row>
    <row r="8" spans="1:14" ht="35.1" customHeight="1">
      <c r="A8" s="591"/>
      <c r="B8" s="592" t="s">
        <v>4794</v>
      </c>
      <c r="C8" s="391">
        <v>4.6085585585585598</v>
      </c>
      <c r="D8" s="387">
        <v>4.5559728506787334</v>
      </c>
      <c r="E8" s="387">
        <v>4.1967464114832538</v>
      </c>
      <c r="F8" s="392">
        <v>4.4000000000000004</v>
      </c>
      <c r="G8" s="392">
        <v>4.4000000000000004</v>
      </c>
      <c r="H8" s="392">
        <v>4.4000000000000004</v>
      </c>
      <c r="I8" s="392">
        <v>4.4000000000000004</v>
      </c>
      <c r="J8" s="393">
        <v>4.37</v>
      </c>
      <c r="K8" s="393">
        <v>4.43</v>
      </c>
      <c r="L8" s="393">
        <v>4.43</v>
      </c>
      <c r="M8" s="387">
        <f>'(입력) 점수총괄'!$Y$4</f>
        <v>4.4810703972854897</v>
      </c>
    </row>
    <row r="9" spans="1:14" ht="35.1" customHeight="1">
      <c r="A9" s="593"/>
      <c r="B9" s="594" t="s">
        <v>5702</v>
      </c>
      <c r="C9" s="218">
        <v>4.34</v>
      </c>
      <c r="D9" s="218">
        <v>4.34</v>
      </c>
      <c r="E9" s="218">
        <v>4.3</v>
      </c>
      <c r="F9" s="218">
        <v>4.41</v>
      </c>
      <c r="G9" s="218">
        <v>4.3</v>
      </c>
      <c r="H9" s="218">
        <v>4.37</v>
      </c>
      <c r="I9" s="218">
        <v>4.38</v>
      </c>
      <c r="J9" s="218">
        <v>4.45</v>
      </c>
      <c r="K9" s="218">
        <v>4.53</v>
      </c>
      <c r="L9" s="218">
        <v>4.49</v>
      </c>
      <c r="M9" s="218">
        <f>'(입력) 점수총괄'!$Z$4</f>
        <v>4.54</v>
      </c>
    </row>
    <row r="10" spans="1:14" ht="27.75" customHeight="1">
      <c r="A10" s="96"/>
      <c r="B10" s="96"/>
      <c r="C10" s="96"/>
      <c r="D10" s="96"/>
      <c r="E10" s="96"/>
      <c r="F10" s="96"/>
      <c r="G10" s="96"/>
      <c r="H10" s="96"/>
      <c r="I10" s="96"/>
      <c r="J10" s="96"/>
      <c r="K10" s="96"/>
      <c r="L10" s="96"/>
      <c r="M10" s="96"/>
    </row>
    <row r="11" spans="1:14" ht="40.5" customHeight="1">
      <c r="A11" s="433" t="s">
        <v>5788</v>
      </c>
      <c r="B11" s="96"/>
      <c r="C11" s="96"/>
      <c r="D11" s="396"/>
      <c r="E11" s="396"/>
      <c r="F11" s="396"/>
      <c r="G11" s="396"/>
      <c r="H11" s="396"/>
      <c r="I11" s="396"/>
      <c r="J11" s="396"/>
      <c r="K11" s="396"/>
      <c r="L11" s="396"/>
      <c r="M11" s="396"/>
    </row>
    <row r="12" spans="1:14" ht="20.25" customHeight="1">
      <c r="A12" s="373"/>
      <c r="B12" s="373"/>
      <c r="C12" s="374"/>
      <c r="D12" s="374"/>
      <c r="E12" s="375"/>
      <c r="F12" s="376"/>
      <c r="G12" s="96"/>
      <c r="H12" s="96"/>
      <c r="I12" s="96"/>
      <c r="J12" s="96"/>
      <c r="K12" s="96"/>
      <c r="L12" s="96"/>
      <c r="M12" s="229" t="s">
        <v>5013</v>
      </c>
    </row>
    <row r="13" spans="1:14" ht="61.5" customHeight="1">
      <c r="A13" s="384" t="s">
        <v>5790</v>
      </c>
      <c r="B13" s="384"/>
      <c r="C13" s="381" t="s">
        <v>4386</v>
      </c>
      <c r="D13" s="381" t="s">
        <v>4387</v>
      </c>
      <c r="E13" s="381" t="s">
        <v>5604</v>
      </c>
      <c r="F13" s="381" t="s">
        <v>5605</v>
      </c>
      <c r="G13" s="381" t="s">
        <v>5606</v>
      </c>
      <c r="H13" s="381" t="s">
        <v>5607</v>
      </c>
      <c r="I13" s="381" t="s">
        <v>5608</v>
      </c>
      <c r="J13" s="381" t="s">
        <v>5609</v>
      </c>
      <c r="K13" s="381" t="s">
        <v>5610</v>
      </c>
      <c r="L13" s="381" t="s">
        <v>5611</v>
      </c>
      <c r="M13" s="381" t="s">
        <v>5612</v>
      </c>
    </row>
    <row r="14" spans="1:14" ht="49.5" customHeight="1" thickBot="1">
      <c r="A14" s="583"/>
      <c r="B14" s="584" t="s">
        <v>5838</v>
      </c>
      <c r="C14" s="615">
        <f>AVERAGEIF('(입력) 점수총괄'!$A$5:$A$180,C13,'(입력) 점수총괄'!$AA$5:$AA$180)</f>
        <v>4.4939757936507938</v>
      </c>
      <c r="D14" s="615">
        <f>AVERAGEIF('(입력) 점수총괄'!$A$5:$A$180,"3월",'(입력) 점수총괄'!$AA$5:$AA$180)</f>
        <v>4.511929017645163</v>
      </c>
      <c r="E14" s="615">
        <f>AVERAGEIF('(입력) 점수총괄'!$A$5:$A$180,"4월",'(입력) 점수총괄'!$AA$5:$AA$180)</f>
        <v>4.5594124923522248</v>
      </c>
      <c r="F14" s="615">
        <f>AVERAGEIF('(입력) 점수총괄'!$A$5:$A$180,"5월",'(입력) 점수총괄'!$AA$5:$AA$180)</f>
        <v>4.4767622127714466</v>
      </c>
      <c r="G14" s="615">
        <f>AVERAGEIF('(입력) 점수총괄'!$A$5:$A$180,"6월",'(입력) 점수총괄'!$AA$5:$AA$180)</f>
        <v>4.434458751433751</v>
      </c>
      <c r="H14" s="615">
        <f>AVERAGEIF('(입력) 점수총괄'!$A$5:$A$180,"7월",'(입력) 점수총괄'!$AA$5:$AA$180)</f>
        <v>4.5759228794931923</v>
      </c>
      <c r="I14" s="615">
        <f>AVERAGEIF('(입력) 점수총괄'!$A$5:$A$180,"8월",'(입력) 점수총괄'!$AA$5:$AA$180)</f>
        <v>4.6007803446553455</v>
      </c>
      <c r="J14" s="615">
        <f>AVERAGEIF('(입력) 점수총괄'!$A$5:$A$180,"9월",'(입력) 점수총괄'!$AA$5:$AA$180)</f>
        <v>4.5817898979107321</v>
      </c>
      <c r="K14" s="615">
        <f>AVERAGEIF('(입력) 점수총괄'!$A$5:$A$180,"10월",'(입력) 점수총괄'!$AA$5:$AA$180)</f>
        <v>4.5568545850083897</v>
      </c>
      <c r="L14" s="615">
        <f>AVERAGEIF('(입력) 점수총괄'!$A$5:$A$180,"11월",'(입력) 점수총괄'!$AA$5:$AA$180)</f>
        <v>4.5632761970705813</v>
      </c>
      <c r="M14" s="615">
        <f>AVERAGEIF('(입력) 점수총괄'!$A$5:$A$180,"12월",'(입력) 점수총괄'!$AA$5:$AA$180)</f>
        <v>4.5053715630690325</v>
      </c>
      <c r="N14" s="383"/>
    </row>
    <row r="15" spans="1:14" ht="25.5" customHeight="1" thickTop="1">
      <c r="A15" s="597"/>
      <c r="B15" s="598" t="s">
        <v>5839</v>
      </c>
      <c r="C15" s="483">
        <f>AVERAGEIF('(입력) 점수총괄'!$A$5:$A$180,C13,'(입력) 점수총괄'!$J$5:$J$180)</f>
        <v>4.5359999999999996</v>
      </c>
      <c r="D15" s="483">
        <f>AVERAGEIF('(입력) 점수총괄'!$A$5:$A$180,D13,'(입력) 점수총괄'!$J$5:$J$180)</f>
        <v>4.5483333333333338</v>
      </c>
      <c r="E15" s="483">
        <f>AVERAGEIF('(입력) 점수총괄'!$A$5:$A$180,E13,'(입력) 점수총괄'!$J$5:$J$180)</f>
        <v>4.6071428571428568</v>
      </c>
      <c r="F15" s="483">
        <f>AVERAGEIF('(입력) 점수총괄'!$A$5:$A$180,F13,'(입력) 점수총괄'!$J$5:$J$180)</f>
        <v>4.5113636363636358</v>
      </c>
      <c r="G15" s="483">
        <f>AVERAGEIF('(입력) 점수총괄'!$A$5:$A$180,G13,'(입력) 점수총괄'!$J$5:$J$180)</f>
        <v>4.4233333333333338</v>
      </c>
      <c r="H15" s="483">
        <f>AVERAGEIF('(입력) 점수총괄'!$A$5:$A$180,H13,'(입력) 점수총괄'!$J$5:$J$180)</f>
        <v>4.6083333333333334</v>
      </c>
      <c r="I15" s="483">
        <f>AVERAGEIF('(입력) 점수총괄'!$A$5:$A$180,I13,'(입력) 점수총괄'!$J$5:$J$180)</f>
        <v>4.6828571428571433</v>
      </c>
      <c r="J15" s="483">
        <f>AVERAGEIF('(입력) 점수총괄'!$A$5:$A$180,J13,'(입력) 점수총괄'!$J$5:$J$180)</f>
        <v>4.6546666666666665</v>
      </c>
      <c r="K15" s="483">
        <f>AVERAGEIF('(입력) 점수총괄'!$A$5:$A$180,K13,'(입력) 점수총괄'!$J$5:$J$180)</f>
        <v>4.5991304347826087</v>
      </c>
      <c r="L15" s="483">
        <f>AVERAGEIF('(입력) 점수총괄'!$A$5:$A$180,L13,'(입력) 점수총괄'!$J$5:$J$180)</f>
        <v>4.6133333333333333</v>
      </c>
      <c r="M15" s="483">
        <f>AVERAGEIF('(입력) 점수총괄'!$A$5:$A$180,M13,'(입력) 점수총괄'!$J$5:$J$180)</f>
        <v>4.5518538653757581</v>
      </c>
    </row>
    <row r="16" spans="1:14" ht="35.25" customHeight="1">
      <c r="A16" s="599"/>
      <c r="B16" s="600" t="s">
        <v>5810</v>
      </c>
      <c r="C16" s="218">
        <f>AVERAGEIF('(입력) 점수총괄'!$A$5:$A$180,C13,'(입력) 점수총괄'!$K$5:$K$180)</f>
        <v>4.4420000000000002</v>
      </c>
      <c r="D16" s="218">
        <f>AVERAGEIF('(입력) 점수총괄'!$A$5:$A$180,D13,'(입력) 점수총괄'!$K$5:$K$180)</f>
        <v>4.5266666666666673</v>
      </c>
      <c r="E16" s="218">
        <f>AVERAGEIF('(입력) 점수총괄'!$A$5:$A$180,E13,'(입력) 점수총괄'!$K$5:$K$180)</f>
        <v>4.6114285714285712</v>
      </c>
      <c r="F16" s="218">
        <f>AVERAGEIF('(입력) 점수총괄'!$A$5:$A$180,F13,'(입력) 점수총괄'!$K$5:$K$180)</f>
        <v>4.4927272727272722</v>
      </c>
      <c r="G16" s="218">
        <f>AVERAGEIF('(입력) 점수총괄'!$A$5:$A$180,G13,'(입력) 점수총괄'!$K$5:$K$180)</f>
        <v>4.4539999999999997</v>
      </c>
      <c r="H16" s="218">
        <f>AVERAGEIF('(입력) 점수총괄'!$A$5:$A$180,H13,'(입력) 점수총괄'!$K$5:$K$180)</f>
        <v>4.5855555555555556</v>
      </c>
      <c r="I16" s="218">
        <f>AVERAGEIF('(입력) 점수총괄'!$A$5:$A$180,I13,'(입력) 점수총괄'!$K$5:$K$180)</f>
        <v>4.5514285714285716</v>
      </c>
      <c r="J16" s="218">
        <f>AVERAGEIF('(입력) 점수총괄'!$A$5:$A$180,J13,'(입력) 점수총괄'!$K$5:$K$180)</f>
        <v>4.4973333333333327</v>
      </c>
      <c r="K16" s="218">
        <f>AVERAGEIF('(입력) 점수총괄'!$A$5:$A$180,K13,'(입력) 점수총괄'!$K$5:$K$180)</f>
        <v>4.554347826086957</v>
      </c>
      <c r="L16" s="218">
        <f>AVERAGEIF('(입력) 점수총괄'!$A$5:$A$180,L13,'(입력) 점수총괄'!$K$5:$K$180)</f>
        <v>4.5358333333333336</v>
      </c>
      <c r="M16" s="218">
        <f>AVERAGEIF('(입력) 점수총괄'!$A$5:$A$180,M13,'(입력) 점수총괄'!$K$5:$K$180)</f>
        <v>4.4979308538155127</v>
      </c>
    </row>
    <row r="17" spans="1:13" ht="35.1" customHeight="1">
      <c r="A17" s="601"/>
      <c r="B17" s="602" t="s">
        <v>5840</v>
      </c>
      <c r="C17" s="385">
        <f>AVERAGEIF('(입력) 점수총괄'!$A$5:$A$180,C13,'(입력) 점수총괄'!$L$5:$L$180)</f>
        <v>4.4960000000000004</v>
      </c>
      <c r="D17" s="385">
        <f>AVERAGEIF('(입력) 점수총괄'!$A$5:$A$180,D13,'(입력) 점수총괄'!$L$5:$L$180)</f>
        <v>4.528888888888889</v>
      </c>
      <c r="E17" s="385">
        <f>AVERAGEIF('(입력) 점수총괄'!$A$5:$A$180,E13,'(입력) 점수총괄'!$L$5:$L$180)</f>
        <v>4.5645238095238101</v>
      </c>
      <c r="F17" s="385">
        <f>AVERAGEIF('(입력) 점수총괄'!$A$5:$A$180,F13,'(입력) 점수총괄'!$L$5:$L$180)</f>
        <v>4.4538636363636366</v>
      </c>
      <c r="G17" s="385">
        <f>AVERAGEIF('(입력) 점수총괄'!$A$5:$A$180,G13,'(입력) 점수총괄'!$L$5:$L$180)</f>
        <v>4.432666666666667</v>
      </c>
      <c r="H17" s="385">
        <f>AVERAGEIF('(입력) 점수총괄'!$A$5:$A$180,H13,'(입력) 점수총괄'!$L$5:$L$180)</f>
        <v>4.5755555555555558</v>
      </c>
      <c r="I17" s="385">
        <f>AVERAGEIF('(입력) 점수총괄'!$A$5:$A$180,I13,'(입력) 점수총괄'!$L$5:$L$180)</f>
        <v>4.605714285714285</v>
      </c>
      <c r="J17" s="385">
        <f>AVERAGEIF('(입력) 점수총괄'!$A$5:$A$180,J13,'(입력) 점수총괄'!$L$5:$L$180)</f>
        <v>4.5716666666666663</v>
      </c>
      <c r="K17" s="385">
        <f>AVERAGEIF('(입력) 점수총괄'!$A$5:$A$180,K13,'(입력) 점수총괄'!$L$5:$L$180)</f>
        <v>4.5469565217391308</v>
      </c>
      <c r="L17" s="385">
        <f>AVERAGEIF('(입력) 점수총괄'!$A$5:$A$180,L13,'(입력) 점수총괄'!$L$5:$L$180)</f>
        <v>4.5479166666666666</v>
      </c>
      <c r="M17" s="385">
        <f>AVERAGEIF('(입력) 점수총괄'!$A$5:$A$180,M13,'(입력) 점수총괄'!$L$5:$L$180)</f>
        <v>4.4924497974661275</v>
      </c>
    </row>
    <row r="18" spans="1:13" ht="35.1" customHeight="1">
      <c r="A18" s="603"/>
      <c r="B18" s="604" t="s">
        <v>5822</v>
      </c>
      <c r="C18" s="484">
        <f>AVERAGEIF('(입력) 점수총괄'!$A$5:$A$180,C13,'(입력) 점수총괄'!$M$5:$M$180)</f>
        <v>4.5020000000000007</v>
      </c>
      <c r="D18" s="484">
        <f>AVERAGEIF('(입력) 점수총괄'!$A$5:$A$180,D13,'(입력) 점수총괄'!$M$5:$M$180)</f>
        <v>4.5472222222222225</v>
      </c>
      <c r="E18" s="484">
        <f>AVERAGEIF('(입력) 점수총괄'!$A$5:$A$180,E13,'(입력) 점수총괄'!$M$5:$M$180)</f>
        <v>4.5809523809523807</v>
      </c>
      <c r="F18" s="484">
        <f>AVERAGEIF('(입력) 점수총괄'!$A$5:$A$180,F13,'(입력) 점수총괄'!$M$5:$M$180)</f>
        <v>4.4659090909090908</v>
      </c>
      <c r="G18" s="484">
        <f>AVERAGEIF('(입력) 점수총괄'!$A$5:$A$180,G13,'(입력) 점수총괄'!$M$5:$M$180)</f>
        <v>4.4546666666666663</v>
      </c>
      <c r="H18" s="484">
        <f>AVERAGEIF('(입력) 점수총괄'!$A$5:$A$180,H13,'(입력) 점수총괄'!$M$5:$M$180)</f>
        <v>4.6061111111111108</v>
      </c>
      <c r="I18" s="484">
        <f>AVERAGEIF('(입력) 점수총괄'!$A$5:$A$180,I13,'(입력) 점수총괄'!$M$5:$M$180)</f>
        <v>4.612857142857143</v>
      </c>
      <c r="J18" s="484">
        <f>AVERAGEIF('(입력) 점수총괄'!$A$5:$A$180,J13,'(입력) 점수총괄'!$M$5:$M$180)</f>
        <v>4.5986666666666656</v>
      </c>
      <c r="K18" s="484">
        <f>AVERAGEIF('(입력) 점수총괄'!$A$5:$A$180,K13,'(입력) 점수총괄'!$M$5:$M$180)</f>
        <v>4.5669565217391304</v>
      </c>
      <c r="L18" s="484">
        <f>AVERAGEIF('(입력) 점수총괄'!$A$5:$A$180,L13,'(입력) 점수총괄'!$M$5:$M$180)</f>
        <v>4.5533333333333337</v>
      </c>
      <c r="M18" s="484">
        <f>AVERAGEIF('(입력) 점수총괄'!$A$5:$A$180,M13,'(입력) 점수총괄'!$M$5:$M$180)</f>
        <v>4.4986879450448543</v>
      </c>
    </row>
    <row r="19" spans="1:13" ht="35.1" customHeight="1">
      <c r="A19" s="605"/>
      <c r="B19" s="606" t="s">
        <v>5789</v>
      </c>
      <c r="C19" s="387">
        <f>AVERAGEIF('(입력) 점수총괄'!$A$5:$A$180,C13,'(입력) 점수총괄'!$N$5:$N$180)</f>
        <v>4.49</v>
      </c>
      <c r="D19" s="387">
        <f>AVERAGEIF('(입력) 점수총괄'!$A$5:$A$180,D13,'(입력) 점수총괄'!$N$5:$N$180)</f>
        <v>4.5105555555555554</v>
      </c>
      <c r="E19" s="387">
        <f>AVERAGEIF('(입력) 점수총괄'!$A$5:$A$180,E13,'(입력) 점수총괄'!$N$5:$N$180)</f>
        <v>4.5747368421052634</v>
      </c>
      <c r="F19" s="387">
        <f>AVERAGEIF('(입력) 점수총괄'!$A$5:$A$180,F13,'(입력) 점수총괄'!$N$5:$N$180)</f>
        <v>4.4418181818181814</v>
      </c>
      <c r="G19" s="387">
        <f>AVERAGEIF('(입력) 점수총괄'!$A$5:$A$180,G13,'(입력) 점수총괄'!$N$5:$N$180)</f>
        <v>4.4106666666666667</v>
      </c>
      <c r="H19" s="387">
        <f>AVERAGEIF('(입력) 점수총괄'!$A$5:$A$180,H13,'(입력) 점수총괄'!$N$5:$N$180)</f>
        <v>4.5449999999999999</v>
      </c>
      <c r="I19" s="387">
        <f>AVERAGEIF('(입력) 점수총괄'!$A$5:$A$180,I13,'(입력) 점수총괄'!$N$5:$N$180)</f>
        <v>4.5985714285714279</v>
      </c>
      <c r="J19" s="387">
        <f>AVERAGEIF('(입력) 점수총괄'!$A$5:$A$180,J13,'(입력) 점수총괄'!$N$5:$N$180)</f>
        <v>4.5446666666666671</v>
      </c>
      <c r="K19" s="387">
        <f>AVERAGEIF('(입력) 점수총괄'!$A$5:$A$180,K13,'(입력) 점수총괄'!$N$5:$N$180)</f>
        <v>4.5269565217391312</v>
      </c>
      <c r="L19" s="387">
        <f>AVERAGEIF('(입력) 점수총괄'!$A$5:$A$180,L13,'(입력) 점수총괄'!$N$5:$N$180)</f>
        <v>4.5425000000000004</v>
      </c>
      <c r="M19" s="387">
        <f>AVERAGEIF('(입력) 점수총괄'!$A$5:$A$180,M13,'(입력) 점수총괄'!$N$5:$N$180)</f>
        <v>4.4862116498874025</v>
      </c>
    </row>
    <row r="20" spans="1:13" ht="35.1" customHeight="1">
      <c r="A20" s="601"/>
      <c r="B20" s="607" t="s">
        <v>5841</v>
      </c>
      <c r="C20" s="385">
        <f>AVERAGEIF('(입력) 점수총괄'!$A$5:$A$180,C13,'(입력) 점수총괄'!$O$5:$O$180)</f>
        <v>4.5399999999999991</v>
      </c>
      <c r="D20" s="385">
        <f>AVERAGEIF('(입력) 점수총괄'!$A$5:$A$180,D13,'(입력) 점수총괄'!$O$5:$O$180)</f>
        <v>4.4919444444444458</v>
      </c>
      <c r="E20" s="385">
        <f>AVERAGEIF('(입력) 점수총괄'!$A$5:$A$180,E13,'(입력) 점수총괄'!$O$5:$O$180)</f>
        <v>4.5482142857142858</v>
      </c>
      <c r="F20" s="385">
        <f>AVERAGEIF('(입력) 점수총괄'!$A$5:$A$180,F13,'(입력) 점수총괄'!$O$5:$O$180)</f>
        <v>4.4474999999999998</v>
      </c>
      <c r="G20" s="385">
        <f>AVERAGEIF('(입력) 점수총괄'!$A$5:$A$180,G13,'(입력) 점수총괄'!$O$5:$O$180)</f>
        <v>4.3822777777777775</v>
      </c>
      <c r="H20" s="385">
        <f>AVERAGEIF('(입력) 점수총괄'!$A$5:$A$180,H13,'(입력) 점수총괄'!$O$5:$O$180)</f>
        <v>4.5694444444444455</v>
      </c>
      <c r="I20" s="385">
        <f>AVERAGEIF('(입력) 점수총괄'!$A$5:$A$180,I13,'(입력) 점수총괄'!$O$5:$O$180)</f>
        <v>4.5935714285714289</v>
      </c>
      <c r="J20" s="385">
        <f>AVERAGEIF('(입력) 점수총괄'!$A$5:$A$180,J13,'(입력) 점수총괄'!$O$5:$O$180)</f>
        <v>4.5474999999999994</v>
      </c>
      <c r="K20" s="385">
        <f>AVERAGEIF('(입력) 점수총괄'!$A$5:$A$180,K13,'(입력) 점수총괄'!$O$5:$O$180)</f>
        <v>4.542355072463768</v>
      </c>
      <c r="L20" s="385">
        <f>AVERAGEIF('(입력) 점수총괄'!$A$5:$A$180,L13,'(입력) 점수총괄'!$O$5:$O$180)</f>
        <v>4.5558333333333341</v>
      </c>
      <c r="M20" s="385">
        <f>AVERAGEIF('(입력) 점수총괄'!$A$5:$A$180,M13,'(입력) 점수총괄'!$O$5:$O$180)</f>
        <v>4.4984677161008335</v>
      </c>
    </row>
    <row r="21" spans="1:13" ht="35.1" customHeight="1">
      <c r="A21" s="608"/>
      <c r="B21" s="604" t="s">
        <v>5782</v>
      </c>
      <c r="C21" s="484">
        <f>AVERAGEIF('(입력) 점수총괄'!$A$5:$A$180,C13,'(입력) 점수총괄'!$P$5:$P$180)</f>
        <v>4.5200000000000005</v>
      </c>
      <c r="D21" s="484">
        <f>AVERAGEIF('(입력) 점수총괄'!$A$5:$A$180,D13,'(입력) 점수총괄'!$P$5:$P$180)</f>
        <v>4.5011111111111113</v>
      </c>
      <c r="E21" s="484">
        <f>AVERAGEIF('(입력) 점수총괄'!$A$5:$A$180,E13,'(입력) 점수총괄'!$P$5:$P$180)</f>
        <v>4.5533333333333337</v>
      </c>
      <c r="F21" s="484">
        <f>AVERAGEIF('(입력) 점수총괄'!$A$5:$A$180,F13,'(입력) 점수총괄'!$P$5:$P$180)</f>
        <v>4.4576190476190467</v>
      </c>
      <c r="G21" s="484">
        <f>AVERAGEIF('(입력) 점수총괄'!$A$5:$A$180,G13,'(입력) 점수총괄'!$P$5:$P$180)</f>
        <v>4.3633333333333333</v>
      </c>
      <c r="H21" s="484">
        <f>AVERAGEIF('(입력) 점수총괄'!$A$5:$A$180,H13,'(입력) 점수총괄'!$P$5:$P$180)</f>
        <v>4.5638888888888891</v>
      </c>
      <c r="I21" s="484">
        <f>AVERAGEIF('(입력) 점수총괄'!$A$5:$A$180,I13,'(입력) 점수총괄'!$P$5:$P$180)</f>
        <v>4.62</v>
      </c>
      <c r="J21" s="484">
        <f>AVERAGEIF('(입력) 점수총괄'!$A$5:$A$180,J13,'(입력) 점수총괄'!$P$5:$P$180)</f>
        <v>4.5679999999999996</v>
      </c>
      <c r="K21" s="484">
        <f>AVERAGEIF('(입력) 점수총괄'!$A$5:$A$180,K13,'(입력) 점수총괄'!$P$5:$P$180)</f>
        <v>4.5617391304347823</v>
      </c>
      <c r="L21" s="484">
        <f>AVERAGEIF('(입력) 점수총괄'!$A$5:$A$180,L13,'(입력) 점수총괄'!$P$5:$P$180)</f>
        <v>4.5341666666666667</v>
      </c>
      <c r="M21" s="484">
        <f>AVERAGEIF('(입력) 점수총괄'!$A$5:$A$180,M13,'(입력) 점수총괄'!$P$5:$P$180)</f>
        <v>4.5095965634600086</v>
      </c>
    </row>
    <row r="22" spans="1:13" ht="35.1" customHeight="1">
      <c r="A22" s="608"/>
      <c r="B22" s="609" t="s">
        <v>5783</v>
      </c>
      <c r="C22" s="485">
        <f>AVERAGEIF('(입력) 점수총괄'!$A$5:$A$180,C13,'(입력) 점수총괄'!$Q$5:$Q$180)</f>
        <v>4.5359999999999996</v>
      </c>
      <c r="D22" s="485">
        <f>AVERAGEIF('(입력) 점수총괄'!$A$5:$A$180,D13,'(입력) 점수총괄'!$Q$5:$Q$180)</f>
        <v>4.5400000000000009</v>
      </c>
      <c r="E22" s="485">
        <f>AVERAGEIF('(입력) 점수총괄'!$A$5:$A$180,E13,'(입력) 점수총괄'!$Q$5:$Q$180)</f>
        <v>4.593809523809524</v>
      </c>
      <c r="F22" s="485">
        <f>AVERAGEIF('(입력) 점수총괄'!$A$5:$A$180,F13,'(입력) 점수총괄'!$Q$5:$Q$180)</f>
        <v>4.4742857142857151</v>
      </c>
      <c r="G22" s="485">
        <f>AVERAGEIF('(입력) 점수총괄'!$A$5:$A$180,G13,'(입력) 점수총괄'!$Q$5:$Q$180)</f>
        <v>4.3953333333333315</v>
      </c>
      <c r="H22" s="485">
        <f>AVERAGEIF('(입력) 점수총괄'!$A$5:$A$180,H13,'(입력) 점수총괄'!$Q$5:$Q$180)</f>
        <v>4.6077777777777778</v>
      </c>
      <c r="I22" s="485">
        <f>AVERAGEIF('(입력) 점수총괄'!$A$5:$A$180,I13,'(입력) 점수총괄'!$Q$5:$Q$180)</f>
        <v>4.6542857142857139</v>
      </c>
      <c r="J22" s="485">
        <f>AVERAGEIF('(입력) 점수총괄'!$A$5:$A$180,J13,'(입력) 점수총괄'!$Q$5:$Q$180)</f>
        <v>4.6026666666666669</v>
      </c>
      <c r="K22" s="485">
        <f>AVERAGEIF('(입력) 점수총괄'!$A$5:$A$180,K13,'(입력) 점수총괄'!$Q$5:$Q$180)</f>
        <v>4.5834782608695672</v>
      </c>
      <c r="L22" s="485">
        <f>AVERAGEIF('(입력) 점수총괄'!$A$5:$A$180,L13,'(입력) 점수총괄'!$Q$5:$Q$180)</f>
        <v>4.6133333333333333</v>
      </c>
      <c r="M22" s="485">
        <f>AVERAGEIF('(입력) 점수총괄'!$A$5:$A$180,M13,'(입력) 점수총괄'!$Q$5:$Q$180)</f>
        <v>4.4975625474111647</v>
      </c>
    </row>
    <row r="23" spans="1:13" ht="35.1" customHeight="1">
      <c r="A23" s="608"/>
      <c r="B23" s="609" t="s">
        <v>5784</v>
      </c>
      <c r="C23" s="485">
        <f>AVERAGEIF('(입력) 점수총괄'!$A$5:$A$180,C13,'(입력) 점수총괄'!$R$5:$R$180)</f>
        <v>4.55</v>
      </c>
      <c r="D23" s="485">
        <f>AVERAGEIF('(입력) 점수총괄'!$A$5:$A$180,D13,'(입력) 점수총괄'!$R$5:$R$180)</f>
        <v>4.432777777777777</v>
      </c>
      <c r="E23" s="485">
        <f>AVERAGEIF('(입력) 점수총괄'!$A$5:$A$180,E13,'(입력) 점수총괄'!$R$5:$R$180)</f>
        <v>4.5057142857142862</v>
      </c>
      <c r="F23" s="485">
        <f>AVERAGEIF('(입력) 점수총괄'!$A$5:$A$180,F13,'(입력) 점수총괄'!$R$5:$R$180)</f>
        <v>4.3904761904761909</v>
      </c>
      <c r="G23" s="485">
        <f>AVERAGEIF('(입력) 점수총괄'!$A$5:$A$180,G13,'(입력) 점수총괄'!$R$5:$R$180)</f>
        <v>4.4092307692307688</v>
      </c>
      <c r="H23" s="485">
        <f>AVERAGEIF('(입력) 점수총괄'!$A$5:$A$180,H13,'(입력) 점수총괄'!$R$5:$R$180)</f>
        <v>4.5227777777777778</v>
      </c>
      <c r="I23" s="485">
        <f>AVERAGEIF('(입력) 점수총괄'!$A$5:$A$180,I13,'(입력) 점수총괄'!$R$5:$R$180)</f>
        <v>4.5142857142857142</v>
      </c>
      <c r="J23" s="485">
        <f>AVERAGEIF('(입력) 점수총괄'!$A$5:$A$180,J13,'(입력) 점수총괄'!$R$5:$R$180)</f>
        <v>4.456666666666667</v>
      </c>
      <c r="K23" s="485">
        <f>AVERAGEIF('(입력) 점수총괄'!$A$5:$A$180,K13,'(입력) 점수총괄'!$R$5:$R$180)</f>
        <v>4.5085714285714289</v>
      </c>
      <c r="L23" s="485">
        <f>AVERAGEIF('(입력) 점수총괄'!$A$5:$A$180,L13,'(입력) 점수총괄'!$R$5:$R$180)</f>
        <v>4.501666666666666</v>
      </c>
      <c r="M23" s="485">
        <f>AVERAGEIF('(입력) 점수총괄'!$A$5:$A$180,M13,'(입력) 점수총괄'!$R$5:$R$180)</f>
        <v>4.4873425761339574</v>
      </c>
    </row>
    <row r="24" spans="1:13" ht="35.1" customHeight="1">
      <c r="A24" s="610"/>
      <c r="B24" s="606" t="s">
        <v>5785</v>
      </c>
      <c r="C24" s="387">
        <f>AVERAGEIF('(입력) 점수총괄'!$A$5:$A$180,C13,'(입력) 점수총괄'!$S$5:$S$180)</f>
        <v>4.5539999999999994</v>
      </c>
      <c r="D24" s="387">
        <f>AVERAGEIF('(입력) 점수총괄'!$A$5:$A$180,D13,'(입력) 점수총괄'!$S$5:$S$180)</f>
        <v>4.4938888888888888</v>
      </c>
      <c r="E24" s="387">
        <f>AVERAGEIF('(입력) 점수총괄'!$A$5:$A$180,E13,'(입력) 점수총괄'!$S$5:$S$180)</f>
        <v>4.54</v>
      </c>
      <c r="F24" s="387">
        <f>AVERAGEIF('(입력) 점수총괄'!$A$5:$A$180,F13,'(입력) 점수총괄'!$S$5:$S$180)</f>
        <v>4.4533333333333331</v>
      </c>
      <c r="G24" s="387">
        <f>AVERAGEIF('(입력) 점수총괄'!$A$5:$A$180,G13,'(입력) 점수총괄'!$S$5:$S$180)</f>
        <v>4.389333333333334</v>
      </c>
      <c r="H24" s="387">
        <f>AVERAGEIF('(입력) 점수총괄'!$A$5:$A$180,H13,'(입력) 점수총괄'!$S$5:$S$180)</f>
        <v>4.583333333333333</v>
      </c>
      <c r="I24" s="387">
        <f>AVERAGEIF('(입력) 점수총괄'!$A$5:$A$180,I13,'(입력) 점수총괄'!$S$5:$S$180)</f>
        <v>4.5857142857142845</v>
      </c>
      <c r="J24" s="387">
        <f>AVERAGEIF('(입력) 점수총괄'!$A$5:$A$180,J13,'(입력) 점수총괄'!$S$5:$S$180)</f>
        <v>4.5626666666666678</v>
      </c>
      <c r="K24" s="387">
        <f>AVERAGEIF('(입력) 점수총괄'!$A$5:$A$180,K13,'(입력) 점수총괄'!$S$5:$S$180)</f>
        <v>4.5286956521739139</v>
      </c>
      <c r="L24" s="387">
        <f>AVERAGEIF('(입력) 점수총괄'!$A$5:$A$180,L13,'(입력) 점수총괄'!$S$5:$S$180)</f>
        <v>4.5741666666666667</v>
      </c>
      <c r="M24" s="387">
        <f>AVERAGEIF('(입력) 점수총괄'!$A$5:$A$180,M13,'(입력) 점수총괄'!$S$5:$S$180)</f>
        <v>4.4993691773982025</v>
      </c>
    </row>
    <row r="25" spans="1:13" ht="35.1" customHeight="1">
      <c r="A25" s="601"/>
      <c r="B25" s="607" t="s">
        <v>5842</v>
      </c>
      <c r="C25" s="385">
        <f>AVERAGEIF('(입력) 점수총괄'!$A$5:$A$180,C13,'(입력) 점수총괄'!$T$5:$T$180)</f>
        <v>4.4650000000000007</v>
      </c>
      <c r="D25" s="385">
        <f>AVERAGEIF('(입력) 점수총괄'!$A$5:$A$180,D13,'(입력) 점수총괄'!$T$5:$T$180)</f>
        <v>4.5422222222222217</v>
      </c>
      <c r="E25" s="385">
        <f>AVERAGEIF('(입력) 점수총괄'!$A$5:$A$180,E13,'(입력) 점수총괄'!$T$5:$T$180)</f>
        <v>4.5454761904761911</v>
      </c>
      <c r="F25" s="385">
        <f>AVERAGEIF('(입력) 점수총괄'!$A$5:$A$180,F13,'(입력) 점수총괄'!$T$5:$T$180)</f>
        <v>4.5118181818181817</v>
      </c>
      <c r="G25" s="385">
        <f>AVERAGEIF('(입력) 점수총괄'!$A$5:$A$180,G13,'(입력) 점수총괄'!$T$5:$T$180)</f>
        <v>4.4809999999999999</v>
      </c>
      <c r="H25" s="385">
        <f>AVERAGEIF('(입력) 점수총괄'!$A$5:$A$180,H13,'(입력) 점수총괄'!$T$5:$T$180)</f>
        <v>4.5777777777777784</v>
      </c>
      <c r="I25" s="385">
        <f>AVERAGEIF('(입력) 점수총괄'!$A$5:$A$180,I13,'(입력) 점수총괄'!$T$5:$T$180)</f>
        <v>4.6071428571428568</v>
      </c>
      <c r="J25" s="385">
        <f>AVERAGEIF('(입력) 점수총괄'!$A$5:$A$180,J13,'(입력) 점수총괄'!$T$5:$T$180)</f>
        <v>4.6500000000000004</v>
      </c>
      <c r="K25" s="385">
        <f>AVERAGEIF('(입력) 점수총괄'!$A$5:$A$180,K13,'(입력) 점수총괄'!$T$5:$T$180)</f>
        <v>4.6193478260869565</v>
      </c>
      <c r="L25" s="385">
        <f>AVERAGEIF('(입력) 점수총괄'!$A$5:$A$180,L13,'(입력) 점수총괄'!$T$5:$T$180)</f>
        <v>4.6462499999999993</v>
      </c>
      <c r="M25" s="385">
        <f>AVERAGEIF('(입력) 점수총괄'!$A$5:$A$180,M13,'(입력) 점수총괄'!$T$5:$T$180)</f>
        <v>4.5792681923295593</v>
      </c>
    </row>
    <row r="26" spans="1:13" ht="35.1" customHeight="1">
      <c r="A26" s="608"/>
      <c r="B26" s="604" t="s">
        <v>5786</v>
      </c>
      <c r="C26" s="484">
        <f>AVERAGEIF('(입력) 점수총괄'!$A$5:$A$180,C13,'(입력) 점수총괄'!$U$5:$U$180)</f>
        <v>4.4739999999999993</v>
      </c>
      <c r="D26" s="484">
        <f>AVERAGEIF('(입력) 점수총괄'!$A$5:$A$180,D13,'(입력) 점수총괄'!$U$5:$U$180)</f>
        <v>4.5427777777777774</v>
      </c>
      <c r="E26" s="484">
        <f>AVERAGEIF('(입력) 점수총괄'!$A$5:$A$180,E13,'(입력) 점수총괄'!$U$5:$U$180)</f>
        <v>4.5480952380952386</v>
      </c>
      <c r="F26" s="484">
        <f>AVERAGEIF('(입력) 점수총괄'!$A$5:$A$180,F13,'(입력) 점수총괄'!$U$5:$U$180)</f>
        <v>4.5113636363636358</v>
      </c>
      <c r="G26" s="484">
        <f>AVERAGEIF('(입력) 점수총괄'!$A$5:$A$180,G13,'(입력) 점수총괄'!$U$5:$U$180)</f>
        <v>4.4773333333333341</v>
      </c>
      <c r="H26" s="484">
        <f>AVERAGEIF('(입력) 점수총괄'!$A$5:$A$180,H13,'(입력) 점수총괄'!$U$5:$U$180)</f>
        <v>4.5766666666666662</v>
      </c>
      <c r="I26" s="484">
        <f>AVERAGEIF('(입력) 점수총괄'!$A$5:$A$180,I13,'(입력) 점수총괄'!$U$5:$U$180)</f>
        <v>4.6085714285714294</v>
      </c>
      <c r="J26" s="484">
        <f>AVERAGEIF('(입력) 점수총괄'!$A$5:$A$180,J13,'(입력) 점수총괄'!$U$5:$U$180)</f>
        <v>4.6440000000000001</v>
      </c>
      <c r="K26" s="484">
        <f>AVERAGEIF('(입력) 점수총괄'!$A$5:$A$180,K13,'(입력) 점수총괄'!$U$5:$U$180)</f>
        <v>4.6195652173913047</v>
      </c>
      <c r="L26" s="484">
        <f>AVERAGEIF('(입력) 점수총괄'!$A$5:$A$180,L13,'(입력) 점수총괄'!$U$5:$U$180)</f>
        <v>4.6558333333333346</v>
      </c>
      <c r="M26" s="484">
        <f>AVERAGEIF('(입력) 점수총괄'!$A$5:$A$180,M13,'(입력) 점수총괄'!$U$5:$U$180)</f>
        <v>4.5654436738950306</v>
      </c>
    </row>
    <row r="27" spans="1:13" ht="35.1" customHeight="1">
      <c r="A27" s="610"/>
      <c r="B27" s="606" t="s">
        <v>5787</v>
      </c>
      <c r="C27" s="387">
        <f>AVERAGEIF('(입력) 점수총괄'!$A$5:$A$180,C13,'(입력) 점수총괄'!$V$5:$V$180)</f>
        <v>4.4559999999999995</v>
      </c>
      <c r="D27" s="387">
        <f>AVERAGEIF('(입력) 점수총괄'!$A$5:$A$180,D13,'(입력) 점수총괄'!$V$5:$V$180)</f>
        <v>4.5416666666666679</v>
      </c>
      <c r="E27" s="387">
        <f>AVERAGEIF('(입력) 점수총괄'!$A$5:$A$180,E13,'(입력) 점수총괄'!$V$5:$V$180)</f>
        <v>4.5428571428571427</v>
      </c>
      <c r="F27" s="387">
        <f>AVERAGEIF('(입력) 점수총괄'!$A$5:$A$180,F13,'(입력) 점수총괄'!$V$5:$V$180)</f>
        <v>4.5122727272727277</v>
      </c>
      <c r="G27" s="387">
        <f>AVERAGEIF('(입력) 점수총괄'!$A$5:$A$180,G13,'(입력) 점수총괄'!$V$5:$V$180)</f>
        <v>4.4846666666666675</v>
      </c>
      <c r="H27" s="387">
        <f>AVERAGEIF('(입력) 점수총괄'!$A$5:$A$180,H13,'(입력) 점수총괄'!$V$5:$V$180)</f>
        <v>4.5788888888888888</v>
      </c>
      <c r="I27" s="387">
        <f>AVERAGEIF('(입력) 점수총괄'!$A$5:$A$180,I13,'(입력) 점수총괄'!$V$5:$V$180)</f>
        <v>4.6057142857142859</v>
      </c>
      <c r="J27" s="387">
        <f>AVERAGEIF('(입력) 점수총괄'!$A$5:$A$180,J13,'(입력) 점수총괄'!$V$5:$V$180)</f>
        <v>4.6560000000000006</v>
      </c>
      <c r="K27" s="387">
        <f>AVERAGEIF('(입력) 점수총괄'!$A$5:$A$180,K13,'(입력) 점수총괄'!$V$5:$V$180)</f>
        <v>4.6191304347826092</v>
      </c>
      <c r="L27" s="387">
        <f>AVERAGEIF('(입력) 점수총괄'!$A$5:$A$180,L13,'(입력) 점수총괄'!$V$5:$V$180)</f>
        <v>4.6366666666666658</v>
      </c>
      <c r="M27" s="387">
        <f>AVERAGEIF('(입력) 점수총괄'!$A$5:$A$180,M13,'(입력) 점수총괄'!$V$5:$V$180)</f>
        <v>4.5930927107640862</v>
      </c>
    </row>
    <row r="28" spans="1:13" ht="35.1" customHeight="1">
      <c r="A28" s="587"/>
      <c r="B28" s="588" t="s">
        <v>5843</v>
      </c>
      <c r="C28" s="385">
        <f>AVERAGEIF('(입력) 점수총괄'!$A$5:$A$180,C13,'(입력) 점수총괄'!$W$5:$W$180)</f>
        <v>4.3650000000000002</v>
      </c>
      <c r="D28" s="385">
        <f>AVERAGEIF('(입력) 점수총괄'!$A$5:$A$180,D13,'(입력) 점수총괄'!$W$5:$W$180)</f>
        <v>4.4267647058823529</v>
      </c>
      <c r="E28" s="385">
        <f>AVERAGEIF('(입력) 점수총괄'!$A$5:$A$180,E13,'(입력) 점수총괄'!$W$5:$W$180)</f>
        <v>4.4865000000000013</v>
      </c>
      <c r="F28" s="385">
        <f>AVERAGEIF('(입력) 점수총괄'!$A$5:$A$180,F13,'(입력) 점수총괄'!$W$5:$W$180)</f>
        <v>4.45425</v>
      </c>
      <c r="G28" s="385">
        <f>AVERAGEIF('(입력) 점수총괄'!$A$5:$A$180,G13,'(입력) 점수총괄'!$W$5:$W$180)</f>
        <v>4.429666666666666</v>
      </c>
      <c r="H28" s="385">
        <f>AVERAGEIF('(입력) 점수총괄'!$A$5:$A$180,H13,'(입력) 점수총괄'!$W$5:$W$180)</f>
        <v>4.527222222222222</v>
      </c>
      <c r="I28" s="385">
        <f>AVERAGEIF('(입력) 점수총괄'!$A$5:$A$180,I13,'(입력) 점수총괄'!$W$5:$W$180)</f>
        <v>4.5428571428571427</v>
      </c>
      <c r="J28" s="385">
        <f>AVERAGEIF('(입력) 점수총괄'!$A$5:$A$180,J13,'(입력) 점수총괄'!$W$5:$W$180)</f>
        <v>4.5569999999999995</v>
      </c>
      <c r="K28" s="385">
        <f>AVERAGEIF('(입력) 점수총괄'!$A$5:$A$180,K13,'(입력) 점수총괄'!$W$5:$W$180)</f>
        <v>4.4619565217391317</v>
      </c>
      <c r="L28" s="385">
        <f>AVERAGEIF('(입력) 점수총괄'!$A$5:$A$180,L13,'(입력) 점수총괄'!$W$5:$W$180)</f>
        <v>4.4266666666666659</v>
      </c>
      <c r="M28" s="385">
        <f>AVERAGEIF('(입력) 점수총괄'!$A$5:$A$180,M13,'(입력) 점수총괄'!$W$5:$W$180)</f>
        <v>4.3819925316367163</v>
      </c>
    </row>
    <row r="29" spans="1:13" ht="35.1" customHeight="1">
      <c r="A29" s="611"/>
      <c r="B29" s="612" t="s">
        <v>5613</v>
      </c>
      <c r="C29" s="386">
        <f>AVERAGEIF('(입력) 점수총괄'!$A$5:$A$180,C13,'(입력) 점수총괄'!$X$5:$X$180)</f>
        <v>4.2699999999999996</v>
      </c>
      <c r="D29" s="386">
        <f>AVERAGEIF('(입력) 점수총괄'!$A$5:$A$180,D13,'(입력) 점수총괄'!$X$5:$X$180)</f>
        <v>4.4282352941176475</v>
      </c>
      <c r="E29" s="386">
        <f>AVERAGEIF('(입력) 점수총괄'!$A$5:$A$180,E13,'(입력) 점수총괄'!$X$5:$X$180)</f>
        <v>4.4755000000000003</v>
      </c>
      <c r="F29" s="386">
        <f>AVERAGEIF('(입력) 점수총괄'!$A$5:$A$180,F13,'(입력) 점수총괄'!$X$5:$X$180)</f>
        <v>4.4119999999999999</v>
      </c>
      <c r="G29" s="386">
        <f>AVERAGEIF('(입력) 점수총괄'!$A$5:$A$180,G13,'(입력) 점수총괄'!$X$5:$X$180)</f>
        <v>4.4133333333333331</v>
      </c>
      <c r="H29" s="386">
        <f>AVERAGEIF('(입력) 점수총괄'!$A$5:$A$180,H13,'(입력) 점수총괄'!$X$5:$X$180)</f>
        <v>4.4861111111111107</v>
      </c>
      <c r="I29" s="386">
        <f>AVERAGEIF('(입력) 점수총괄'!$A$5:$A$180,I13,'(입력) 점수총괄'!$X$5:$X$180)</f>
        <v>4.5357142857142856</v>
      </c>
      <c r="J29" s="386">
        <f>AVERAGEIF('(입력) 점수총괄'!$A$5:$A$180,J13,'(입력) 점수총괄'!$X$5:$X$180)</f>
        <v>4.5619999999999994</v>
      </c>
      <c r="K29" s="386">
        <f>AVERAGEIF('(입력) 점수총괄'!$A$5:$A$180,K13,'(입력) 점수총괄'!$X$5:$X$180)</f>
        <v>4.47</v>
      </c>
      <c r="L29" s="386">
        <f>AVERAGEIF('(입력) 점수총괄'!$A$5:$A$180,L13,'(입력) 점수총괄'!$X$5:$X$180)</f>
        <v>4.4058333333333328</v>
      </c>
      <c r="M29" s="386">
        <f>AVERAGEIF('(입력) 점수총괄'!$A$5:$A$180,M13,'(입력) 점수총괄'!$X$5:$X$180)</f>
        <v>4.3321367427062478</v>
      </c>
    </row>
    <row r="30" spans="1:13" ht="35.1" customHeight="1">
      <c r="A30" s="613"/>
      <c r="B30" s="614" t="s">
        <v>4794</v>
      </c>
      <c r="C30" s="387">
        <f>AVERAGEIF('(입력) 점수총괄'!$A$5:$A$180,C13,'(입력) 점수총괄'!$Y$5:$Y$180)</f>
        <v>4.46</v>
      </c>
      <c r="D30" s="387">
        <f>AVERAGEIF('(입력) 점수총괄'!$A$5:$A$180,D13,'(입력) 점수총괄'!$Y$5:$Y$180)</f>
        <v>4.4028571428571421</v>
      </c>
      <c r="E30" s="387">
        <f>AVERAGEIF('(입력) 점수총괄'!$A$5:$A$180,E13,'(입력) 점수총괄'!$Y$5:$Y$180)</f>
        <v>4.4871428571428575</v>
      </c>
      <c r="F30" s="387">
        <f>AVERAGEIF('(입력) 점수총괄'!$A$5:$A$180,F13,'(입력) 점수총괄'!$Y$5:$Y$180)</f>
        <v>4.495000000000001</v>
      </c>
      <c r="G30" s="387">
        <f>AVERAGEIF('(입력) 점수총괄'!$A$5:$A$180,G13,'(입력) 점수총괄'!$Y$5:$Y$180)</f>
        <v>4.4949999999999992</v>
      </c>
      <c r="H30" s="387">
        <f>AVERAGEIF('(입력) 점수총괄'!$A$5:$A$180,H13,'(입력) 점수총괄'!$Y$5:$Y$180)</f>
        <v>4.5293333333333345</v>
      </c>
      <c r="I30" s="387">
        <f>AVERAGEIF('(입력) 점수총괄'!$A$5:$A$180,I13,'(입력) 점수총괄'!$Y$5:$Y$180)</f>
        <v>4.4479999999999995</v>
      </c>
      <c r="J30" s="387">
        <f>AVERAGEIF('(입력) 점수총괄'!$A$5:$A$180,J13,'(입력) 점수총괄'!$Y$5:$Y$180)</f>
        <v>4.5391666666666666</v>
      </c>
      <c r="K30" s="387">
        <f>AVERAGEIF('(입력) 점수총괄'!$A$5:$A$180,K13,'(입력) 점수총괄'!$Y$5:$Y$180)</f>
        <v>4.4799999999999995</v>
      </c>
      <c r="L30" s="387">
        <f>AVERAGEIF('(입력) 점수총괄'!$A$5:$A$180,L13,'(입력) 점수총괄'!$Y$5:$Y$180)</f>
        <v>4.4437500000000005</v>
      </c>
      <c r="M30" s="387">
        <f>AVERAGEIF('(입력) 점수총괄'!$A$5:$A$180,M13,'(입력) 점수총괄'!$Y$5:$Y$180)</f>
        <v>4.4575735586037171</v>
      </c>
    </row>
    <row r="31" spans="1:13" ht="35.1" customHeight="1">
      <c r="A31" s="593"/>
      <c r="B31" s="594" t="s">
        <v>5702</v>
      </c>
      <c r="C31" s="218">
        <f>'(입력) 점수총괄'!Z10</f>
        <v>4.523190476190476</v>
      </c>
      <c r="D31" s="218">
        <f>'(입력) 점수총괄'!Z29</f>
        <v>4.4569072398190031</v>
      </c>
      <c r="E31" s="218">
        <f>'(입력) 점수총괄'!Z51</f>
        <v>4.5362606837606858</v>
      </c>
      <c r="F31" s="218">
        <f>'(입력) 점수총괄'!Z74</f>
        <v>4.5052272727272724</v>
      </c>
      <c r="G31" s="218">
        <f>'(입력) 점수총괄'!Z90</f>
        <v>4.5261157635467972</v>
      </c>
      <c r="H31" s="218">
        <f>'(입력) 점수총괄'!Z109</f>
        <v>4.5881338028169001</v>
      </c>
      <c r="I31" s="218">
        <f>'(입력) 점수총괄'!Z117</f>
        <v>4.5638716814159297</v>
      </c>
      <c r="J31" s="218">
        <f>'(입력) 점수총괄'!Z133</f>
        <v>4.5781761006289301</v>
      </c>
      <c r="K31" s="218">
        <f>'(입력) 점수총괄'!Z157</f>
        <v>4.5707983870967768</v>
      </c>
      <c r="L31" s="218">
        <f>'(입력) 점수총괄'!Z170</f>
        <v>4.5649066369969065</v>
      </c>
      <c r="M31" s="218">
        <f>'(입력) 점수총괄'!Z181</f>
        <v>4.5344860696686133</v>
      </c>
    </row>
    <row r="32" spans="1:13" ht="35.1" customHeight="1"/>
    <row r="33" ht="35.1" customHeight="1"/>
    <row r="34" ht="35.1" customHeight="1"/>
    <row r="35" ht="30" customHeight="1"/>
  </sheetData>
  <sheetProtection formatCells="0" formatColumns="0" formatRows="0" insertColumns="0" insertRows="0" insertHyperlinks="0" sort="0" autoFilter="0" pivotTables="0"/>
  <phoneticPr fontId="28" type="noConversion"/>
  <printOptions horizontalCentered="1"/>
  <pageMargins left="0.23622047244094491" right="0.23622047244094491" top="0.74803149606299213" bottom="0.74803149606299213" header="0.31496062992125984" footer="0.31496062992125984"/>
  <pageSetup paperSize="9"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23"/>
  <sheetViews>
    <sheetView view="pageBreakPreview" zoomScale="85" zoomScaleNormal="100" zoomScaleSheetLayoutView="85" workbookViewId="0">
      <selection activeCell="M4" sqref="M4"/>
    </sheetView>
  </sheetViews>
  <sheetFormatPr defaultRowHeight="16.5"/>
  <cols>
    <col min="1" max="1" width="37.625" customWidth="1"/>
    <col min="2" max="2" width="39.875" customWidth="1"/>
    <col min="3" max="3" width="18.375" bestFit="1" customWidth="1"/>
    <col min="4" max="12" width="12.625" customWidth="1"/>
    <col min="13" max="13" width="12.75" customWidth="1"/>
  </cols>
  <sheetData>
    <row r="1" spans="1:13" ht="51.75" customHeight="1">
      <c r="A1" s="260" t="s">
        <v>5705</v>
      </c>
      <c r="B1" s="109"/>
      <c r="C1" s="109"/>
      <c r="D1" s="109"/>
      <c r="E1" s="109"/>
      <c r="F1" s="109"/>
      <c r="G1" s="109"/>
      <c r="H1" s="109"/>
      <c r="I1" s="109"/>
      <c r="J1" s="109"/>
      <c r="K1" s="109"/>
      <c r="L1" s="109"/>
      <c r="M1" s="431"/>
    </row>
    <row r="2" spans="1:13">
      <c r="A2" s="110"/>
      <c r="B2" s="110"/>
      <c r="C2" s="110"/>
      <c r="D2" s="110"/>
      <c r="E2" s="110"/>
      <c r="F2" s="110"/>
      <c r="G2" s="110"/>
      <c r="H2" s="110"/>
      <c r="I2" s="110"/>
      <c r="J2" s="110"/>
      <c r="K2" s="228"/>
      <c r="M2" s="228" t="s">
        <v>5013</v>
      </c>
    </row>
    <row r="3" spans="1:13" ht="20.100000000000001" customHeight="1">
      <c r="A3" s="653" t="s">
        <v>5844</v>
      </c>
      <c r="B3" s="654"/>
      <c r="C3" s="415" t="s">
        <v>4791</v>
      </c>
      <c r="D3" s="368" t="s">
        <v>4792</v>
      </c>
      <c r="E3" s="368" t="s">
        <v>5822</v>
      </c>
      <c r="F3" s="368" t="s">
        <v>2114</v>
      </c>
      <c r="G3" s="368" t="s">
        <v>64</v>
      </c>
      <c r="H3" s="368" t="s">
        <v>4793</v>
      </c>
      <c r="I3" s="368" t="s">
        <v>5787</v>
      </c>
      <c r="J3" s="368" t="s">
        <v>5614</v>
      </c>
      <c r="K3" s="379" t="s">
        <v>4794</v>
      </c>
      <c r="L3" s="407" t="s">
        <v>5702</v>
      </c>
      <c r="M3" s="582" t="s">
        <v>5846</v>
      </c>
    </row>
    <row r="4" spans="1:13" ht="20.100000000000001" customHeight="1" thickBot="1">
      <c r="A4" s="649" t="str">
        <f>"전체 ("&amp;'(입력) 점수총괄'!$D$4&amp;" 과정 "&amp;'(입력) 점수총괄'!$E$4&amp;"개 기수)"</f>
        <v>전체 (71 과정 166개 기수)</v>
      </c>
      <c r="B4" s="650"/>
      <c r="C4" s="418" t="str">
        <f>'(입력) 점수총괄'!$I$4&amp;"/"&amp;'(입력) 점수총괄'!$H$4</f>
        <v>4795/5297</v>
      </c>
      <c r="D4" s="419">
        <f>'(입력) 점수총괄'!$J$4</f>
        <v>4.5729430039383026</v>
      </c>
      <c r="E4" s="419">
        <f>'(입력) 점수총괄'!$M$4</f>
        <v>4.5450414424725807</v>
      </c>
      <c r="F4" s="419">
        <f>'(입력) 점수총괄'!$P$4</f>
        <v>4.5196119129369707</v>
      </c>
      <c r="G4" s="419">
        <f>'(입력) 점수총괄'!$Q$4</f>
        <v>4.5519734877218898</v>
      </c>
      <c r="H4" s="419">
        <f>'(입력) 점수총괄'!$S$4</f>
        <v>4.5178405562059529</v>
      </c>
      <c r="I4" s="419">
        <f>'(입력) 점수총괄'!$T$4</f>
        <v>4.5675161561644311</v>
      </c>
      <c r="J4" s="419">
        <f>'(입력) 점수총괄'!X4</f>
        <v>4.4476010335003879</v>
      </c>
      <c r="K4" s="419">
        <f>'(입력) 점수총괄'!Y4</f>
        <v>4.4810703972854897</v>
      </c>
      <c r="L4" s="420">
        <f>'(입력) 점수총괄'!$Z$4</f>
        <v>4.54</v>
      </c>
      <c r="M4" s="576">
        <f>'(입력) 점수총괄'!AA4</f>
        <v>4.5322742273529979</v>
      </c>
    </row>
    <row r="5" spans="1:13" ht="20.100000000000001" customHeight="1" thickTop="1">
      <c r="A5" s="655" t="str">
        <f>"기본 교육 ("&amp;COUNTIFS('(입력) 점수총괄'!$C$5:$C$266,"기본*",'(입력) 점수총괄'!$E$5:$E$266,"=1")&amp;"개 과정, "&amp;COUNTIF('(입력) 점수총괄'!$C$5:C265,"기본*")&amp;"개 기수)"</f>
        <v>기본 교육 (13개 과정, 57개 기수)</v>
      </c>
      <c r="B5" s="421"/>
      <c r="C5" s="422" t="str">
        <f>SUMIF('(입력) 점수총괄'!$C$5:$C$266,"기본*",'(입력) 점수총괄'!$I$5:$I$266)&amp;"/"&amp;SUMIF('(입력) 점수총괄'!$C$5:$C$266,"기본*",'(입력) 점수총괄'!$H$5:$H$266)</f>
        <v>2223/2454</v>
      </c>
      <c r="D5" s="423">
        <f>AVERAGEIF('(입력) 점수총괄'!$C$5:$C$266,"기본*",'(입력) 점수총괄'!$J$5:$J$266)</f>
        <v>4.5681790868608827</v>
      </c>
      <c r="E5" s="423">
        <f>AVERAGEIF('(입력) 점수총괄'!$C$5:$C$266,"기본*",'(입력) 점수총괄'!$M$5:$M$266)</f>
        <v>4.5090707362012354</v>
      </c>
      <c r="F5" s="423">
        <f>AVERAGEIF('(입력) 점수총괄'!$C$5:$C$266,"기본*",'(입력) 점수총괄'!$P$5:$P$266)</f>
        <v>4.5026444551746332</v>
      </c>
      <c r="G5" s="423">
        <f>AVERAGEIF('(입력) 점수총괄'!$C$5:$C$266,"기본*",'(입력) 점수총괄'!$Q$5:$Q$266)</f>
        <v>4.5292544527223679</v>
      </c>
      <c r="H5" s="423">
        <f>AVERAGEIF('(입력) 점수총괄'!$C$5:$C$266,"기본*",'(입력) 점수총괄'!$S$5:$S$266)</f>
        <v>4.4904803866591889</v>
      </c>
      <c r="I5" s="423">
        <f>AVERAGEIF('(입력) 점수총괄'!$C$5:$C$266,"기본*",'(입력) 점수총괄'!$T$5:$T$266)</f>
        <v>4.6023226266621684</v>
      </c>
      <c r="J5" s="423">
        <f>AVERAGEIF('(입력) 점수총괄'!$C$5:$C$266,"기본*",'(입력) 점수총괄'!$X$5:$X$266)</f>
        <v>4.4641648642153315</v>
      </c>
      <c r="K5" s="423">
        <f>AVERAGEIF('(입력) 점수총괄'!$C$5:$C$266,"기본*",'(입력) 점수총괄'!$Y$5:$Y$266)</f>
        <v>4.463758129237581</v>
      </c>
      <c r="L5" s="424">
        <f>AVERAGEIF('(입력) 점수총괄'!$C$5:$C$266,"기본*",'(입력) 점수총괄'!$Z$5:$Z$266)</f>
        <v>4.6083186268443503</v>
      </c>
      <c r="M5" s="580">
        <f>AVERAGEIF('(입력) 점수총괄'!$C$5:$C$266,"기본*",'(입력) 점수총괄'!$AA$5:$AA$266)</f>
        <v>4.5278155094548636</v>
      </c>
    </row>
    <row r="6" spans="1:13" ht="20.100000000000001" customHeight="1">
      <c r="A6" s="656"/>
      <c r="B6" s="111" t="str">
        <f>"신규 임용(후보)자 과정 ("&amp;COUNTIFS('(입력) 점수총괄'!$D$5:$D$266,"신규 임용(후보)자 과정",'(입력) 점수총괄'!$E$5:$E$266,"=1")&amp;"개 과정, "&amp;COUNTIF('(입력) 점수총괄'!$D$5:$D$266,"신규 임용(후보)자 과정")&amp;"개 기수)"</f>
        <v>신규 임용(후보)자 과정 (1개 과정, 11개 기수)</v>
      </c>
      <c r="C6" s="417" t="str">
        <f>SUMIF('(입력) 점수총괄'!$D$5:$D$266,"신규 임용(후보)자 과정",'(입력) 점수총괄'!$I$5:$I$266)&amp;"/"&amp;SUMIF('(입력) 점수총괄'!$D$5:$D$266,"신규 임용(후보)자 과정",'(입력) 점수총괄'!$H$5:$H$266)</f>
        <v>1259/1433</v>
      </c>
      <c r="D6" s="372">
        <f>AVERAGEIF('(입력) 점수총괄'!$D$5:$D$266,"신규 임용(후보)자 과정",'(입력) 점수총괄'!$J$5:$J$266)</f>
        <v>4.4108673894912434</v>
      </c>
      <c r="E6" s="372">
        <f>AVERAGEIF('(입력) 점수총괄'!$D$5:$D$266,"신규 임용(후보)자 과정",'(입력) 점수총괄'!$M$5:$M$266)</f>
        <v>4.3324574512245739</v>
      </c>
      <c r="F6" s="372">
        <f>AVERAGEIF('(입력) 점수총괄'!$D$5:$D$266,"신규 임용(후보)자 과정",'(입력) 점수총괄'!$P$5:$P$266)</f>
        <v>4.3318849040867384</v>
      </c>
      <c r="G6" s="372">
        <f>AVERAGEIF('(입력) 점수총괄'!$D$5:$D$266,"신규 임용(후보)자 과정",'(입력) 점수총괄'!$Q$5:$Q$266)</f>
        <v>4.3542175176421756</v>
      </c>
      <c r="H6" s="372">
        <f>AVERAGEIF('(입력) 점수총괄'!$D$5:$D$266,"신규 임용(후보)자 과정",'(입력) 점수총괄'!$S$5:$S$266)</f>
        <v>4.341984225819842</v>
      </c>
      <c r="I6" s="372">
        <f>AVERAGEIF('(입력) 점수총괄'!$D$5:$D$266,"신규 임용(후보)자 과정",'(입력) 점수총괄'!$T$5:$T$266)</f>
        <v>4.4858233078554797</v>
      </c>
      <c r="J6" s="372">
        <f>AVERAGEIF('(입력) 점수총괄'!$D$5:$D$266,"신규 임용(후보)자 과정",'(입력) 점수총괄'!$X$5:$X$266)</f>
        <v>4.2815815691158159</v>
      </c>
      <c r="K6" s="372">
        <f>AVERAGEIF('(입력) 점수총괄'!$D$5:$D$266,"신규 임용(후보)자 과정",'(입력) 점수총괄'!$Y$5:$Y$266)</f>
        <v>4.4658198422581981</v>
      </c>
      <c r="L6" s="409">
        <f>AVERAGEIF('(입력) 점수총괄'!$D$5:$D$266,"신규 임용(후보)자 과정",'(입력) 점수총괄'!$Z$5:$Z$266)</f>
        <v>4.4923264319313869</v>
      </c>
      <c r="M6" s="579">
        <f>AVERAGEIF('(입력) 점수총괄'!$D$5:$D$266,"신규 임용(후보)자 과정",'(입력) 점수총괄'!$AA$5:$AA$266)</f>
        <v>4.3752172375302143</v>
      </c>
    </row>
    <row r="7" spans="1:13" ht="20.100000000000001" customHeight="1">
      <c r="A7" s="656"/>
      <c r="B7" s="111" t="str">
        <f>"기본 과정 ("&amp;COUNTIFS('(입력) 점수총괄'!$C$5:C266,"기본(기본)",'(입력) 점수총괄'!$E$5:E266,"=1")-COUNTIFS('(입력) 점수총괄'!$D$5:$D$266,"신규 임용(후보)자 과정",'(입력) 점수총괄'!$E$5:$E$266,"=1")&amp;"개 과정, "&amp;COUNTIF('(입력) 점수총괄'!$C$5:C266,"기본(기본)")-COUNTIF('(입력) 점수총괄'!$D$5:$D$266,"신규 임용(후보)자 과정")&amp;"개 기수)"</f>
        <v>기본 과정 (6개 과정, 28개 기수)</v>
      </c>
      <c r="C7" s="417" t="str">
        <f>SUMIFS('(입력) 점수총괄'!$I$5:$I$266, '(입력) 점수총괄'!$C$5:$C$266, "기본(기본)", '(입력) 점수총괄'!$D$5:$D$266, "&lt;&gt;신규 임용(후보)자 과정")&amp;"/"&amp;SUMIFS('(입력) 점수총괄'!$H$5:$H$266, '(입력) 점수총괄'!$C$5:$C$266, "기본(기본)", '(입력) 점수총괄'!$D$5:$D$266, "&lt;&gt;신규 임용(후보)자 과정")</f>
        <v>623/659</v>
      </c>
      <c r="D7" s="372">
        <f>AVERAGEIFS('(입력) 점수총괄'!$J$5:$J$266, '(입력) 점수총괄'!$C$5:$C$266, "기본(기본)", '(입력) 점수총괄'!$D$5:$D$266,"&lt;&gt;신규 임용(후보)자 과정")</f>
        <v>4.598571428571427</v>
      </c>
      <c r="E7" s="372">
        <f>AVERAGEIFS('(입력) 점수총괄'!$M$5:$M$266, '(입력) 점수총괄'!$C$5:$C$266, "기본(기본)", '(입력) 점수총괄'!$D$5:$D$266,"&lt;&gt;신규 임용(후보)자 과정")</f>
        <v>4.5346428571428561</v>
      </c>
      <c r="F7" s="372">
        <f>AVERAGEIFS('(입력) 점수총괄'!$P$5:$P$266, '(입력) 점수총괄'!$C$5:$C$266, "기본(기본)", '(입력) 점수총괄'!$D$5:$D$266,"&lt;&gt;신규 임용(후보)자 과정")</f>
        <v>4.5528571428571416</v>
      </c>
      <c r="G7" s="372">
        <f>AVERAGEIFS('(입력) 점수총괄'!$Q$5:$Q$266, '(입력) 점수총괄'!$C$5:$C$266, "기본(기본)", '(입력) 점수총괄'!$D$5:$D$266,"&lt;&gt;신규 임용(후보)자 과정")</f>
        <v>4.5860714285714286</v>
      </c>
      <c r="H7" s="372">
        <f>AVERAGEIFS('(입력) 점수총괄'!$S$5:$S$266, '(입력) 점수총괄'!$C$5:$C$266, "기본(기본)", '(입력) 점수총괄'!$D$5:$D$266,"&lt;&gt;신규 임용(후보)자 과정")</f>
        <v>4.5499999999999989</v>
      </c>
      <c r="I7" s="372">
        <f>AVERAGEIFS('(입력) 점수총괄'!$T$5:$T$266, '(입력) 점수총괄'!$C$5:$C$266, "기본(기본)", '(입력) 점수총괄'!$D$5:$D$266,"&lt;&gt;신규 임용(후보)자 과정")</f>
        <v>4.6541071428571437</v>
      </c>
      <c r="J7" s="372">
        <f>AVERAGEIFS('(입력) 점수총괄'!$X$5:$X$266, '(입력) 점수총괄'!$C$5:$C$266, "기본(기본)", '(입력) 점수총괄'!$D$5:$D$266,"&lt;&gt;신규 임용(후보)자 과정")</f>
        <v>4.6150000000000002</v>
      </c>
      <c r="K7" s="372">
        <f>AVERAGEIFS('(입력) 점수총괄'!$Y$5:$Y$266, '(입력) 점수총괄'!$C$5:$C$266, "기본(기본)", '(입력) 점수총괄'!$D$5:$D$266,"&lt;&gt;신규 임용(후보)자 과정")</f>
        <v>4.4093749999999998</v>
      </c>
      <c r="L7" s="409">
        <f>AVERAGEIFS('(입력) 점수총괄'!$Z$5:$Z$266, '(입력) 점수총괄'!$C$5:$C$266, "기본(기본)", '(입력) 점수총괄'!$D$5:$D$266,"&lt;&gt;신규 임용(후보)자 과정")</f>
        <v>4.6272131366182823</v>
      </c>
      <c r="M7" s="579">
        <f>AVERAGEIFS('(입력) 점수총괄'!$AA$5:$AA$266, '(입력) 점수총괄'!$C$5:$C$266, "기본(기본)", '(입력) 점수총괄'!$D$5:$D$266,"&lt;&gt;신규 임용(후보)자 과정")</f>
        <v>4.5808903082824042</v>
      </c>
    </row>
    <row r="8" spans="1:13" ht="20.100000000000001" customHeight="1">
      <c r="A8" s="657"/>
      <c r="B8" s="111" t="str">
        <f>"리더십 과정 ("&amp;COUNTIFS('(입력) 점수총괄'!$C$5:C267,"기본(리더십)",'(입력) 점수총괄'!$E$5:E267,"=1")&amp;"개 과정, "&amp;COUNTIF('(입력) 점수총괄'!$C$5:C267,"기본(리더십)")&amp;"개 기수)"</f>
        <v>리더십 과정 (5개 과정, 17개 기수)</v>
      </c>
      <c r="C8" s="417" t="str">
        <f>SUMIF('(입력) 점수총괄'!$C$5:$C$266,"기본(리더십)",'(입력) 점수총괄'!$I$5:$I$266)&amp;"/"&amp;SUMIF('(입력) 점수총괄'!$C$5:$C$266,"기본(리더십)",'(입력) 점수총괄'!$H$5:$H$266)</f>
        <v>271/282</v>
      </c>
      <c r="D8" s="372">
        <f>AVERAGEIF('(입력) 점수총괄'!$C$5:$C$266,"기본(리더십)",'(입력) 점수총괄'!$J$5:$J$266)</f>
        <v>4.6274509803921573</v>
      </c>
      <c r="E8" s="372">
        <f>AVERAGEIF('(입력) 점수총괄'!$C$5:$C$266,"기본(리더십)",'(입력) 점수총괄'!$M$5:$M$266)</f>
        <v>4.5970588235294105</v>
      </c>
      <c r="F8" s="372">
        <f>AVERAGEIF('(입력) 점수총괄'!$C$5:$C$266,"기본(리더십)",'(입력) 점수총괄'!$P$5:$P$266)</f>
        <v>4.55</v>
      </c>
      <c r="G8" s="372">
        <f>AVERAGEIF('(입력) 점수총괄'!$C$5:$C$266,"기본(리더십)",'(입력) 점수총괄'!$Q$5:$Q$266)</f>
        <v>4.5724183006535952</v>
      </c>
      <c r="H8" s="372">
        <f>AVERAGEIF('(입력) 점수총괄'!$C$5:$C$266,"기본(리더십)",'(입력) 점수총괄'!$S$5:$S$266)</f>
        <v>4.5097385620915036</v>
      </c>
      <c r="I8" s="372">
        <f>AVERAGEIF('(입력) 점수총괄'!$C$5:$C$266,"기본(리더십)",'(입력) 점수총괄'!$T$5:$T$266)</f>
        <v>4.6210784313725481</v>
      </c>
      <c r="J8" s="372">
        <f>AVERAGEIF('(입력) 점수총괄'!$C$5:$C$266,"기본(리더십)",'(입력) 점수총괄'!$X$5:$X$266)</f>
        <v>4.3747058823529406</v>
      </c>
      <c r="K8" s="372">
        <f>AVERAGEIF('(입력) 점수총괄'!$C$5:$C$266,"기본(리더십)",'(입력) 점수총괄'!$Y$5:$Y$266)</f>
        <v>4.6459999999999999</v>
      </c>
      <c r="L8" s="409">
        <f>AVERAGEIF('(입력) 점수총괄'!$C$5:$C$266,"기본(리더십)",'(입력) 점수총괄'!$Z$5:$Z$266)</f>
        <v>4.6631748983907277</v>
      </c>
      <c r="M8" s="579">
        <f>AVERAGEIF('(입력) 점수총괄'!$C$5:$C$266,"기본(리더십)",'(입력) 점수총괄'!$AA$5:$AA$266)</f>
        <v>4.5582738707851176</v>
      </c>
    </row>
    <row r="9" spans="1:13" ht="20.100000000000001" customHeight="1">
      <c r="A9" s="658" t="str">
        <f>"직무 교육 ("&amp;COUNTIFS('(입력) 점수총괄'!$C$5:$C$266,"직무*",'(입력) 점수총괄'!$E$5:$E$266,"=1")&amp;"개 과정, "&amp;COUNTIF('(입력) 점수총괄'!$C$5:C269,"직무*")&amp;"개 기수)"</f>
        <v>직무 교육 (37개 과정, 67개 기수)</v>
      </c>
      <c r="B9" s="412"/>
      <c r="C9" s="416" t="str">
        <f>SUMIF('(입력) 점수총괄'!$C$5:$C$266,"직무*",'(입력) 점수총괄'!$I$5:$I$266)&amp;"/"&amp;SUMIF('(입력) 점수총괄'!$C$5:$C$266,"직무*",'(입력) 점수총괄'!$H$5:$H$266)</f>
        <v>1676/1868</v>
      </c>
      <c r="D9" s="367">
        <f>AVERAGEIF('(입력) 점수총괄'!$C$5:$C$266,"직무*",'(입력) 점수총괄'!$J$5:$J$266)</f>
        <v>4.5892852376487667</v>
      </c>
      <c r="E9" s="367">
        <f>AVERAGEIF('(입력) 점수총괄'!$C$5:$C$266,"직무*",'(입력) 점수총괄'!$M$5:$M$266)</f>
        <v>4.5743162409898339</v>
      </c>
      <c r="F9" s="367">
        <f>AVERAGEIF('(입력) 점수총괄'!$C$5:$C$266,"직무*",'(입력) 점수총괄'!$P$5:$P$266)</f>
        <v>4.5318558248014948</v>
      </c>
      <c r="G9" s="367">
        <f>AVERAGEIF('(입력) 점수총괄'!$C$5:$C$266,"직무*",'(입력) 점수총괄'!$Q$5:$Q$266)</f>
        <v>4.54388262934952</v>
      </c>
      <c r="H9" s="367">
        <f>AVERAGEIF('(입력) 점수총괄'!$C$5:$C$266,"직무*",'(입력) 점수총괄'!$S$5:$S$266)</f>
        <v>4.5431841801250652</v>
      </c>
      <c r="I9" s="367">
        <f>AVERAGEIF('(입력) 점수총괄'!$C$5:$C$266,"직무*",'(입력) 점수총괄'!$T$5:$T$266)</f>
        <v>4.5506899443206876</v>
      </c>
      <c r="J9" s="367">
        <f>AVERAGEIF('(입력) 점수총괄'!$C$5:$C$266,"직무*",'(입력) 점수총괄'!$X$5:$X$266)</f>
        <v>4.4175268245556873</v>
      </c>
      <c r="K9" s="378">
        <f>AVERAGEIF('(입력) 점수총괄'!$C$5:$C$266,"직무*",'(입력) 점수총괄'!$Y$5:$Y$266)</f>
        <v>4.5175156310518458</v>
      </c>
      <c r="L9" s="408">
        <f>AVERAGEIF('(입력) 점수총괄'!$C$5:$C$266,"직무*",'(입력) 점수총괄'!$Z$5:$Z$266)</f>
        <v>4.5852283216826688</v>
      </c>
      <c r="M9" s="578">
        <f>AVERAGEIF('(입력) 점수총괄'!$C$5:$C$266,"직무*",'(입력) 점수총괄'!$AA$5:$AA$266)</f>
        <v>4.5369783658080367</v>
      </c>
    </row>
    <row r="10" spans="1:13" ht="20.100000000000001" customHeight="1">
      <c r="A10" s="656"/>
      <c r="B10" s="413" t="str">
        <f>"공통 ("&amp;COUNTIFS('(입력) 점수총괄'!$C$5:$C$266,"직무(공통)",'(입력) 점수총괄'!$E$5:$E$266,"=1")&amp;"개 과정, "&amp;COUNTIF('(입력) 점수총괄'!$C$5:D269,"직무(공통)")&amp;"개 기수)"</f>
        <v>공통 (10개 과정, 18개 기수)</v>
      </c>
      <c r="C10" s="417" t="str">
        <f>SUMIF('(입력) 점수총괄'!$C$5:$C$266,"직무(공통)",'(입력) 점수총괄'!$I$5:$I$266)&amp;"/"&amp;SUMIF('(입력) 점수총괄'!$C$5:$C$266,"직무(공통)",'(입력) 점수총괄'!$H$5:$H$266)</f>
        <v>348/378</v>
      </c>
      <c r="D10" s="372">
        <f>AVERAGEIF('(입력) 점수총괄'!$C$5:$C$266,"직무(공통)",'(입력) 점수총괄'!$J$5:$J$266)</f>
        <v>4.5648245614035083</v>
      </c>
      <c r="E10" s="372">
        <f>AVERAGEIF('(입력) 점수총괄'!$C$5:$C$266,"직무(공통)",'(입력) 점수총괄'!$M$5:$M$266)</f>
        <v>4.574824561403509</v>
      </c>
      <c r="F10" s="372">
        <f>AVERAGEIF('(입력) 점수총괄'!$C$5:$C$266,"직무(공통)",'(입력) 점수총괄'!$P$5:$P$266)</f>
        <v>4.5333040935672511</v>
      </c>
      <c r="G10" s="372">
        <f>AVERAGEIF('(입력) 점수총괄'!$C$5:$C$266,"직무(공통)",'(입력) 점수총괄'!$Q$5:$Q$266)</f>
        <v>4.5119005847953222</v>
      </c>
      <c r="H10" s="372">
        <f>AVERAGEIF('(입력) 점수총괄'!$C$5:$C$266,"직무(공통)",'(입력) 점수총괄'!$S$5:$S$266)</f>
        <v>4.517046783625732</v>
      </c>
      <c r="I10" s="372">
        <f>AVERAGEIF('(입력) 점수총괄'!$C$5:$C$266,"직무(공통)",'(입력) 점수총괄'!$T$5:$T$266)</f>
        <v>4.4828801169590644</v>
      </c>
      <c r="J10" s="372">
        <f>AVERAGEIF('(입력) 점수총괄'!$C$5:$C$266,"직무(공통)",'(입력) 점수총괄'!$X$5:$X$266)</f>
        <v>4.386549707602339</v>
      </c>
      <c r="K10" s="372">
        <f>AVERAGEIF('(입력) 점수총괄'!$C$5:$C$266,"직무(공통)",'(입력) 점수총괄'!$Y$5:$Y$266)</f>
        <v>4.5076470588235296</v>
      </c>
      <c r="L10" s="409">
        <f>AVERAGEIF('(입력) 점수총괄'!$C$5:$C$266,"직무(공통)",'(입력) 점수총괄'!$Z$5:$Z$266)</f>
        <v>4.6188623033277647</v>
      </c>
      <c r="M10" s="579">
        <f>AVERAGEIF('(입력) 점수총괄'!$C$5:$C$266,"직무(공통)",'(입력) 점수총괄'!$AA$5:$AA$266)</f>
        <v>4.5138839360093019</v>
      </c>
    </row>
    <row r="11" spans="1:13" ht="20.100000000000001" customHeight="1">
      <c r="A11" s="656"/>
      <c r="B11" s="413" t="str">
        <f>"인문·소양 ("&amp;COUNTIFS('(입력) 점수총괄'!$C$5:$C$266,"직무(인문·소양)",'(입력) 점수총괄'!$E$5:$E$266,"=1")&amp;"개 과정, "&amp;COUNTIF('(입력) 점수총괄'!$C$5:D270,"직무(인문·소양)")&amp;"개 기수)"</f>
        <v>인문·소양 (10개 과정, 23개 기수)</v>
      </c>
      <c r="C11" s="417" t="str">
        <f>SUMIF('(입력) 점수총괄'!$C$5:$C$266,"직무(인문·소양)",'(입력) 점수총괄'!$I$5:$I$266)&amp;"/"&amp;SUMIF('(입력) 점수총괄'!$C$5:$C$266,"직무(인문·소양)",'(입력) 점수총괄'!$H$5:$H$266)</f>
        <v>672/741</v>
      </c>
      <c r="D11" s="372">
        <f>AVERAGEIF('(입력) 점수총괄'!$C$5:$C$266,"직무(인문·소양)",'(입력) 점수총괄'!$J$5:$J$266)</f>
        <v>4.683997194950912</v>
      </c>
      <c r="E11" s="372">
        <f>AVERAGEIF('(입력) 점수총괄'!$C$5:$C$266,"직무(인문·소양)",'(입력) 점수총괄'!$M$5:$M$266)</f>
        <v>4.6577699859747543</v>
      </c>
      <c r="F11" s="372">
        <f>AVERAGEIF('(입력) 점수총괄'!$C$5:$C$266,"직무(인문·소양)",'(입력) 점수총괄'!$P$5:$P$266)</f>
        <v>4.6336217008797647</v>
      </c>
      <c r="G11" s="372">
        <f>AVERAGEIF('(입력) 점수총괄'!$C$5:$C$266,"직무(인문·소양)",'(입력) 점수총괄'!$Q$5:$Q$266)</f>
        <v>4.6467595307917904</v>
      </c>
      <c r="H11" s="372">
        <f>AVERAGEIF('(입력) 점수총괄'!$C$5:$C$266,"직무(인문·소양)",'(입력) 점수총괄'!$S$5:$S$266)</f>
        <v>4.6413489736070384</v>
      </c>
      <c r="I11" s="372">
        <f>AVERAGEIF('(입력) 점수총괄'!$C$5:$C$266,"직무(인문·소양)",'(입력) 점수총괄'!$T$5:$T$266)</f>
        <v>4.6658625525946711</v>
      </c>
      <c r="J11" s="372">
        <f>AVERAGEIF('(입력) 점수총괄'!$C$5:$C$266,"직무(인문·소양)",'(입력) 점수총괄'!$X$5:$X$266)</f>
        <v>4.5154668930390489</v>
      </c>
      <c r="K11" s="372">
        <f>AVERAGEIF('(입력) 점수총괄'!$C$5:$C$266,"직무(인문·소양)",'(입력) 점수총괄'!$Y$5:$Y$266)</f>
        <v>4.5773387096774183</v>
      </c>
      <c r="L11" s="409">
        <f>AVERAGEIF('(입력) 점수총괄'!$C$5:$C$266,"직무(인문·소양)",'(입력) 점수총괄'!$Z$5:$Z$266)</f>
        <v>4.5985545954941118</v>
      </c>
      <c r="M11" s="579">
        <f>AVERAGEIF('(입력) 점수총괄'!$C$5:$C$266,"직무(인문·소양)",'(입력) 점수총괄'!$AA$5:$AA$266)</f>
        <v>4.6235958256524521</v>
      </c>
    </row>
    <row r="12" spans="1:13" ht="20.100000000000001" customHeight="1">
      <c r="A12" s="657"/>
      <c r="B12" s="413" t="str">
        <f>"전문 ("&amp;COUNTIFS('(입력) 점수총괄'!$C$5:$C$266,"직무(전문)",'(입력) 점수총괄'!$E$5:$E$266,"=1")&amp;"개 과정, "&amp;COUNTIF('(입력) 점수총괄'!$C$5:D271,"직무(전문)")&amp;"개 기수)"</f>
        <v>전문 (17개 과정, 26개 기수)</v>
      </c>
      <c r="C12" s="417" t="str">
        <f>SUMIF('(입력) 점수총괄'!$C$5:$C$266,"직무(전문)",'(입력) 점수총괄'!$I$5:$I$266)&amp;"/"&amp;SUMIF('(입력) 점수총괄'!$C$5:$C$266,"직무(전문)",'(입력) 점수총괄'!$H$5:$H$266)</f>
        <v>656/749</v>
      </c>
      <c r="D12" s="372">
        <f>AVERAGEIF('(입력) 점수총괄'!$C$5:$C$266,"직무(전문)",'(입력) 점수총괄'!$J$5:$J$266)</f>
        <v>4.5224358974358969</v>
      </c>
      <c r="E12" s="372">
        <f>AVERAGEIF('(입력) 점수총괄'!$C$5:$C$266,"직무(전문)",'(입력) 점수총괄'!$M$5:$M$266)</f>
        <v>4.5001398601398597</v>
      </c>
      <c r="F12" s="372">
        <f>AVERAGEIF('(입력) 점수총괄'!$C$5:$C$266,"직무(전문)",'(입력) 점수총괄'!$P$5:$P$266)</f>
        <v>4.4447435897435899</v>
      </c>
      <c r="G12" s="372">
        <f>AVERAGEIF('(입력) 점수총괄'!$C$5:$C$266,"직무(전문)",'(입력) 점수총괄'!$Q$5:$Q$266)</f>
        <v>4.4789743589743578</v>
      </c>
      <c r="H12" s="372">
        <f>AVERAGEIF('(입력) 점수총괄'!$C$5:$C$266,"직무(전문)",'(입력) 점수총괄'!$S$5:$S$266)</f>
        <v>4.4782167832167818</v>
      </c>
      <c r="I12" s="372">
        <f>AVERAGEIF('(입력) 점수총괄'!$C$5:$C$266,"직무(전문)",'(입력) 점수총괄'!$T$5:$T$266)</f>
        <v>4.4957517482517497</v>
      </c>
      <c r="J12" s="372">
        <f>AVERAGEIF('(입력) 점수총괄'!$C$5:$C$266,"직무(전문)",'(입력) 점수총괄'!$X$5:$X$266)</f>
        <v>4.3674009324009315</v>
      </c>
      <c r="K12" s="372">
        <f>AVERAGEIF('(입력) 점수총괄'!$C$5:$C$266,"직무(전문)",'(입력) 점수총괄'!$Y$5:$Y$266)</f>
        <v>4.4780454545454536</v>
      </c>
      <c r="L12" s="409">
        <f>AVERAGEIF('(입력) 점수총괄'!$C$5:$C$266,"직무(전문)",'(입력) 점수총괄'!$Z$5:$Z$266)</f>
        <v>4.5516922776118784</v>
      </c>
      <c r="M12" s="579">
        <f>AVERAGEIF('(입력) 점수총괄'!$C$5:$C$266,"직무(전문)",'(입력) 점수총괄'!$AA$5:$AA$266)</f>
        <v>4.4763436796524845</v>
      </c>
    </row>
    <row r="13" spans="1:13" ht="20.100000000000001" customHeight="1">
      <c r="A13" s="658" t="str">
        <f>"핵심 교육 ("&amp;COUNTIFS('(입력) 점수총괄'!$C$5:$C$266,"핵심*",'(입력) 점수총괄'!$E$5:$E$266,"=1")&amp;"개 과정, "&amp;COUNTIF('(입력) 점수총괄'!$C$5:C272,"핵심*")&amp;"개 기수)"</f>
        <v>핵심 교육 (21개 과정, 42개 기수)</v>
      </c>
      <c r="B13" s="412"/>
      <c r="C13" s="416" t="str">
        <f>SUMIF('(입력) 점수총괄'!$C$5:$C$266,"핵심*",'(입력) 점수총괄'!$I$5:$I$266)&amp;"/"&amp;SUMIF('(입력) 점수총괄'!$C$5:$C$266,"핵심*",'(입력) 점수총괄'!$H$5:$H$266)</f>
        <v>896/975</v>
      </c>
      <c r="D13" s="367">
        <f>AVERAGEIF('(입력) 점수총괄'!$C$5:$C$266,"핵심*",'(입력) 점수총괄'!$J$5:$J$266)</f>
        <v>4.5533385661957073</v>
      </c>
      <c r="E13" s="367">
        <f>AVERAGEIF('(입력) 점수총괄'!$C$5:$C$266,"핵심*",'(입력) 점수총괄'!$M$5:$M$266)</f>
        <v>4.5471585557299852</v>
      </c>
      <c r="F13" s="367">
        <f>AVERAGEIF('(입력) 점수총괄'!$C$5:$C$266,"핵심*",'(입력) 점수총괄'!$P$5:$P$266)</f>
        <v>4.5233987441130292</v>
      </c>
      <c r="G13" s="367">
        <f>AVERAGEIF('(입력) 점수총괄'!$C$5:$C$266,"핵심*",'(입력) 점수총괄'!$Q$5:$Q$266)</f>
        <v>4.5955206698063833</v>
      </c>
      <c r="H13" s="367">
        <f>AVERAGEIF('(입력) 점수총괄'!$C$5:$C$266,"핵심*",'(입력) 점수총괄'!$S$5:$S$266)</f>
        <v>4.5151465201465193</v>
      </c>
      <c r="I13" s="367">
        <f>AVERAGEIF('(입력) 점수총괄'!$C$5:$C$266,"핵심*",'(입력) 점수총괄'!$T$5:$T$266)</f>
        <v>4.5471206174777601</v>
      </c>
      <c r="J13" s="367">
        <f>AVERAGEIF('(입력) 점수총괄'!$C$5:$C$266,"핵심*",'(입력) 점수총괄'!$X$5:$X$266)</f>
        <v>4.4702328623757195</v>
      </c>
      <c r="K13" s="378">
        <f>AVERAGEIF('(입력) 점수총괄'!$C$5:$C$266,"핵심*",'(입력) 점수총괄'!$Y$5:$Y$266)</f>
        <v>4.4432844932844944</v>
      </c>
      <c r="L13" s="408">
        <f>AVERAGEIF('(입력) 점수총괄'!$C$5:$C$266,"핵심*",'(입력) 점수총괄'!$Z$5:$Z$266)</f>
        <v>4.6299862187158807</v>
      </c>
      <c r="M13" s="578">
        <f>AVERAGEIF('(입력) 점수총괄'!$C$5:$C$266,"핵심*",'(입력) 점수총괄'!$AA$5:$AA$266)</f>
        <v>4.5308211236317151</v>
      </c>
    </row>
    <row r="14" spans="1:13" ht="20.100000000000001" customHeight="1">
      <c r="A14" s="656"/>
      <c r="B14" s="111" t="str">
        <f>"도민역량 ("&amp;COUNTIFS('(입력) 점수총괄'!$C$5:$C$266,"핵심(도민역량)",'(입력) 점수총괄'!$E$5:$E$266,"=1")&amp;"개 과정, "&amp;COUNTIF('(입력) 점수총괄'!$C$5:D269,"핵심(도민역량)")&amp;"개 기수)"</f>
        <v>도민역량 (1개 과정, 5개 기수)</v>
      </c>
      <c r="C14" s="417" t="str">
        <f>SUMIF('(입력) 점수총괄'!$C$5:$C$266,"핵심(도민역량)",'(입력) 점수총괄'!$I$5:$I$266)&amp;"/"&amp;SUMIF('(입력) 점수총괄'!$C$5:$C$266,"핵심(도민역량)",'(입력) 점수총괄'!$H$5:$H$266)</f>
        <v>103/139</v>
      </c>
      <c r="D14" s="372">
        <f>AVERAGEIF('(입력) 점수총괄'!$C$5:$C$266,"핵심(도민역량)",'(입력) 점수총괄'!$J$5:$J$266)</f>
        <v>4.0559999999999992</v>
      </c>
      <c r="E14" s="372">
        <f>AVERAGEIF('(입력) 점수총괄'!$C$5:$C$266,"핵심(도민역량)",'(입력) 점수총괄'!$M$5:$M$266)</f>
        <v>4.1400000000000006</v>
      </c>
      <c r="F14" s="372">
        <f>AVERAGEIF('(입력) 점수총괄'!$C$5:$C$266,"핵심(도민역량)",'(입력) 점수총괄'!$P$5:$P$266)</f>
        <v>4.0880000000000001</v>
      </c>
      <c r="G14" s="372">
        <f>AVERAGEIF('(입력) 점수총괄'!$C$5:$C$266,"핵심(도민역량)",'(입력) 점수총괄'!$Q$5:$Q$266)</f>
        <v>4.2539999999999996</v>
      </c>
      <c r="H14" s="372">
        <f>AVERAGEIF('(입력) 점수총괄'!$C$5:$C$266,"핵심(도민역량)",'(입력) 점수총괄'!$S$5:$S$266)</f>
        <v>4.0419999999999998</v>
      </c>
      <c r="I14" s="372">
        <f>AVERAGEIF('(입력) 점수총괄'!$C$5:$C$266,"핵심(도민역량)",'(입력) 점수총괄'!$T$5:$T$266)</f>
        <v>4.0660000000000007</v>
      </c>
      <c r="J14" s="372">
        <f>AVERAGEIF('(입력) 점수총괄'!$C$5:$C$266,"핵심(도민역량)",'(입력) 점수총괄'!$X$5:$X$266)</f>
        <v>4.0380000000000003</v>
      </c>
      <c r="K14" s="372">
        <f>AVERAGEIF('(입력) 점수총괄'!$C$5:$C$266,"핵심(도민역량)",'(입력) 점수총괄'!$Y$5:$Y$266)</f>
        <v>3.7949999999999999</v>
      </c>
      <c r="L14" s="409">
        <f>AVERAGEIF('(입력) 점수총괄'!$C$5:$C$266,"핵심(도민역량)",'(입력) 점수총괄'!$Z$5:$Z$266)</f>
        <v>4.3270833333333325</v>
      </c>
      <c r="M14" s="579">
        <f>AVERAGEIF('(입력) 점수총괄'!$C$5:$C$266,"핵심(도민역량)",'(입력) 점수총괄'!$AA$5:$AA$266)</f>
        <v>4.1340646367521368</v>
      </c>
    </row>
    <row r="15" spans="1:13" ht="20.100000000000001" customHeight="1">
      <c r="A15" s="656"/>
      <c r="B15" s="111" t="str">
        <f>"디지털 ("&amp;COUNTIFS('(입력) 점수총괄'!$C$5:$C$266,"핵심(디지털)",'(입력) 점수총괄'!$E$5:$E$266,"=1")&amp;"개 과정, "&amp;COUNTIF('(입력) 점수총괄'!$C$5:D270,"핵심(디지털)")&amp;"개 기수)"</f>
        <v>디지털 (11개 과정, 25개 기수)</v>
      </c>
      <c r="C15" s="417" t="str">
        <f>SUMIF('(입력) 점수총괄'!$C$5:$C$266,"핵심(디지털)",'(입력) 점수총괄'!$I$5:$I$266)&amp;"/"&amp;SUMIF('(입력) 점수총괄'!$C$5:$C$266,"핵심(디지털)",'(입력) 점수총괄'!$H$5:$H$266)</f>
        <v>603/627</v>
      </c>
      <c r="D15" s="372">
        <f>AVERAGEIF('(입력) 점수총괄'!$C$5:$C$266,"핵심(디지털)",'(입력) 점수총괄'!$J$5:$J$266)</f>
        <v>4.6688087912087921</v>
      </c>
      <c r="E15" s="372">
        <f>AVERAGEIF('(입력) 점수총괄'!$C$5:$C$266,"핵심(디지털)",'(입력) 점수총괄'!$M$5:$M$266)</f>
        <v>4.6392263736263741</v>
      </c>
      <c r="F15" s="372">
        <f>AVERAGEIF('(입력) 점수총괄'!$C$5:$C$266,"핵심(디지털)",'(입력) 점수총괄'!$P$5:$P$266)</f>
        <v>4.6473098901098906</v>
      </c>
      <c r="G15" s="372">
        <f>AVERAGEIF('(입력) 점수총괄'!$C$5:$C$266,"핵심(디지털)",'(입력) 점수총괄'!$Q$5:$Q$266)</f>
        <v>4.7136747252747258</v>
      </c>
      <c r="H15" s="372">
        <f>AVERAGEIF('(입력) 점수총괄'!$C$5:$C$266,"핵심(디지털)",'(입력) 점수총괄'!$S$5:$S$266)</f>
        <v>4.6438461538461535</v>
      </c>
      <c r="I15" s="372">
        <f>AVERAGEIF('(입력) 점수총괄'!$C$5:$C$266,"핵심(디지털)",'(입력) 점수총괄'!$T$5:$T$266)</f>
        <v>4.6587626373626385</v>
      </c>
      <c r="J15" s="372">
        <f>AVERAGEIF('(입력) 점수총괄'!$C$5:$C$266,"핵심(디지털)",'(입력) 점수총괄'!$X$5:$X$266)</f>
        <v>4.5539912087912091</v>
      </c>
      <c r="K15" s="372">
        <f>AVERAGEIF('(입력) 점수총괄'!$C$5:$C$266,"핵심(디지털)",'(입력) 점수총괄'!$Y$5:$Y$266)</f>
        <v>4.5003746253746248</v>
      </c>
      <c r="L15" s="409">
        <f>AVERAGEIF('(입력) 점수총괄'!$C$5:$C$266,"핵심(디지털)",'(입력) 점수총괄'!$Z$5:$Z$266)</f>
        <v>4.7393518474426806</v>
      </c>
      <c r="M15" s="579">
        <f>AVERAGEIF('(입력) 점수총괄'!$C$5:$C$266,"핵심(디지털)",'(입력) 점수총괄'!$AA$5:$AA$266)</f>
        <v>4.6324736116329071</v>
      </c>
    </row>
    <row r="16" spans="1:13" ht="20.100000000000001" customHeight="1">
      <c r="A16" s="657"/>
      <c r="B16" s="111" t="str">
        <f>"핵심과제 ("&amp;COUNTIFS('(입력) 점수총괄'!$C$5:$C$266,"핵심(핵심과제)",'(입력) 점수총괄'!$E$5:$E$266,"=1")&amp;"개 과정, "&amp;COUNTIF('(입력) 점수총괄'!$C$5:D271,"핵심(핵심과제)")&amp;"개 기수)"</f>
        <v>핵심과제 (9개 과정, 12개 기수)</v>
      </c>
      <c r="C16" s="417" t="str">
        <f>SUMIF('(입력) 점수총괄'!$C$5:$C$266,"핵심(핵심과제)",'(입력) 점수총괄'!$I$5:$I$266)&amp;"/"&amp;SUMIF('(입력) 점수총괄'!$C$5:$C$266,"핵심(핵심과제)",'(입력) 점수총괄'!$H$5:$H$266)</f>
        <v>190/209</v>
      </c>
      <c r="D16" s="372">
        <f>AVERAGEIF('(입력) 점수총괄'!$C$5:$C$266,"핵심(핵심과제)",'(입력) 점수총괄'!$J$5:$J$266)</f>
        <v>4.5200000000000005</v>
      </c>
      <c r="E16" s="372">
        <f>AVERAGEIF('(입력) 점수총괄'!$C$5:$C$266,"핵심(핵심과제)",'(입력) 점수총괄'!$M$5:$M$266)</f>
        <v>4.5249999999999995</v>
      </c>
      <c r="F16" s="372">
        <f>AVERAGEIF('(입력) 점수총괄'!$C$5:$C$266,"핵심(핵심과제)",'(입력) 점수총괄'!$P$5:$P$266)</f>
        <v>4.4466666666666663</v>
      </c>
      <c r="G16" s="372">
        <f>AVERAGEIF('(입력) 점수총괄'!$C$5:$C$266,"핵심(핵심과제)",'(입력) 점수총괄'!$Q$5:$Q$266)</f>
        <v>4.4916666666666663</v>
      </c>
      <c r="H16" s="372">
        <f>AVERAGEIF('(입력) 점수총괄'!$C$5:$C$266,"핵심(핵심과제)",'(입력) 점수총괄'!$S$5:$S$266)</f>
        <v>4.4441666666666668</v>
      </c>
      <c r="I16" s="372">
        <f>AVERAGEIF('(입력) 점수총괄'!$C$5:$C$266,"핵심(핵심과제)",'(입력) 점수총괄'!$T$5:$T$266)</f>
        <v>4.5149999999999997</v>
      </c>
      <c r="J16" s="372">
        <f>AVERAGEIF('(입력) 점수총괄'!$C$5:$C$266,"핵심(핵심과제)",'(입력) 점수총괄'!$X$5:$X$266)</f>
        <v>4.4758333333333331</v>
      </c>
      <c r="K16" s="372">
        <f>AVERAGEIF('(입력) 점수총괄'!$C$5:$C$266,"핵심(핵심과제)",'(입력) 점수총괄'!$Y$5:$Y$266)</f>
        <v>4.4466666666666663</v>
      </c>
      <c r="L16" s="409">
        <f>AVERAGEIF('(입력) 점수총괄'!$C$5:$C$266,"핵심(핵심과제)",'(입력) 점수총괄'!$Z$5:$Z$266)</f>
        <v>4.5283506944444447</v>
      </c>
      <c r="M16" s="579">
        <f>AVERAGEIF('(입력) 점수총괄'!$C$5:$C$266,"핵심(핵심과제)",'(입력) 점수총괄'!$AA$5:$AA$266)</f>
        <v>4.4843603098290599</v>
      </c>
    </row>
    <row r="17" spans="1:13" ht="20.100000000000001" customHeight="1">
      <c r="A17" s="394"/>
      <c r="B17" s="394"/>
      <c r="C17" s="371"/>
      <c r="D17" s="371"/>
      <c r="E17" s="371"/>
      <c r="F17" s="371"/>
      <c r="G17" s="371"/>
      <c r="H17" s="371"/>
      <c r="I17" s="371"/>
      <c r="J17" s="371"/>
      <c r="K17" s="371"/>
      <c r="M17" s="228" t="s">
        <v>5013</v>
      </c>
    </row>
    <row r="18" spans="1:13" ht="20.100000000000001" customHeight="1">
      <c r="A18" s="653" t="s">
        <v>5845</v>
      </c>
      <c r="B18" s="654"/>
      <c r="C18" s="415" t="s">
        <v>4791</v>
      </c>
      <c r="D18" s="377" t="s">
        <v>4792</v>
      </c>
      <c r="E18" s="377" t="s">
        <v>5822</v>
      </c>
      <c r="F18" s="377" t="s">
        <v>2114</v>
      </c>
      <c r="G18" s="377" t="s">
        <v>64</v>
      </c>
      <c r="H18" s="377" t="s">
        <v>4793</v>
      </c>
      <c r="I18" s="377" t="s">
        <v>5787</v>
      </c>
      <c r="J18" s="377" t="s">
        <v>5613</v>
      </c>
      <c r="K18" s="377" t="s">
        <v>4794</v>
      </c>
      <c r="L18" s="407" t="s">
        <v>5702</v>
      </c>
      <c r="M18" s="582" t="s">
        <v>5846</v>
      </c>
    </row>
    <row r="19" spans="1:13" ht="20.100000000000001" customHeight="1" thickBot="1">
      <c r="A19" s="649" t="str">
        <f>"전체 ("&amp;'(입력) 점수총괄'!$D$4&amp;" 과정 "&amp;'(입력) 점수총괄'!$E$4&amp;"개 기수)"</f>
        <v>전체 (71 과정 166개 기수)</v>
      </c>
      <c r="B19" s="650"/>
      <c r="C19" s="418" t="str">
        <f>'(입력) 점수총괄'!$I$4&amp;"/"&amp;'(입력) 점수총괄'!$H$4</f>
        <v>4795/5297</v>
      </c>
      <c r="D19" s="419">
        <f>'(입력) 점수총괄'!$J$4</f>
        <v>4.5729430039383026</v>
      </c>
      <c r="E19" s="419">
        <f>'(입력) 점수총괄'!$M$4</f>
        <v>4.5450414424725807</v>
      </c>
      <c r="F19" s="419">
        <f>'(입력) 점수총괄'!$P$4</f>
        <v>4.5196119129369707</v>
      </c>
      <c r="G19" s="419">
        <f>'(입력) 점수총괄'!$Q$4</f>
        <v>4.5519734877218898</v>
      </c>
      <c r="H19" s="419">
        <f>'(입력) 점수총괄'!$S$4</f>
        <v>4.5178405562059529</v>
      </c>
      <c r="I19" s="419">
        <f>'(입력) 점수총괄'!$T$4</f>
        <v>4.5675161561644311</v>
      </c>
      <c r="J19" s="259">
        <f>'(입력) 점수총괄'!X4</f>
        <v>4.4476010335003879</v>
      </c>
      <c r="K19" s="419">
        <f>K23</f>
        <v>4.4810703972854897</v>
      </c>
      <c r="L19" s="420">
        <f>'(입력) 점수총괄'!$Z$4</f>
        <v>4.54</v>
      </c>
      <c r="M19" s="576">
        <f>'(입력) 점수총괄'!AA4</f>
        <v>4.5322742273529979</v>
      </c>
    </row>
    <row r="20" spans="1:13" ht="20.100000000000001" customHeight="1" thickTop="1">
      <c r="A20" s="425" t="str">
        <f>"쌍방향 온라인 교육 ("&amp;COUNTIFS('(입력) 점수총괄'!$G$5:$G$266,"온라인",'(입력) 점수총괄'!$E$5:$E$266,"=1")&amp;"개 과정, "&amp;COUNTIF('(입력) 점수총괄'!$G$5:G266,"온라인")&amp;"개 기수)"</f>
        <v>쌍방향 온라인 교육 (3개 과정, 6개 기수)</v>
      </c>
      <c r="B20" s="426"/>
      <c r="C20" s="427" t="str">
        <f>SUMIF('(입력) 점수총괄'!$G$5:$G$266, "온라인", '(입력) 점수총괄'!$I$5:$I$266)&amp;"/"&amp;SUMIF('(입력) 점수총괄'!$G$5:$G$266, "온라인", '(입력) 점수총괄'!$H$5:$H$266)</f>
        <v>264/312</v>
      </c>
      <c r="D20" s="428">
        <f>AVERAGEIF('(입력) 점수총괄'!$G$5:$G$266, "온라인", '(입력) 점수총괄'!$J$5:$J$266)</f>
        <v>4.3316666666666661</v>
      </c>
      <c r="E20" s="428">
        <f>AVERAGEIF('(입력) 점수총괄'!$G$5:$G$266, "온라인", '(입력) 점수총괄'!$M$5:$M$266)</f>
        <v>4.3583333333333334</v>
      </c>
      <c r="F20" s="428">
        <f>AVERAGEIF('(입력) 점수총괄'!$G$5:$G$266, "온라인", '(입력) 점수총괄'!$P$5:$P$266)</f>
        <v>4.3150000000000004</v>
      </c>
      <c r="G20" s="428">
        <f>AVERAGEIF('(입력) 점수총괄'!$G$5:$G$266, "온라인", '(입력) 점수총괄'!$Q$5:$Q$266)</f>
        <v>4.3866666666666667</v>
      </c>
      <c r="H20" s="428">
        <f>AVERAGEIF('(입력) 점수총괄'!$G$5:$G$266, "온라인", '(입력) 점수총괄'!$S$5:$S$266)</f>
        <v>4.2816666666666672</v>
      </c>
      <c r="I20" s="428">
        <f>AVERAGEIF('(입력) 점수총괄'!$G$5:$G$266, "온라인", '(입력) 점수총괄'!$T$5:$T$266)</f>
        <v>4.3808333333333334</v>
      </c>
      <c r="J20" s="428">
        <f>AVERAGEIF('(입력) 점수총괄'!$G$5:$G$266, "온라인", '(입력) 점수총괄'!$X$5:$X$266)</f>
        <v>4.3166666666666664</v>
      </c>
      <c r="K20" s="429" t="s">
        <v>2072</v>
      </c>
      <c r="L20" s="430">
        <f>AVERAGEIF('(입력) 점수총괄'!$G$5:$G$266, "온라인", '(입력) 점수총괄'!$Z$5:$Z$266)</f>
        <v>4.4266810715514282</v>
      </c>
      <c r="M20" s="577">
        <f>AVERAGEIF('(입력) 점수총괄'!$G$5:$G$266, "온라인", '(입력) 점수총괄'!$AA$5:$AA$266)</f>
        <v>4.3418085972925846</v>
      </c>
    </row>
    <row r="21" spans="1:13" ht="20.100000000000001" customHeight="1">
      <c r="A21" s="651" t="str">
        <f>"집합교육 ("&amp;COUNTIFS('(입력) 점수총괄'!$G$5:$G$266,"&lt;&gt;온라인",'(입력) 점수총괄'!$E$5:$E$266,"=1")&amp;"개 과정, "&amp;COUNTIF('(입력) 점수총괄'!$G$5:$G$266,"인재개발원")+COUNTIF('(입력) 점수총괄'!$G$5:$G$266,"현장캠퍼스")&amp;"개 기수)"</f>
        <v>집합교육 (68개 과정, 160개 기수)</v>
      </c>
      <c r="B21" s="414"/>
      <c r="C21" s="416" t="str">
        <f>SUMIF('(입력) 점수총괄'!$G$5:$G$266, "인재개발원", '(입력) 점수총괄'!$I$5:$I$266)+SUMIF('(입력) 점수총괄'!$G$5:$G$266, "현장캠퍼스", '(입력) 점수총괄'!$I$5:$I$266)&amp;"/"&amp;SUMIF('(입력) 점수총괄'!$G$5:$G$266, "인재개발원", '(입력) 점수총괄'!$H$5:$H$266)+SUMIF('(입력) 점수총괄'!$G$5:$G$266, "현장캠퍼스", '(입력) 점수총괄'!$H$5:$H$266)</f>
        <v>4531/4985</v>
      </c>
      <c r="D21" s="112">
        <f>AVERAGEIFS('(입력) 점수총괄'!$J$5:$J$266, '(입력) 점수총괄'!$D$5:$D$266, "*", '(입력) 점수총괄'!$G$5:$G$266, "&lt;&gt;온라인")</f>
        <v>4.5819908665859881</v>
      </c>
      <c r="E21" s="112">
        <f>AVERAGEIFS('(입력) 점수총괄'!$M$5:$M$266, '(입력) 점수총괄'!$D$5:$D$266, "*", '(입력) 점수총괄'!$G$5:$G$266, "&lt;&gt;온라인")</f>
        <v>4.5520429965653024</v>
      </c>
      <c r="F21" s="112">
        <f>AVERAGEIFS('(입력) 점수총괄'!$P$5:$P$266, '(입력) 점수총괄'!$D$5:$D$266, "*", '(입력) 점수총괄'!$G$5:$G$266, "&lt;&gt;온라인")</f>
        <v>4.5273331171987428</v>
      </c>
      <c r="G21" s="112">
        <f>AVERAGEIFS('(입력) 점수총괄'!$Q$5:$Q$266, '(입력) 점수총괄'!$D$5:$D$266, "*", '(입력) 점수총괄'!$G$5:$G$266, "&lt;&gt;온라인")</f>
        <v>4.5582114809692555</v>
      </c>
      <c r="H21" s="112">
        <f>AVERAGEIFS('(입력) 점수총괄'!$S$5:$S$266, '(입력) 점수총괄'!$D$5:$D$266, "*", '(입력) 점수총괄'!$G$5:$G$266, "&lt;&gt;온라인")</f>
        <v>4.5267527784527184</v>
      </c>
      <c r="I21" s="112">
        <f>AVERAGEIFS('(입력) 점수총괄'!$T$5:$T$266, '(입력) 점수총괄'!$D$5:$D$266, "*", '(입력) 점수총괄'!$G$5:$G$266, "&lt;&gt;온라인")</f>
        <v>4.5745167620205978</v>
      </c>
      <c r="J21" s="112">
        <f>AVERAGEIFS('(입력) 점수총괄'!$X$5:$X$266, '(입력) 점수총괄'!$D$5:$D$266, "*", '(입력) 점수총괄'!$G$5:$G$266, "&lt;&gt;온라인")</f>
        <v>4.4526369706862994</v>
      </c>
      <c r="K21" s="112">
        <f>AVERAGEIFS('(입력) 점수총괄'!$Y$5:$Y$266, '(입력) 점수총괄'!$D$5:$D$266, "*", '(입력) 점수총괄'!$G$5:$G$266, "&lt;&gt;온라인")</f>
        <v>4.4810703972854897</v>
      </c>
      <c r="L21" s="411">
        <f>AVERAGEIFS('(입력) 점수총괄'!$Z$5:$Z$266, '(입력) 점수총괄'!$D$5:$D$266, "*", '(입력) 점수총괄'!$G$5:$G$266, "&lt;&gt;온라인")</f>
        <v>4.6116440068444406</v>
      </c>
      <c r="M21" s="578">
        <f>AVERAGEIFS('(입력) 점수총괄'!$AA$5:$AA$266, '(입력) 점수총괄'!$D$5:$D$266, "*", '(입력) 점수총괄'!$G$5:$G$266, "&lt;&gt;온라인")</f>
        <v>4.539416688480264</v>
      </c>
    </row>
    <row r="22" spans="1:13" ht="20.100000000000001" customHeight="1">
      <c r="A22" s="652"/>
      <c r="B22" s="111" t="str">
        <f>"현장캠퍼스 ("&amp;COUNTIFS('(입력) 점수총괄'!$G$5:$G$266,"현장캠퍼스",'(입력) 점수총괄'!$E$5:$E$266,"=1")&amp;"개 과정, "&amp;COUNTIF('(입력) 점수총괄'!$G$5:G267,"현장캠퍼스")&amp;"개 기수)"</f>
        <v>현장캠퍼스 (11개 과정, 37개 기수)</v>
      </c>
      <c r="C22" s="417" t="str">
        <f>SUMIF('(입력) 점수총괄'!$G$5:$G$266, "현장캠퍼스", '(입력) 점수총괄'!$I$5:$I$266)&amp;"/"&amp;SUMIF('(입력) 점수총괄'!$G$5:$G$266, "현장캠퍼스", '(입력) 점수총괄'!$H$5:$H$266)</f>
        <v>670/749</v>
      </c>
      <c r="D22" s="113">
        <f>AVERAGEIF('(입력) 점수총괄'!$G$5:$G$266, "현장캠퍼스", '(입력) 점수총괄'!$J$5:$J$266)</f>
        <v>4.6618018018018015</v>
      </c>
      <c r="E22" s="113">
        <f>AVERAGEIF('(입력) 점수총괄'!$G$5:$G$266, "현장캠퍼스", '(입력) 점수총괄'!$M$5:$M$266)</f>
        <v>4.6221621621621614</v>
      </c>
      <c r="F22" s="113">
        <f>AVERAGEIF('(입력) 점수총괄'!$G$5:$G$266, "현장캠퍼스", '(입력) 점수총괄'!$P$5:$P$266)</f>
        <v>4.6088888888888881</v>
      </c>
      <c r="G22" s="113">
        <f>AVERAGEIF('(입력) 점수총괄'!$G$5:$G$266, "현장캠퍼스", '(입력) 점수총괄'!$Q$5:$Q$266)</f>
        <v>4.6580864197530865</v>
      </c>
      <c r="H22" s="113">
        <f>AVERAGEIF('(입력) 점수총괄'!$G$5:$G$266, "현장캠퍼스", '(입력) 점수총괄'!$S$5:$S$266)</f>
        <v>4.5993209876543197</v>
      </c>
      <c r="I22" s="113">
        <f>AVERAGEIF('(입력) 점수총괄'!$G$5:$G$266, "현장캠퍼스", '(입력) 점수총괄'!$T$5:$T$266)</f>
        <v>4.657792792792792</v>
      </c>
      <c r="J22" s="113">
        <f>AVERAGEIF('(입력) 점수총괄'!$G$5:$G$266, "현장캠퍼스", '(입력) 점수총괄'!$X$5:$X$266)</f>
        <v>4.5406060606060601</v>
      </c>
      <c r="K22" s="113" t="s">
        <v>2072</v>
      </c>
      <c r="L22" s="410">
        <f>AVERAGEIF('(입력) 점수총괄'!$G$5:$G$266, "현장캠퍼스", '(입력) 점수총괄'!$Z$5:$Z$266)</f>
        <v>4.6943350940376147</v>
      </c>
      <c r="M22" s="579">
        <f>AVERAGEIF('(입력) 점수총괄'!$G$5:$G$266, "현장캠퍼스", '(입력) 점수총괄'!$AA$5:$AA$266)</f>
        <v>4.6225122426188614</v>
      </c>
    </row>
    <row r="23" spans="1:13" ht="20.100000000000001" customHeight="1">
      <c r="A23" s="652"/>
      <c r="B23" s="111" t="str">
        <f>"인재개발원 ("&amp;COUNTIFS('(입력) 점수총괄'!$G$5:$G$266,"인재개발원",'(입력) 점수총괄'!$E$5:$E$266,"=1")&amp;"개 과정, "&amp;COUNTIF('(입력) 점수총괄'!$G$5:G268,"인재개발원")&amp;"개 기수)"</f>
        <v>인재개발원 (57개 과정, 123개 기수)</v>
      </c>
      <c r="C23" s="417" t="str">
        <f>SUMIF('(입력) 점수총괄'!$G$5:$G$266, "인재개발원", '(입력) 점수총괄'!$I$5:$I$266)&amp;"/"&amp;SUMIF('(입력) 점수총괄'!$G$5:$G$266, "인재개발원", '(입력) 점수총괄'!$H$5:$H$266)</f>
        <v>3861/4236</v>
      </c>
      <c r="D23" s="113">
        <f>AVERAGEIF('(입력) 점수총괄'!$G$5:$G$266, "인재개발원", '(입력) 점수총괄'!$J$5:$J$266)</f>
        <v>4.557982699082042</v>
      </c>
      <c r="E23" s="113">
        <f>AVERAGEIF('(입력) 점수총괄'!$G$5:$G$266, "인재개발원", '(입력) 점수총괄'!$M$5:$M$266)</f>
        <v>4.5309502394345396</v>
      </c>
      <c r="F23" s="113">
        <f>AVERAGEIF('(입력) 점수총괄'!$G$5:$G$266, "인재개발원", '(입력) 점수총괄'!$P$5:$P$266)</f>
        <v>4.5034631352406507</v>
      </c>
      <c r="G23" s="113">
        <f>AVERAGEIF('(입력) 점수총괄'!$G$5:$G$266, "인재개발원", '(입력) 점수총괄'!$Q$5:$Q$266)</f>
        <v>4.5289797915691103</v>
      </c>
      <c r="H23" s="113">
        <f>AVERAGEIF('(입력) 점수총괄'!$G$5:$G$266, "인재개발원", '(입력) 점수총괄'!$S$5:$S$266)</f>
        <v>4.5055133025888345</v>
      </c>
      <c r="I23" s="113">
        <f>AVERAGEIF('(입력) 점수총괄'!$G$5:$G$266, "인재개발원", '(입력) 점수총괄'!$T$5:$T$266)</f>
        <v>4.5494662486988791</v>
      </c>
      <c r="J23" s="113">
        <f>AVERAGEIF('(입력) 점수총괄'!$G$5:$G$266, "인재개발원", '(입력) 점수총괄'!$X$5:$X$266)</f>
        <v>4.4290355075370922</v>
      </c>
      <c r="K23" s="113">
        <f>AVERAGEIF('(입력) 점수총괄'!$G$5:$G$266, "인재개발원", '(입력) 점수총괄'!$Y$5:$Y$266)</f>
        <v>4.4810703972854897</v>
      </c>
      <c r="L23" s="410">
        <f>AVERAGEIF('(입력) 점수총괄'!$G$5:$G$266, "인재개발원", '(입력) 점수총괄'!$Z$5:$Z$266)</f>
        <v>4.5879211539611546</v>
      </c>
      <c r="M23" s="579">
        <f>AVERAGEIF('(입력) 점수총괄'!$G$5:$G$266, "인재개발원", '(입력) 점수총괄'!$AA$5:$AA$266)</f>
        <v>4.5144204648775981</v>
      </c>
    </row>
  </sheetData>
  <sheetProtection formatCells="0" formatColumns="0" formatRows="0" insertColumns="0" insertRows="0" insertHyperlinks="0" sort="0" autoFilter="0" pivotTables="0"/>
  <mergeCells count="8">
    <mergeCell ref="A19:B19"/>
    <mergeCell ref="A21:A23"/>
    <mergeCell ref="A3:B3"/>
    <mergeCell ref="A4:B4"/>
    <mergeCell ref="A5:A8"/>
    <mergeCell ref="A9:A12"/>
    <mergeCell ref="A13:A16"/>
    <mergeCell ref="A18:B18"/>
  </mergeCells>
  <phoneticPr fontId="28" type="noConversion"/>
  <printOptions horizontalCentered="1"/>
  <pageMargins left="0.23622047244094491" right="0.23622047244094491" top="0.74803149606299213" bottom="0.74803149606299213" header="0.31496062992125984" footer="0.31496062992125984"/>
  <pageSetup paperSize="9" scale="5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N212"/>
  <sheetViews>
    <sheetView showGridLines="0" view="pageBreakPreview" zoomScale="70" zoomScaleNormal="70" zoomScaleSheetLayoutView="70" workbookViewId="0">
      <pane xSplit="7" ySplit="4" topLeftCell="H5" activePane="bottomRight" state="frozen"/>
      <selection pane="topRight" activeCell="G1" sqref="G1"/>
      <selection pane="bottomLeft" activeCell="A6" sqref="A6"/>
      <selection pane="bottomRight" activeCell="A3" sqref="A3"/>
    </sheetView>
  </sheetViews>
  <sheetFormatPr defaultColWidth="9" defaultRowHeight="16.5"/>
  <cols>
    <col min="1" max="1" width="5.875" style="85" customWidth="1"/>
    <col min="2" max="2" width="8" style="166" customWidth="1"/>
    <col min="3" max="3" width="13" style="167" customWidth="1"/>
    <col min="4" max="4" width="28.125" style="168" customWidth="1"/>
    <col min="5" max="5" width="8" style="96" customWidth="1"/>
    <col min="6" max="7" width="11.25" style="146" customWidth="1"/>
    <col min="8" max="8" width="9.625" style="96" customWidth="1"/>
    <col min="9" max="9" width="9.625" style="169" customWidth="1"/>
    <col min="10" max="14" width="9.625" style="170" customWidth="1"/>
    <col min="15" max="15" width="9.625" style="171" customWidth="1"/>
    <col min="16" max="19" width="9.625" style="170" customWidth="1"/>
    <col min="20" max="20" width="9.625" style="171" customWidth="1"/>
    <col min="21" max="22" width="9.625" style="170" customWidth="1"/>
    <col min="23" max="23" width="9.625" style="171" customWidth="1"/>
    <col min="24" max="25" width="10.625" style="170" customWidth="1"/>
    <col min="26" max="26" width="9.625" style="171" customWidth="1"/>
    <col min="27" max="27" width="10.625" style="172" customWidth="1"/>
    <col min="28" max="28" width="9" style="85"/>
    <col min="29" max="29" width="38.5" style="85" bestFit="1" customWidth="1"/>
    <col min="30" max="30" width="40.625" style="85" bestFit="1" customWidth="1"/>
    <col min="31" max="31" width="18.375" style="85" bestFit="1" customWidth="1"/>
    <col min="32" max="39" width="10.625" style="85" customWidth="1"/>
    <col min="40" max="16384" width="9" style="85"/>
  </cols>
  <sheetData>
    <row r="1" spans="1:28" s="92" customFormat="1" ht="81" customHeight="1">
      <c r="A1" s="268" t="s">
        <v>5807</v>
      </c>
      <c r="B1" s="268"/>
      <c r="C1" s="263"/>
      <c r="D1" s="263"/>
      <c r="E1" s="262"/>
      <c r="F1" s="262"/>
      <c r="G1" s="264"/>
      <c r="H1" s="262"/>
      <c r="I1" s="265"/>
      <c r="J1" s="262"/>
      <c r="K1" s="262"/>
      <c r="L1" s="262"/>
      <c r="M1" s="262"/>
      <c r="N1" s="262"/>
      <c r="O1" s="262"/>
      <c r="P1" s="262"/>
      <c r="Q1" s="262"/>
      <c r="R1" s="262"/>
      <c r="S1" s="262"/>
      <c r="T1" s="262"/>
      <c r="U1" s="262"/>
      <c r="V1" s="262"/>
      <c r="W1" s="262"/>
      <c r="X1" s="262"/>
      <c r="Y1" s="262"/>
      <c r="Z1" s="262"/>
      <c r="AA1" s="269"/>
    </row>
    <row r="2" spans="1:28" s="92" customFormat="1" ht="18.75" customHeight="1">
      <c r="B2" s="148"/>
      <c r="C2" s="149"/>
      <c r="D2" s="149"/>
      <c r="E2" s="150"/>
      <c r="F2" s="150"/>
      <c r="G2" s="151"/>
      <c r="H2" s="150"/>
      <c r="I2" s="150"/>
      <c r="J2" s="150"/>
      <c r="K2" s="150"/>
      <c r="L2" s="150"/>
      <c r="M2" s="150"/>
      <c r="N2" s="150"/>
      <c r="O2" s="150"/>
      <c r="P2" s="150"/>
      <c r="Q2" s="150"/>
      <c r="R2" s="150"/>
      <c r="S2" s="150"/>
      <c r="T2" s="150"/>
      <c r="U2" s="150"/>
      <c r="V2" s="150"/>
      <c r="W2" s="150"/>
      <c r="X2" s="150"/>
      <c r="Y2" s="150"/>
      <c r="Z2" s="150"/>
      <c r="AA2" s="152" t="s">
        <v>4795</v>
      </c>
    </row>
    <row r="3" spans="1:28" ht="38.25" customHeight="1">
      <c r="A3" s="486" t="s">
        <v>5827</v>
      </c>
      <c r="B3" s="486" t="s">
        <v>4440</v>
      </c>
      <c r="C3" s="487" t="s">
        <v>11</v>
      </c>
      <c r="D3" s="487" t="s">
        <v>5820</v>
      </c>
      <c r="E3" s="486" t="s">
        <v>93</v>
      </c>
      <c r="F3" s="486" t="s">
        <v>8</v>
      </c>
      <c r="G3" s="488" t="s">
        <v>2100</v>
      </c>
      <c r="H3" s="486" t="s">
        <v>5791</v>
      </c>
      <c r="I3" s="486" t="s">
        <v>5792</v>
      </c>
      <c r="J3" s="399" t="s">
        <v>5811</v>
      </c>
      <c r="K3" s="399" t="s">
        <v>5810</v>
      </c>
      <c r="L3" s="398" t="s">
        <v>5819</v>
      </c>
      <c r="M3" s="399" t="s">
        <v>5822</v>
      </c>
      <c r="N3" s="399" t="s">
        <v>5821</v>
      </c>
      <c r="O3" s="398" t="s">
        <v>5823</v>
      </c>
      <c r="P3" s="399" t="s">
        <v>2114</v>
      </c>
      <c r="Q3" s="399" t="s">
        <v>64</v>
      </c>
      <c r="R3" s="399" t="s">
        <v>4044</v>
      </c>
      <c r="S3" s="399" t="s">
        <v>4086</v>
      </c>
      <c r="T3" s="398" t="s">
        <v>5824</v>
      </c>
      <c r="U3" s="399" t="s">
        <v>5786</v>
      </c>
      <c r="V3" s="399" t="s">
        <v>5787</v>
      </c>
      <c r="W3" s="398" t="s">
        <v>5825</v>
      </c>
      <c r="X3" s="399" t="s">
        <v>5613</v>
      </c>
      <c r="Y3" s="399" t="s">
        <v>5812</v>
      </c>
      <c r="Z3" s="631" t="s">
        <v>5702</v>
      </c>
      <c r="AA3" s="630" t="s">
        <v>5826</v>
      </c>
    </row>
    <row r="4" spans="1:28" s="84" customFormat="1" ht="26.25" customHeight="1">
      <c r="A4" s="270" t="s">
        <v>94</v>
      </c>
      <c r="B4" s="270"/>
      <c r="C4" s="271"/>
      <c r="D4" s="272">
        <f>COUNTIF(E5:E230,1)</f>
        <v>71</v>
      </c>
      <c r="E4" s="273">
        <f>COUNT(E5:E230)</f>
        <v>166</v>
      </c>
      <c r="F4" s="274"/>
      <c r="G4" s="275" t="s">
        <v>2099</v>
      </c>
      <c r="H4" s="276">
        <f>SUMIF(E5:E230,"&gt;0",H5:H230)</f>
        <v>5297</v>
      </c>
      <c r="I4" s="277">
        <f>SUMIF($E5:$E230,"&gt;0",I5:I230)</f>
        <v>4795</v>
      </c>
      <c r="J4" s="278">
        <f t="shared" ref="J4:Y4" si="0">AVERAGEIF($D5:$D230,"**",J5:J230)</f>
        <v>4.5729430039383026</v>
      </c>
      <c r="K4" s="279">
        <f t="shared" si="0"/>
        <v>4.5313211357720204</v>
      </c>
      <c r="L4" s="482">
        <f t="shared" si="0"/>
        <v>4.5276174576786801</v>
      </c>
      <c r="M4" s="279">
        <f t="shared" si="0"/>
        <v>4.5450414424725807</v>
      </c>
      <c r="N4" s="279">
        <f t="shared" si="0"/>
        <v>4.5128177835297194</v>
      </c>
      <c r="O4" s="482">
        <f t="shared" si="0"/>
        <v>4.5144157258695277</v>
      </c>
      <c r="P4" s="279">
        <f t="shared" si="0"/>
        <v>4.5196119129369707</v>
      </c>
      <c r="Q4" s="279">
        <f t="shared" si="0"/>
        <v>4.5519734877218898</v>
      </c>
      <c r="R4" s="279">
        <f t="shared" si="0"/>
        <v>4.4727541972754006</v>
      </c>
      <c r="S4" s="279">
        <f t="shared" si="0"/>
        <v>4.5178405562059529</v>
      </c>
      <c r="T4" s="482">
        <f t="shared" si="0"/>
        <v>4.5675161561644311</v>
      </c>
      <c r="U4" s="279">
        <f t="shared" si="0"/>
        <v>4.5670749201141607</v>
      </c>
      <c r="V4" s="279">
        <f t="shared" si="0"/>
        <v>4.5679573922147041</v>
      </c>
      <c r="W4" s="482">
        <f t="shared" si="0"/>
        <v>4.4663575636812807</v>
      </c>
      <c r="X4" s="279">
        <f t="shared" si="0"/>
        <v>4.4476010335003879</v>
      </c>
      <c r="Y4" s="279">
        <f t="shared" si="0"/>
        <v>4.4810703972854897</v>
      </c>
      <c r="Z4" s="400">
        <f>'(입력) 강사만족도'!$E$4</f>
        <v>4.54</v>
      </c>
      <c r="AA4" s="278">
        <f>AVERAGEIF($D5:$D230,"**",AA5:AA230)</f>
        <v>4.5322742273529979</v>
      </c>
    </row>
    <row r="5" spans="1:28" s="87" customFormat="1" ht="20.100000000000001" customHeight="1">
      <c r="A5" s="280" t="s">
        <v>5777</v>
      </c>
      <c r="B5" s="280" t="s">
        <v>95</v>
      </c>
      <c r="C5" s="281" t="s">
        <v>66</v>
      </c>
      <c r="D5" s="282" t="s">
        <v>86</v>
      </c>
      <c r="E5" s="283">
        <v>1</v>
      </c>
      <c r="F5" s="284" t="s">
        <v>87</v>
      </c>
      <c r="G5" s="285" t="s">
        <v>2102</v>
      </c>
      <c r="H5" s="286">
        <v>18</v>
      </c>
      <c r="I5" s="287">
        <v>18</v>
      </c>
      <c r="J5" s="288">
        <v>4.5</v>
      </c>
      <c r="K5" s="289">
        <v>4.5</v>
      </c>
      <c r="L5" s="290">
        <f>AVERAGE(M5:N5)</f>
        <v>4.6400000000000006</v>
      </c>
      <c r="M5" s="289">
        <v>4.67</v>
      </c>
      <c r="N5" s="289">
        <v>4.6100000000000003</v>
      </c>
      <c r="O5" s="290">
        <f>AVERAGE(P5:S5)</f>
        <v>4.7250000000000005</v>
      </c>
      <c r="P5" s="289">
        <v>4.67</v>
      </c>
      <c r="Q5" s="289">
        <v>4.67</v>
      </c>
      <c r="R5" s="289">
        <v>4.78</v>
      </c>
      <c r="S5" s="289">
        <v>4.78</v>
      </c>
      <c r="T5" s="290">
        <f>AVERAGE(U5:V5)</f>
        <v>4.8599999999999994</v>
      </c>
      <c r="U5" s="289">
        <v>4.83</v>
      </c>
      <c r="V5" s="289">
        <v>4.8899999999999997</v>
      </c>
      <c r="W5" s="290">
        <f>AVERAGE(X5:Y5)</f>
        <v>4.835</v>
      </c>
      <c r="X5" s="291">
        <v>4.78</v>
      </c>
      <c r="Y5" s="292">
        <v>4.8899999999999997</v>
      </c>
      <c r="Z5" s="401">
        <f>'(입력) 강사만족도'!$E$5</f>
        <v>4.8118750000000006</v>
      </c>
      <c r="AA5" s="505">
        <f>AVERAGE(J5:K5,M5:N5,P5:S5,U5:V5,X5:Y5,Z5)</f>
        <v>4.7216826923076933</v>
      </c>
      <c r="AB5" s="86"/>
    </row>
    <row r="6" spans="1:28" ht="16.5" customHeight="1">
      <c r="A6" s="280" t="s">
        <v>5777</v>
      </c>
      <c r="B6" s="294" t="s">
        <v>65</v>
      </c>
      <c r="C6" s="281" t="s">
        <v>66</v>
      </c>
      <c r="D6" s="295" t="s">
        <v>1702</v>
      </c>
      <c r="E6" s="286">
        <v>1</v>
      </c>
      <c r="F6" s="296" t="s">
        <v>1703</v>
      </c>
      <c r="G6" s="285" t="s">
        <v>2102</v>
      </c>
      <c r="H6" s="286">
        <v>19</v>
      </c>
      <c r="I6" s="287">
        <v>19</v>
      </c>
      <c r="J6" s="288">
        <v>4.79</v>
      </c>
      <c r="K6" s="289">
        <v>4.74</v>
      </c>
      <c r="L6" s="290">
        <f t="shared" ref="L6:L69" si="1">AVERAGE(M6:N6)</f>
        <v>4.7650000000000006</v>
      </c>
      <c r="M6" s="289">
        <v>4.79</v>
      </c>
      <c r="N6" s="289">
        <v>4.74</v>
      </c>
      <c r="O6" s="290">
        <f t="shared" ref="O6:O60" si="2">AVERAGE(P6:S6)</f>
        <v>4.67</v>
      </c>
      <c r="P6" s="289">
        <v>4.68</v>
      </c>
      <c r="Q6" s="289">
        <v>4.68</v>
      </c>
      <c r="R6" s="289">
        <v>4.74</v>
      </c>
      <c r="S6" s="289">
        <v>4.58</v>
      </c>
      <c r="T6" s="290">
        <f>AVERAGE(U6:V6)</f>
        <v>4.6050000000000004</v>
      </c>
      <c r="U6" s="289">
        <v>4.58</v>
      </c>
      <c r="V6" s="289">
        <v>4.63</v>
      </c>
      <c r="W6" s="290">
        <f t="shared" ref="W6:W60" si="3">AVERAGE(X6:Y6)</f>
        <v>4.66</v>
      </c>
      <c r="X6" s="291">
        <v>4.58</v>
      </c>
      <c r="Y6" s="292">
        <v>4.74</v>
      </c>
      <c r="Z6" s="401">
        <f>'(입력) 강사만족도'!$E$10</f>
        <v>4.7687499999999998</v>
      </c>
      <c r="AA6" s="505">
        <f t="shared" ref="AA6:AA69" si="4">AVERAGE(J6:K6,M6:N6,P6:S6,U6:V6,X6:Y6,Z6)</f>
        <v>4.6952884615384614</v>
      </c>
      <c r="AB6" s="86"/>
    </row>
    <row r="7" spans="1:28" ht="17.25" customHeight="1">
      <c r="A7" s="280" t="s">
        <v>5777</v>
      </c>
      <c r="B7" s="294" t="s">
        <v>65</v>
      </c>
      <c r="C7" s="281" t="s">
        <v>66</v>
      </c>
      <c r="D7" s="297" t="s">
        <v>1704</v>
      </c>
      <c r="E7" s="298">
        <v>1</v>
      </c>
      <c r="F7" s="296" t="s">
        <v>1705</v>
      </c>
      <c r="G7" s="285" t="s">
        <v>2102</v>
      </c>
      <c r="H7" s="299">
        <v>17</v>
      </c>
      <c r="I7" s="300">
        <v>17</v>
      </c>
      <c r="J7" s="301">
        <v>4.3499999999999996</v>
      </c>
      <c r="K7" s="285">
        <v>4.3499999999999996</v>
      </c>
      <c r="L7" s="290">
        <f t="shared" si="1"/>
        <v>4.2650000000000006</v>
      </c>
      <c r="M7" s="285">
        <v>4.29</v>
      </c>
      <c r="N7" s="285">
        <v>4.24</v>
      </c>
      <c r="O7" s="290">
        <f t="shared" si="2"/>
        <v>4.38</v>
      </c>
      <c r="P7" s="285">
        <v>4.47</v>
      </c>
      <c r="Q7" s="285">
        <v>4.29</v>
      </c>
      <c r="R7" s="285">
        <v>4.29</v>
      </c>
      <c r="S7" s="285">
        <v>4.47</v>
      </c>
      <c r="T7" s="290">
        <f>AVERAGE(U7:V7)</f>
        <v>4.21</v>
      </c>
      <c r="U7" s="285">
        <v>4.24</v>
      </c>
      <c r="V7" s="285">
        <v>4.18</v>
      </c>
      <c r="W7" s="290">
        <f t="shared" si="3"/>
        <v>3.94</v>
      </c>
      <c r="X7" s="302">
        <v>3.76</v>
      </c>
      <c r="Y7" s="302">
        <v>4.12</v>
      </c>
      <c r="Z7" s="401">
        <f>'(입력) 강사만족도'!$E$19</f>
        <v>4.4533571428571426</v>
      </c>
      <c r="AA7" s="505">
        <f t="shared" si="4"/>
        <v>4.2694890109890107</v>
      </c>
      <c r="AB7" s="86"/>
    </row>
    <row r="8" spans="1:28" ht="16.5" customHeight="1">
      <c r="A8" s="280" t="s">
        <v>5777</v>
      </c>
      <c r="B8" s="280" t="s">
        <v>178</v>
      </c>
      <c r="C8" s="281" t="s">
        <v>66</v>
      </c>
      <c r="D8" s="281" t="s">
        <v>179</v>
      </c>
      <c r="E8" s="304">
        <v>1</v>
      </c>
      <c r="F8" s="296" t="s">
        <v>181</v>
      </c>
      <c r="G8" s="285" t="s">
        <v>2102</v>
      </c>
      <c r="H8" s="299">
        <v>49</v>
      </c>
      <c r="I8" s="300">
        <v>44</v>
      </c>
      <c r="J8" s="301">
        <v>4.3600000000000003</v>
      </c>
      <c r="K8" s="285">
        <v>4.3600000000000003</v>
      </c>
      <c r="L8" s="290">
        <f t="shared" si="1"/>
        <v>4.3899999999999997</v>
      </c>
      <c r="M8" s="285">
        <v>4.3899999999999997</v>
      </c>
      <c r="N8" s="285">
        <v>4.3899999999999997</v>
      </c>
      <c r="O8" s="290">
        <f t="shared" si="2"/>
        <v>4.3600000000000003</v>
      </c>
      <c r="P8" s="285">
        <v>4.3600000000000003</v>
      </c>
      <c r="Q8" s="285">
        <v>4.3600000000000003</v>
      </c>
      <c r="R8" s="285">
        <v>4.3600000000000003</v>
      </c>
      <c r="S8" s="285">
        <v>4.3600000000000003</v>
      </c>
      <c r="T8" s="290">
        <f>AVERAGE(U8:V8)</f>
        <v>4.2050000000000001</v>
      </c>
      <c r="U8" s="285">
        <v>4.3</v>
      </c>
      <c r="V8" s="285">
        <v>4.1100000000000003</v>
      </c>
      <c r="W8" s="290">
        <f t="shared" si="3"/>
        <v>4.1500000000000004</v>
      </c>
      <c r="X8" s="302">
        <v>4.07</v>
      </c>
      <c r="Y8" s="302">
        <v>4.2300000000000004</v>
      </c>
      <c r="Z8" s="401">
        <f>'(입력) 강사만족도'!$E$51</f>
        <v>4.4574999999999996</v>
      </c>
      <c r="AA8" s="505">
        <f t="shared" si="4"/>
        <v>4.3159615384615373</v>
      </c>
      <c r="AB8" s="86"/>
    </row>
    <row r="9" spans="1:28" ht="16.5" customHeight="1">
      <c r="A9" s="280" t="s">
        <v>5777</v>
      </c>
      <c r="B9" s="280" t="s">
        <v>178</v>
      </c>
      <c r="C9" s="281" t="s">
        <v>66</v>
      </c>
      <c r="D9" s="281" t="s">
        <v>180</v>
      </c>
      <c r="E9" s="304">
        <v>1</v>
      </c>
      <c r="F9" s="296" t="s">
        <v>182</v>
      </c>
      <c r="G9" s="285" t="s">
        <v>2102</v>
      </c>
      <c r="H9" s="299">
        <v>20</v>
      </c>
      <c r="I9" s="300">
        <v>19</v>
      </c>
      <c r="J9" s="301">
        <v>4.68</v>
      </c>
      <c r="K9" s="285">
        <v>4.26</v>
      </c>
      <c r="L9" s="290">
        <f t="shared" si="1"/>
        <v>4.42</v>
      </c>
      <c r="M9" s="285">
        <v>4.37</v>
      </c>
      <c r="N9" s="285">
        <v>4.47</v>
      </c>
      <c r="O9" s="290">
        <f t="shared" si="2"/>
        <v>4.5649999999999995</v>
      </c>
      <c r="P9" s="285">
        <v>4.42</v>
      </c>
      <c r="Q9" s="285">
        <v>4.68</v>
      </c>
      <c r="R9" s="285">
        <v>4.58</v>
      </c>
      <c r="S9" s="285">
        <v>4.58</v>
      </c>
      <c r="T9" s="290">
        <f>AVERAGE(U9:V9)</f>
        <v>4.4450000000000003</v>
      </c>
      <c r="U9" s="285">
        <v>4.42</v>
      </c>
      <c r="V9" s="285">
        <v>4.47</v>
      </c>
      <c r="W9" s="290">
        <f t="shared" si="3"/>
        <v>4.24</v>
      </c>
      <c r="X9" s="302">
        <v>4.16</v>
      </c>
      <c r="Y9" s="302">
        <v>4.32</v>
      </c>
      <c r="Z9" s="401">
        <f>'(입력) 강사만족도'!E55</f>
        <v>4.6669444444444448</v>
      </c>
      <c r="AA9" s="505">
        <f t="shared" si="4"/>
        <v>4.4674572649572646</v>
      </c>
      <c r="AB9" s="86"/>
    </row>
    <row r="10" spans="1:28" ht="16.5" customHeight="1">
      <c r="A10" s="303" t="s">
        <v>5766</v>
      </c>
      <c r="B10" s="303"/>
      <c r="C10" s="303"/>
      <c r="D10" s="303"/>
      <c r="E10" s="477"/>
      <c r="F10" s="478"/>
      <c r="G10" s="479"/>
      <c r="H10" s="480">
        <f>SUM(H5:H9)</f>
        <v>123</v>
      </c>
      <c r="I10" s="481">
        <f>SUM(I5:I9)</f>
        <v>117</v>
      </c>
      <c r="J10" s="319">
        <f>AVERAGE(J5:J9)</f>
        <v>4.5359999999999996</v>
      </c>
      <c r="K10" s="319">
        <f t="shared" ref="K10:AA10" si="5">AVERAGE(K5:K9)</f>
        <v>4.4420000000000002</v>
      </c>
      <c r="L10" s="319">
        <f t="shared" si="5"/>
        <v>4.4960000000000004</v>
      </c>
      <c r="M10" s="319">
        <f t="shared" si="5"/>
        <v>4.5020000000000007</v>
      </c>
      <c r="N10" s="319">
        <f t="shared" si="5"/>
        <v>4.49</v>
      </c>
      <c r="O10" s="319">
        <f t="shared" si="5"/>
        <v>4.5399999999999991</v>
      </c>
      <c r="P10" s="319">
        <f t="shared" si="5"/>
        <v>4.5200000000000005</v>
      </c>
      <c r="Q10" s="319">
        <f t="shared" si="5"/>
        <v>4.5359999999999996</v>
      </c>
      <c r="R10" s="319">
        <f t="shared" si="5"/>
        <v>4.55</v>
      </c>
      <c r="S10" s="319">
        <f t="shared" si="5"/>
        <v>4.5539999999999994</v>
      </c>
      <c r="T10" s="319">
        <f t="shared" si="5"/>
        <v>4.4650000000000007</v>
      </c>
      <c r="U10" s="319">
        <f t="shared" si="5"/>
        <v>4.4739999999999993</v>
      </c>
      <c r="V10" s="319">
        <f t="shared" si="5"/>
        <v>4.4559999999999995</v>
      </c>
      <c r="W10" s="319">
        <f t="shared" si="5"/>
        <v>4.3650000000000002</v>
      </c>
      <c r="X10" s="319">
        <f t="shared" si="5"/>
        <v>4.2699999999999996</v>
      </c>
      <c r="Y10" s="319">
        <f t="shared" si="5"/>
        <v>4.46</v>
      </c>
      <c r="Z10" s="402">
        <f>'(입력) 강사만족도'!$E$77</f>
        <v>4.523190476190476</v>
      </c>
      <c r="AA10" s="581">
        <f t="shared" si="5"/>
        <v>4.4939757936507938</v>
      </c>
      <c r="AB10" s="86"/>
    </row>
    <row r="11" spans="1:28" ht="17.25" customHeight="1">
      <c r="A11" s="280" t="s">
        <v>4387</v>
      </c>
      <c r="B11" s="280" t="s">
        <v>216</v>
      </c>
      <c r="C11" s="281" t="s">
        <v>88</v>
      </c>
      <c r="D11" s="295" t="s">
        <v>217</v>
      </c>
      <c r="E11" s="286">
        <v>1</v>
      </c>
      <c r="F11" s="296" t="s">
        <v>222</v>
      </c>
      <c r="G11" s="305" t="s">
        <v>2101</v>
      </c>
      <c r="H11" s="286">
        <v>15</v>
      </c>
      <c r="I11" s="287">
        <v>15</v>
      </c>
      <c r="J11" s="288">
        <v>4.67</v>
      </c>
      <c r="K11" s="289">
        <v>4.53</v>
      </c>
      <c r="L11" s="290">
        <f t="shared" si="1"/>
        <v>4.53</v>
      </c>
      <c r="M11" s="289">
        <v>4.53</v>
      </c>
      <c r="N11" s="289">
        <v>4.53</v>
      </c>
      <c r="O11" s="290">
        <f t="shared" si="2"/>
        <v>4.4499999999999993</v>
      </c>
      <c r="P11" s="289">
        <v>4.5999999999999996</v>
      </c>
      <c r="Q11" s="289">
        <v>4.53</v>
      </c>
      <c r="R11" s="289">
        <v>4.2699999999999996</v>
      </c>
      <c r="S11" s="289">
        <v>4.4000000000000004</v>
      </c>
      <c r="T11" s="290">
        <f t="shared" ref="T11:T28" si="6">AVERAGE(U11:V11)</f>
        <v>4.6349999999999998</v>
      </c>
      <c r="U11" s="289">
        <v>4.5999999999999996</v>
      </c>
      <c r="V11" s="289">
        <v>4.67</v>
      </c>
      <c r="W11" s="290">
        <f t="shared" si="3"/>
        <v>4.2699999999999996</v>
      </c>
      <c r="X11" s="291">
        <v>4.2699999999999996</v>
      </c>
      <c r="Y11" s="292" t="s">
        <v>2096</v>
      </c>
      <c r="Z11" s="401">
        <f>'(입력) 강사만족도'!$E$78</f>
        <v>4.5603125000000002</v>
      </c>
      <c r="AA11" s="505">
        <f t="shared" si="4"/>
        <v>4.5133593750000012</v>
      </c>
    </row>
    <row r="12" spans="1:28" ht="16.5" customHeight="1">
      <c r="A12" s="280" t="s">
        <v>4387</v>
      </c>
      <c r="B12" s="280" t="s">
        <v>216</v>
      </c>
      <c r="C12" s="281" t="s">
        <v>66</v>
      </c>
      <c r="D12" s="295" t="s">
        <v>218</v>
      </c>
      <c r="E12" s="286">
        <v>1</v>
      </c>
      <c r="F12" s="296" t="s">
        <v>222</v>
      </c>
      <c r="G12" s="285" t="s">
        <v>2102</v>
      </c>
      <c r="H12" s="286">
        <v>16</v>
      </c>
      <c r="I12" s="287">
        <v>15</v>
      </c>
      <c r="J12" s="288">
        <v>4.47</v>
      </c>
      <c r="K12" s="289">
        <v>4.5999999999999996</v>
      </c>
      <c r="L12" s="290">
        <f t="shared" si="1"/>
        <v>4.5350000000000001</v>
      </c>
      <c r="M12" s="289">
        <v>4.47</v>
      </c>
      <c r="N12" s="289">
        <v>4.5999999999999996</v>
      </c>
      <c r="O12" s="290">
        <f t="shared" si="2"/>
        <v>4.3975000000000009</v>
      </c>
      <c r="P12" s="289">
        <v>4.13</v>
      </c>
      <c r="Q12" s="289">
        <v>4.53</v>
      </c>
      <c r="R12" s="289">
        <v>4.53</v>
      </c>
      <c r="S12" s="289">
        <v>4.4000000000000004</v>
      </c>
      <c r="T12" s="290">
        <f t="shared" si="6"/>
        <v>4.53</v>
      </c>
      <c r="U12" s="289">
        <v>4.53</v>
      </c>
      <c r="V12" s="289">
        <v>4.53</v>
      </c>
      <c r="W12" s="290">
        <f t="shared" si="3"/>
        <v>4.3699999999999992</v>
      </c>
      <c r="X12" s="291">
        <v>4.2699999999999996</v>
      </c>
      <c r="Y12" s="292">
        <v>4.47</v>
      </c>
      <c r="Z12" s="401">
        <f>'(입력) 강사만족도'!$E$87</f>
        <v>4.5580555555555557</v>
      </c>
      <c r="AA12" s="505">
        <f t="shared" si="4"/>
        <v>4.4683119658119654</v>
      </c>
      <c r="AB12" s="86"/>
    </row>
    <row r="13" spans="1:28" ht="16.5" customHeight="1">
      <c r="A13" s="280" t="s">
        <v>4387</v>
      </c>
      <c r="B13" s="280" t="s">
        <v>216</v>
      </c>
      <c r="C13" s="281" t="s">
        <v>224</v>
      </c>
      <c r="D13" s="295" t="s">
        <v>5047</v>
      </c>
      <c r="E13" s="286">
        <v>1</v>
      </c>
      <c r="F13" s="296" t="s">
        <v>222</v>
      </c>
      <c r="G13" s="285" t="s">
        <v>2102</v>
      </c>
      <c r="H13" s="286">
        <v>31</v>
      </c>
      <c r="I13" s="287">
        <v>29</v>
      </c>
      <c r="J13" s="288">
        <v>4.6900000000000004</v>
      </c>
      <c r="K13" s="289">
        <v>4.66</v>
      </c>
      <c r="L13" s="290">
        <f t="shared" si="1"/>
        <v>4.6050000000000004</v>
      </c>
      <c r="M13" s="289">
        <v>4.6900000000000004</v>
      </c>
      <c r="N13" s="289">
        <v>4.5199999999999996</v>
      </c>
      <c r="O13" s="290">
        <f t="shared" si="2"/>
        <v>4.6100000000000003</v>
      </c>
      <c r="P13" s="289">
        <v>4.72</v>
      </c>
      <c r="Q13" s="289">
        <v>4.62</v>
      </c>
      <c r="R13" s="289">
        <v>4.41</v>
      </c>
      <c r="S13" s="289">
        <v>4.6900000000000004</v>
      </c>
      <c r="T13" s="290">
        <f t="shared" si="6"/>
        <v>4.5350000000000001</v>
      </c>
      <c r="U13" s="289">
        <v>4.59</v>
      </c>
      <c r="V13" s="289">
        <v>4.4800000000000004</v>
      </c>
      <c r="W13" s="290">
        <f t="shared" si="3"/>
        <v>4.6050000000000004</v>
      </c>
      <c r="X13" s="291">
        <v>4.62</v>
      </c>
      <c r="Y13" s="292">
        <v>4.59</v>
      </c>
      <c r="Z13" s="401">
        <f>'(입력) 강사만족도'!$E$97</f>
        <v>4.5570833333333329</v>
      </c>
      <c r="AA13" s="505">
        <f t="shared" si="4"/>
        <v>4.6028525641025642</v>
      </c>
    </row>
    <row r="14" spans="1:28" ht="16.5" customHeight="1">
      <c r="A14" s="280" t="s">
        <v>4387</v>
      </c>
      <c r="B14" s="280" t="s">
        <v>216</v>
      </c>
      <c r="C14" s="281" t="s">
        <v>225</v>
      </c>
      <c r="D14" s="295" t="s">
        <v>219</v>
      </c>
      <c r="E14" s="286">
        <v>1</v>
      </c>
      <c r="F14" s="296" t="s">
        <v>221</v>
      </c>
      <c r="G14" s="285" t="s">
        <v>2103</v>
      </c>
      <c r="H14" s="286">
        <v>24</v>
      </c>
      <c r="I14" s="287">
        <v>24</v>
      </c>
      <c r="J14" s="288">
        <v>4.25</v>
      </c>
      <c r="K14" s="289">
        <v>4.42</v>
      </c>
      <c r="L14" s="290">
        <f t="shared" si="1"/>
        <v>4.2050000000000001</v>
      </c>
      <c r="M14" s="289">
        <v>4.33</v>
      </c>
      <c r="N14" s="289">
        <v>4.08</v>
      </c>
      <c r="O14" s="290">
        <f t="shared" si="2"/>
        <v>4.3975</v>
      </c>
      <c r="P14" s="289">
        <v>4.25</v>
      </c>
      <c r="Q14" s="289">
        <v>4.5</v>
      </c>
      <c r="R14" s="289">
        <v>4.38</v>
      </c>
      <c r="S14" s="289">
        <v>4.46</v>
      </c>
      <c r="T14" s="290">
        <f t="shared" si="6"/>
        <v>4.3100000000000005</v>
      </c>
      <c r="U14" s="289">
        <v>4.33</v>
      </c>
      <c r="V14" s="289">
        <v>4.29</v>
      </c>
      <c r="W14" s="290">
        <f t="shared" si="3"/>
        <v>4.17</v>
      </c>
      <c r="X14" s="291">
        <v>4.17</v>
      </c>
      <c r="Y14" s="292">
        <v>4.17</v>
      </c>
      <c r="Z14" s="401">
        <f>'(입력) 강사만족도'!$E$104</f>
        <v>4.5285000000000002</v>
      </c>
      <c r="AA14" s="505">
        <f t="shared" si="4"/>
        <v>4.3198846153846153</v>
      </c>
    </row>
    <row r="15" spans="1:28" ht="16.5" customHeight="1">
      <c r="A15" s="280" t="s">
        <v>4387</v>
      </c>
      <c r="B15" s="280" t="s">
        <v>216</v>
      </c>
      <c r="C15" s="281" t="s">
        <v>226</v>
      </c>
      <c r="D15" s="295" t="s">
        <v>220</v>
      </c>
      <c r="E15" s="286">
        <v>1</v>
      </c>
      <c r="F15" s="296" t="s">
        <v>223</v>
      </c>
      <c r="G15" s="285" t="s">
        <v>2104</v>
      </c>
      <c r="H15" s="286">
        <v>90</v>
      </c>
      <c r="I15" s="287">
        <v>81</v>
      </c>
      <c r="J15" s="288">
        <v>4.33</v>
      </c>
      <c r="K15" s="289">
        <v>4.17</v>
      </c>
      <c r="L15" s="290">
        <f t="shared" si="1"/>
        <v>4.1400000000000006</v>
      </c>
      <c r="M15" s="289">
        <v>4.12</v>
      </c>
      <c r="N15" s="289">
        <v>4.16</v>
      </c>
      <c r="O15" s="290">
        <f t="shared" si="2"/>
        <v>4.24</v>
      </c>
      <c r="P15" s="289">
        <v>4.25</v>
      </c>
      <c r="Q15" s="289">
        <v>4.3</v>
      </c>
      <c r="R15" s="289">
        <v>4.1500000000000004</v>
      </c>
      <c r="S15" s="289">
        <v>4.26</v>
      </c>
      <c r="T15" s="290">
        <f t="shared" si="6"/>
        <v>4.4249999999999998</v>
      </c>
      <c r="U15" s="289">
        <v>4.43</v>
      </c>
      <c r="V15" s="289">
        <v>4.42</v>
      </c>
      <c r="W15" s="290">
        <f t="shared" si="3"/>
        <v>4.3849999999999998</v>
      </c>
      <c r="X15" s="291">
        <v>4.3099999999999996</v>
      </c>
      <c r="Y15" s="292">
        <v>4.46</v>
      </c>
      <c r="Z15" s="401">
        <f>'(입력) 강사만족도'!$E$110</f>
        <v>4.4283333333333337</v>
      </c>
      <c r="AA15" s="505">
        <f t="shared" si="4"/>
        <v>4.2914102564102574</v>
      </c>
    </row>
    <row r="16" spans="1:28" ht="16.5" customHeight="1">
      <c r="A16" s="280" t="s">
        <v>4387</v>
      </c>
      <c r="B16" s="280" t="s">
        <v>235</v>
      </c>
      <c r="C16" s="281" t="s">
        <v>226</v>
      </c>
      <c r="D16" s="297" t="s">
        <v>227</v>
      </c>
      <c r="E16" s="286">
        <v>1</v>
      </c>
      <c r="F16" s="296" t="s">
        <v>231</v>
      </c>
      <c r="G16" s="285" t="s">
        <v>2102</v>
      </c>
      <c r="H16" s="286">
        <v>32</v>
      </c>
      <c r="I16" s="287">
        <v>32</v>
      </c>
      <c r="J16" s="288">
        <v>4.53</v>
      </c>
      <c r="K16" s="289">
        <v>4.47</v>
      </c>
      <c r="L16" s="290">
        <f t="shared" si="1"/>
        <v>4.5299999999999994</v>
      </c>
      <c r="M16" s="289">
        <v>4.47</v>
      </c>
      <c r="N16" s="289">
        <v>4.59</v>
      </c>
      <c r="O16" s="290">
        <f t="shared" si="2"/>
        <v>4.5149999999999997</v>
      </c>
      <c r="P16" s="289">
        <v>4.5599999999999996</v>
      </c>
      <c r="Q16" s="289">
        <v>4.5</v>
      </c>
      <c r="R16" s="289">
        <v>4.5</v>
      </c>
      <c r="S16" s="289">
        <v>4.5</v>
      </c>
      <c r="T16" s="290">
        <f t="shared" si="6"/>
        <v>4.6900000000000004</v>
      </c>
      <c r="U16" s="289">
        <v>4.6900000000000004</v>
      </c>
      <c r="V16" s="289">
        <v>4.6900000000000004</v>
      </c>
      <c r="W16" s="290">
        <f t="shared" si="3"/>
        <v>4.4349999999999996</v>
      </c>
      <c r="X16" s="291">
        <v>4.5599999999999996</v>
      </c>
      <c r="Y16" s="292">
        <v>4.3099999999999996</v>
      </c>
      <c r="Z16" s="401">
        <f>'(입력) 강사만족도'!$E$140</f>
        <v>4.6193749999999998</v>
      </c>
      <c r="AA16" s="505">
        <f t="shared" si="4"/>
        <v>4.5376442307692306</v>
      </c>
    </row>
    <row r="17" spans="1:40" ht="16.5" customHeight="1">
      <c r="A17" s="280" t="s">
        <v>4387</v>
      </c>
      <c r="B17" s="280" t="s">
        <v>235</v>
      </c>
      <c r="C17" s="281" t="s">
        <v>226</v>
      </c>
      <c r="D17" s="295" t="s">
        <v>228</v>
      </c>
      <c r="E17" s="286">
        <v>1</v>
      </c>
      <c r="F17" s="296" t="s">
        <v>232</v>
      </c>
      <c r="G17" s="285" t="s">
        <v>2102</v>
      </c>
      <c r="H17" s="286">
        <v>28</v>
      </c>
      <c r="I17" s="287">
        <v>27</v>
      </c>
      <c r="J17" s="288">
        <v>4.33</v>
      </c>
      <c r="K17" s="289">
        <v>4.1500000000000004</v>
      </c>
      <c r="L17" s="290">
        <f t="shared" si="1"/>
        <v>4.3</v>
      </c>
      <c r="M17" s="289">
        <v>4.3</v>
      </c>
      <c r="N17" s="289">
        <v>4.3</v>
      </c>
      <c r="O17" s="290">
        <f t="shared" si="2"/>
        <v>4.2675000000000001</v>
      </c>
      <c r="P17" s="289">
        <v>4.22</v>
      </c>
      <c r="Q17" s="289">
        <v>4.37</v>
      </c>
      <c r="R17" s="289">
        <v>4.22</v>
      </c>
      <c r="S17" s="289">
        <v>4.26</v>
      </c>
      <c r="T17" s="290">
        <f t="shared" si="6"/>
        <v>4.3849999999999998</v>
      </c>
      <c r="U17" s="289">
        <v>4.33</v>
      </c>
      <c r="V17" s="289">
        <v>4.4400000000000004</v>
      </c>
      <c r="W17" s="290">
        <f t="shared" si="3"/>
        <v>4.1850000000000005</v>
      </c>
      <c r="X17" s="291">
        <v>4.26</v>
      </c>
      <c r="Y17" s="292">
        <v>4.1100000000000003</v>
      </c>
      <c r="Z17" s="401">
        <f>'(입력) 강사만족도'!$E$153</f>
        <v>4.2703125000000002</v>
      </c>
      <c r="AA17" s="505">
        <f t="shared" si="4"/>
        <v>4.2738701923076921</v>
      </c>
    </row>
    <row r="18" spans="1:40" ht="16.5" customHeight="1">
      <c r="A18" s="280" t="s">
        <v>4387</v>
      </c>
      <c r="B18" s="280" t="s">
        <v>235</v>
      </c>
      <c r="C18" s="281" t="s">
        <v>67</v>
      </c>
      <c r="D18" s="295" t="s">
        <v>229</v>
      </c>
      <c r="E18" s="286">
        <v>1</v>
      </c>
      <c r="F18" s="296" t="s">
        <v>233</v>
      </c>
      <c r="G18" s="285" t="s">
        <v>2105</v>
      </c>
      <c r="H18" s="286">
        <v>19</v>
      </c>
      <c r="I18" s="287">
        <v>18</v>
      </c>
      <c r="J18" s="288">
        <v>4.3899999999999997</v>
      </c>
      <c r="K18" s="289">
        <v>4.3899999999999997</v>
      </c>
      <c r="L18" s="290">
        <f t="shared" si="1"/>
        <v>4.5299999999999994</v>
      </c>
      <c r="M18" s="289">
        <v>4.5599999999999996</v>
      </c>
      <c r="N18" s="289">
        <v>4.5</v>
      </c>
      <c r="O18" s="290">
        <f t="shared" si="2"/>
        <v>4.4024999999999999</v>
      </c>
      <c r="P18" s="289">
        <v>4.5</v>
      </c>
      <c r="Q18" s="289">
        <v>4.5</v>
      </c>
      <c r="R18" s="289">
        <v>4.17</v>
      </c>
      <c r="S18" s="289">
        <v>4.4400000000000004</v>
      </c>
      <c r="T18" s="290">
        <f t="shared" si="6"/>
        <v>4.3599999999999994</v>
      </c>
      <c r="U18" s="289">
        <v>4.33</v>
      </c>
      <c r="V18" s="289">
        <v>4.3899999999999997</v>
      </c>
      <c r="W18" s="290">
        <f t="shared" si="3"/>
        <v>4.1400000000000006</v>
      </c>
      <c r="X18" s="291">
        <v>4.28</v>
      </c>
      <c r="Y18" s="292">
        <v>4</v>
      </c>
      <c r="Z18" s="401">
        <f>'(입력) 강사만족도'!$E$162</f>
        <v>4.7589285714285703</v>
      </c>
      <c r="AA18" s="505">
        <f t="shared" si="4"/>
        <v>4.4006868131868124</v>
      </c>
    </row>
    <row r="19" spans="1:40" ht="16.5" customHeight="1">
      <c r="A19" s="280" t="s">
        <v>4387</v>
      </c>
      <c r="B19" s="280" t="s">
        <v>235</v>
      </c>
      <c r="C19" s="281" t="s">
        <v>225</v>
      </c>
      <c r="D19" s="295" t="s">
        <v>230</v>
      </c>
      <c r="E19" s="286">
        <v>1</v>
      </c>
      <c r="F19" s="296" t="s">
        <v>234</v>
      </c>
      <c r="G19" s="285" t="s">
        <v>2102</v>
      </c>
      <c r="H19" s="286">
        <v>28</v>
      </c>
      <c r="I19" s="287">
        <v>28</v>
      </c>
      <c r="J19" s="288">
        <v>4.8600000000000003</v>
      </c>
      <c r="K19" s="289">
        <v>4.82</v>
      </c>
      <c r="L19" s="290">
        <f t="shared" si="1"/>
        <v>4.8049999999999997</v>
      </c>
      <c r="M19" s="289">
        <v>4.79</v>
      </c>
      <c r="N19" s="289">
        <v>4.82</v>
      </c>
      <c r="O19" s="290">
        <f t="shared" si="2"/>
        <v>4.7774999999999999</v>
      </c>
      <c r="P19" s="289">
        <v>4.75</v>
      </c>
      <c r="Q19" s="289">
        <v>4.8899999999999997</v>
      </c>
      <c r="R19" s="289">
        <v>4.68</v>
      </c>
      <c r="S19" s="289">
        <v>4.79</v>
      </c>
      <c r="T19" s="290">
        <f t="shared" si="6"/>
        <v>4.8600000000000003</v>
      </c>
      <c r="U19" s="289">
        <v>4.8600000000000003</v>
      </c>
      <c r="V19" s="289">
        <v>4.8600000000000003</v>
      </c>
      <c r="W19" s="290">
        <f t="shared" si="3"/>
        <v>4.6950000000000003</v>
      </c>
      <c r="X19" s="291">
        <v>4.75</v>
      </c>
      <c r="Y19" s="292">
        <v>4.6399999999999997</v>
      </c>
      <c r="Z19" s="401">
        <f>'(입력) 강사만족도'!$E$170</f>
        <v>4.9449999999999994</v>
      </c>
      <c r="AA19" s="505">
        <f t="shared" si="4"/>
        <v>4.8042307692307693</v>
      </c>
    </row>
    <row r="20" spans="1:40" ht="16.5" customHeight="1">
      <c r="A20" s="280" t="s">
        <v>4387</v>
      </c>
      <c r="B20" s="280" t="s">
        <v>473</v>
      </c>
      <c r="C20" s="281" t="s">
        <v>67</v>
      </c>
      <c r="D20" s="295" t="s">
        <v>2142</v>
      </c>
      <c r="E20" s="286">
        <v>1</v>
      </c>
      <c r="F20" s="296" t="s">
        <v>474</v>
      </c>
      <c r="G20" s="285" t="s">
        <v>2102</v>
      </c>
      <c r="H20" s="286">
        <v>24</v>
      </c>
      <c r="I20" s="287">
        <v>24</v>
      </c>
      <c r="J20" s="288">
        <v>4.46</v>
      </c>
      <c r="K20" s="289">
        <v>4.54</v>
      </c>
      <c r="L20" s="290">
        <f t="shared" si="1"/>
        <v>4.54</v>
      </c>
      <c r="M20" s="289">
        <v>4.5</v>
      </c>
      <c r="N20" s="289">
        <v>4.58</v>
      </c>
      <c r="O20" s="290">
        <f t="shared" si="2"/>
        <v>4.4474999999999998</v>
      </c>
      <c r="P20" s="289">
        <v>4.46</v>
      </c>
      <c r="Q20" s="289">
        <v>4.58</v>
      </c>
      <c r="R20" s="289">
        <v>4.29</v>
      </c>
      <c r="S20" s="289">
        <v>4.46</v>
      </c>
      <c r="T20" s="290">
        <f t="shared" si="6"/>
        <v>4.3550000000000004</v>
      </c>
      <c r="U20" s="289">
        <v>4.29</v>
      </c>
      <c r="V20" s="289">
        <v>4.42</v>
      </c>
      <c r="W20" s="290">
        <f t="shared" si="3"/>
        <v>4.4000000000000004</v>
      </c>
      <c r="X20" s="291">
        <v>4.38</v>
      </c>
      <c r="Y20" s="292">
        <v>4.42</v>
      </c>
      <c r="Z20" s="401">
        <f>'(입력) 강사만족도'!$E$205</f>
        <v>4.4764285714285714</v>
      </c>
      <c r="AA20" s="505">
        <f t="shared" si="4"/>
        <v>4.4504945054945058</v>
      </c>
    </row>
    <row r="21" spans="1:40" ht="15.75" customHeight="1">
      <c r="A21" s="280" t="s">
        <v>4387</v>
      </c>
      <c r="B21" s="280" t="s">
        <v>473</v>
      </c>
      <c r="C21" s="281" t="s">
        <v>226</v>
      </c>
      <c r="D21" s="295" t="s">
        <v>475</v>
      </c>
      <c r="E21" s="286">
        <v>1</v>
      </c>
      <c r="F21" s="296" t="s">
        <v>476</v>
      </c>
      <c r="G21" s="285" t="s">
        <v>2106</v>
      </c>
      <c r="H21" s="286">
        <v>13</v>
      </c>
      <c r="I21" s="287">
        <v>13</v>
      </c>
      <c r="J21" s="288">
        <v>4.92</v>
      </c>
      <c r="K21" s="289">
        <v>4.8499999999999996</v>
      </c>
      <c r="L21" s="290">
        <f t="shared" si="1"/>
        <v>4.8499999999999996</v>
      </c>
      <c r="M21" s="289">
        <v>4.8499999999999996</v>
      </c>
      <c r="N21" s="289">
        <v>4.8499999999999996</v>
      </c>
      <c r="O21" s="290">
        <f t="shared" si="2"/>
        <v>4.83</v>
      </c>
      <c r="P21" s="289">
        <v>4.8499999999999996</v>
      </c>
      <c r="Q21" s="289">
        <v>4.8499999999999996</v>
      </c>
      <c r="R21" s="289">
        <v>4.7699999999999996</v>
      </c>
      <c r="S21" s="289">
        <v>4.8499999999999996</v>
      </c>
      <c r="T21" s="290">
        <f t="shared" si="6"/>
        <v>4.8499999999999996</v>
      </c>
      <c r="U21" s="289">
        <v>4.8499999999999996</v>
      </c>
      <c r="V21" s="289">
        <v>4.8499999999999996</v>
      </c>
      <c r="W21" s="290">
        <f t="shared" si="3"/>
        <v>4.8499999999999996</v>
      </c>
      <c r="X21" s="291">
        <v>4.8499999999999996</v>
      </c>
      <c r="Y21" s="292" t="s">
        <v>2095</v>
      </c>
      <c r="Z21" s="401">
        <f>'(입력) 강사만족도'!$E$213</f>
        <v>4.8420000000000005</v>
      </c>
      <c r="AA21" s="505">
        <f t="shared" si="4"/>
        <v>4.8485000000000005</v>
      </c>
    </row>
    <row r="22" spans="1:40" ht="17.25" customHeight="1">
      <c r="A22" s="280" t="s">
        <v>4387</v>
      </c>
      <c r="B22" s="280" t="s">
        <v>473</v>
      </c>
      <c r="C22" s="281" t="s">
        <v>225</v>
      </c>
      <c r="D22" s="295" t="s">
        <v>477</v>
      </c>
      <c r="E22" s="286">
        <v>1</v>
      </c>
      <c r="F22" s="296" t="s">
        <v>478</v>
      </c>
      <c r="G22" s="285" t="s">
        <v>2102</v>
      </c>
      <c r="H22" s="286">
        <v>29</v>
      </c>
      <c r="I22" s="287">
        <v>28</v>
      </c>
      <c r="J22" s="288">
        <v>4.57</v>
      </c>
      <c r="K22" s="289">
        <v>4.5</v>
      </c>
      <c r="L22" s="290">
        <f t="shared" si="1"/>
        <v>4.6399999999999997</v>
      </c>
      <c r="M22" s="289">
        <v>4.6399999999999997</v>
      </c>
      <c r="N22" s="289">
        <v>4.6399999999999997</v>
      </c>
      <c r="O22" s="290">
        <f t="shared" si="2"/>
        <v>4.5724999999999998</v>
      </c>
      <c r="P22" s="289">
        <v>4.6100000000000003</v>
      </c>
      <c r="Q22" s="289">
        <v>4.68</v>
      </c>
      <c r="R22" s="289">
        <v>4.46</v>
      </c>
      <c r="S22" s="289">
        <v>4.54</v>
      </c>
      <c r="T22" s="290">
        <f t="shared" si="6"/>
        <v>4.625</v>
      </c>
      <c r="U22" s="289">
        <v>4.68</v>
      </c>
      <c r="V22" s="289">
        <v>4.57</v>
      </c>
      <c r="W22" s="290">
        <f t="shared" si="3"/>
        <v>4.3900000000000006</v>
      </c>
      <c r="X22" s="291">
        <v>4.46</v>
      </c>
      <c r="Y22" s="292">
        <v>4.32</v>
      </c>
      <c r="Z22" s="401">
        <f>'(입력) 강사만족도'!$E$219</f>
        <v>4.74125</v>
      </c>
      <c r="AA22" s="505">
        <f t="shared" si="4"/>
        <v>4.570096153846154</v>
      </c>
    </row>
    <row r="23" spans="1:40" ht="17.25" customHeight="1">
      <c r="A23" s="280" t="s">
        <v>4387</v>
      </c>
      <c r="B23" s="280" t="s">
        <v>473</v>
      </c>
      <c r="C23" s="281" t="s">
        <v>481</v>
      </c>
      <c r="D23" s="295" t="s">
        <v>479</v>
      </c>
      <c r="E23" s="286">
        <v>1</v>
      </c>
      <c r="F23" s="296" t="s">
        <v>480</v>
      </c>
      <c r="G23" s="285" t="s">
        <v>2102</v>
      </c>
      <c r="H23" s="286">
        <v>34</v>
      </c>
      <c r="I23" s="287">
        <v>31</v>
      </c>
      <c r="J23" s="288">
        <v>4.74</v>
      </c>
      <c r="K23" s="289">
        <v>4.8099999999999996</v>
      </c>
      <c r="L23" s="290">
        <f t="shared" si="1"/>
        <v>4.7449999999999992</v>
      </c>
      <c r="M23" s="289">
        <v>4.8099999999999996</v>
      </c>
      <c r="N23" s="289">
        <v>4.68</v>
      </c>
      <c r="O23" s="290">
        <f t="shared" si="2"/>
        <v>4.6150000000000002</v>
      </c>
      <c r="P23" s="289">
        <v>4.6500000000000004</v>
      </c>
      <c r="Q23" s="289">
        <v>4.58</v>
      </c>
      <c r="R23" s="289">
        <v>4.6500000000000004</v>
      </c>
      <c r="S23" s="289">
        <v>4.58</v>
      </c>
      <c r="T23" s="290">
        <f t="shared" si="6"/>
        <v>4.7249999999999996</v>
      </c>
      <c r="U23" s="289">
        <v>4.74</v>
      </c>
      <c r="V23" s="289">
        <v>4.71</v>
      </c>
      <c r="W23" s="290">
        <f t="shared" si="3"/>
        <v>4.625</v>
      </c>
      <c r="X23" s="291">
        <v>4.4800000000000004</v>
      </c>
      <c r="Y23" s="292">
        <v>4.7699999999999996</v>
      </c>
      <c r="Z23" s="401">
        <f>'(입력) 강사만족도'!$E$222</f>
        <v>4.5991666666666662</v>
      </c>
      <c r="AA23" s="505">
        <f t="shared" si="4"/>
        <v>4.6768589743589732</v>
      </c>
    </row>
    <row r="24" spans="1:40" ht="17.25" customHeight="1">
      <c r="A24" s="280" t="s">
        <v>4387</v>
      </c>
      <c r="B24" s="280" t="s">
        <v>565</v>
      </c>
      <c r="C24" s="281" t="s">
        <v>226</v>
      </c>
      <c r="D24" s="295" t="s">
        <v>560</v>
      </c>
      <c r="E24" s="286">
        <v>1</v>
      </c>
      <c r="F24" s="296" t="s">
        <v>561</v>
      </c>
      <c r="G24" s="285" t="s">
        <v>2105</v>
      </c>
      <c r="H24" s="286">
        <v>19</v>
      </c>
      <c r="I24" s="287">
        <v>18</v>
      </c>
      <c r="J24" s="288">
        <v>4.5599999999999996</v>
      </c>
      <c r="K24" s="289">
        <v>4.4400000000000004</v>
      </c>
      <c r="L24" s="290">
        <f t="shared" si="1"/>
        <v>4.3899999999999997</v>
      </c>
      <c r="M24" s="289">
        <v>4.3899999999999997</v>
      </c>
      <c r="N24" s="289">
        <v>4.3899999999999997</v>
      </c>
      <c r="O24" s="290">
        <f t="shared" si="2"/>
        <v>4.317499999999999</v>
      </c>
      <c r="P24" s="289">
        <v>4.33</v>
      </c>
      <c r="Q24" s="289">
        <v>4.3899999999999997</v>
      </c>
      <c r="R24" s="289">
        <v>4.22</v>
      </c>
      <c r="S24" s="289">
        <v>4.33</v>
      </c>
      <c r="T24" s="290">
        <f t="shared" si="6"/>
        <v>4.5599999999999996</v>
      </c>
      <c r="U24" s="289">
        <v>4.5599999999999996</v>
      </c>
      <c r="V24" s="289">
        <v>4.5599999999999996</v>
      </c>
      <c r="W24" s="290">
        <f t="shared" si="3"/>
        <v>4.5</v>
      </c>
      <c r="X24" s="291">
        <v>4.5</v>
      </c>
      <c r="Y24" s="292">
        <v>4.5</v>
      </c>
      <c r="Z24" s="401">
        <f>'(입력) 강사만족도'!$E$263</f>
        <v>4.3109999999999999</v>
      </c>
      <c r="AA24" s="505">
        <f t="shared" si="4"/>
        <v>4.4216153846153849</v>
      </c>
    </row>
    <row r="25" spans="1:40" s="87" customFormat="1" ht="17.25" customHeight="1">
      <c r="A25" s="280" t="s">
        <v>4387</v>
      </c>
      <c r="B25" s="280" t="s">
        <v>565</v>
      </c>
      <c r="C25" s="281" t="s">
        <v>67</v>
      </c>
      <c r="D25" s="297" t="s">
        <v>1934</v>
      </c>
      <c r="E25" s="298">
        <v>1</v>
      </c>
      <c r="F25" s="296" t="s">
        <v>562</v>
      </c>
      <c r="G25" s="285" t="s">
        <v>2102</v>
      </c>
      <c r="H25" s="299">
        <v>18</v>
      </c>
      <c r="I25" s="300">
        <v>17</v>
      </c>
      <c r="J25" s="301">
        <v>4.59</v>
      </c>
      <c r="K25" s="285">
        <v>4.47</v>
      </c>
      <c r="L25" s="290">
        <f t="shared" si="1"/>
        <v>4.7349999999999994</v>
      </c>
      <c r="M25" s="285">
        <v>4.76</v>
      </c>
      <c r="N25" s="285">
        <v>4.71</v>
      </c>
      <c r="O25" s="290">
        <f t="shared" si="2"/>
        <v>4.5</v>
      </c>
      <c r="P25" s="285">
        <v>4.59</v>
      </c>
      <c r="Q25" s="285">
        <v>4.3499999999999996</v>
      </c>
      <c r="R25" s="285">
        <v>4.59</v>
      </c>
      <c r="S25" s="285">
        <v>4.47</v>
      </c>
      <c r="T25" s="290">
        <f t="shared" si="6"/>
        <v>4.32</v>
      </c>
      <c r="U25" s="285">
        <v>4.3499999999999996</v>
      </c>
      <c r="V25" s="285">
        <v>4.29</v>
      </c>
      <c r="W25" s="290">
        <f t="shared" si="3"/>
        <v>4.5</v>
      </c>
      <c r="X25" s="302">
        <v>4.47</v>
      </c>
      <c r="Y25" s="302">
        <v>4.53</v>
      </c>
      <c r="Z25" s="401">
        <f>'(입력) 강사만족도'!$E$269</f>
        <v>4.5164166666666672</v>
      </c>
      <c r="AA25" s="505">
        <f t="shared" si="4"/>
        <v>4.5143397435897432</v>
      </c>
      <c r="AC25" s="85"/>
      <c r="AD25" s="85"/>
      <c r="AE25" s="85"/>
      <c r="AF25" s="85"/>
      <c r="AG25" s="85"/>
      <c r="AH25" s="85"/>
      <c r="AI25" s="85"/>
      <c r="AJ25" s="85"/>
      <c r="AK25" s="85"/>
      <c r="AL25" s="85"/>
      <c r="AM25" s="85"/>
      <c r="AN25" s="85"/>
    </row>
    <row r="26" spans="1:40" ht="17.25" customHeight="1">
      <c r="A26" s="280" t="s">
        <v>4387</v>
      </c>
      <c r="B26" s="280" t="s">
        <v>565</v>
      </c>
      <c r="C26" s="281" t="s">
        <v>66</v>
      </c>
      <c r="D26" s="307" t="s">
        <v>563</v>
      </c>
      <c r="E26" s="308">
        <v>1</v>
      </c>
      <c r="F26" s="296" t="s">
        <v>562</v>
      </c>
      <c r="G26" s="285" t="s">
        <v>2103</v>
      </c>
      <c r="H26" s="299">
        <v>17</v>
      </c>
      <c r="I26" s="300">
        <v>17</v>
      </c>
      <c r="J26" s="301">
        <v>4.0599999999999996</v>
      </c>
      <c r="K26" s="285">
        <v>4.3499999999999996</v>
      </c>
      <c r="L26" s="290">
        <f t="shared" si="1"/>
        <v>4.24</v>
      </c>
      <c r="M26" s="285">
        <v>4.24</v>
      </c>
      <c r="N26" s="285">
        <v>4.24</v>
      </c>
      <c r="O26" s="290">
        <f t="shared" si="2"/>
        <v>4.1349999999999998</v>
      </c>
      <c r="P26" s="285">
        <v>4.18</v>
      </c>
      <c r="Q26" s="285">
        <v>4.12</v>
      </c>
      <c r="R26" s="285">
        <v>4.18</v>
      </c>
      <c r="S26" s="285">
        <v>4.0599999999999996</v>
      </c>
      <c r="T26" s="290">
        <f t="shared" si="6"/>
        <v>4.32</v>
      </c>
      <c r="U26" s="285">
        <v>4.3499999999999996</v>
      </c>
      <c r="V26" s="285">
        <v>4.29</v>
      </c>
      <c r="W26" s="290">
        <f t="shared" si="3"/>
        <v>4.2649999999999997</v>
      </c>
      <c r="X26" s="302">
        <v>4.18</v>
      </c>
      <c r="Y26" s="302">
        <v>4.3499999999999996</v>
      </c>
      <c r="Z26" s="401">
        <f>'(입력) 강사만족도'!$E$276</f>
        <v>4.0209999999999999</v>
      </c>
      <c r="AA26" s="505">
        <f t="shared" si="4"/>
        <v>4.2016153846153852</v>
      </c>
      <c r="AB26" s="86"/>
    </row>
    <row r="27" spans="1:40" ht="17.25" customHeight="1">
      <c r="A27" s="280" t="s">
        <v>4387</v>
      </c>
      <c r="B27" s="280" t="s">
        <v>565</v>
      </c>
      <c r="C27" s="281" t="s">
        <v>225</v>
      </c>
      <c r="D27" s="307" t="s">
        <v>1933</v>
      </c>
      <c r="E27" s="308">
        <v>1</v>
      </c>
      <c r="F27" s="296" t="s">
        <v>562</v>
      </c>
      <c r="G27" s="285" t="s">
        <v>2106</v>
      </c>
      <c r="H27" s="299">
        <v>17</v>
      </c>
      <c r="I27" s="300">
        <v>17</v>
      </c>
      <c r="J27" s="301">
        <v>4.71</v>
      </c>
      <c r="K27" s="285">
        <v>4.53</v>
      </c>
      <c r="L27" s="290">
        <f t="shared" si="1"/>
        <v>4.5150000000000006</v>
      </c>
      <c r="M27" s="285">
        <v>4.59</v>
      </c>
      <c r="N27" s="285">
        <v>4.4400000000000004</v>
      </c>
      <c r="O27" s="290">
        <f t="shared" si="2"/>
        <v>4.5750000000000002</v>
      </c>
      <c r="P27" s="285">
        <v>4.59</v>
      </c>
      <c r="Q27" s="285">
        <v>4.6500000000000004</v>
      </c>
      <c r="R27" s="285">
        <v>4.47</v>
      </c>
      <c r="S27" s="285">
        <v>4.59</v>
      </c>
      <c r="T27" s="290">
        <f t="shared" si="6"/>
        <v>4.59</v>
      </c>
      <c r="U27" s="285">
        <v>4.59</v>
      </c>
      <c r="V27" s="285">
        <v>4.59</v>
      </c>
      <c r="W27" s="290">
        <f t="shared" si="3"/>
        <v>4.47</v>
      </c>
      <c r="X27" s="302">
        <v>4.47</v>
      </c>
      <c r="Y27" s="302" t="s">
        <v>2096</v>
      </c>
      <c r="Z27" s="401">
        <f>'(입력) 강사만족도'!$E$282</f>
        <v>4.6314166666666665</v>
      </c>
      <c r="AA27" s="505">
        <f t="shared" si="4"/>
        <v>4.5709513888888891</v>
      </c>
    </row>
    <row r="28" spans="1:40" ht="17.25" customHeight="1">
      <c r="A28" s="280" t="s">
        <v>4387</v>
      </c>
      <c r="B28" s="280" t="s">
        <v>565</v>
      </c>
      <c r="C28" s="281" t="s">
        <v>481</v>
      </c>
      <c r="D28" s="307" t="s">
        <v>564</v>
      </c>
      <c r="E28" s="308">
        <v>1</v>
      </c>
      <c r="F28" s="296" t="s">
        <v>562</v>
      </c>
      <c r="G28" s="285" t="s">
        <v>2107</v>
      </c>
      <c r="H28" s="299">
        <v>30</v>
      </c>
      <c r="I28" s="300">
        <v>27</v>
      </c>
      <c r="J28" s="301">
        <v>4.74</v>
      </c>
      <c r="K28" s="285">
        <v>4.78</v>
      </c>
      <c r="L28" s="290">
        <f t="shared" si="1"/>
        <v>4.6849999999999996</v>
      </c>
      <c r="M28" s="285">
        <v>4.8099999999999996</v>
      </c>
      <c r="N28" s="285">
        <v>4.5599999999999996</v>
      </c>
      <c r="O28" s="290">
        <f t="shared" si="2"/>
        <v>4.8049999999999997</v>
      </c>
      <c r="P28" s="285">
        <v>4.78</v>
      </c>
      <c r="Q28" s="285">
        <v>4.78</v>
      </c>
      <c r="R28" s="285">
        <v>4.8499999999999996</v>
      </c>
      <c r="S28" s="285">
        <v>4.8099999999999996</v>
      </c>
      <c r="T28" s="290">
        <f t="shared" si="6"/>
        <v>4.6850000000000005</v>
      </c>
      <c r="U28" s="285">
        <v>4.67</v>
      </c>
      <c r="V28" s="285">
        <v>4.7</v>
      </c>
      <c r="W28" s="290" t="s">
        <v>2073</v>
      </c>
      <c r="X28" s="302" t="s">
        <v>2095</v>
      </c>
      <c r="Y28" s="302" t="s">
        <v>2096</v>
      </c>
      <c r="Z28" s="401" t="s">
        <v>2500</v>
      </c>
      <c r="AA28" s="505">
        <f t="shared" si="4"/>
        <v>4.7480000000000002</v>
      </c>
      <c r="AN28" s="87"/>
    </row>
    <row r="29" spans="1:40" ht="16.5" customHeight="1">
      <c r="A29" s="303" t="s">
        <v>5767</v>
      </c>
      <c r="B29" s="303"/>
      <c r="C29" s="303"/>
      <c r="D29" s="303"/>
      <c r="E29" s="477"/>
      <c r="F29" s="478"/>
      <c r="G29" s="479"/>
      <c r="H29" s="480">
        <f>SUM(H11:H28)</f>
        <v>484</v>
      </c>
      <c r="I29" s="481">
        <f>SUM(I11:I28)</f>
        <v>461</v>
      </c>
      <c r="J29" s="319">
        <f>AVERAGE(J11:J28)</f>
        <v>4.5483333333333338</v>
      </c>
      <c r="K29" s="319">
        <f t="shared" ref="K29:Y29" si="7">AVERAGE(K11:K28)</f>
        <v>4.5266666666666673</v>
      </c>
      <c r="L29" s="319">
        <f t="shared" si="7"/>
        <v>4.528888888888889</v>
      </c>
      <c r="M29" s="319">
        <f t="shared" si="7"/>
        <v>4.5472222222222225</v>
      </c>
      <c r="N29" s="319">
        <f t="shared" si="7"/>
        <v>4.5105555555555554</v>
      </c>
      <c r="O29" s="319">
        <f t="shared" si="7"/>
        <v>4.4919444444444458</v>
      </c>
      <c r="P29" s="319">
        <f t="shared" si="7"/>
        <v>4.5011111111111113</v>
      </c>
      <c r="Q29" s="319">
        <f t="shared" si="7"/>
        <v>4.5400000000000009</v>
      </c>
      <c r="R29" s="319">
        <f t="shared" si="7"/>
        <v>4.432777777777777</v>
      </c>
      <c r="S29" s="319">
        <f t="shared" si="7"/>
        <v>4.4938888888888888</v>
      </c>
      <c r="T29" s="319">
        <f t="shared" si="7"/>
        <v>4.5422222222222217</v>
      </c>
      <c r="U29" s="319">
        <f t="shared" si="7"/>
        <v>4.5427777777777774</v>
      </c>
      <c r="V29" s="319">
        <f t="shared" si="7"/>
        <v>4.5416666666666679</v>
      </c>
      <c r="W29" s="319">
        <f t="shared" si="7"/>
        <v>4.4267647058823529</v>
      </c>
      <c r="X29" s="319">
        <f t="shared" si="7"/>
        <v>4.4282352941176475</v>
      </c>
      <c r="Y29" s="319">
        <f t="shared" si="7"/>
        <v>4.4028571428571421</v>
      </c>
      <c r="Z29" s="402">
        <f>'(입력) 강사만족도'!$E$323</f>
        <v>4.4569072398190031</v>
      </c>
      <c r="AA29" s="581">
        <f>AVERAGE(AA11:AA28)</f>
        <v>4.511929017645163</v>
      </c>
      <c r="AB29" s="86"/>
    </row>
    <row r="30" spans="1:40" ht="17.25" customHeight="1">
      <c r="A30" s="280" t="s">
        <v>5778</v>
      </c>
      <c r="B30" s="280" t="s">
        <v>680</v>
      </c>
      <c r="C30" s="281" t="s">
        <v>694</v>
      </c>
      <c r="D30" s="295" t="s">
        <v>681</v>
      </c>
      <c r="E30" s="286">
        <v>1</v>
      </c>
      <c r="F30" s="296" t="s">
        <v>682</v>
      </c>
      <c r="G30" s="285" t="s">
        <v>2102</v>
      </c>
      <c r="H30" s="286">
        <v>12</v>
      </c>
      <c r="I30" s="287">
        <v>9</v>
      </c>
      <c r="J30" s="288">
        <v>4.22</v>
      </c>
      <c r="K30" s="289">
        <v>4.33</v>
      </c>
      <c r="L30" s="290">
        <f t="shared" si="1"/>
        <v>4.22</v>
      </c>
      <c r="M30" s="289">
        <v>4.22</v>
      </c>
      <c r="N30" s="289" t="s">
        <v>2096</v>
      </c>
      <c r="O30" s="290">
        <f t="shared" si="2"/>
        <v>4.2749999999999995</v>
      </c>
      <c r="P30" s="289">
        <v>4.33</v>
      </c>
      <c r="Q30" s="289">
        <v>4.4400000000000004</v>
      </c>
      <c r="R30" s="289">
        <v>4.1100000000000003</v>
      </c>
      <c r="S30" s="289">
        <v>4.22</v>
      </c>
      <c r="T30" s="290">
        <f>AVERAGE(U30:V30)</f>
        <v>4.22</v>
      </c>
      <c r="U30" s="289">
        <v>4.22</v>
      </c>
      <c r="V30" s="289">
        <v>4.22</v>
      </c>
      <c r="W30" s="290">
        <f t="shared" si="3"/>
        <v>3.8899999999999997</v>
      </c>
      <c r="X30" s="291">
        <v>4</v>
      </c>
      <c r="Y30" s="292">
        <v>3.78</v>
      </c>
      <c r="Z30" s="401">
        <f>'(입력) 강사만족도'!$E$324</f>
        <v>4.3066666666666666</v>
      </c>
      <c r="AA30" s="505">
        <f t="shared" si="4"/>
        <v>4.1997222222222224</v>
      </c>
    </row>
    <row r="31" spans="1:40" ht="17.25" customHeight="1">
      <c r="A31" s="280" t="s">
        <v>5778</v>
      </c>
      <c r="B31" s="280" t="s">
        <v>680</v>
      </c>
      <c r="C31" s="281" t="s">
        <v>694</v>
      </c>
      <c r="D31" s="295" t="s">
        <v>681</v>
      </c>
      <c r="E31" s="286">
        <v>2</v>
      </c>
      <c r="F31" s="296" t="s">
        <v>683</v>
      </c>
      <c r="G31" s="285" t="s">
        <v>2106</v>
      </c>
      <c r="H31" s="286">
        <v>36</v>
      </c>
      <c r="I31" s="287">
        <v>27</v>
      </c>
      <c r="J31" s="288">
        <v>4.3</v>
      </c>
      <c r="K31" s="289">
        <v>4.7</v>
      </c>
      <c r="L31" s="290">
        <f t="shared" si="1"/>
        <v>4.37</v>
      </c>
      <c r="M31" s="289">
        <v>4.37</v>
      </c>
      <c r="N31" s="289" t="s">
        <v>2095</v>
      </c>
      <c r="O31" s="290">
        <f t="shared" si="2"/>
        <v>4.41</v>
      </c>
      <c r="P31" s="289">
        <v>4.41</v>
      </c>
      <c r="Q31" s="289">
        <v>4.5599999999999996</v>
      </c>
      <c r="R31" s="289">
        <v>4.37</v>
      </c>
      <c r="S31" s="289">
        <v>4.3</v>
      </c>
      <c r="T31" s="290">
        <f t="shared" ref="T31:T85" si="8">AVERAGE(U31:V31)</f>
        <v>4.2050000000000001</v>
      </c>
      <c r="U31" s="289">
        <v>4.37</v>
      </c>
      <c r="V31" s="289">
        <v>4.04</v>
      </c>
      <c r="W31" s="290">
        <f t="shared" si="3"/>
        <v>4.07</v>
      </c>
      <c r="X31" s="291">
        <v>4.07</v>
      </c>
      <c r="Y31" s="292" t="s">
        <v>2096</v>
      </c>
      <c r="Z31" s="401">
        <f>'(입력) 강사만족도'!$E$328</f>
        <v>4.58</v>
      </c>
      <c r="AA31" s="505">
        <f t="shared" si="4"/>
        <v>4.37</v>
      </c>
    </row>
    <row r="32" spans="1:40" ht="17.25" customHeight="1">
      <c r="A32" s="280" t="s">
        <v>5778</v>
      </c>
      <c r="B32" s="280" t="s">
        <v>680</v>
      </c>
      <c r="C32" s="281" t="s">
        <v>88</v>
      </c>
      <c r="D32" s="295" t="s">
        <v>684</v>
      </c>
      <c r="E32" s="286">
        <v>1</v>
      </c>
      <c r="F32" s="296" t="s">
        <v>685</v>
      </c>
      <c r="G32" s="285" t="s">
        <v>2104</v>
      </c>
      <c r="H32" s="286">
        <v>18</v>
      </c>
      <c r="I32" s="287">
        <v>18</v>
      </c>
      <c r="J32" s="288">
        <v>4.78</v>
      </c>
      <c r="K32" s="289">
        <v>4.83</v>
      </c>
      <c r="L32" s="290">
        <f t="shared" si="1"/>
        <v>4.7200000000000006</v>
      </c>
      <c r="M32" s="289">
        <v>4.83</v>
      </c>
      <c r="N32" s="289">
        <v>4.6100000000000003</v>
      </c>
      <c r="O32" s="290">
        <f t="shared" si="2"/>
        <v>4.5449999999999999</v>
      </c>
      <c r="P32" s="289">
        <v>4.5599999999999996</v>
      </c>
      <c r="Q32" s="289">
        <v>4.5599999999999996</v>
      </c>
      <c r="R32" s="289">
        <v>4.5</v>
      </c>
      <c r="S32" s="289">
        <v>4.5599999999999996</v>
      </c>
      <c r="T32" s="290">
        <f t="shared" si="8"/>
        <v>4.585</v>
      </c>
      <c r="U32" s="289">
        <v>4.6100000000000003</v>
      </c>
      <c r="V32" s="289">
        <v>4.5599999999999996</v>
      </c>
      <c r="W32" s="290">
        <f t="shared" si="3"/>
        <v>4.415</v>
      </c>
      <c r="X32" s="291">
        <v>4.33</v>
      </c>
      <c r="Y32" s="292">
        <v>4.5</v>
      </c>
      <c r="Z32" s="401">
        <f>'(입력) 강사만족도'!$E$332</f>
        <v>4.7833333333333332</v>
      </c>
      <c r="AA32" s="505">
        <f t="shared" si="4"/>
        <v>4.6164102564102567</v>
      </c>
    </row>
    <row r="33" spans="1:40" ht="17.25" customHeight="1">
      <c r="A33" s="280" t="s">
        <v>5778</v>
      </c>
      <c r="B33" s="280" t="s">
        <v>680</v>
      </c>
      <c r="C33" s="281" t="s">
        <v>88</v>
      </c>
      <c r="D33" s="295" t="s">
        <v>686</v>
      </c>
      <c r="E33" s="286">
        <v>2</v>
      </c>
      <c r="F33" s="296" t="s">
        <v>687</v>
      </c>
      <c r="G33" s="285" t="s">
        <v>2101</v>
      </c>
      <c r="H33" s="286">
        <v>16</v>
      </c>
      <c r="I33" s="287">
        <v>16</v>
      </c>
      <c r="J33" s="288">
        <v>4.5599999999999996</v>
      </c>
      <c r="K33" s="289">
        <v>4.62</v>
      </c>
      <c r="L33" s="290">
        <f t="shared" si="1"/>
        <v>4.5599999999999996</v>
      </c>
      <c r="M33" s="289">
        <v>4.5599999999999996</v>
      </c>
      <c r="N33" s="289">
        <v>4.5599999999999996</v>
      </c>
      <c r="O33" s="290">
        <f t="shared" si="2"/>
        <v>4.6225000000000005</v>
      </c>
      <c r="P33" s="289">
        <v>4.5599999999999996</v>
      </c>
      <c r="Q33" s="289">
        <v>4.6900000000000004</v>
      </c>
      <c r="R33" s="289">
        <v>4.62</v>
      </c>
      <c r="S33" s="289">
        <v>4.62</v>
      </c>
      <c r="T33" s="290">
        <f t="shared" si="8"/>
        <v>4.59</v>
      </c>
      <c r="U33" s="289">
        <v>4.5599999999999996</v>
      </c>
      <c r="V33" s="289">
        <v>4.62</v>
      </c>
      <c r="W33" s="290">
        <f t="shared" si="3"/>
        <v>4.4400000000000004</v>
      </c>
      <c r="X33" s="291">
        <v>4.4400000000000004</v>
      </c>
      <c r="Y33" s="292" t="s">
        <v>2095</v>
      </c>
      <c r="Z33" s="401">
        <f>'(입력) 강사만족도'!$E$345</f>
        <v>4.666875000000001</v>
      </c>
      <c r="AA33" s="505">
        <f t="shared" si="4"/>
        <v>4.5897395833333325</v>
      </c>
    </row>
    <row r="34" spans="1:40" ht="17.25" customHeight="1">
      <c r="A34" s="280" t="s">
        <v>5778</v>
      </c>
      <c r="B34" s="280" t="s">
        <v>680</v>
      </c>
      <c r="C34" s="281" t="s">
        <v>481</v>
      </c>
      <c r="D34" s="295" t="s">
        <v>1946</v>
      </c>
      <c r="E34" s="286">
        <v>1</v>
      </c>
      <c r="F34" s="296" t="s">
        <v>687</v>
      </c>
      <c r="G34" s="285" t="s">
        <v>2102</v>
      </c>
      <c r="H34" s="286">
        <v>32</v>
      </c>
      <c r="I34" s="287">
        <v>29</v>
      </c>
      <c r="J34" s="288">
        <v>4.6900000000000004</v>
      </c>
      <c r="K34" s="289">
        <v>4.55</v>
      </c>
      <c r="L34" s="290">
        <f t="shared" si="1"/>
        <v>4.57</v>
      </c>
      <c r="M34" s="289">
        <v>4.6900000000000004</v>
      </c>
      <c r="N34" s="289">
        <v>4.45</v>
      </c>
      <c r="O34" s="290">
        <f t="shared" si="2"/>
        <v>4.5775000000000006</v>
      </c>
      <c r="P34" s="289">
        <v>4.62</v>
      </c>
      <c r="Q34" s="289">
        <v>4.62</v>
      </c>
      <c r="R34" s="289">
        <v>4.4800000000000004</v>
      </c>
      <c r="S34" s="289">
        <v>4.59</v>
      </c>
      <c r="T34" s="290">
        <f t="shared" si="8"/>
        <v>4.4649999999999999</v>
      </c>
      <c r="U34" s="289">
        <v>4.4800000000000004</v>
      </c>
      <c r="V34" s="289">
        <v>4.45</v>
      </c>
      <c r="W34" s="290">
        <f t="shared" si="3"/>
        <v>4.4450000000000003</v>
      </c>
      <c r="X34" s="291">
        <v>4.41</v>
      </c>
      <c r="Y34" s="292">
        <v>4.4800000000000004</v>
      </c>
      <c r="Z34" s="401">
        <f>'(입력) 강사만족도'!$E$354</f>
        <v>4.642500000000001</v>
      </c>
      <c r="AA34" s="505">
        <f t="shared" si="4"/>
        <v>4.5501923076923081</v>
      </c>
    </row>
    <row r="35" spans="1:40" ht="17.25" customHeight="1">
      <c r="A35" s="280" t="s">
        <v>5778</v>
      </c>
      <c r="B35" s="280" t="s">
        <v>680</v>
      </c>
      <c r="C35" s="281" t="s">
        <v>67</v>
      </c>
      <c r="D35" s="297" t="s">
        <v>688</v>
      </c>
      <c r="E35" s="286">
        <v>1</v>
      </c>
      <c r="F35" s="296" t="s">
        <v>689</v>
      </c>
      <c r="G35" s="285" t="s">
        <v>2102</v>
      </c>
      <c r="H35" s="286">
        <v>21</v>
      </c>
      <c r="I35" s="287">
        <v>21</v>
      </c>
      <c r="J35" s="288">
        <v>4.43</v>
      </c>
      <c r="K35" s="289">
        <v>4.5199999999999996</v>
      </c>
      <c r="L35" s="290">
        <f t="shared" si="1"/>
        <v>4.4800000000000004</v>
      </c>
      <c r="M35" s="289">
        <v>4.4800000000000004</v>
      </c>
      <c r="N35" s="289">
        <v>4.4800000000000004</v>
      </c>
      <c r="O35" s="290">
        <f t="shared" si="2"/>
        <v>4.4524999999999997</v>
      </c>
      <c r="P35" s="289">
        <v>4.57</v>
      </c>
      <c r="Q35" s="289">
        <v>4.43</v>
      </c>
      <c r="R35" s="289">
        <v>4.38</v>
      </c>
      <c r="S35" s="289">
        <v>4.43</v>
      </c>
      <c r="T35" s="290">
        <f t="shared" si="8"/>
        <v>4.1199999999999992</v>
      </c>
      <c r="U35" s="289">
        <v>4.1399999999999997</v>
      </c>
      <c r="V35" s="289">
        <v>4.0999999999999996</v>
      </c>
      <c r="W35" s="290">
        <f t="shared" si="3"/>
        <v>4.33</v>
      </c>
      <c r="X35" s="291">
        <v>4.33</v>
      </c>
      <c r="Y35" s="292">
        <v>4.33</v>
      </c>
      <c r="Z35" s="401">
        <f>'(입력) 강사만족도'!$E$358</f>
        <v>4.4375</v>
      </c>
      <c r="AA35" s="505">
        <f t="shared" si="4"/>
        <v>4.389038461538461</v>
      </c>
    </row>
    <row r="36" spans="1:40" s="87" customFormat="1" ht="17.25" customHeight="1">
      <c r="A36" s="280" t="s">
        <v>5778</v>
      </c>
      <c r="B36" s="280" t="s">
        <v>680</v>
      </c>
      <c r="C36" s="281" t="s">
        <v>66</v>
      </c>
      <c r="D36" s="295" t="s">
        <v>690</v>
      </c>
      <c r="E36" s="286">
        <v>1</v>
      </c>
      <c r="F36" s="296" t="s">
        <v>691</v>
      </c>
      <c r="G36" s="285" t="s">
        <v>2106</v>
      </c>
      <c r="H36" s="286">
        <v>17</v>
      </c>
      <c r="I36" s="287">
        <v>16</v>
      </c>
      <c r="J36" s="288">
        <v>4.9400000000000004</v>
      </c>
      <c r="K36" s="289">
        <v>4.9400000000000004</v>
      </c>
      <c r="L36" s="290">
        <f t="shared" si="1"/>
        <v>4.875</v>
      </c>
      <c r="M36" s="289">
        <v>4.9400000000000004</v>
      </c>
      <c r="N36" s="289">
        <v>4.8099999999999996</v>
      </c>
      <c r="O36" s="290">
        <f t="shared" si="2"/>
        <v>4.8299999999999992</v>
      </c>
      <c r="P36" s="289">
        <v>4.88</v>
      </c>
      <c r="Q36" s="289">
        <v>4.75</v>
      </c>
      <c r="R36" s="289">
        <v>4.8099999999999996</v>
      </c>
      <c r="S36" s="289">
        <v>4.88</v>
      </c>
      <c r="T36" s="290">
        <f t="shared" si="8"/>
        <v>4.5299999999999994</v>
      </c>
      <c r="U36" s="289">
        <v>4.5</v>
      </c>
      <c r="V36" s="289">
        <v>4.5599999999999996</v>
      </c>
      <c r="W36" s="290">
        <f t="shared" si="3"/>
        <v>4.8099999999999996</v>
      </c>
      <c r="X36" s="291">
        <v>4.8099999999999996</v>
      </c>
      <c r="Y36" s="292" t="s">
        <v>2095</v>
      </c>
      <c r="Z36" s="401">
        <f>'(입력) 강사만족도'!$E$364</f>
        <v>4.7987500000000001</v>
      </c>
      <c r="AA36" s="505">
        <f t="shared" si="4"/>
        <v>4.8015625000000002</v>
      </c>
      <c r="AB36" s="86"/>
      <c r="AC36" s="85"/>
      <c r="AD36" s="85"/>
      <c r="AE36" s="85"/>
      <c r="AF36" s="85"/>
      <c r="AG36" s="85"/>
      <c r="AH36" s="85"/>
      <c r="AI36" s="85"/>
      <c r="AJ36" s="85"/>
      <c r="AK36" s="85"/>
      <c r="AL36" s="85"/>
      <c r="AM36" s="85"/>
      <c r="AN36" s="85"/>
    </row>
    <row r="37" spans="1:40" s="87" customFormat="1" ht="17.25" customHeight="1">
      <c r="A37" s="280" t="s">
        <v>5778</v>
      </c>
      <c r="B37" s="280" t="s">
        <v>680</v>
      </c>
      <c r="C37" s="281" t="s">
        <v>226</v>
      </c>
      <c r="D37" s="295" t="s">
        <v>692</v>
      </c>
      <c r="E37" s="286">
        <v>2</v>
      </c>
      <c r="F37" s="296" t="s">
        <v>693</v>
      </c>
      <c r="G37" s="285" t="s">
        <v>2104</v>
      </c>
      <c r="H37" s="286">
        <v>89</v>
      </c>
      <c r="I37" s="287">
        <v>76</v>
      </c>
      <c r="J37" s="288">
        <v>4.3899999999999997</v>
      </c>
      <c r="K37" s="289">
        <v>4.3600000000000003</v>
      </c>
      <c r="L37" s="290">
        <f t="shared" si="1"/>
        <v>4.3650000000000002</v>
      </c>
      <c r="M37" s="289">
        <v>4.3600000000000003</v>
      </c>
      <c r="N37" s="289">
        <v>4.37</v>
      </c>
      <c r="O37" s="290">
        <f t="shared" si="2"/>
        <v>4.29</v>
      </c>
      <c r="P37" s="289">
        <v>4.3</v>
      </c>
      <c r="Q37" s="289">
        <v>4.32</v>
      </c>
      <c r="R37" s="289">
        <v>4.2</v>
      </c>
      <c r="S37" s="289">
        <v>4.34</v>
      </c>
      <c r="T37" s="290">
        <f t="shared" si="8"/>
        <v>4.5049999999999999</v>
      </c>
      <c r="U37" s="289">
        <v>4.51</v>
      </c>
      <c r="V37" s="289">
        <v>4.5</v>
      </c>
      <c r="W37" s="290">
        <f t="shared" si="3"/>
        <v>4.42</v>
      </c>
      <c r="X37" s="291">
        <v>4.38</v>
      </c>
      <c r="Y37" s="292">
        <v>4.46</v>
      </c>
      <c r="Z37" s="401">
        <f>'(입력) 강사만족도'!$E$367</f>
        <v>4.4306249999999991</v>
      </c>
      <c r="AA37" s="505">
        <f t="shared" si="4"/>
        <v>4.3785096153846155</v>
      </c>
      <c r="AC37" s="85"/>
      <c r="AD37" s="85"/>
      <c r="AE37" s="85"/>
      <c r="AF37" s="85"/>
      <c r="AG37" s="85"/>
      <c r="AH37" s="85"/>
      <c r="AI37" s="85"/>
      <c r="AJ37" s="85"/>
      <c r="AK37" s="85"/>
      <c r="AL37" s="85"/>
      <c r="AM37" s="85"/>
      <c r="AN37" s="85"/>
    </row>
    <row r="38" spans="1:40" ht="17.25" customHeight="1">
      <c r="A38" s="280" t="s">
        <v>5778</v>
      </c>
      <c r="B38" s="280" t="s">
        <v>828</v>
      </c>
      <c r="C38" s="281" t="s">
        <v>66</v>
      </c>
      <c r="D38" s="295" t="s">
        <v>829</v>
      </c>
      <c r="E38" s="286">
        <v>1</v>
      </c>
      <c r="F38" s="296" t="s">
        <v>830</v>
      </c>
      <c r="G38" s="285" t="s">
        <v>2102</v>
      </c>
      <c r="H38" s="286">
        <v>17</v>
      </c>
      <c r="I38" s="287">
        <v>15</v>
      </c>
      <c r="J38" s="288">
        <v>4.67</v>
      </c>
      <c r="K38" s="289">
        <v>4.33</v>
      </c>
      <c r="L38" s="290">
        <f t="shared" si="1"/>
        <v>4.6999999999999993</v>
      </c>
      <c r="M38" s="289">
        <v>4.5999999999999996</v>
      </c>
      <c r="N38" s="289">
        <v>4.8</v>
      </c>
      <c r="O38" s="290">
        <f t="shared" si="2"/>
        <v>4.5999999999999996</v>
      </c>
      <c r="P38" s="289">
        <v>4.5999999999999996</v>
      </c>
      <c r="Q38" s="289">
        <v>4.67</v>
      </c>
      <c r="R38" s="289">
        <v>4.5999999999999996</v>
      </c>
      <c r="S38" s="289">
        <v>4.53</v>
      </c>
      <c r="T38" s="290">
        <f t="shared" si="8"/>
        <v>4.5999999999999996</v>
      </c>
      <c r="U38" s="289">
        <v>4.5999999999999996</v>
      </c>
      <c r="V38" s="289">
        <v>4.5999999999999996</v>
      </c>
      <c r="W38" s="290">
        <f t="shared" si="3"/>
        <v>4.6300000000000008</v>
      </c>
      <c r="X38" s="291">
        <v>4.53</v>
      </c>
      <c r="Y38" s="292">
        <v>4.7300000000000004</v>
      </c>
      <c r="Z38" s="401">
        <f>'(입력) 강사만족도'!$E$406</f>
        <v>4.8049999999999997</v>
      </c>
      <c r="AA38" s="505">
        <f t="shared" si="4"/>
        <v>4.6203846153846158</v>
      </c>
      <c r="AB38" s="86"/>
      <c r="AN38" s="87"/>
    </row>
    <row r="39" spans="1:40" ht="17.25" customHeight="1">
      <c r="A39" s="280" t="s">
        <v>5778</v>
      </c>
      <c r="B39" s="280" t="s">
        <v>828</v>
      </c>
      <c r="C39" s="281" t="s">
        <v>225</v>
      </c>
      <c r="D39" s="295" t="s">
        <v>831</v>
      </c>
      <c r="E39" s="286">
        <v>1</v>
      </c>
      <c r="F39" s="296" t="s">
        <v>832</v>
      </c>
      <c r="G39" s="285" t="s">
        <v>2102</v>
      </c>
      <c r="H39" s="286">
        <v>29</v>
      </c>
      <c r="I39" s="287">
        <v>28</v>
      </c>
      <c r="J39" s="288">
        <v>4.8600000000000003</v>
      </c>
      <c r="K39" s="289">
        <v>4.79</v>
      </c>
      <c r="L39" s="290">
        <f t="shared" si="1"/>
        <v>4.75</v>
      </c>
      <c r="M39" s="289">
        <v>4.75</v>
      </c>
      <c r="N39" s="289">
        <v>4.75</v>
      </c>
      <c r="O39" s="290">
        <f t="shared" si="2"/>
        <v>4.8025000000000002</v>
      </c>
      <c r="P39" s="289">
        <v>4.82</v>
      </c>
      <c r="Q39" s="289">
        <v>4.8899999999999997</v>
      </c>
      <c r="R39" s="289">
        <v>4.71</v>
      </c>
      <c r="S39" s="289">
        <v>4.79</v>
      </c>
      <c r="T39" s="290">
        <f t="shared" si="8"/>
        <v>4.82</v>
      </c>
      <c r="U39" s="289">
        <v>4.82</v>
      </c>
      <c r="V39" s="289">
        <v>4.82</v>
      </c>
      <c r="W39" s="290">
        <f t="shared" si="3"/>
        <v>4.7699999999999996</v>
      </c>
      <c r="X39" s="291">
        <v>4.79</v>
      </c>
      <c r="Y39" s="292">
        <v>4.75</v>
      </c>
      <c r="Z39" s="401">
        <f>'(입력) 강사만족도'!$E$412</f>
        <v>4.9087499999999995</v>
      </c>
      <c r="AA39" s="505">
        <f t="shared" si="4"/>
        <v>4.80375</v>
      </c>
      <c r="AC39" s="86"/>
      <c r="AD39" s="87"/>
      <c r="AE39" s="87"/>
      <c r="AF39" s="87"/>
      <c r="AG39" s="87"/>
      <c r="AH39" s="87"/>
      <c r="AI39" s="87"/>
      <c r="AJ39" s="87"/>
      <c r="AK39" s="87"/>
      <c r="AL39" s="87"/>
      <c r="AM39" s="87"/>
      <c r="AN39" s="87"/>
    </row>
    <row r="40" spans="1:40" ht="16.5" customHeight="1">
      <c r="A40" s="280" t="s">
        <v>5778</v>
      </c>
      <c r="B40" s="280" t="s">
        <v>896</v>
      </c>
      <c r="C40" s="281" t="s">
        <v>226</v>
      </c>
      <c r="D40" s="295" t="s">
        <v>888</v>
      </c>
      <c r="E40" s="286">
        <v>2</v>
      </c>
      <c r="F40" s="296" t="s">
        <v>889</v>
      </c>
      <c r="G40" s="285" t="s">
        <v>2102</v>
      </c>
      <c r="H40" s="286">
        <v>25</v>
      </c>
      <c r="I40" s="287">
        <v>21</v>
      </c>
      <c r="J40" s="288">
        <v>4.62</v>
      </c>
      <c r="K40" s="289">
        <v>4.5199999999999996</v>
      </c>
      <c r="L40" s="290">
        <f t="shared" si="1"/>
        <v>4.3550000000000004</v>
      </c>
      <c r="M40" s="289">
        <v>4.33</v>
      </c>
      <c r="N40" s="289">
        <v>4.38</v>
      </c>
      <c r="O40" s="290">
        <f t="shared" si="2"/>
        <v>4.4974999999999996</v>
      </c>
      <c r="P40" s="289">
        <v>4.38</v>
      </c>
      <c r="Q40" s="289">
        <v>4.5199999999999996</v>
      </c>
      <c r="R40" s="289">
        <v>4.57</v>
      </c>
      <c r="S40" s="289">
        <v>4.5199999999999996</v>
      </c>
      <c r="T40" s="290">
        <f t="shared" si="8"/>
        <v>4.8099999999999996</v>
      </c>
      <c r="U40" s="289">
        <v>4.8099999999999996</v>
      </c>
      <c r="V40" s="289">
        <v>4.8099999999999996</v>
      </c>
      <c r="W40" s="290">
        <f t="shared" si="3"/>
        <v>4.63</v>
      </c>
      <c r="X40" s="291">
        <v>4.71</v>
      </c>
      <c r="Y40" s="292">
        <v>4.55</v>
      </c>
      <c r="Z40" s="401">
        <f>'(입력) 강사만족도'!$E$437</f>
        <v>4.7264285714285714</v>
      </c>
      <c r="AA40" s="505">
        <f t="shared" si="4"/>
        <v>4.572802197802198</v>
      </c>
    </row>
    <row r="41" spans="1:40" ht="16.5" customHeight="1">
      <c r="A41" s="280" t="s">
        <v>5778</v>
      </c>
      <c r="B41" s="280" t="s">
        <v>896</v>
      </c>
      <c r="C41" s="281" t="s">
        <v>225</v>
      </c>
      <c r="D41" s="295" t="s">
        <v>890</v>
      </c>
      <c r="E41" s="286">
        <v>1</v>
      </c>
      <c r="F41" s="296" t="s">
        <v>891</v>
      </c>
      <c r="G41" s="285" t="s">
        <v>2104</v>
      </c>
      <c r="H41" s="286">
        <v>29</v>
      </c>
      <c r="I41" s="287">
        <v>28</v>
      </c>
      <c r="J41" s="288">
        <v>4.79</v>
      </c>
      <c r="K41" s="289">
        <v>4.75</v>
      </c>
      <c r="L41" s="290">
        <f t="shared" si="1"/>
        <v>4.7850000000000001</v>
      </c>
      <c r="M41" s="289">
        <v>4.75</v>
      </c>
      <c r="N41" s="289">
        <v>4.82</v>
      </c>
      <c r="O41" s="290">
        <f t="shared" si="2"/>
        <v>4.7949999999999999</v>
      </c>
      <c r="P41" s="289">
        <v>4.82</v>
      </c>
      <c r="Q41" s="289">
        <v>4.8600000000000003</v>
      </c>
      <c r="R41" s="289">
        <v>4.68</v>
      </c>
      <c r="S41" s="289">
        <v>4.82</v>
      </c>
      <c r="T41" s="290">
        <f t="shared" si="8"/>
        <v>4.75</v>
      </c>
      <c r="U41" s="289">
        <v>4.75</v>
      </c>
      <c r="V41" s="289">
        <v>4.75</v>
      </c>
      <c r="W41" s="290">
        <f t="shared" si="3"/>
        <v>4.71</v>
      </c>
      <c r="X41" s="291">
        <v>4.71</v>
      </c>
      <c r="Y41" s="292">
        <v>4.71</v>
      </c>
      <c r="Z41" s="401">
        <f>'(입력) 강사만족도'!$E$445</f>
        <v>4.8500000000000005</v>
      </c>
      <c r="AA41" s="505">
        <f t="shared" si="4"/>
        <v>4.7738461538461543</v>
      </c>
      <c r="AC41" s="86"/>
    </row>
    <row r="42" spans="1:40" ht="16.5" customHeight="1">
      <c r="A42" s="280" t="s">
        <v>5778</v>
      </c>
      <c r="B42" s="280" t="s">
        <v>896</v>
      </c>
      <c r="C42" s="281" t="s">
        <v>226</v>
      </c>
      <c r="D42" s="295" t="s">
        <v>892</v>
      </c>
      <c r="E42" s="286">
        <v>2</v>
      </c>
      <c r="F42" s="296" t="s">
        <v>891</v>
      </c>
      <c r="G42" s="285" t="s">
        <v>2108</v>
      </c>
      <c r="H42" s="286">
        <v>33</v>
      </c>
      <c r="I42" s="287">
        <v>31</v>
      </c>
      <c r="J42" s="288">
        <v>4.45</v>
      </c>
      <c r="K42" s="289">
        <v>4.2300000000000004</v>
      </c>
      <c r="L42" s="290">
        <f t="shared" si="1"/>
        <v>4.42</v>
      </c>
      <c r="M42" s="289">
        <v>4.3899999999999997</v>
      </c>
      <c r="N42" s="289">
        <v>4.45</v>
      </c>
      <c r="O42" s="290">
        <f t="shared" si="2"/>
        <v>4.3849999999999998</v>
      </c>
      <c r="P42" s="289">
        <v>4.42</v>
      </c>
      <c r="Q42" s="289">
        <v>4.42</v>
      </c>
      <c r="R42" s="289">
        <v>4.3499999999999996</v>
      </c>
      <c r="S42" s="289">
        <v>4.3499999999999996</v>
      </c>
      <c r="T42" s="290">
        <f t="shared" si="8"/>
        <v>4.6150000000000002</v>
      </c>
      <c r="U42" s="289">
        <v>4.58</v>
      </c>
      <c r="V42" s="289">
        <v>4.6500000000000004</v>
      </c>
      <c r="W42" s="290">
        <f t="shared" si="3"/>
        <v>4.3550000000000004</v>
      </c>
      <c r="X42" s="291">
        <v>4.42</v>
      </c>
      <c r="Y42" s="292">
        <v>4.29</v>
      </c>
      <c r="Z42" s="401">
        <f>'(입력) 강사만족도'!$E$455</f>
        <v>4.4925000000000006</v>
      </c>
      <c r="AA42" s="505">
        <f t="shared" si="4"/>
        <v>4.4225000000000003</v>
      </c>
    </row>
    <row r="43" spans="1:40" ht="16.5" customHeight="1">
      <c r="A43" s="280" t="s">
        <v>5778</v>
      </c>
      <c r="B43" s="280" t="s">
        <v>896</v>
      </c>
      <c r="C43" s="281" t="s">
        <v>88</v>
      </c>
      <c r="D43" s="295" t="s">
        <v>90</v>
      </c>
      <c r="E43" s="286">
        <v>1</v>
      </c>
      <c r="F43" s="296" t="s">
        <v>893</v>
      </c>
      <c r="G43" s="285" t="s">
        <v>2106</v>
      </c>
      <c r="H43" s="286">
        <v>14</v>
      </c>
      <c r="I43" s="287">
        <v>14</v>
      </c>
      <c r="J43" s="288">
        <v>4.8600000000000003</v>
      </c>
      <c r="K43" s="289">
        <v>4.71</v>
      </c>
      <c r="L43" s="290">
        <f t="shared" si="1"/>
        <v>4.7149999999999999</v>
      </c>
      <c r="M43" s="289">
        <v>4.79</v>
      </c>
      <c r="N43" s="289">
        <v>4.6399999999999997</v>
      </c>
      <c r="O43" s="290">
        <f t="shared" si="2"/>
        <v>4.5875000000000004</v>
      </c>
      <c r="P43" s="289">
        <v>4.57</v>
      </c>
      <c r="Q43" s="289">
        <v>4.71</v>
      </c>
      <c r="R43" s="289">
        <v>4.5</v>
      </c>
      <c r="S43" s="289">
        <v>4.57</v>
      </c>
      <c r="T43" s="290">
        <f t="shared" si="8"/>
        <v>4.79</v>
      </c>
      <c r="U43" s="289">
        <v>4.79</v>
      </c>
      <c r="V43" s="289">
        <v>4.79</v>
      </c>
      <c r="W43" s="290">
        <f t="shared" si="3"/>
        <v>4.3600000000000003</v>
      </c>
      <c r="X43" s="291">
        <v>4.3600000000000003</v>
      </c>
      <c r="Y43" s="292" t="s">
        <v>2096</v>
      </c>
      <c r="Z43" s="401">
        <f>'(입력) 강사만족도'!$E$469</f>
        <v>4.8466428571428564</v>
      </c>
      <c r="AA43" s="505">
        <f t="shared" si="4"/>
        <v>4.6780535714285714</v>
      </c>
    </row>
    <row r="44" spans="1:40" ht="16.5" customHeight="1">
      <c r="A44" s="280" t="s">
        <v>5778</v>
      </c>
      <c r="B44" s="280" t="s">
        <v>896</v>
      </c>
      <c r="C44" s="281" t="s">
        <v>481</v>
      </c>
      <c r="D44" s="297" t="s">
        <v>894</v>
      </c>
      <c r="E44" s="298">
        <v>1</v>
      </c>
      <c r="F44" s="296" t="s">
        <v>895</v>
      </c>
      <c r="G44" s="285" t="s">
        <v>2102</v>
      </c>
      <c r="H44" s="299">
        <v>39</v>
      </c>
      <c r="I44" s="300">
        <v>39</v>
      </c>
      <c r="J44" s="301">
        <v>4.63</v>
      </c>
      <c r="K44" s="285">
        <v>4.87</v>
      </c>
      <c r="L44" s="290">
        <f t="shared" si="1"/>
        <v>4.7300000000000004</v>
      </c>
      <c r="M44" s="285">
        <v>4.74</v>
      </c>
      <c r="N44" s="285">
        <v>4.72</v>
      </c>
      <c r="O44" s="290">
        <f t="shared" si="2"/>
        <v>4.665</v>
      </c>
      <c r="P44" s="285">
        <v>4.66</v>
      </c>
      <c r="Q44" s="285">
        <v>4.59</v>
      </c>
      <c r="R44" s="285">
        <v>4.79</v>
      </c>
      <c r="S44" s="285">
        <v>4.62</v>
      </c>
      <c r="T44" s="290">
        <f t="shared" si="8"/>
        <v>4.6150000000000002</v>
      </c>
      <c r="U44" s="285">
        <v>4.6399999999999997</v>
      </c>
      <c r="V44" s="285">
        <v>4.59</v>
      </c>
      <c r="W44" s="290">
        <f t="shared" si="3"/>
        <v>4.68</v>
      </c>
      <c r="X44" s="302">
        <v>4.6900000000000004</v>
      </c>
      <c r="Y44" s="302">
        <v>4.67</v>
      </c>
      <c r="Z44" s="401">
        <f>'(입력) 강사만족도'!$E$477</f>
        <v>4.6150000000000002</v>
      </c>
      <c r="AA44" s="505">
        <f t="shared" si="4"/>
        <v>4.6788461538461537</v>
      </c>
    </row>
    <row r="45" spans="1:40" ht="16.5" customHeight="1">
      <c r="A45" s="280" t="s">
        <v>5778</v>
      </c>
      <c r="B45" s="280" t="s">
        <v>1021</v>
      </c>
      <c r="C45" s="281" t="s">
        <v>88</v>
      </c>
      <c r="D45" s="307" t="s">
        <v>91</v>
      </c>
      <c r="E45" s="308">
        <v>3</v>
      </c>
      <c r="F45" s="296" t="s">
        <v>1022</v>
      </c>
      <c r="G45" s="285" t="s">
        <v>2106</v>
      </c>
      <c r="H45" s="299">
        <v>16</v>
      </c>
      <c r="I45" s="300">
        <v>16</v>
      </c>
      <c r="J45" s="301">
        <v>4.6900000000000004</v>
      </c>
      <c r="K45" s="285">
        <v>4.3099999999999996</v>
      </c>
      <c r="L45" s="290">
        <f t="shared" si="1"/>
        <v>4.38</v>
      </c>
      <c r="M45" s="285">
        <v>4.38</v>
      </c>
      <c r="N45" s="285">
        <v>4.38</v>
      </c>
      <c r="O45" s="290">
        <f t="shared" si="2"/>
        <v>4.3125</v>
      </c>
      <c r="P45" s="285">
        <v>4.38</v>
      </c>
      <c r="Q45" s="285">
        <v>4.5599999999999996</v>
      </c>
      <c r="R45" s="285">
        <v>4.12</v>
      </c>
      <c r="S45" s="285">
        <v>4.1900000000000004</v>
      </c>
      <c r="T45" s="290">
        <f t="shared" si="8"/>
        <v>4.62</v>
      </c>
      <c r="U45" s="285">
        <v>4.62</v>
      </c>
      <c r="V45" s="285">
        <v>4.62</v>
      </c>
      <c r="W45" s="290">
        <f t="shared" si="3"/>
        <v>4.62</v>
      </c>
      <c r="X45" s="302">
        <v>4.62</v>
      </c>
      <c r="Y45" s="302" t="s">
        <v>2109</v>
      </c>
      <c r="Z45" s="401">
        <f>'(입력) 강사만족도'!$E$512</f>
        <v>4.7415624999999997</v>
      </c>
      <c r="AA45" s="505">
        <f t="shared" si="4"/>
        <v>4.4676302083333326</v>
      </c>
    </row>
    <row r="46" spans="1:40" ht="16.5" customHeight="1">
      <c r="A46" s="280" t="s">
        <v>5778</v>
      </c>
      <c r="B46" s="280" t="s">
        <v>1021</v>
      </c>
      <c r="C46" s="281" t="s">
        <v>67</v>
      </c>
      <c r="D46" s="307" t="s">
        <v>1023</v>
      </c>
      <c r="E46" s="308">
        <v>1</v>
      </c>
      <c r="F46" s="296" t="s">
        <v>1022</v>
      </c>
      <c r="G46" s="285" t="s">
        <v>2102</v>
      </c>
      <c r="H46" s="299">
        <v>8</v>
      </c>
      <c r="I46" s="300">
        <v>8</v>
      </c>
      <c r="J46" s="301">
        <v>5</v>
      </c>
      <c r="K46" s="285">
        <v>5</v>
      </c>
      <c r="L46" s="290">
        <f t="shared" si="1"/>
        <v>4.9399999999999995</v>
      </c>
      <c r="M46" s="285">
        <v>5</v>
      </c>
      <c r="N46" s="285">
        <v>4.88</v>
      </c>
      <c r="O46" s="290">
        <f t="shared" si="2"/>
        <v>4.97</v>
      </c>
      <c r="P46" s="285">
        <v>5</v>
      </c>
      <c r="Q46" s="285">
        <v>5</v>
      </c>
      <c r="R46" s="285">
        <v>4.88</v>
      </c>
      <c r="S46" s="285">
        <v>5</v>
      </c>
      <c r="T46" s="290">
        <f t="shared" si="8"/>
        <v>4.375</v>
      </c>
      <c r="U46" s="285">
        <v>4.25</v>
      </c>
      <c r="V46" s="285">
        <v>4.5</v>
      </c>
      <c r="W46" s="290">
        <f t="shared" si="3"/>
        <v>4.75</v>
      </c>
      <c r="X46" s="302">
        <v>4.5</v>
      </c>
      <c r="Y46" s="302">
        <v>5</v>
      </c>
      <c r="Z46" s="401">
        <f>'(입력) 강사만족도'!$E$521</f>
        <v>4.9914285714285711</v>
      </c>
      <c r="AA46" s="505">
        <f t="shared" si="4"/>
        <v>4.8462637362637357</v>
      </c>
    </row>
    <row r="47" spans="1:40" ht="16.5" customHeight="1">
      <c r="A47" s="280" t="s">
        <v>5778</v>
      </c>
      <c r="B47" s="280" t="s">
        <v>1021</v>
      </c>
      <c r="C47" s="281" t="s">
        <v>66</v>
      </c>
      <c r="D47" s="307" t="s">
        <v>1024</v>
      </c>
      <c r="E47" s="308">
        <v>1</v>
      </c>
      <c r="F47" s="296" t="s">
        <v>1022</v>
      </c>
      <c r="G47" s="285" t="s">
        <v>2102</v>
      </c>
      <c r="H47" s="299">
        <v>27</v>
      </c>
      <c r="I47" s="300">
        <v>26</v>
      </c>
      <c r="J47" s="301">
        <v>4.2699999999999996</v>
      </c>
      <c r="K47" s="285">
        <v>4.42</v>
      </c>
      <c r="L47" s="290">
        <f t="shared" si="1"/>
        <v>4.3499999999999996</v>
      </c>
      <c r="M47" s="285">
        <v>4.3499999999999996</v>
      </c>
      <c r="N47" s="285">
        <v>4.3499999999999996</v>
      </c>
      <c r="O47" s="290">
        <f t="shared" si="2"/>
        <v>4.3099999999999996</v>
      </c>
      <c r="P47" s="285">
        <v>4.3099999999999996</v>
      </c>
      <c r="Q47" s="285">
        <v>4.2699999999999996</v>
      </c>
      <c r="R47" s="285">
        <v>4.3499999999999996</v>
      </c>
      <c r="S47" s="285">
        <v>4.3099999999999996</v>
      </c>
      <c r="T47" s="290">
        <f t="shared" si="8"/>
        <v>4.3099999999999996</v>
      </c>
      <c r="U47" s="285">
        <v>4.3099999999999996</v>
      </c>
      <c r="V47" s="285">
        <v>4.3099999999999996</v>
      </c>
      <c r="W47" s="290">
        <f t="shared" si="3"/>
        <v>4.4049999999999994</v>
      </c>
      <c r="X47" s="302">
        <v>4.3099999999999996</v>
      </c>
      <c r="Y47" s="302">
        <v>4.5</v>
      </c>
      <c r="Z47" s="401">
        <f>'(입력) 강사만족도'!$E$529</f>
        <v>4.3671428571428565</v>
      </c>
      <c r="AA47" s="505">
        <f t="shared" si="4"/>
        <v>4.3405494505494513</v>
      </c>
      <c r="AB47" s="86"/>
    </row>
    <row r="48" spans="1:40" ht="16.5" customHeight="1">
      <c r="A48" s="280" t="s">
        <v>5778</v>
      </c>
      <c r="B48" s="280" t="s">
        <v>1021</v>
      </c>
      <c r="C48" s="281" t="s">
        <v>224</v>
      </c>
      <c r="D48" s="307" t="s">
        <v>1025</v>
      </c>
      <c r="E48" s="308">
        <v>1</v>
      </c>
      <c r="F48" s="296" t="s">
        <v>1022</v>
      </c>
      <c r="G48" s="285" t="s">
        <v>2102</v>
      </c>
      <c r="H48" s="299">
        <v>16</v>
      </c>
      <c r="I48" s="300">
        <v>15</v>
      </c>
      <c r="J48" s="301">
        <v>4.4000000000000004</v>
      </c>
      <c r="K48" s="285">
        <v>4.67</v>
      </c>
      <c r="L48" s="290">
        <f t="shared" si="1"/>
        <v>4.4649999999999999</v>
      </c>
      <c r="M48" s="285">
        <v>4.53</v>
      </c>
      <c r="N48" s="285">
        <v>4.4000000000000004</v>
      </c>
      <c r="O48" s="290">
        <f t="shared" si="2"/>
        <v>4.3150000000000004</v>
      </c>
      <c r="P48" s="285">
        <v>4.2</v>
      </c>
      <c r="Q48" s="285">
        <v>4.33</v>
      </c>
      <c r="R48" s="285">
        <v>4.4000000000000004</v>
      </c>
      <c r="S48" s="285">
        <v>4.33</v>
      </c>
      <c r="T48" s="290">
        <f t="shared" si="8"/>
        <v>4.47</v>
      </c>
      <c r="U48" s="285">
        <v>4.47</v>
      </c>
      <c r="V48" s="285">
        <v>4.47</v>
      </c>
      <c r="W48" s="290">
        <f t="shared" si="3"/>
        <v>4.17</v>
      </c>
      <c r="X48" s="302">
        <v>4.2699999999999996</v>
      </c>
      <c r="Y48" s="302">
        <v>4.07</v>
      </c>
      <c r="Z48" s="401">
        <f>'(입력) 강사만족도'!$E$537</f>
        <v>4.4175000000000004</v>
      </c>
      <c r="AA48" s="505">
        <f t="shared" si="4"/>
        <v>4.3813461538461533</v>
      </c>
    </row>
    <row r="49" spans="1:40" ht="16.5" customHeight="1">
      <c r="A49" s="280" t="s">
        <v>5778</v>
      </c>
      <c r="B49" s="280" t="s">
        <v>1021</v>
      </c>
      <c r="C49" s="281" t="s">
        <v>481</v>
      </c>
      <c r="D49" s="307" t="s">
        <v>1446</v>
      </c>
      <c r="E49" s="308">
        <v>2</v>
      </c>
      <c r="F49" s="296" t="s">
        <v>1022</v>
      </c>
      <c r="G49" s="285" t="s">
        <v>2106</v>
      </c>
      <c r="H49" s="299">
        <v>31</v>
      </c>
      <c r="I49" s="300">
        <v>31</v>
      </c>
      <c r="J49" s="301">
        <v>4.4800000000000004</v>
      </c>
      <c r="K49" s="285">
        <v>4.6100000000000003</v>
      </c>
      <c r="L49" s="290">
        <f t="shared" si="1"/>
        <v>4.3550000000000004</v>
      </c>
      <c r="M49" s="285">
        <v>4.42</v>
      </c>
      <c r="N49" s="285">
        <v>4.29</v>
      </c>
      <c r="O49" s="290">
        <f t="shared" si="2"/>
        <v>4.4350000000000005</v>
      </c>
      <c r="P49" s="285">
        <v>4.45</v>
      </c>
      <c r="Q49" s="285">
        <v>4.3899999999999997</v>
      </c>
      <c r="R49" s="285">
        <v>4.42</v>
      </c>
      <c r="S49" s="285">
        <v>4.4800000000000004</v>
      </c>
      <c r="T49" s="290">
        <f t="shared" si="8"/>
        <v>4.6300000000000008</v>
      </c>
      <c r="U49" s="285">
        <v>4.6500000000000004</v>
      </c>
      <c r="V49" s="285">
        <v>4.6100000000000003</v>
      </c>
      <c r="W49" s="290" t="s">
        <v>2073</v>
      </c>
      <c r="X49" s="302" t="s">
        <v>2095</v>
      </c>
      <c r="Y49" s="302" t="s">
        <v>2097</v>
      </c>
      <c r="Z49" s="401">
        <f>'(입력) 강사만족도'!$E$542</f>
        <v>4.1850000000000005</v>
      </c>
      <c r="AA49" s="505">
        <f t="shared" si="4"/>
        <v>4.453181818181819</v>
      </c>
    </row>
    <row r="50" spans="1:40" ht="16.5" customHeight="1">
      <c r="A50" s="280" t="s">
        <v>5778</v>
      </c>
      <c r="B50" s="280" t="s">
        <v>1021</v>
      </c>
      <c r="C50" s="281" t="s">
        <v>226</v>
      </c>
      <c r="D50" s="307" t="s">
        <v>1026</v>
      </c>
      <c r="E50" s="308">
        <v>2</v>
      </c>
      <c r="F50" s="296" t="s">
        <v>1027</v>
      </c>
      <c r="G50" s="285" t="s">
        <v>2106</v>
      </c>
      <c r="H50" s="299">
        <v>18</v>
      </c>
      <c r="I50" s="300">
        <v>18</v>
      </c>
      <c r="J50" s="301">
        <v>4.72</v>
      </c>
      <c r="K50" s="285">
        <v>4.78</v>
      </c>
      <c r="L50" s="290">
        <f t="shared" si="1"/>
        <v>4.75</v>
      </c>
      <c r="M50" s="285">
        <v>4.72</v>
      </c>
      <c r="N50" s="285">
        <v>4.78</v>
      </c>
      <c r="O50" s="290">
        <f t="shared" si="2"/>
        <v>4.835</v>
      </c>
      <c r="P50" s="285">
        <v>4.78</v>
      </c>
      <c r="Q50" s="285">
        <v>4.8899999999999997</v>
      </c>
      <c r="R50" s="285">
        <v>4.78</v>
      </c>
      <c r="S50" s="285">
        <v>4.8899999999999997</v>
      </c>
      <c r="T50" s="290">
        <f t="shared" si="8"/>
        <v>4.83</v>
      </c>
      <c r="U50" s="285">
        <v>4.83</v>
      </c>
      <c r="V50" s="285">
        <v>4.83</v>
      </c>
      <c r="W50" s="290">
        <f t="shared" si="3"/>
        <v>4.83</v>
      </c>
      <c r="X50" s="302">
        <v>4.83</v>
      </c>
      <c r="Y50" s="302" t="s">
        <v>2110</v>
      </c>
      <c r="Z50" s="401">
        <f>'(입력) 강사만족도'!$E$544</f>
        <v>4.9300000000000006</v>
      </c>
      <c r="AA50" s="505">
        <f t="shared" si="4"/>
        <v>4.8133333333333335</v>
      </c>
    </row>
    <row r="51" spans="1:40" ht="16.5" customHeight="1">
      <c r="A51" s="303" t="s">
        <v>5768</v>
      </c>
      <c r="B51" s="303"/>
      <c r="C51" s="303"/>
      <c r="D51" s="303"/>
      <c r="E51" s="477"/>
      <c r="F51" s="478"/>
      <c r="G51" s="479"/>
      <c r="H51" s="480">
        <f>SUM(H30:H50)</f>
        <v>543</v>
      </c>
      <c r="I51" s="481">
        <f>SUM(I30:I50)</f>
        <v>502</v>
      </c>
      <c r="J51" s="319">
        <f>AVERAGE(J30:J50)</f>
        <v>4.6071428571428568</v>
      </c>
      <c r="K51" s="319">
        <f t="shared" ref="K51:Y51" si="9">AVERAGE(K30:K50)</f>
        <v>4.6114285714285712</v>
      </c>
      <c r="L51" s="319">
        <f t="shared" si="9"/>
        <v>4.5645238095238101</v>
      </c>
      <c r="M51" s="319">
        <f t="shared" si="9"/>
        <v>4.5809523809523807</v>
      </c>
      <c r="N51" s="319">
        <f t="shared" si="9"/>
        <v>4.5747368421052634</v>
      </c>
      <c r="O51" s="319">
        <f t="shared" si="9"/>
        <v>4.5482142857142858</v>
      </c>
      <c r="P51" s="319">
        <f t="shared" si="9"/>
        <v>4.5533333333333337</v>
      </c>
      <c r="Q51" s="319">
        <f t="shared" si="9"/>
        <v>4.593809523809524</v>
      </c>
      <c r="R51" s="319">
        <f t="shared" si="9"/>
        <v>4.5057142857142862</v>
      </c>
      <c r="S51" s="319">
        <f t="shared" si="9"/>
        <v>4.54</v>
      </c>
      <c r="T51" s="319">
        <f t="shared" si="9"/>
        <v>4.5454761904761911</v>
      </c>
      <c r="U51" s="319">
        <f t="shared" si="9"/>
        <v>4.5480952380952386</v>
      </c>
      <c r="V51" s="319">
        <f t="shared" si="9"/>
        <v>4.5428571428571427</v>
      </c>
      <c r="W51" s="319">
        <f t="shared" si="9"/>
        <v>4.4865000000000013</v>
      </c>
      <c r="X51" s="319">
        <f t="shared" si="9"/>
        <v>4.4755000000000003</v>
      </c>
      <c r="Y51" s="319">
        <f t="shared" si="9"/>
        <v>4.4871428571428575</v>
      </c>
      <c r="Z51" s="402">
        <f>'(입력) 강사만족도'!$E$585</f>
        <v>4.5362606837606858</v>
      </c>
      <c r="AA51" s="581">
        <f>AVERAGE(AA30:AA50)</f>
        <v>4.5594124923522248</v>
      </c>
      <c r="AB51" s="86"/>
    </row>
    <row r="52" spans="1:40" ht="16.5" customHeight="1">
      <c r="A52" s="280" t="s">
        <v>4388</v>
      </c>
      <c r="B52" s="280" t="s">
        <v>1145</v>
      </c>
      <c r="C52" s="281" t="s">
        <v>88</v>
      </c>
      <c r="D52" s="295" t="s">
        <v>92</v>
      </c>
      <c r="E52" s="286">
        <v>1</v>
      </c>
      <c r="F52" s="296" t="s">
        <v>1150</v>
      </c>
      <c r="G52" s="285" t="s">
        <v>2102</v>
      </c>
      <c r="H52" s="286">
        <v>15</v>
      </c>
      <c r="I52" s="287">
        <v>15</v>
      </c>
      <c r="J52" s="288">
        <v>4.2699999999999996</v>
      </c>
      <c r="K52" s="289">
        <v>4.67</v>
      </c>
      <c r="L52" s="290">
        <f t="shared" si="1"/>
        <v>4.4350000000000005</v>
      </c>
      <c r="M52" s="289">
        <v>4.47</v>
      </c>
      <c r="N52" s="289">
        <v>4.4000000000000004</v>
      </c>
      <c r="O52" s="290">
        <f t="shared" si="2"/>
        <v>4.4175000000000004</v>
      </c>
      <c r="P52" s="289">
        <v>4.47</v>
      </c>
      <c r="Q52" s="289">
        <v>4.47</v>
      </c>
      <c r="R52" s="289">
        <v>4.33</v>
      </c>
      <c r="S52" s="289">
        <v>4.4000000000000004</v>
      </c>
      <c r="T52" s="290">
        <f t="shared" si="8"/>
        <v>4.4350000000000005</v>
      </c>
      <c r="U52" s="289">
        <v>4.4000000000000004</v>
      </c>
      <c r="V52" s="289">
        <v>4.47</v>
      </c>
      <c r="W52" s="290">
        <f t="shared" si="3"/>
        <v>4.5</v>
      </c>
      <c r="X52" s="291">
        <v>4.2699999999999996</v>
      </c>
      <c r="Y52" s="292">
        <v>4.7300000000000004</v>
      </c>
      <c r="Z52" s="401">
        <f>'(입력) 강사만족도'!$E$586</f>
        <v>4.5543750000000003</v>
      </c>
      <c r="AA52" s="505">
        <f t="shared" si="4"/>
        <v>4.4541826923076915</v>
      </c>
    </row>
    <row r="53" spans="1:40" ht="16.5" customHeight="1">
      <c r="A53" s="280" t="s">
        <v>4388</v>
      </c>
      <c r="B53" s="280" t="s">
        <v>1145</v>
      </c>
      <c r="C53" s="281" t="s">
        <v>67</v>
      </c>
      <c r="D53" s="295" t="s">
        <v>1146</v>
      </c>
      <c r="E53" s="286">
        <v>1</v>
      </c>
      <c r="F53" s="296" t="s">
        <v>1151</v>
      </c>
      <c r="G53" s="285" t="s">
        <v>2105</v>
      </c>
      <c r="H53" s="286">
        <v>19</v>
      </c>
      <c r="I53" s="287">
        <v>18</v>
      </c>
      <c r="J53" s="288">
        <v>4.78</v>
      </c>
      <c r="K53" s="289">
        <v>4.67</v>
      </c>
      <c r="L53" s="290">
        <f t="shared" si="1"/>
        <v>4.6400000000000006</v>
      </c>
      <c r="M53" s="289">
        <v>4.67</v>
      </c>
      <c r="N53" s="289">
        <v>4.6100000000000003</v>
      </c>
      <c r="O53" s="290">
        <f t="shared" si="2"/>
        <v>4.5274999999999999</v>
      </c>
      <c r="P53" s="289">
        <v>4.6100000000000003</v>
      </c>
      <c r="Q53" s="289">
        <v>4.5599999999999996</v>
      </c>
      <c r="R53" s="289">
        <v>4.33</v>
      </c>
      <c r="S53" s="289">
        <v>4.6100000000000003</v>
      </c>
      <c r="T53" s="290">
        <f t="shared" si="8"/>
        <v>4.5299999999999994</v>
      </c>
      <c r="U53" s="289">
        <v>4.5</v>
      </c>
      <c r="V53" s="289">
        <v>4.5599999999999996</v>
      </c>
      <c r="W53" s="290">
        <f t="shared" si="3"/>
        <v>4.585</v>
      </c>
      <c r="X53" s="291">
        <v>4.5599999999999996</v>
      </c>
      <c r="Y53" s="292">
        <v>4.6100000000000003</v>
      </c>
      <c r="Z53" s="401">
        <f>'(입력) 강사만족도'!$E$595</f>
        <v>4.6049999999999995</v>
      </c>
      <c r="AA53" s="505">
        <f t="shared" si="4"/>
        <v>4.5903846153846155</v>
      </c>
    </row>
    <row r="54" spans="1:40" ht="16.5" customHeight="1">
      <c r="A54" s="280" t="s">
        <v>4388</v>
      </c>
      <c r="B54" s="280" t="s">
        <v>1145</v>
      </c>
      <c r="C54" s="281" t="s">
        <v>224</v>
      </c>
      <c r="D54" s="295" t="s">
        <v>1152</v>
      </c>
      <c r="E54" s="286">
        <v>1</v>
      </c>
      <c r="F54" s="296" t="s">
        <v>1147</v>
      </c>
      <c r="G54" s="285" t="s">
        <v>2104</v>
      </c>
      <c r="H54" s="286">
        <v>18</v>
      </c>
      <c r="I54" s="287">
        <v>16</v>
      </c>
      <c r="J54" s="288">
        <v>4.5</v>
      </c>
      <c r="K54" s="289">
        <v>4.5</v>
      </c>
      <c r="L54" s="290">
        <f t="shared" si="1"/>
        <v>4.3449999999999998</v>
      </c>
      <c r="M54" s="289">
        <v>4.38</v>
      </c>
      <c r="N54" s="289">
        <v>4.3099999999999996</v>
      </c>
      <c r="O54" s="290">
        <f t="shared" si="2"/>
        <v>4.4225000000000003</v>
      </c>
      <c r="P54" s="289">
        <v>4.5</v>
      </c>
      <c r="Q54" s="289">
        <v>4.4400000000000004</v>
      </c>
      <c r="R54" s="289">
        <v>4.3099999999999996</v>
      </c>
      <c r="S54" s="289">
        <v>4.4400000000000004</v>
      </c>
      <c r="T54" s="290">
        <f t="shared" si="8"/>
        <v>4.5</v>
      </c>
      <c r="U54" s="289">
        <v>4.5</v>
      </c>
      <c r="V54" s="289">
        <v>4.5</v>
      </c>
      <c r="W54" s="290">
        <f t="shared" si="3"/>
        <v>4.5</v>
      </c>
      <c r="X54" s="291">
        <v>4.5</v>
      </c>
      <c r="Y54" s="292">
        <v>4.5</v>
      </c>
      <c r="Z54" s="401">
        <f>'(입력) 강사만족도'!$E$604</f>
        <v>4.581666666666667</v>
      </c>
      <c r="AA54" s="505">
        <f t="shared" si="4"/>
        <v>4.4585897435897426</v>
      </c>
    </row>
    <row r="55" spans="1:40" ht="16.5" customHeight="1">
      <c r="A55" s="280" t="s">
        <v>4388</v>
      </c>
      <c r="B55" s="280" t="s">
        <v>1145</v>
      </c>
      <c r="C55" s="281" t="s">
        <v>225</v>
      </c>
      <c r="D55" s="295" t="s">
        <v>1153</v>
      </c>
      <c r="E55" s="286">
        <v>2</v>
      </c>
      <c r="F55" s="296" t="s">
        <v>1150</v>
      </c>
      <c r="G55" s="285" t="s">
        <v>2105</v>
      </c>
      <c r="H55" s="286">
        <v>27</v>
      </c>
      <c r="I55" s="287">
        <v>26</v>
      </c>
      <c r="J55" s="288">
        <v>4.8499999999999996</v>
      </c>
      <c r="K55" s="289">
        <v>4.58</v>
      </c>
      <c r="L55" s="290">
        <f t="shared" si="1"/>
        <v>4.67</v>
      </c>
      <c r="M55" s="289">
        <v>4.6900000000000004</v>
      </c>
      <c r="N55" s="289">
        <v>4.6500000000000004</v>
      </c>
      <c r="O55" s="290">
        <f t="shared" si="2"/>
        <v>4.7475000000000005</v>
      </c>
      <c r="P55" s="289">
        <v>4.6500000000000004</v>
      </c>
      <c r="Q55" s="289">
        <v>4.88</v>
      </c>
      <c r="R55" s="289">
        <v>4.6900000000000004</v>
      </c>
      <c r="S55" s="289">
        <v>4.7699999999999996</v>
      </c>
      <c r="T55" s="290">
        <f t="shared" si="8"/>
        <v>4.6500000000000004</v>
      </c>
      <c r="U55" s="289">
        <v>4.6500000000000004</v>
      </c>
      <c r="V55" s="289">
        <v>4.6500000000000004</v>
      </c>
      <c r="W55" s="290">
        <f t="shared" si="3"/>
        <v>4.67</v>
      </c>
      <c r="X55" s="291">
        <v>4.6900000000000004</v>
      </c>
      <c r="Y55" s="292">
        <v>4.6500000000000004</v>
      </c>
      <c r="Z55" s="401">
        <f>'(입력) 강사만족도'!$E$611</f>
        <v>4.850833333333334</v>
      </c>
      <c r="AA55" s="505">
        <f t="shared" si="4"/>
        <v>4.7116025641025638</v>
      </c>
    </row>
    <row r="56" spans="1:40" ht="16.5" customHeight="1">
      <c r="A56" s="280" t="s">
        <v>4388</v>
      </c>
      <c r="B56" s="280" t="s">
        <v>1145</v>
      </c>
      <c r="C56" s="281" t="s">
        <v>481</v>
      </c>
      <c r="D56" s="297" t="s">
        <v>1148</v>
      </c>
      <c r="E56" s="286">
        <v>1</v>
      </c>
      <c r="F56" s="296" t="s">
        <v>1147</v>
      </c>
      <c r="G56" s="285" t="s">
        <v>2106</v>
      </c>
      <c r="H56" s="286">
        <v>33</v>
      </c>
      <c r="I56" s="287">
        <v>27</v>
      </c>
      <c r="J56" s="288">
        <v>4.5199999999999996</v>
      </c>
      <c r="K56" s="289">
        <v>4.78</v>
      </c>
      <c r="L56" s="290">
        <f t="shared" si="1"/>
        <v>4.4050000000000002</v>
      </c>
      <c r="M56" s="289">
        <v>4.4400000000000004</v>
      </c>
      <c r="N56" s="289">
        <v>4.37</v>
      </c>
      <c r="O56" s="290">
        <f t="shared" si="2"/>
        <v>4.5199999999999996</v>
      </c>
      <c r="P56" s="289" t="s">
        <v>2145</v>
      </c>
      <c r="Q56" s="289" t="s">
        <v>2145</v>
      </c>
      <c r="R56" s="289">
        <v>4.5199999999999996</v>
      </c>
      <c r="S56" s="289" t="s">
        <v>2145</v>
      </c>
      <c r="T56" s="290">
        <f t="shared" si="8"/>
        <v>4.4800000000000004</v>
      </c>
      <c r="U56" s="289">
        <v>4.4800000000000004</v>
      </c>
      <c r="V56" s="289">
        <v>4.4800000000000004</v>
      </c>
      <c r="W56" s="290" t="s">
        <v>2072</v>
      </c>
      <c r="X56" s="291" t="s">
        <v>2098</v>
      </c>
      <c r="Y56" s="292" t="s">
        <v>2096</v>
      </c>
      <c r="Z56" s="401" t="s">
        <v>2501</v>
      </c>
      <c r="AA56" s="505">
        <f t="shared" si="4"/>
        <v>4.5128571428571433</v>
      </c>
    </row>
    <row r="57" spans="1:40" ht="16.5" customHeight="1">
      <c r="A57" s="280" t="s">
        <v>4388</v>
      </c>
      <c r="B57" s="280" t="s">
        <v>1145</v>
      </c>
      <c r="C57" s="281" t="s">
        <v>226</v>
      </c>
      <c r="D57" s="297" t="s">
        <v>692</v>
      </c>
      <c r="E57" s="286">
        <v>3</v>
      </c>
      <c r="F57" s="296" t="s">
        <v>1149</v>
      </c>
      <c r="G57" s="285" t="s">
        <v>2104</v>
      </c>
      <c r="H57" s="286">
        <v>88</v>
      </c>
      <c r="I57" s="287">
        <v>68</v>
      </c>
      <c r="J57" s="288">
        <v>4.49</v>
      </c>
      <c r="K57" s="289">
        <v>4.32</v>
      </c>
      <c r="L57" s="290">
        <f t="shared" si="1"/>
        <v>4.38</v>
      </c>
      <c r="M57" s="289">
        <v>4.38</v>
      </c>
      <c r="N57" s="289">
        <v>4.38</v>
      </c>
      <c r="O57" s="290">
        <f t="shared" si="2"/>
        <v>4.4250000000000007</v>
      </c>
      <c r="P57" s="289">
        <v>4.43</v>
      </c>
      <c r="Q57" s="289">
        <v>4.4400000000000004</v>
      </c>
      <c r="R57" s="289">
        <v>4.37</v>
      </c>
      <c r="S57" s="289">
        <v>4.46</v>
      </c>
      <c r="T57" s="290">
        <f t="shared" si="8"/>
        <v>4.54</v>
      </c>
      <c r="U57" s="289">
        <v>4.57</v>
      </c>
      <c r="V57" s="289">
        <v>4.51</v>
      </c>
      <c r="W57" s="290">
        <f t="shared" si="3"/>
        <v>4.5600000000000005</v>
      </c>
      <c r="X57" s="291">
        <v>4.5</v>
      </c>
      <c r="Y57" s="292">
        <v>4.62</v>
      </c>
      <c r="Z57" s="401">
        <f>'(입력) 강사만족도'!$E$618</f>
        <v>4.5275000000000007</v>
      </c>
      <c r="AA57" s="505">
        <f t="shared" si="4"/>
        <v>4.4613461538461543</v>
      </c>
    </row>
    <row r="58" spans="1:40" ht="16.5" customHeight="1">
      <c r="A58" s="280" t="s">
        <v>4388</v>
      </c>
      <c r="B58" s="280" t="s">
        <v>1263</v>
      </c>
      <c r="C58" s="281" t="s">
        <v>226</v>
      </c>
      <c r="D58" s="297" t="s">
        <v>1264</v>
      </c>
      <c r="E58" s="286">
        <v>3</v>
      </c>
      <c r="F58" s="296" t="s">
        <v>1265</v>
      </c>
      <c r="G58" s="285" t="s">
        <v>2102</v>
      </c>
      <c r="H58" s="286">
        <v>34</v>
      </c>
      <c r="I58" s="287">
        <v>34</v>
      </c>
      <c r="J58" s="288">
        <v>4.5</v>
      </c>
      <c r="K58" s="289">
        <v>4.62</v>
      </c>
      <c r="L58" s="290">
        <f t="shared" si="1"/>
        <v>4.6349999999999998</v>
      </c>
      <c r="M58" s="289">
        <v>4.62</v>
      </c>
      <c r="N58" s="289">
        <v>4.6500000000000004</v>
      </c>
      <c r="O58" s="290">
        <f t="shared" si="2"/>
        <v>4.6050000000000004</v>
      </c>
      <c r="P58" s="289">
        <v>4.62</v>
      </c>
      <c r="Q58" s="289">
        <v>4.59</v>
      </c>
      <c r="R58" s="289">
        <v>4.59</v>
      </c>
      <c r="S58" s="289">
        <v>4.62</v>
      </c>
      <c r="T58" s="290">
        <f t="shared" si="8"/>
        <v>4.59</v>
      </c>
      <c r="U58" s="289">
        <v>4.59</v>
      </c>
      <c r="V58" s="289">
        <v>4.59</v>
      </c>
      <c r="W58" s="290">
        <f t="shared" si="3"/>
        <v>4.68</v>
      </c>
      <c r="X58" s="291">
        <v>4.6500000000000004</v>
      </c>
      <c r="Y58" s="292">
        <v>4.71</v>
      </c>
      <c r="Z58" s="401">
        <f>'(입력) 강사만족도'!$E$651</f>
        <v>4.586875</v>
      </c>
      <c r="AA58" s="505">
        <f t="shared" si="4"/>
        <v>4.6105288461538461</v>
      </c>
    </row>
    <row r="59" spans="1:40" ht="16.5" customHeight="1">
      <c r="A59" s="280" t="s">
        <v>4388</v>
      </c>
      <c r="B59" s="280" t="s">
        <v>1263</v>
      </c>
      <c r="C59" s="281" t="s">
        <v>481</v>
      </c>
      <c r="D59" s="295" t="s">
        <v>1266</v>
      </c>
      <c r="E59" s="286">
        <v>1</v>
      </c>
      <c r="F59" s="296" t="s">
        <v>1267</v>
      </c>
      <c r="G59" s="285" t="s">
        <v>2107</v>
      </c>
      <c r="H59" s="286">
        <v>36</v>
      </c>
      <c r="I59" s="287">
        <v>35</v>
      </c>
      <c r="J59" s="288">
        <v>4.8600000000000003</v>
      </c>
      <c r="K59" s="289">
        <v>4.8</v>
      </c>
      <c r="L59" s="290">
        <f t="shared" si="1"/>
        <v>4.74</v>
      </c>
      <c r="M59" s="289">
        <v>4.7699999999999996</v>
      </c>
      <c r="N59" s="289">
        <v>4.71</v>
      </c>
      <c r="O59" s="290">
        <f t="shared" si="2"/>
        <v>4.7725</v>
      </c>
      <c r="P59" s="289">
        <v>4.8</v>
      </c>
      <c r="Q59" s="289">
        <v>4.83</v>
      </c>
      <c r="R59" s="289">
        <v>4.5999999999999996</v>
      </c>
      <c r="S59" s="289">
        <v>4.8600000000000003</v>
      </c>
      <c r="T59" s="290">
        <f t="shared" si="8"/>
        <v>4.9400000000000004</v>
      </c>
      <c r="U59" s="289">
        <v>4.9400000000000004</v>
      </c>
      <c r="V59" s="289">
        <v>4.9400000000000004</v>
      </c>
      <c r="W59" s="290" t="s">
        <v>2072</v>
      </c>
      <c r="X59" s="291" t="s">
        <v>2095</v>
      </c>
      <c r="Y59" s="292" t="s">
        <v>2098</v>
      </c>
      <c r="Z59" s="401">
        <f>'(입력) 강사만족도'!$E$664</f>
        <v>4.7537499999999993</v>
      </c>
      <c r="AA59" s="505">
        <f t="shared" si="4"/>
        <v>4.8057954545454544</v>
      </c>
    </row>
    <row r="60" spans="1:40" ht="16.5" customHeight="1">
      <c r="A60" s="280" t="s">
        <v>4388</v>
      </c>
      <c r="B60" s="280" t="s">
        <v>1263</v>
      </c>
      <c r="C60" s="281" t="s">
        <v>66</v>
      </c>
      <c r="D60" s="295" t="s">
        <v>1268</v>
      </c>
      <c r="E60" s="286">
        <v>1</v>
      </c>
      <c r="F60" s="296" t="s">
        <v>1267</v>
      </c>
      <c r="G60" s="285" t="s">
        <v>2102</v>
      </c>
      <c r="H60" s="286">
        <v>25</v>
      </c>
      <c r="I60" s="287">
        <v>24</v>
      </c>
      <c r="J60" s="288">
        <v>4.54</v>
      </c>
      <c r="K60" s="289">
        <v>4.54</v>
      </c>
      <c r="L60" s="290">
        <f t="shared" si="1"/>
        <v>4.4000000000000004</v>
      </c>
      <c r="M60" s="289">
        <v>4.42</v>
      </c>
      <c r="N60" s="289">
        <v>4.38</v>
      </c>
      <c r="O60" s="290">
        <f t="shared" si="2"/>
        <v>4.4074999999999998</v>
      </c>
      <c r="P60" s="289">
        <v>4.5</v>
      </c>
      <c r="Q60" s="289">
        <v>4.38</v>
      </c>
      <c r="R60" s="289">
        <v>4.29</v>
      </c>
      <c r="S60" s="289">
        <v>4.46</v>
      </c>
      <c r="T60" s="290">
        <f t="shared" si="8"/>
        <v>4.5999999999999996</v>
      </c>
      <c r="U60" s="289">
        <v>4.58</v>
      </c>
      <c r="V60" s="289">
        <v>4.62</v>
      </c>
      <c r="W60" s="290">
        <f t="shared" si="3"/>
        <v>4.29</v>
      </c>
      <c r="X60" s="291">
        <v>4.25</v>
      </c>
      <c r="Y60" s="292">
        <v>4.33</v>
      </c>
      <c r="Z60" s="401">
        <f>'(입력) 강사만족도'!$E$671</f>
        <v>4.4664285714285707</v>
      </c>
      <c r="AA60" s="505">
        <f t="shared" si="4"/>
        <v>4.4428021978021972</v>
      </c>
      <c r="AB60" s="86"/>
    </row>
    <row r="61" spans="1:40" s="87" customFormat="1" ht="16.5" customHeight="1">
      <c r="A61" s="280" t="s">
        <v>4388</v>
      </c>
      <c r="B61" s="280" t="s">
        <v>1371</v>
      </c>
      <c r="C61" s="281" t="s">
        <v>694</v>
      </c>
      <c r="D61" s="295" t="s">
        <v>1445</v>
      </c>
      <c r="E61" s="286">
        <v>3</v>
      </c>
      <c r="F61" s="296" t="s">
        <v>1372</v>
      </c>
      <c r="G61" s="285" t="s">
        <v>2101</v>
      </c>
      <c r="H61" s="286">
        <v>33</v>
      </c>
      <c r="I61" s="287">
        <v>26</v>
      </c>
      <c r="J61" s="288">
        <v>4</v>
      </c>
      <c r="K61" s="289">
        <v>4.2699999999999996</v>
      </c>
      <c r="L61" s="290">
        <f t="shared" si="1"/>
        <v>4.1900000000000004</v>
      </c>
      <c r="M61" s="289">
        <v>4.1500000000000004</v>
      </c>
      <c r="N61" s="289">
        <v>4.2300000000000004</v>
      </c>
      <c r="O61" s="290">
        <f t="shared" ref="O61:O115" si="10">AVERAGE(P61:S61)</f>
        <v>4.0175000000000001</v>
      </c>
      <c r="P61" s="289">
        <v>3.96</v>
      </c>
      <c r="Q61" s="289">
        <v>4.1500000000000004</v>
      </c>
      <c r="R61" s="289">
        <v>3.96</v>
      </c>
      <c r="S61" s="289">
        <v>4</v>
      </c>
      <c r="T61" s="290">
        <f t="shared" si="8"/>
        <v>4.0950000000000006</v>
      </c>
      <c r="U61" s="289">
        <v>4.04</v>
      </c>
      <c r="V61" s="289">
        <v>4.1500000000000004</v>
      </c>
      <c r="W61" s="290">
        <f t="shared" ref="W61:W100" si="11">AVERAGE(X61:Y61)</f>
        <v>4.04</v>
      </c>
      <c r="X61" s="291">
        <v>4.04</v>
      </c>
      <c r="Y61" s="292" t="s">
        <v>2095</v>
      </c>
      <c r="Z61" s="401">
        <f>'(입력) 강사만족도'!$E$709</f>
        <v>4.2612500000000004</v>
      </c>
      <c r="AA61" s="505">
        <f t="shared" si="4"/>
        <v>4.1009374999999997</v>
      </c>
      <c r="AC61" s="85"/>
      <c r="AD61" s="85"/>
      <c r="AE61" s="85"/>
      <c r="AF61" s="85"/>
      <c r="AG61" s="85"/>
      <c r="AH61" s="85"/>
      <c r="AI61" s="85"/>
      <c r="AJ61" s="85"/>
      <c r="AK61" s="85"/>
      <c r="AL61" s="85"/>
      <c r="AM61" s="85"/>
      <c r="AN61" s="85"/>
    </row>
    <row r="62" spans="1:40" s="87" customFormat="1" ht="16.5" customHeight="1">
      <c r="A62" s="280" t="s">
        <v>4388</v>
      </c>
      <c r="B62" s="280" t="s">
        <v>1371</v>
      </c>
      <c r="C62" s="281" t="s">
        <v>694</v>
      </c>
      <c r="D62" s="295" t="s">
        <v>1445</v>
      </c>
      <c r="E62" s="286">
        <v>4</v>
      </c>
      <c r="F62" s="296" t="s">
        <v>1373</v>
      </c>
      <c r="G62" s="285" t="s">
        <v>2105</v>
      </c>
      <c r="H62" s="286">
        <v>22</v>
      </c>
      <c r="I62" s="287">
        <v>16</v>
      </c>
      <c r="J62" s="288">
        <v>3.88</v>
      </c>
      <c r="K62" s="289">
        <v>4.25</v>
      </c>
      <c r="L62" s="290">
        <f t="shared" si="1"/>
        <v>3.91</v>
      </c>
      <c r="M62" s="289">
        <v>3.88</v>
      </c>
      <c r="N62" s="289">
        <v>3.94</v>
      </c>
      <c r="O62" s="290">
        <f t="shared" si="10"/>
        <v>3.9375</v>
      </c>
      <c r="P62" s="289">
        <v>3.94</v>
      </c>
      <c r="Q62" s="289">
        <v>4</v>
      </c>
      <c r="R62" s="289">
        <v>4</v>
      </c>
      <c r="S62" s="289">
        <v>3.81</v>
      </c>
      <c r="T62" s="290">
        <f t="shared" si="8"/>
        <v>3.9699999999999998</v>
      </c>
      <c r="U62" s="289">
        <v>4</v>
      </c>
      <c r="V62" s="289">
        <v>3.94</v>
      </c>
      <c r="W62" s="290">
        <f t="shared" si="11"/>
        <v>3.9649999999999999</v>
      </c>
      <c r="X62" s="291">
        <v>4.12</v>
      </c>
      <c r="Y62" s="292">
        <v>3.81</v>
      </c>
      <c r="Z62" s="401">
        <f>'(입력) 강사만족도'!$E$712</f>
        <v>4.1899999999999995</v>
      </c>
      <c r="AA62" s="505">
        <f t="shared" si="4"/>
        <v>3.9815384615384608</v>
      </c>
      <c r="AC62" s="85"/>
      <c r="AD62" s="85"/>
      <c r="AE62" s="85"/>
      <c r="AF62" s="85"/>
      <c r="AG62" s="85"/>
      <c r="AH62" s="85"/>
      <c r="AI62" s="85"/>
      <c r="AJ62" s="85"/>
      <c r="AK62" s="85"/>
      <c r="AL62" s="85"/>
      <c r="AM62" s="85"/>
      <c r="AN62" s="85"/>
    </row>
    <row r="63" spans="1:40" s="88" customFormat="1" ht="16.5" customHeight="1">
      <c r="A63" s="280" t="s">
        <v>4388</v>
      </c>
      <c r="B63" s="280" t="s">
        <v>1371</v>
      </c>
      <c r="C63" s="281" t="s">
        <v>226</v>
      </c>
      <c r="D63" s="295" t="s">
        <v>1374</v>
      </c>
      <c r="E63" s="309">
        <v>1</v>
      </c>
      <c r="F63" s="310" t="s">
        <v>1375</v>
      </c>
      <c r="G63" s="305" t="s">
        <v>2111</v>
      </c>
      <c r="H63" s="309">
        <v>34</v>
      </c>
      <c r="I63" s="311">
        <v>31</v>
      </c>
      <c r="J63" s="312">
        <v>4.4800000000000004</v>
      </c>
      <c r="K63" s="313">
        <v>4.3499999999999996</v>
      </c>
      <c r="L63" s="290">
        <f t="shared" si="1"/>
        <v>4.53</v>
      </c>
      <c r="M63" s="313">
        <v>4.4800000000000004</v>
      </c>
      <c r="N63" s="313">
        <v>4.58</v>
      </c>
      <c r="O63" s="290">
        <f t="shared" si="10"/>
        <v>4.53</v>
      </c>
      <c r="P63" s="313">
        <v>4.5199999999999996</v>
      </c>
      <c r="Q63" s="313">
        <v>4.55</v>
      </c>
      <c r="R63" s="313" t="s">
        <v>2115</v>
      </c>
      <c r="S63" s="313">
        <v>4.5199999999999996</v>
      </c>
      <c r="T63" s="290">
        <f t="shared" si="8"/>
        <v>4.4350000000000005</v>
      </c>
      <c r="U63" s="313">
        <v>4.42</v>
      </c>
      <c r="V63" s="313">
        <v>4.45</v>
      </c>
      <c r="W63" s="290">
        <f t="shared" si="11"/>
        <v>4.55</v>
      </c>
      <c r="X63" s="313">
        <v>4.55</v>
      </c>
      <c r="Y63" s="316" t="s">
        <v>2095</v>
      </c>
      <c r="Z63" s="401">
        <f>'(입력) 강사만족도'!$E$715</f>
        <v>4.5108333333333333</v>
      </c>
      <c r="AA63" s="505">
        <f t="shared" si="4"/>
        <v>4.4918939393939388</v>
      </c>
      <c r="AC63" s="86"/>
      <c r="AD63" s="85"/>
      <c r="AE63" s="85"/>
      <c r="AF63" s="85"/>
      <c r="AG63" s="85"/>
      <c r="AH63" s="85"/>
      <c r="AI63" s="85"/>
      <c r="AJ63" s="85"/>
      <c r="AK63" s="85"/>
      <c r="AL63" s="85"/>
      <c r="AM63" s="85"/>
      <c r="AN63" s="85"/>
    </row>
    <row r="64" spans="1:40" s="87" customFormat="1" ht="16.5" customHeight="1">
      <c r="A64" s="280" t="s">
        <v>4388</v>
      </c>
      <c r="B64" s="280" t="s">
        <v>1371</v>
      </c>
      <c r="C64" s="281" t="s">
        <v>225</v>
      </c>
      <c r="D64" s="295" t="s">
        <v>1376</v>
      </c>
      <c r="E64" s="286">
        <v>1</v>
      </c>
      <c r="F64" s="296" t="s">
        <v>1375</v>
      </c>
      <c r="G64" s="285" t="s">
        <v>2104</v>
      </c>
      <c r="H64" s="286">
        <v>25</v>
      </c>
      <c r="I64" s="287">
        <v>25</v>
      </c>
      <c r="J64" s="288">
        <v>4.32</v>
      </c>
      <c r="K64" s="289">
        <v>4.24</v>
      </c>
      <c r="L64" s="290">
        <f t="shared" si="1"/>
        <v>4.26</v>
      </c>
      <c r="M64" s="289">
        <v>4.24</v>
      </c>
      <c r="N64" s="289">
        <v>4.28</v>
      </c>
      <c r="O64" s="290">
        <f t="shared" si="10"/>
        <v>4.1500000000000004</v>
      </c>
      <c r="P64" s="289">
        <v>4.32</v>
      </c>
      <c r="Q64" s="289">
        <v>4.16</v>
      </c>
      <c r="R64" s="289">
        <v>4</v>
      </c>
      <c r="S64" s="289">
        <v>4.12</v>
      </c>
      <c r="T64" s="290">
        <f t="shared" si="8"/>
        <v>4.18</v>
      </c>
      <c r="U64" s="289">
        <v>4.16</v>
      </c>
      <c r="V64" s="289">
        <v>4.2</v>
      </c>
      <c r="W64" s="290">
        <f t="shared" si="11"/>
        <v>4.0600000000000005</v>
      </c>
      <c r="X64" s="291">
        <v>4.08</v>
      </c>
      <c r="Y64" s="292">
        <v>4.04</v>
      </c>
      <c r="Z64" s="401">
        <f>'(입력) 강사만족도'!$E$719</f>
        <v>4.415</v>
      </c>
      <c r="AA64" s="505">
        <f t="shared" si="4"/>
        <v>4.1980769230769237</v>
      </c>
      <c r="AC64" s="85"/>
      <c r="AD64" s="85"/>
      <c r="AE64" s="85"/>
      <c r="AF64" s="85"/>
      <c r="AG64" s="85"/>
      <c r="AH64" s="85"/>
      <c r="AI64" s="85"/>
      <c r="AJ64" s="85"/>
      <c r="AK64" s="85"/>
      <c r="AL64" s="85"/>
      <c r="AM64" s="85"/>
    </row>
    <row r="65" spans="1:40" ht="16.5" customHeight="1">
      <c r="A65" s="280" t="s">
        <v>4388</v>
      </c>
      <c r="B65" s="280" t="s">
        <v>1456</v>
      </c>
      <c r="C65" s="281" t="s">
        <v>226</v>
      </c>
      <c r="D65" s="297" t="s">
        <v>1450</v>
      </c>
      <c r="E65" s="298">
        <v>2</v>
      </c>
      <c r="F65" s="296" t="s">
        <v>1451</v>
      </c>
      <c r="G65" s="285" t="s">
        <v>2104</v>
      </c>
      <c r="H65" s="299">
        <v>14</v>
      </c>
      <c r="I65" s="300">
        <v>11</v>
      </c>
      <c r="J65" s="301">
        <v>4.55</v>
      </c>
      <c r="K65" s="285">
        <v>4.2699999999999996</v>
      </c>
      <c r="L65" s="290">
        <f t="shared" si="1"/>
        <v>4.3600000000000003</v>
      </c>
      <c r="M65" s="285">
        <v>4.3600000000000003</v>
      </c>
      <c r="N65" s="285">
        <v>4.3600000000000003</v>
      </c>
      <c r="O65" s="290">
        <f t="shared" si="10"/>
        <v>4.4050000000000002</v>
      </c>
      <c r="P65" s="285">
        <v>4.3600000000000003</v>
      </c>
      <c r="Q65" s="285">
        <v>4.45</v>
      </c>
      <c r="R65" s="285">
        <v>4.45</v>
      </c>
      <c r="S65" s="285">
        <v>4.3600000000000003</v>
      </c>
      <c r="T65" s="290">
        <f t="shared" si="8"/>
        <v>4.55</v>
      </c>
      <c r="U65" s="285">
        <v>4.55</v>
      </c>
      <c r="V65" s="285">
        <v>4.55</v>
      </c>
      <c r="W65" s="290">
        <f t="shared" si="11"/>
        <v>4.3650000000000002</v>
      </c>
      <c r="X65" s="302">
        <v>4.18</v>
      </c>
      <c r="Y65" s="302">
        <v>4.55</v>
      </c>
      <c r="Z65" s="401">
        <f>'(입력) 강사만족도'!$E$750</f>
        <v>4.2271428571428569</v>
      </c>
      <c r="AA65" s="505">
        <f t="shared" si="4"/>
        <v>4.4013186813186804</v>
      </c>
      <c r="AC65" s="87"/>
      <c r="AD65" s="87"/>
      <c r="AE65" s="87"/>
      <c r="AF65" s="87"/>
      <c r="AG65" s="87"/>
      <c r="AH65" s="87"/>
      <c r="AI65" s="87"/>
      <c r="AJ65" s="87"/>
      <c r="AK65" s="87"/>
      <c r="AL65" s="87"/>
      <c r="AM65" s="87"/>
      <c r="AN65" s="88"/>
    </row>
    <row r="66" spans="1:40" ht="16.5" customHeight="1">
      <c r="A66" s="280" t="s">
        <v>4388</v>
      </c>
      <c r="B66" s="280" t="s">
        <v>1456</v>
      </c>
      <c r="C66" s="281" t="s">
        <v>88</v>
      </c>
      <c r="D66" s="307" t="s">
        <v>91</v>
      </c>
      <c r="E66" s="308">
        <v>4</v>
      </c>
      <c r="F66" s="296" t="s">
        <v>1452</v>
      </c>
      <c r="G66" s="285" t="s">
        <v>2106</v>
      </c>
      <c r="H66" s="299">
        <v>25</v>
      </c>
      <c r="I66" s="300">
        <v>25</v>
      </c>
      <c r="J66" s="301">
        <v>4.5599999999999996</v>
      </c>
      <c r="K66" s="285">
        <v>4.28</v>
      </c>
      <c r="L66" s="290">
        <f t="shared" si="1"/>
        <v>4.5199999999999996</v>
      </c>
      <c r="M66" s="285">
        <v>4.5199999999999996</v>
      </c>
      <c r="N66" s="285">
        <v>4.5199999999999996</v>
      </c>
      <c r="O66" s="290">
        <f t="shared" si="10"/>
        <v>4.3900000000000006</v>
      </c>
      <c r="P66" s="285">
        <v>4.4000000000000004</v>
      </c>
      <c r="Q66" s="285">
        <v>4.4400000000000004</v>
      </c>
      <c r="R66" s="285">
        <v>4.4000000000000004</v>
      </c>
      <c r="S66" s="285">
        <v>4.32</v>
      </c>
      <c r="T66" s="290">
        <f t="shared" si="8"/>
        <v>4.58</v>
      </c>
      <c r="U66" s="285">
        <v>4.5999999999999996</v>
      </c>
      <c r="V66" s="285">
        <v>4.5599999999999996</v>
      </c>
      <c r="W66" s="290">
        <f t="shared" si="11"/>
        <v>4.5999999999999996</v>
      </c>
      <c r="X66" s="302">
        <v>4.5999999999999996</v>
      </c>
      <c r="Y66" s="302" t="s">
        <v>2095</v>
      </c>
      <c r="Z66" s="401">
        <f>'(입력) 강사만족도'!$E$758</f>
        <v>4.4840624999999994</v>
      </c>
      <c r="AA66" s="505">
        <f t="shared" si="4"/>
        <v>4.4736718750000009</v>
      </c>
      <c r="AC66" s="88"/>
      <c r="AD66" s="88"/>
      <c r="AE66" s="88"/>
      <c r="AF66" s="88"/>
      <c r="AG66" s="88"/>
      <c r="AH66" s="88"/>
      <c r="AI66" s="88"/>
      <c r="AJ66" s="88"/>
      <c r="AK66" s="88"/>
      <c r="AL66" s="88"/>
      <c r="AM66" s="88"/>
      <c r="AN66" s="87"/>
    </row>
    <row r="67" spans="1:40" ht="16.5" customHeight="1">
      <c r="A67" s="280" t="s">
        <v>4388</v>
      </c>
      <c r="B67" s="280" t="s">
        <v>1456</v>
      </c>
      <c r="C67" s="281" t="s">
        <v>66</v>
      </c>
      <c r="D67" s="307" t="s">
        <v>1453</v>
      </c>
      <c r="E67" s="308">
        <v>2</v>
      </c>
      <c r="F67" s="296" t="s">
        <v>1452</v>
      </c>
      <c r="G67" s="285" t="s">
        <v>2105</v>
      </c>
      <c r="H67" s="299">
        <v>31</v>
      </c>
      <c r="I67" s="300">
        <v>31</v>
      </c>
      <c r="J67" s="301">
        <v>4.6100000000000003</v>
      </c>
      <c r="K67" s="285">
        <v>4.4800000000000004</v>
      </c>
      <c r="L67" s="290">
        <f t="shared" si="1"/>
        <v>4.5150000000000006</v>
      </c>
      <c r="M67" s="285">
        <v>4.4800000000000004</v>
      </c>
      <c r="N67" s="285">
        <v>4.55</v>
      </c>
      <c r="O67" s="290">
        <f t="shared" si="10"/>
        <v>4.5324999999999998</v>
      </c>
      <c r="P67" s="285">
        <v>4.5199999999999996</v>
      </c>
      <c r="Q67" s="285">
        <v>4.55</v>
      </c>
      <c r="R67" s="285">
        <v>4.45</v>
      </c>
      <c r="S67" s="285">
        <v>4.6100000000000003</v>
      </c>
      <c r="T67" s="290">
        <f t="shared" si="8"/>
        <v>4.7249999999999996</v>
      </c>
      <c r="U67" s="285">
        <v>4.71</v>
      </c>
      <c r="V67" s="285">
        <v>4.74</v>
      </c>
      <c r="W67" s="290">
        <f t="shared" si="11"/>
        <v>4.6300000000000008</v>
      </c>
      <c r="X67" s="302">
        <v>4.6100000000000003</v>
      </c>
      <c r="Y67" s="302">
        <v>4.6500000000000004</v>
      </c>
      <c r="Z67" s="401">
        <f>'(입력) 강사만족도'!$E$767</f>
        <v>4.6269999999999998</v>
      </c>
      <c r="AA67" s="505">
        <f t="shared" si="4"/>
        <v>4.5836153846153849</v>
      </c>
      <c r="AB67" s="86"/>
      <c r="AC67" s="87"/>
      <c r="AD67" s="87"/>
      <c r="AE67" s="87"/>
      <c r="AF67" s="87"/>
      <c r="AG67" s="87"/>
      <c r="AH67" s="87"/>
      <c r="AI67" s="87"/>
      <c r="AJ67" s="87"/>
      <c r="AK67" s="87"/>
      <c r="AL67" s="87"/>
      <c r="AM67" s="87"/>
    </row>
    <row r="68" spans="1:40" ht="16.5" customHeight="1">
      <c r="A68" s="280" t="s">
        <v>4388</v>
      </c>
      <c r="B68" s="280" t="s">
        <v>1456</v>
      </c>
      <c r="C68" s="281" t="s">
        <v>481</v>
      </c>
      <c r="D68" s="307" t="s">
        <v>1454</v>
      </c>
      <c r="E68" s="308">
        <v>1</v>
      </c>
      <c r="F68" s="296" t="s">
        <v>1452</v>
      </c>
      <c r="G68" s="285" t="s">
        <v>2102</v>
      </c>
      <c r="H68" s="299">
        <v>34</v>
      </c>
      <c r="I68" s="300">
        <v>34</v>
      </c>
      <c r="J68" s="301">
        <v>4.71</v>
      </c>
      <c r="K68" s="285">
        <v>4.59</v>
      </c>
      <c r="L68" s="290">
        <f t="shared" si="1"/>
        <v>4.53</v>
      </c>
      <c r="M68" s="285">
        <v>4.62</v>
      </c>
      <c r="N68" s="285">
        <v>4.4400000000000004</v>
      </c>
      <c r="O68" s="290">
        <f t="shared" si="10"/>
        <v>4.6124999999999998</v>
      </c>
      <c r="P68" s="285">
        <v>4.62</v>
      </c>
      <c r="Q68" s="285">
        <v>4.6500000000000004</v>
      </c>
      <c r="R68" s="285">
        <v>4.5599999999999996</v>
      </c>
      <c r="S68" s="285">
        <v>4.62</v>
      </c>
      <c r="T68" s="290">
        <f t="shared" si="8"/>
        <v>4.665</v>
      </c>
      <c r="U68" s="285">
        <v>4.71</v>
      </c>
      <c r="V68" s="285">
        <v>4.62</v>
      </c>
      <c r="W68" s="290">
        <f t="shared" si="11"/>
        <v>4.5599999999999996</v>
      </c>
      <c r="X68" s="302">
        <v>4.5599999999999996</v>
      </c>
      <c r="Y68" s="302">
        <v>4.5599999999999996</v>
      </c>
      <c r="Z68" s="401">
        <f>'(입력) 강사만족도'!$E$773</f>
        <v>4.581666666666667</v>
      </c>
      <c r="AA68" s="505">
        <f t="shared" si="4"/>
        <v>4.6032051282051283</v>
      </c>
    </row>
    <row r="69" spans="1:40" ht="16.5" customHeight="1">
      <c r="A69" s="280" t="s">
        <v>4388</v>
      </c>
      <c r="B69" s="280" t="s">
        <v>1456</v>
      </c>
      <c r="C69" s="281" t="s">
        <v>67</v>
      </c>
      <c r="D69" s="307" t="s">
        <v>1455</v>
      </c>
      <c r="E69" s="308">
        <v>1</v>
      </c>
      <c r="F69" s="296" t="s">
        <v>1449</v>
      </c>
      <c r="G69" s="285" t="s">
        <v>2102</v>
      </c>
      <c r="H69" s="299">
        <v>24</v>
      </c>
      <c r="I69" s="300">
        <v>23</v>
      </c>
      <c r="J69" s="301">
        <v>4.22</v>
      </c>
      <c r="K69" s="285">
        <v>4.3499999999999996</v>
      </c>
      <c r="L69" s="290">
        <f t="shared" si="1"/>
        <v>4.3499999999999996</v>
      </c>
      <c r="M69" s="285">
        <v>4.3499999999999996</v>
      </c>
      <c r="N69" s="285">
        <v>4.3499999999999996</v>
      </c>
      <c r="O69" s="290">
        <f t="shared" si="10"/>
        <v>4.3574999999999999</v>
      </c>
      <c r="P69" s="285">
        <v>4.3499999999999996</v>
      </c>
      <c r="Q69" s="285">
        <v>4.3499999999999996</v>
      </c>
      <c r="R69" s="285">
        <v>4.43</v>
      </c>
      <c r="S69" s="285">
        <v>4.3</v>
      </c>
      <c r="T69" s="290">
        <f t="shared" si="8"/>
        <v>4.6300000000000008</v>
      </c>
      <c r="U69" s="285">
        <v>4.6500000000000004</v>
      </c>
      <c r="V69" s="285">
        <v>4.6100000000000003</v>
      </c>
      <c r="W69" s="290">
        <f t="shared" si="11"/>
        <v>4.4550000000000001</v>
      </c>
      <c r="X69" s="302">
        <v>4.17</v>
      </c>
      <c r="Y69" s="302">
        <v>4.74</v>
      </c>
      <c r="Z69" s="401">
        <f>'(입력) 강사만족도'!$E$777</f>
        <v>4.5385</v>
      </c>
      <c r="AA69" s="505">
        <f t="shared" si="4"/>
        <v>4.4160384615384611</v>
      </c>
    </row>
    <row r="70" spans="1:40" ht="16.5" customHeight="1">
      <c r="A70" s="280" t="s">
        <v>4388</v>
      </c>
      <c r="B70" s="280" t="s">
        <v>1578</v>
      </c>
      <c r="C70" s="281" t="s">
        <v>481</v>
      </c>
      <c r="D70" s="307" t="s">
        <v>1571</v>
      </c>
      <c r="E70" s="308">
        <v>2</v>
      </c>
      <c r="F70" s="296" t="s">
        <v>1572</v>
      </c>
      <c r="G70" s="285" t="s">
        <v>2102</v>
      </c>
      <c r="H70" s="299">
        <v>37</v>
      </c>
      <c r="I70" s="300">
        <v>36</v>
      </c>
      <c r="J70" s="301">
        <v>4.6399999999999997</v>
      </c>
      <c r="K70" s="285">
        <v>4.72</v>
      </c>
      <c r="L70" s="290">
        <f t="shared" ref="L70:L132" si="12">AVERAGE(M70:N70)</f>
        <v>4.54</v>
      </c>
      <c r="M70" s="285">
        <v>4.6100000000000003</v>
      </c>
      <c r="N70" s="285">
        <v>4.47</v>
      </c>
      <c r="O70" s="290">
        <f t="shared" si="10"/>
        <v>4.5075000000000003</v>
      </c>
      <c r="P70" s="285">
        <v>4.4400000000000004</v>
      </c>
      <c r="Q70" s="285">
        <v>4.6399999999999997</v>
      </c>
      <c r="R70" s="285">
        <v>4.42</v>
      </c>
      <c r="S70" s="285">
        <v>4.53</v>
      </c>
      <c r="T70" s="290">
        <f t="shared" si="8"/>
        <v>4.3049999999999997</v>
      </c>
      <c r="U70" s="285">
        <v>4.33</v>
      </c>
      <c r="V70" s="285">
        <v>4.28</v>
      </c>
      <c r="W70" s="290">
        <f t="shared" si="11"/>
        <v>4.49</v>
      </c>
      <c r="X70" s="302">
        <v>4.42</v>
      </c>
      <c r="Y70" s="302">
        <v>4.5599999999999996</v>
      </c>
      <c r="Z70" s="403">
        <f>'(입력) 강사만족도'!$E$816</f>
        <v>4.567499999999999</v>
      </c>
      <c r="AA70" s="505">
        <f t="shared" ref="AA70:AA135" si="13">AVERAGE(J70:K70,M70:N70,P70:S70,U70:V70,X70:Y70,Z70)</f>
        <v>4.5098076923076924</v>
      </c>
      <c r="AC70" s="86"/>
    </row>
    <row r="71" spans="1:40" ht="16.5" customHeight="1">
      <c r="A71" s="280" t="s">
        <v>4388</v>
      </c>
      <c r="B71" s="280" t="s">
        <v>1578</v>
      </c>
      <c r="C71" s="281" t="s">
        <v>66</v>
      </c>
      <c r="D71" s="307" t="s">
        <v>1573</v>
      </c>
      <c r="E71" s="308">
        <v>1</v>
      </c>
      <c r="F71" s="317" t="s">
        <v>1574</v>
      </c>
      <c r="G71" s="285" t="s">
        <v>2102</v>
      </c>
      <c r="H71" s="299">
        <v>16</v>
      </c>
      <c r="I71" s="300">
        <v>16</v>
      </c>
      <c r="J71" s="301">
        <v>4.5599999999999996</v>
      </c>
      <c r="K71" s="285">
        <v>4.25</v>
      </c>
      <c r="L71" s="290">
        <f t="shared" si="12"/>
        <v>4.41</v>
      </c>
      <c r="M71" s="285">
        <v>4.38</v>
      </c>
      <c r="N71" s="285">
        <v>4.4400000000000004</v>
      </c>
      <c r="O71" s="290">
        <f t="shared" si="10"/>
        <v>4.3449999999999998</v>
      </c>
      <c r="P71" s="285">
        <v>4.3099999999999996</v>
      </c>
      <c r="Q71" s="285">
        <v>4.25</v>
      </c>
      <c r="R71" s="285">
        <v>4.38</v>
      </c>
      <c r="S71" s="285">
        <v>4.4400000000000004</v>
      </c>
      <c r="T71" s="290">
        <f t="shared" si="8"/>
        <v>4.5</v>
      </c>
      <c r="U71" s="285">
        <v>4.5</v>
      </c>
      <c r="V71" s="285">
        <v>4.5</v>
      </c>
      <c r="W71" s="290">
        <f t="shared" si="11"/>
        <v>4.3150000000000004</v>
      </c>
      <c r="X71" s="302">
        <v>4.1900000000000004</v>
      </c>
      <c r="Y71" s="302">
        <v>4.4400000000000004</v>
      </c>
      <c r="Z71" s="403">
        <f>'(입력) 강사만족도'!$E$818</f>
        <v>4.5170833333333329</v>
      </c>
      <c r="AA71" s="505">
        <f t="shared" si="13"/>
        <v>4.3966987179487171</v>
      </c>
      <c r="AB71" s="86"/>
    </row>
    <row r="72" spans="1:40" ht="16.5" customHeight="1">
      <c r="A72" s="280" t="s">
        <v>4388</v>
      </c>
      <c r="B72" s="280" t="s">
        <v>1578</v>
      </c>
      <c r="C72" s="281" t="s">
        <v>225</v>
      </c>
      <c r="D72" s="307" t="s">
        <v>1575</v>
      </c>
      <c r="E72" s="308">
        <v>2</v>
      </c>
      <c r="F72" s="317" t="s">
        <v>1574</v>
      </c>
      <c r="G72" s="285" t="s">
        <v>2106</v>
      </c>
      <c r="H72" s="299">
        <v>17</v>
      </c>
      <c r="I72" s="300">
        <v>17</v>
      </c>
      <c r="J72" s="301">
        <v>4.88</v>
      </c>
      <c r="K72" s="285">
        <v>4.82</v>
      </c>
      <c r="L72" s="290">
        <f t="shared" si="12"/>
        <v>4.82</v>
      </c>
      <c r="M72" s="285">
        <v>4.88</v>
      </c>
      <c r="N72" s="285">
        <v>4.76</v>
      </c>
      <c r="O72" s="290">
        <f t="shared" si="10"/>
        <v>4.8049999999999997</v>
      </c>
      <c r="P72" s="285">
        <v>4.88</v>
      </c>
      <c r="Q72" s="285">
        <v>4.76</v>
      </c>
      <c r="R72" s="285">
        <v>4.76</v>
      </c>
      <c r="S72" s="285">
        <v>4.82</v>
      </c>
      <c r="T72" s="290">
        <f t="shared" si="8"/>
        <v>4.82</v>
      </c>
      <c r="U72" s="285">
        <v>4.82</v>
      </c>
      <c r="V72" s="285">
        <v>4.82</v>
      </c>
      <c r="W72" s="290">
        <f t="shared" si="11"/>
        <v>4.82</v>
      </c>
      <c r="X72" s="302">
        <v>4.82</v>
      </c>
      <c r="Y72" s="302" t="s">
        <v>2096</v>
      </c>
      <c r="Z72" s="403">
        <f>'(입력) 강사만족도'!$E$825</f>
        <v>4.8579166666666671</v>
      </c>
      <c r="AA72" s="505">
        <f t="shared" si="13"/>
        <v>4.823159722222222</v>
      </c>
    </row>
    <row r="73" spans="1:40" ht="16.5" customHeight="1">
      <c r="A73" s="280" t="s">
        <v>4388</v>
      </c>
      <c r="B73" s="280" t="s">
        <v>1578</v>
      </c>
      <c r="C73" s="281" t="s">
        <v>226</v>
      </c>
      <c r="D73" s="307" t="s">
        <v>1576</v>
      </c>
      <c r="E73" s="308">
        <v>4</v>
      </c>
      <c r="F73" s="317" t="s">
        <v>1577</v>
      </c>
      <c r="G73" s="285" t="s">
        <v>2104</v>
      </c>
      <c r="H73" s="299">
        <v>87</v>
      </c>
      <c r="I73" s="300">
        <v>77</v>
      </c>
      <c r="J73" s="301">
        <v>4.53</v>
      </c>
      <c r="K73" s="285">
        <v>4.49</v>
      </c>
      <c r="L73" s="290">
        <f t="shared" si="12"/>
        <v>4.4000000000000004</v>
      </c>
      <c r="M73" s="285">
        <v>4.46</v>
      </c>
      <c r="N73" s="285">
        <v>4.34</v>
      </c>
      <c r="O73" s="290">
        <f t="shared" si="10"/>
        <v>4.41</v>
      </c>
      <c r="P73" s="285">
        <v>4.41</v>
      </c>
      <c r="Q73" s="285">
        <v>4.42</v>
      </c>
      <c r="R73" s="285">
        <v>4.3600000000000003</v>
      </c>
      <c r="S73" s="285">
        <v>4.45</v>
      </c>
      <c r="T73" s="290">
        <f t="shared" si="8"/>
        <v>4.54</v>
      </c>
      <c r="U73" s="285">
        <v>4.55</v>
      </c>
      <c r="V73" s="285">
        <v>4.53</v>
      </c>
      <c r="W73" s="290">
        <f t="shared" si="11"/>
        <v>4.45</v>
      </c>
      <c r="X73" s="302">
        <v>4.4800000000000004</v>
      </c>
      <c r="Y73" s="302">
        <v>4.42</v>
      </c>
      <c r="Z73" s="403">
        <f>'(입력) 강사만족도'!$E$832</f>
        <v>4.5493181818181823</v>
      </c>
      <c r="AA73" s="505">
        <f t="shared" si="13"/>
        <v>4.4607167832167827</v>
      </c>
    </row>
    <row r="74" spans="1:40" ht="16.5" customHeight="1">
      <c r="A74" s="303" t="s">
        <v>5769</v>
      </c>
      <c r="B74" s="303"/>
      <c r="C74" s="303"/>
      <c r="D74" s="303"/>
      <c r="E74" s="477"/>
      <c r="F74" s="478"/>
      <c r="G74" s="479"/>
      <c r="H74" s="480">
        <f>SUM(H52:H73)</f>
        <v>694</v>
      </c>
      <c r="I74" s="481">
        <f>SUM(I52:I73)</f>
        <v>631</v>
      </c>
      <c r="J74" s="319">
        <f>AVERAGE(J52:J73)</f>
        <v>4.5113636363636358</v>
      </c>
      <c r="K74" s="319">
        <f t="shared" ref="K74:Y74" si="14">AVERAGE(K52:K73)</f>
        <v>4.4927272727272722</v>
      </c>
      <c r="L74" s="319">
        <f t="shared" si="14"/>
        <v>4.4538636363636366</v>
      </c>
      <c r="M74" s="319">
        <f t="shared" si="14"/>
        <v>4.4659090909090908</v>
      </c>
      <c r="N74" s="319">
        <f t="shared" si="14"/>
        <v>4.4418181818181814</v>
      </c>
      <c r="O74" s="319">
        <f t="shared" si="14"/>
        <v>4.4474999999999998</v>
      </c>
      <c r="P74" s="319">
        <f t="shared" si="14"/>
        <v>4.4576190476190467</v>
      </c>
      <c r="Q74" s="319">
        <f t="shared" si="14"/>
        <v>4.4742857142857151</v>
      </c>
      <c r="R74" s="319">
        <f t="shared" si="14"/>
        <v>4.3904761904761909</v>
      </c>
      <c r="S74" s="319">
        <f t="shared" si="14"/>
        <v>4.4533333333333331</v>
      </c>
      <c r="T74" s="319">
        <f t="shared" si="14"/>
        <v>4.5118181818181817</v>
      </c>
      <c r="U74" s="319">
        <f t="shared" si="14"/>
        <v>4.5113636363636358</v>
      </c>
      <c r="V74" s="319">
        <f t="shared" si="14"/>
        <v>4.5122727272727277</v>
      </c>
      <c r="W74" s="319">
        <f t="shared" si="14"/>
        <v>4.45425</v>
      </c>
      <c r="X74" s="319">
        <f t="shared" si="14"/>
        <v>4.4119999999999999</v>
      </c>
      <c r="Y74" s="319">
        <f t="shared" si="14"/>
        <v>4.495000000000001</v>
      </c>
      <c r="Z74" s="402">
        <f>'(입력) 강사만족도'!$E$867</f>
        <v>4.5052272727272724</v>
      </c>
      <c r="AA74" s="581">
        <f>AVERAGE(AA52:AA73)</f>
        <v>4.4767622127714466</v>
      </c>
      <c r="AB74" s="86"/>
    </row>
    <row r="75" spans="1:40" ht="16.5" customHeight="1">
      <c r="A75" s="280" t="s">
        <v>4389</v>
      </c>
      <c r="B75" s="280" t="s">
        <v>1657</v>
      </c>
      <c r="C75" s="281" t="s">
        <v>694</v>
      </c>
      <c r="D75" s="307" t="s">
        <v>1445</v>
      </c>
      <c r="E75" s="308">
        <v>5</v>
      </c>
      <c r="F75" s="317" t="s">
        <v>1658</v>
      </c>
      <c r="G75" s="285" t="s">
        <v>2106</v>
      </c>
      <c r="H75" s="299">
        <v>36</v>
      </c>
      <c r="I75" s="300">
        <v>25</v>
      </c>
      <c r="J75" s="288">
        <v>3.88</v>
      </c>
      <c r="K75" s="289">
        <v>4.32</v>
      </c>
      <c r="L75" s="290">
        <f t="shared" si="12"/>
        <v>4.24</v>
      </c>
      <c r="M75" s="289">
        <v>4.08</v>
      </c>
      <c r="N75" s="289">
        <v>4.4000000000000004</v>
      </c>
      <c r="O75" s="290">
        <f t="shared" si="10"/>
        <v>3.8999999999999995</v>
      </c>
      <c r="P75" s="289">
        <v>3.8</v>
      </c>
      <c r="Q75" s="289">
        <v>4.12</v>
      </c>
      <c r="R75" s="289">
        <v>3.8</v>
      </c>
      <c r="S75" s="289">
        <v>3.88</v>
      </c>
      <c r="T75" s="290">
        <f t="shared" si="8"/>
        <v>3.84</v>
      </c>
      <c r="U75" s="289">
        <v>3.84</v>
      </c>
      <c r="V75" s="289">
        <v>3.84</v>
      </c>
      <c r="W75" s="290">
        <f t="shared" si="11"/>
        <v>3.96</v>
      </c>
      <c r="X75" s="291">
        <v>3.96</v>
      </c>
      <c r="Y75" s="292" t="s">
        <v>2095</v>
      </c>
      <c r="Z75" s="403">
        <f>'(입력) 강사만족도'!$E$868</f>
        <v>4.2974999999999994</v>
      </c>
      <c r="AA75" s="505">
        <f t="shared" si="13"/>
        <v>4.0181250000000004</v>
      </c>
      <c r="AC75" s="86"/>
    </row>
    <row r="76" spans="1:40" s="87" customFormat="1" ht="17.25" customHeight="1">
      <c r="A76" s="280" t="s">
        <v>4389</v>
      </c>
      <c r="B76" s="280" t="s">
        <v>1707</v>
      </c>
      <c r="C76" s="281" t="s">
        <v>88</v>
      </c>
      <c r="D76" s="295" t="s">
        <v>90</v>
      </c>
      <c r="E76" s="286">
        <v>2</v>
      </c>
      <c r="F76" s="296" t="s">
        <v>1708</v>
      </c>
      <c r="G76" s="285" t="s">
        <v>2106</v>
      </c>
      <c r="H76" s="286">
        <v>15</v>
      </c>
      <c r="I76" s="287">
        <v>15</v>
      </c>
      <c r="J76" s="288">
        <v>4.7300000000000004</v>
      </c>
      <c r="K76" s="289">
        <v>4.67</v>
      </c>
      <c r="L76" s="290">
        <f t="shared" si="12"/>
        <v>4.5350000000000001</v>
      </c>
      <c r="M76" s="289">
        <v>4.5999999999999996</v>
      </c>
      <c r="N76" s="289">
        <v>4.47</v>
      </c>
      <c r="O76" s="290">
        <f t="shared" si="10"/>
        <v>4.45</v>
      </c>
      <c r="P76" s="289">
        <v>4.47</v>
      </c>
      <c r="Q76" s="289">
        <v>4.5999999999999996</v>
      </c>
      <c r="R76" s="289">
        <v>4.2</v>
      </c>
      <c r="S76" s="289">
        <v>4.53</v>
      </c>
      <c r="T76" s="290">
        <f t="shared" si="8"/>
        <v>4.7</v>
      </c>
      <c r="U76" s="289">
        <v>4.7300000000000004</v>
      </c>
      <c r="V76" s="289">
        <v>4.67</v>
      </c>
      <c r="W76" s="290">
        <f t="shared" si="11"/>
        <v>4.53</v>
      </c>
      <c r="X76" s="291">
        <v>4.53</v>
      </c>
      <c r="Y76" s="292" t="s">
        <v>2095</v>
      </c>
      <c r="Z76" s="403">
        <f>'(입력) 강사만족도'!$E$900</f>
        <v>4.5996428571428565</v>
      </c>
      <c r="AA76" s="505">
        <f t="shared" si="13"/>
        <v>4.5666369047619044</v>
      </c>
      <c r="AC76" s="85"/>
      <c r="AD76" s="85"/>
      <c r="AE76" s="85"/>
      <c r="AF76" s="85"/>
      <c r="AG76" s="85"/>
      <c r="AH76" s="85"/>
      <c r="AI76" s="85"/>
      <c r="AJ76" s="85"/>
      <c r="AK76" s="85"/>
      <c r="AL76" s="85"/>
      <c r="AM76" s="85"/>
      <c r="AN76" s="85"/>
    </row>
    <row r="77" spans="1:40" ht="17.25" customHeight="1">
      <c r="A77" s="280" t="s">
        <v>4389</v>
      </c>
      <c r="B77" s="280" t="s">
        <v>1707</v>
      </c>
      <c r="C77" s="281" t="s">
        <v>67</v>
      </c>
      <c r="D77" s="295" t="s">
        <v>1447</v>
      </c>
      <c r="E77" s="286">
        <v>2</v>
      </c>
      <c r="F77" s="296" t="s">
        <v>1708</v>
      </c>
      <c r="G77" s="285" t="s">
        <v>2102</v>
      </c>
      <c r="H77" s="286">
        <v>29</v>
      </c>
      <c r="I77" s="287">
        <v>29</v>
      </c>
      <c r="J77" s="288">
        <v>4.1399999999999997</v>
      </c>
      <c r="K77" s="289">
        <v>4</v>
      </c>
      <c r="L77" s="290">
        <f t="shared" si="12"/>
        <v>4.05</v>
      </c>
      <c r="M77" s="289">
        <v>4.0999999999999996</v>
      </c>
      <c r="N77" s="289">
        <v>4</v>
      </c>
      <c r="O77" s="290">
        <f t="shared" si="10"/>
        <v>3.87</v>
      </c>
      <c r="P77" s="289">
        <v>3.79</v>
      </c>
      <c r="Q77" s="289">
        <v>3.69</v>
      </c>
      <c r="R77" s="289">
        <v>4.0999999999999996</v>
      </c>
      <c r="S77" s="289">
        <v>3.9</v>
      </c>
      <c r="T77" s="290">
        <f t="shared" si="8"/>
        <v>4.3949999999999996</v>
      </c>
      <c r="U77" s="289">
        <v>4.41</v>
      </c>
      <c r="V77" s="289">
        <v>4.38</v>
      </c>
      <c r="W77" s="290">
        <f t="shared" si="11"/>
        <v>4.1549999999999994</v>
      </c>
      <c r="X77" s="291">
        <v>4.17</v>
      </c>
      <c r="Y77" s="292">
        <v>4.1399999999999997</v>
      </c>
      <c r="Z77" s="403">
        <f>'(입력) 강사만족도'!$E$908</f>
        <v>4.2364999999999995</v>
      </c>
      <c r="AA77" s="505">
        <f t="shared" si="13"/>
        <v>4.0812692307692311</v>
      </c>
    </row>
    <row r="78" spans="1:40" ht="17.25" customHeight="1">
      <c r="A78" s="280" t="s">
        <v>4389</v>
      </c>
      <c r="B78" s="280" t="s">
        <v>1797</v>
      </c>
      <c r="C78" s="281" t="s">
        <v>224</v>
      </c>
      <c r="D78" s="297" t="s">
        <v>1807</v>
      </c>
      <c r="E78" s="286">
        <v>1</v>
      </c>
      <c r="F78" s="296" t="s">
        <v>1798</v>
      </c>
      <c r="G78" s="285" t="s">
        <v>2105</v>
      </c>
      <c r="H78" s="286">
        <v>20</v>
      </c>
      <c r="I78" s="287">
        <v>17</v>
      </c>
      <c r="J78" s="288">
        <v>4.47</v>
      </c>
      <c r="K78" s="289">
        <v>4.29</v>
      </c>
      <c r="L78" s="290">
        <f t="shared" si="12"/>
        <v>4.38</v>
      </c>
      <c r="M78" s="289">
        <v>4.41</v>
      </c>
      <c r="N78" s="289">
        <v>4.3499999999999996</v>
      </c>
      <c r="O78" s="290">
        <f t="shared" si="10"/>
        <v>4.38</v>
      </c>
      <c r="P78" s="289">
        <v>4.29</v>
      </c>
      <c r="Q78" s="289">
        <v>4.47</v>
      </c>
      <c r="R78" s="289">
        <v>4.41</v>
      </c>
      <c r="S78" s="289">
        <v>4.3499999999999996</v>
      </c>
      <c r="T78" s="290">
        <f t="shared" si="8"/>
        <v>4.5</v>
      </c>
      <c r="U78" s="289">
        <v>4.47</v>
      </c>
      <c r="V78" s="289">
        <v>4.53</v>
      </c>
      <c r="W78" s="290">
        <f t="shared" si="11"/>
        <v>4.4049999999999994</v>
      </c>
      <c r="X78" s="291">
        <v>4.25</v>
      </c>
      <c r="Y78" s="292">
        <v>4.5599999999999996</v>
      </c>
      <c r="Z78" s="401">
        <f>'(입력) 강사만족도'!$E$951</f>
        <v>4.4874999999999998</v>
      </c>
      <c r="AA78" s="505">
        <f t="shared" si="13"/>
        <v>4.4105769230769232</v>
      </c>
      <c r="AN78" s="87"/>
    </row>
    <row r="79" spans="1:40" ht="17.25" customHeight="1">
      <c r="A79" s="280" t="s">
        <v>4389</v>
      </c>
      <c r="B79" s="280" t="s">
        <v>1797</v>
      </c>
      <c r="C79" s="281" t="s">
        <v>225</v>
      </c>
      <c r="D79" s="295" t="s">
        <v>1799</v>
      </c>
      <c r="E79" s="286">
        <v>2</v>
      </c>
      <c r="F79" s="296" t="s">
        <v>1800</v>
      </c>
      <c r="G79" s="285" t="s">
        <v>2105</v>
      </c>
      <c r="H79" s="286">
        <v>27</v>
      </c>
      <c r="I79" s="287">
        <v>27</v>
      </c>
      <c r="J79" s="288">
        <v>4.74</v>
      </c>
      <c r="K79" s="289">
        <v>4.7</v>
      </c>
      <c r="L79" s="290">
        <f t="shared" si="12"/>
        <v>4.8099999999999996</v>
      </c>
      <c r="M79" s="289">
        <v>4.8099999999999996</v>
      </c>
      <c r="N79" s="289">
        <v>4.8099999999999996</v>
      </c>
      <c r="O79" s="290">
        <f t="shared" si="10"/>
        <v>4.8224999999999998</v>
      </c>
      <c r="P79" s="289">
        <v>4.78</v>
      </c>
      <c r="Q79" s="289">
        <v>4.8499999999999996</v>
      </c>
      <c r="R79" s="289">
        <v>4.8099999999999996</v>
      </c>
      <c r="S79" s="289">
        <v>4.8499999999999996</v>
      </c>
      <c r="T79" s="290">
        <f t="shared" si="8"/>
        <v>4.74</v>
      </c>
      <c r="U79" s="289">
        <v>4.74</v>
      </c>
      <c r="V79" s="289">
        <v>4.74</v>
      </c>
      <c r="W79" s="290">
        <f t="shared" si="11"/>
        <v>4.7750000000000004</v>
      </c>
      <c r="X79" s="291">
        <v>4.74</v>
      </c>
      <c r="Y79" s="292">
        <v>4.8099999999999996</v>
      </c>
      <c r="Z79" s="401">
        <f>'(입력) 강사만족도'!$E$958</f>
        <v>4.8755555555555548</v>
      </c>
      <c r="AA79" s="505">
        <f t="shared" si="13"/>
        <v>4.7888888888888896</v>
      </c>
      <c r="AC79" s="87"/>
      <c r="AD79" s="87"/>
      <c r="AE79" s="87"/>
      <c r="AF79" s="87"/>
      <c r="AG79" s="87"/>
      <c r="AH79" s="87"/>
      <c r="AI79" s="87"/>
      <c r="AJ79" s="87"/>
      <c r="AK79" s="87"/>
      <c r="AL79" s="87"/>
      <c r="AM79" s="87"/>
    </row>
    <row r="80" spans="1:40" ht="17.25" customHeight="1">
      <c r="A80" s="280" t="s">
        <v>4389</v>
      </c>
      <c r="B80" s="280" t="s">
        <v>1797</v>
      </c>
      <c r="C80" s="281" t="s">
        <v>224</v>
      </c>
      <c r="D80" s="297" t="s">
        <v>1801</v>
      </c>
      <c r="E80" s="286">
        <v>1</v>
      </c>
      <c r="F80" s="296" t="s">
        <v>1802</v>
      </c>
      <c r="G80" s="285" t="s">
        <v>2105</v>
      </c>
      <c r="H80" s="286">
        <v>25</v>
      </c>
      <c r="I80" s="287">
        <v>21</v>
      </c>
      <c r="J80" s="288">
        <v>4.1900000000000004</v>
      </c>
      <c r="K80" s="289">
        <v>4.38</v>
      </c>
      <c r="L80" s="290">
        <f t="shared" si="12"/>
        <v>4.33</v>
      </c>
      <c r="M80" s="289">
        <v>4.33</v>
      </c>
      <c r="N80" s="289">
        <v>4.33</v>
      </c>
      <c r="O80" s="290">
        <f t="shared" si="10"/>
        <v>4.3</v>
      </c>
      <c r="P80" s="289">
        <v>4.29</v>
      </c>
      <c r="Q80" s="289">
        <v>4.1900000000000004</v>
      </c>
      <c r="R80" s="289">
        <v>4.43</v>
      </c>
      <c r="S80" s="289">
        <v>4.29</v>
      </c>
      <c r="T80" s="290">
        <f t="shared" si="8"/>
        <v>4.17</v>
      </c>
      <c r="U80" s="289">
        <v>4.24</v>
      </c>
      <c r="V80" s="289">
        <v>4.0999999999999996</v>
      </c>
      <c r="W80" s="290">
        <f t="shared" si="11"/>
        <v>4.4800000000000004</v>
      </c>
      <c r="X80" s="291">
        <v>4.4800000000000004</v>
      </c>
      <c r="Y80" s="292">
        <v>4.4800000000000004</v>
      </c>
      <c r="Z80" s="401">
        <f>'(입력) 강사만족도'!$E$968</f>
        <v>4.350625</v>
      </c>
      <c r="AA80" s="505">
        <f t="shared" si="13"/>
        <v>4.3138942307692307</v>
      </c>
    </row>
    <row r="81" spans="1:28" ht="17.25" customHeight="1">
      <c r="A81" s="280" t="s">
        <v>4389</v>
      </c>
      <c r="B81" s="280" t="s">
        <v>1797</v>
      </c>
      <c r="C81" s="281" t="s">
        <v>88</v>
      </c>
      <c r="D81" s="295" t="s">
        <v>1803</v>
      </c>
      <c r="E81" s="286">
        <v>1</v>
      </c>
      <c r="F81" s="296" t="s">
        <v>1804</v>
      </c>
      <c r="G81" s="285" t="s">
        <v>2107</v>
      </c>
      <c r="H81" s="286">
        <v>10</v>
      </c>
      <c r="I81" s="287">
        <v>10</v>
      </c>
      <c r="J81" s="288">
        <v>4.9000000000000004</v>
      </c>
      <c r="K81" s="289">
        <v>4.8</v>
      </c>
      <c r="L81" s="290">
        <f t="shared" si="12"/>
        <v>4.9000000000000004</v>
      </c>
      <c r="M81" s="289">
        <v>4.9000000000000004</v>
      </c>
      <c r="N81" s="289">
        <v>4.9000000000000004</v>
      </c>
      <c r="O81" s="290">
        <f t="shared" si="10"/>
        <v>4.7750000000000004</v>
      </c>
      <c r="P81" s="289">
        <v>4.9000000000000004</v>
      </c>
      <c r="Q81" s="289">
        <v>4.5</v>
      </c>
      <c r="R81" s="289">
        <v>4.8</v>
      </c>
      <c r="S81" s="289">
        <v>4.9000000000000004</v>
      </c>
      <c r="T81" s="290">
        <f t="shared" si="8"/>
        <v>4.9000000000000004</v>
      </c>
      <c r="U81" s="289">
        <v>4.9000000000000004</v>
      </c>
      <c r="V81" s="289">
        <v>4.9000000000000004</v>
      </c>
      <c r="W81" s="290">
        <f t="shared" si="11"/>
        <v>4.8</v>
      </c>
      <c r="X81" s="291">
        <v>4.8</v>
      </c>
      <c r="Y81" s="292" t="s">
        <v>2098</v>
      </c>
      <c r="Z81" s="401">
        <f>'(입력) 강사만족도'!$E$973</f>
        <v>4.8999999999999995</v>
      </c>
      <c r="AA81" s="505">
        <f t="shared" si="13"/>
        <v>4.8416666666666659</v>
      </c>
    </row>
    <row r="82" spans="1:28" ht="16.5" customHeight="1">
      <c r="A82" s="280" t="s">
        <v>4389</v>
      </c>
      <c r="B82" s="280" t="s">
        <v>1797</v>
      </c>
      <c r="C82" s="281" t="s">
        <v>481</v>
      </c>
      <c r="D82" s="295" t="s">
        <v>479</v>
      </c>
      <c r="E82" s="286">
        <v>2</v>
      </c>
      <c r="F82" s="296" t="s">
        <v>1805</v>
      </c>
      <c r="G82" s="285" t="s">
        <v>2104</v>
      </c>
      <c r="H82" s="286">
        <v>26</v>
      </c>
      <c r="I82" s="287">
        <v>22</v>
      </c>
      <c r="J82" s="288">
        <v>4.82</v>
      </c>
      <c r="K82" s="289">
        <v>4.8600000000000003</v>
      </c>
      <c r="L82" s="290">
        <f t="shared" si="12"/>
        <v>4.63</v>
      </c>
      <c r="M82" s="289">
        <v>4.67</v>
      </c>
      <c r="N82" s="289">
        <v>4.59</v>
      </c>
      <c r="O82" s="290">
        <f t="shared" si="10"/>
        <v>4.7050000000000001</v>
      </c>
      <c r="P82" s="289">
        <v>4.68</v>
      </c>
      <c r="Q82" s="289">
        <v>4.68</v>
      </c>
      <c r="R82" s="289">
        <v>4.7300000000000004</v>
      </c>
      <c r="S82" s="289">
        <v>4.7300000000000004</v>
      </c>
      <c r="T82" s="290">
        <f t="shared" si="8"/>
        <v>4.68</v>
      </c>
      <c r="U82" s="289">
        <v>4.68</v>
      </c>
      <c r="V82" s="289">
        <v>4.68</v>
      </c>
      <c r="W82" s="290">
        <f t="shared" si="11"/>
        <v>4.5449999999999999</v>
      </c>
      <c r="X82" s="291">
        <v>4.3600000000000003</v>
      </c>
      <c r="Y82" s="292">
        <v>4.7300000000000004</v>
      </c>
      <c r="Z82" s="401">
        <f>'(입력) 강사만족도'!$E$981</f>
        <v>4.7614999999999998</v>
      </c>
      <c r="AA82" s="505">
        <f t="shared" si="13"/>
        <v>4.6901153846153854</v>
      </c>
    </row>
    <row r="83" spans="1:28" ht="17.25" customHeight="1">
      <c r="A83" s="280" t="s">
        <v>4389</v>
      </c>
      <c r="B83" s="280" t="s">
        <v>1797</v>
      </c>
      <c r="C83" s="281" t="s">
        <v>226</v>
      </c>
      <c r="D83" s="295" t="s">
        <v>1576</v>
      </c>
      <c r="E83" s="286">
        <v>5</v>
      </c>
      <c r="F83" s="296" t="s">
        <v>1806</v>
      </c>
      <c r="G83" s="285" t="s">
        <v>2104</v>
      </c>
      <c r="H83" s="286">
        <v>90</v>
      </c>
      <c r="I83" s="287">
        <v>72</v>
      </c>
      <c r="J83" s="288">
        <v>4.3099999999999996</v>
      </c>
      <c r="K83" s="289">
        <v>4.18</v>
      </c>
      <c r="L83" s="290">
        <f t="shared" si="12"/>
        <v>4.1099999999999994</v>
      </c>
      <c r="M83" s="289">
        <v>4.1399999999999997</v>
      </c>
      <c r="N83" s="289">
        <v>4.08</v>
      </c>
      <c r="O83" s="290">
        <f t="shared" si="10"/>
        <v>4.1425000000000001</v>
      </c>
      <c r="P83" s="289">
        <v>4.1399999999999997</v>
      </c>
      <c r="Q83" s="289">
        <v>4.21</v>
      </c>
      <c r="R83" s="289">
        <v>4.08</v>
      </c>
      <c r="S83" s="289">
        <v>4.1399999999999997</v>
      </c>
      <c r="T83" s="290">
        <f t="shared" si="8"/>
        <v>4.4049999999999994</v>
      </c>
      <c r="U83" s="289">
        <v>4.3899999999999997</v>
      </c>
      <c r="V83" s="289">
        <v>4.42</v>
      </c>
      <c r="W83" s="290">
        <f t="shared" si="11"/>
        <v>4.37</v>
      </c>
      <c r="X83" s="291">
        <v>4.32</v>
      </c>
      <c r="Y83" s="292">
        <v>4.42</v>
      </c>
      <c r="Z83" s="401">
        <f>'(입력) 강사만족도'!$E$987</f>
        <v>4.4197727272727265</v>
      </c>
      <c r="AA83" s="505">
        <f t="shared" si="13"/>
        <v>4.2499825174825183</v>
      </c>
    </row>
    <row r="84" spans="1:28" ht="17.25" customHeight="1">
      <c r="A84" s="280" t="s">
        <v>4389</v>
      </c>
      <c r="B84" s="280" t="s">
        <v>1936</v>
      </c>
      <c r="C84" s="281" t="s">
        <v>226</v>
      </c>
      <c r="D84" s="295" t="s">
        <v>1937</v>
      </c>
      <c r="E84" s="286">
        <v>3</v>
      </c>
      <c r="F84" s="296" t="s">
        <v>1938</v>
      </c>
      <c r="G84" s="285" t="s">
        <v>2104</v>
      </c>
      <c r="H84" s="286">
        <v>23</v>
      </c>
      <c r="I84" s="287">
        <v>22</v>
      </c>
      <c r="J84" s="288">
        <v>4.6399999999999997</v>
      </c>
      <c r="K84" s="289">
        <v>4.55</v>
      </c>
      <c r="L84" s="290">
        <f t="shared" si="12"/>
        <v>4.6399999999999997</v>
      </c>
      <c r="M84" s="289">
        <v>4.6399999999999997</v>
      </c>
      <c r="N84" s="289">
        <v>4.6399999999999997</v>
      </c>
      <c r="O84" s="290">
        <f t="shared" si="10"/>
        <v>4.5225</v>
      </c>
      <c r="P84" s="289">
        <v>4.55</v>
      </c>
      <c r="Q84" s="289">
        <v>4.45</v>
      </c>
      <c r="R84" s="289">
        <v>4.59</v>
      </c>
      <c r="S84" s="289">
        <v>4.5</v>
      </c>
      <c r="T84" s="290">
        <f t="shared" si="8"/>
        <v>4.7699999999999996</v>
      </c>
      <c r="U84" s="289">
        <v>4.7699999999999996</v>
      </c>
      <c r="V84" s="289">
        <v>4.7699999999999996</v>
      </c>
      <c r="W84" s="290">
        <f t="shared" si="11"/>
        <v>4.59</v>
      </c>
      <c r="X84" s="291">
        <v>4.68</v>
      </c>
      <c r="Y84" s="292">
        <v>4.5</v>
      </c>
      <c r="Z84" s="401">
        <f>'(입력) 강사만족도'!$E$1025</f>
        <v>4.7529166666666667</v>
      </c>
      <c r="AA84" s="505">
        <f t="shared" si="13"/>
        <v>4.617916666666666</v>
      </c>
    </row>
    <row r="85" spans="1:28" ht="17.25" customHeight="1">
      <c r="A85" s="280" t="s">
        <v>4389</v>
      </c>
      <c r="B85" s="280" t="s">
        <v>1936</v>
      </c>
      <c r="C85" s="281" t="s">
        <v>66</v>
      </c>
      <c r="D85" s="320" t="s">
        <v>4886</v>
      </c>
      <c r="E85" s="321">
        <v>1</v>
      </c>
      <c r="F85" s="322" t="s">
        <v>1939</v>
      </c>
      <c r="G85" s="285" t="s">
        <v>2112</v>
      </c>
      <c r="H85" s="321">
        <v>39</v>
      </c>
      <c r="I85" s="323">
        <v>32</v>
      </c>
      <c r="J85" s="324">
        <v>4.16</v>
      </c>
      <c r="K85" s="315">
        <v>4.12</v>
      </c>
      <c r="L85" s="290">
        <f t="shared" si="12"/>
        <v>4.1550000000000002</v>
      </c>
      <c r="M85" s="315">
        <v>4.12</v>
      </c>
      <c r="N85" s="315">
        <v>4.1900000000000004</v>
      </c>
      <c r="O85" s="290">
        <f t="shared" si="10"/>
        <v>4.1000000000000005</v>
      </c>
      <c r="P85" s="315">
        <v>4.09</v>
      </c>
      <c r="Q85" s="315">
        <v>4.12</v>
      </c>
      <c r="R85" s="315" t="s">
        <v>2095</v>
      </c>
      <c r="S85" s="315">
        <v>4.09</v>
      </c>
      <c r="T85" s="314">
        <f t="shared" si="8"/>
        <v>4.2949999999999999</v>
      </c>
      <c r="U85" s="315">
        <v>4.25</v>
      </c>
      <c r="V85" s="315">
        <v>4.34</v>
      </c>
      <c r="W85" s="290">
        <f t="shared" si="11"/>
        <v>4.16</v>
      </c>
      <c r="X85" s="315">
        <v>4.16</v>
      </c>
      <c r="Y85" s="292" t="s">
        <v>2095</v>
      </c>
      <c r="Z85" s="401">
        <f>'(입력) 강사만족도'!$E$1032</f>
        <v>4.2581249999999997</v>
      </c>
      <c r="AA85" s="505">
        <f t="shared" si="13"/>
        <v>4.1725568181818184</v>
      </c>
    </row>
    <row r="86" spans="1:28" ht="17.25" customHeight="1">
      <c r="A86" s="280" t="s">
        <v>4389</v>
      </c>
      <c r="B86" s="280" t="s">
        <v>1936</v>
      </c>
      <c r="C86" s="281" t="s">
        <v>66</v>
      </c>
      <c r="D86" s="320" t="s">
        <v>1940</v>
      </c>
      <c r="E86" s="321">
        <v>1</v>
      </c>
      <c r="F86" s="322" t="s">
        <v>1941</v>
      </c>
      <c r="G86" s="285" t="s">
        <v>2111</v>
      </c>
      <c r="H86" s="321">
        <v>21</v>
      </c>
      <c r="I86" s="323">
        <v>17</v>
      </c>
      <c r="J86" s="324">
        <v>4.24</v>
      </c>
      <c r="K86" s="315">
        <v>4.47</v>
      </c>
      <c r="L86" s="290">
        <f t="shared" si="12"/>
        <v>4.3249999999999993</v>
      </c>
      <c r="M86" s="315">
        <v>4.47</v>
      </c>
      <c r="N86" s="315">
        <v>4.18</v>
      </c>
      <c r="O86" s="290">
        <f t="shared" si="10"/>
        <v>4.2966666666666669</v>
      </c>
      <c r="P86" s="315">
        <v>4.24</v>
      </c>
      <c r="Q86" s="315">
        <v>4.41</v>
      </c>
      <c r="R86" s="315" t="s">
        <v>2095</v>
      </c>
      <c r="S86" s="315">
        <v>4.24</v>
      </c>
      <c r="T86" s="314">
        <f>AVERAGE(U86:V86)</f>
        <v>4.29</v>
      </c>
      <c r="U86" s="315">
        <v>4.29</v>
      </c>
      <c r="V86" s="315">
        <v>4.29</v>
      </c>
      <c r="W86" s="290">
        <f t="shared" si="11"/>
        <v>4.29</v>
      </c>
      <c r="X86" s="315">
        <v>4.29</v>
      </c>
      <c r="Y86" s="292" t="s">
        <v>2095</v>
      </c>
      <c r="Z86" s="401">
        <f>'(입력) 강사만족도'!$E$1037</f>
        <v>4.3274999999999997</v>
      </c>
      <c r="AA86" s="505">
        <f t="shared" si="13"/>
        <v>4.313409090909091</v>
      </c>
    </row>
    <row r="87" spans="1:28" ht="17.25" customHeight="1">
      <c r="A87" s="280" t="s">
        <v>4389</v>
      </c>
      <c r="B87" s="280" t="s">
        <v>1936</v>
      </c>
      <c r="C87" s="281" t="s">
        <v>226</v>
      </c>
      <c r="D87" s="297" t="s">
        <v>1942</v>
      </c>
      <c r="E87" s="286">
        <v>4</v>
      </c>
      <c r="F87" s="296" t="s">
        <v>1943</v>
      </c>
      <c r="G87" s="285" t="s">
        <v>2104</v>
      </c>
      <c r="H87" s="286">
        <v>29</v>
      </c>
      <c r="I87" s="287">
        <v>27</v>
      </c>
      <c r="J87" s="288">
        <v>4.41</v>
      </c>
      <c r="K87" s="289">
        <v>4.26</v>
      </c>
      <c r="L87" s="290">
        <f t="shared" si="12"/>
        <v>4.3900000000000006</v>
      </c>
      <c r="M87" s="289">
        <v>4.37</v>
      </c>
      <c r="N87" s="289">
        <v>4.41</v>
      </c>
      <c r="O87" s="290">
        <f t="shared" si="10"/>
        <v>4.4075000000000006</v>
      </c>
      <c r="P87" s="289">
        <v>4.4400000000000004</v>
      </c>
      <c r="Q87" s="289">
        <v>4.41</v>
      </c>
      <c r="R87" s="289">
        <v>4.41</v>
      </c>
      <c r="S87" s="289">
        <v>4.37</v>
      </c>
      <c r="T87" s="290">
        <f>AVERAGE(U87:V87)</f>
        <v>4.5599999999999996</v>
      </c>
      <c r="U87" s="289">
        <v>4.5599999999999996</v>
      </c>
      <c r="V87" s="289">
        <v>4.5599999999999996</v>
      </c>
      <c r="W87" s="290">
        <f t="shared" si="11"/>
        <v>4.5399999999999991</v>
      </c>
      <c r="X87" s="291">
        <v>4.5599999999999996</v>
      </c>
      <c r="Y87" s="292">
        <v>4.5199999999999996</v>
      </c>
      <c r="Z87" s="401">
        <f>'(입력) 강사만족도'!$E$1041</f>
        <v>4.5302083333333334</v>
      </c>
      <c r="AA87" s="505">
        <f t="shared" si="13"/>
        <v>4.4469391025641025</v>
      </c>
    </row>
    <row r="88" spans="1:28" ht="17.25" customHeight="1">
      <c r="A88" s="280" t="s">
        <v>4389</v>
      </c>
      <c r="B88" s="280" t="s">
        <v>1936</v>
      </c>
      <c r="C88" s="281" t="s">
        <v>481</v>
      </c>
      <c r="D88" s="297" t="s">
        <v>1944</v>
      </c>
      <c r="E88" s="298">
        <v>2</v>
      </c>
      <c r="F88" s="296" t="s">
        <v>1943</v>
      </c>
      <c r="G88" s="285" t="s">
        <v>2105</v>
      </c>
      <c r="H88" s="299">
        <v>26</v>
      </c>
      <c r="I88" s="300">
        <v>23</v>
      </c>
      <c r="J88" s="301">
        <v>4.13</v>
      </c>
      <c r="K88" s="285">
        <v>4.3899999999999997</v>
      </c>
      <c r="L88" s="290">
        <f t="shared" si="12"/>
        <v>4.3</v>
      </c>
      <c r="M88" s="285">
        <v>4.43</v>
      </c>
      <c r="N88" s="285">
        <v>4.17</v>
      </c>
      <c r="O88" s="290">
        <f t="shared" si="10"/>
        <v>4.4024999999999999</v>
      </c>
      <c r="P88" s="285">
        <v>4.3499999999999996</v>
      </c>
      <c r="Q88" s="285">
        <v>4.5199999999999996</v>
      </c>
      <c r="R88" s="285">
        <v>4.3499999999999996</v>
      </c>
      <c r="S88" s="285">
        <v>4.3899999999999997</v>
      </c>
      <c r="T88" s="290">
        <f>AVERAGE(U88:V88)</f>
        <v>4.415</v>
      </c>
      <c r="U88" s="285">
        <v>4.3499999999999996</v>
      </c>
      <c r="V88" s="285">
        <v>4.4800000000000004</v>
      </c>
      <c r="W88" s="290">
        <f t="shared" si="11"/>
        <v>4.24</v>
      </c>
      <c r="X88" s="302">
        <v>4.26</v>
      </c>
      <c r="Y88" s="302">
        <v>4.22</v>
      </c>
      <c r="Z88" s="401">
        <f>'(입력) 강사만족도'!$E$1054</f>
        <v>4.4550000000000001</v>
      </c>
      <c r="AA88" s="505">
        <f t="shared" si="13"/>
        <v>4.3457692307692302</v>
      </c>
    </row>
    <row r="89" spans="1:28" ht="17.25" customHeight="1">
      <c r="A89" s="280" t="s">
        <v>4389</v>
      </c>
      <c r="B89" s="280" t="s">
        <v>1936</v>
      </c>
      <c r="C89" s="281" t="s">
        <v>225</v>
      </c>
      <c r="D89" s="307" t="s">
        <v>1945</v>
      </c>
      <c r="E89" s="308">
        <v>1</v>
      </c>
      <c r="F89" s="296" t="s">
        <v>1941</v>
      </c>
      <c r="G89" s="285" t="s">
        <v>2104</v>
      </c>
      <c r="H89" s="299">
        <v>28</v>
      </c>
      <c r="I89" s="300">
        <v>28</v>
      </c>
      <c r="J89" s="301">
        <v>4.59</v>
      </c>
      <c r="K89" s="285">
        <v>4.82</v>
      </c>
      <c r="L89" s="290">
        <f t="shared" si="12"/>
        <v>4.6950000000000003</v>
      </c>
      <c r="M89" s="285">
        <v>4.75</v>
      </c>
      <c r="N89" s="285">
        <v>4.6399999999999997</v>
      </c>
      <c r="O89" s="290">
        <f t="shared" si="10"/>
        <v>4.66</v>
      </c>
      <c r="P89" s="285">
        <v>4.6399999999999997</v>
      </c>
      <c r="Q89" s="285">
        <v>4.71</v>
      </c>
      <c r="R89" s="285">
        <v>4.6100000000000003</v>
      </c>
      <c r="S89" s="285">
        <v>4.68</v>
      </c>
      <c r="T89" s="290">
        <f>AVERAGE(U89:V89)</f>
        <v>4.5549999999999997</v>
      </c>
      <c r="U89" s="285">
        <v>4.54</v>
      </c>
      <c r="V89" s="285">
        <v>4.57</v>
      </c>
      <c r="W89" s="290">
        <f t="shared" si="11"/>
        <v>4.6050000000000004</v>
      </c>
      <c r="X89" s="302">
        <v>4.6399999999999997</v>
      </c>
      <c r="Y89" s="302">
        <v>4.57</v>
      </c>
      <c r="Z89" s="401">
        <f>'(입력) 강사만족도'!$E$1056</f>
        <v>4.8087499999999999</v>
      </c>
      <c r="AA89" s="505">
        <f t="shared" si="13"/>
        <v>4.659134615384616</v>
      </c>
    </row>
    <row r="90" spans="1:28" ht="16.5" customHeight="1">
      <c r="A90" s="303" t="s">
        <v>5770</v>
      </c>
      <c r="B90" s="303"/>
      <c r="C90" s="303"/>
      <c r="D90" s="303"/>
      <c r="E90" s="477"/>
      <c r="F90" s="478"/>
      <c r="G90" s="479"/>
      <c r="H90" s="480">
        <f>SUM(H75:H89)</f>
        <v>444</v>
      </c>
      <c r="I90" s="481">
        <f>SUM(I75:I89)</f>
        <v>387</v>
      </c>
      <c r="J90" s="319">
        <f>AVERAGE(J75:J89)</f>
        <v>4.4233333333333338</v>
      </c>
      <c r="K90" s="319">
        <f t="shared" ref="K90:Y90" si="15">AVERAGE(K75:K89)</f>
        <v>4.4539999999999997</v>
      </c>
      <c r="L90" s="319">
        <f t="shared" si="15"/>
        <v>4.432666666666667</v>
      </c>
      <c r="M90" s="319">
        <f t="shared" si="15"/>
        <v>4.4546666666666663</v>
      </c>
      <c r="N90" s="319">
        <f t="shared" si="15"/>
        <v>4.4106666666666667</v>
      </c>
      <c r="O90" s="319">
        <f t="shared" si="15"/>
        <v>4.3822777777777775</v>
      </c>
      <c r="P90" s="319">
        <f t="shared" si="15"/>
        <v>4.3633333333333333</v>
      </c>
      <c r="Q90" s="319">
        <f t="shared" si="15"/>
        <v>4.3953333333333315</v>
      </c>
      <c r="R90" s="319">
        <f t="shared" si="15"/>
        <v>4.4092307692307688</v>
      </c>
      <c r="S90" s="319">
        <f t="shared" si="15"/>
        <v>4.389333333333334</v>
      </c>
      <c r="T90" s="319">
        <f t="shared" si="15"/>
        <v>4.4809999999999999</v>
      </c>
      <c r="U90" s="319">
        <f t="shared" si="15"/>
        <v>4.4773333333333341</v>
      </c>
      <c r="V90" s="319">
        <f t="shared" si="15"/>
        <v>4.4846666666666675</v>
      </c>
      <c r="W90" s="319">
        <f t="shared" si="15"/>
        <v>4.429666666666666</v>
      </c>
      <c r="X90" s="319">
        <f t="shared" si="15"/>
        <v>4.4133333333333331</v>
      </c>
      <c r="Y90" s="319">
        <f t="shared" si="15"/>
        <v>4.4949999999999992</v>
      </c>
      <c r="Z90" s="319">
        <f>'(입력) 강사만족도'!$E$1094</f>
        <v>4.5261157635467972</v>
      </c>
      <c r="AA90" s="581">
        <f>AVERAGE(AA75:AA89)</f>
        <v>4.434458751433751</v>
      </c>
      <c r="AB90" s="86"/>
    </row>
    <row r="91" spans="1:28" ht="17.25" customHeight="1">
      <c r="A91" s="280" t="s">
        <v>5779</v>
      </c>
      <c r="B91" s="280" t="s">
        <v>2081</v>
      </c>
      <c r="C91" s="281" t="s">
        <v>67</v>
      </c>
      <c r="D91" s="295" t="s">
        <v>2075</v>
      </c>
      <c r="E91" s="286">
        <v>1</v>
      </c>
      <c r="F91" s="286" t="s">
        <v>2080</v>
      </c>
      <c r="G91" s="285" t="s">
        <v>2104</v>
      </c>
      <c r="H91" s="286">
        <v>12</v>
      </c>
      <c r="I91" s="287">
        <v>11</v>
      </c>
      <c r="J91" s="288">
        <v>4.91</v>
      </c>
      <c r="K91" s="289">
        <v>4.82</v>
      </c>
      <c r="L91" s="290">
        <f t="shared" si="12"/>
        <v>4.7750000000000004</v>
      </c>
      <c r="M91" s="289">
        <v>4.82</v>
      </c>
      <c r="N91" s="289">
        <v>4.7300000000000004</v>
      </c>
      <c r="O91" s="290">
        <f t="shared" si="10"/>
        <v>5</v>
      </c>
      <c r="P91" s="289">
        <v>5</v>
      </c>
      <c r="Q91" s="289">
        <v>5</v>
      </c>
      <c r="R91" s="289">
        <v>5</v>
      </c>
      <c r="S91" s="289">
        <v>5</v>
      </c>
      <c r="T91" s="290">
        <f t="shared" ref="T91:T100" si="16">AVERAGE(U91:V91)</f>
        <v>4.7750000000000004</v>
      </c>
      <c r="U91" s="289">
        <v>4.6399999999999997</v>
      </c>
      <c r="V91" s="289">
        <v>4.91</v>
      </c>
      <c r="W91" s="290">
        <f t="shared" si="11"/>
        <v>4.7750000000000004</v>
      </c>
      <c r="X91" s="325">
        <v>4.6399999999999997</v>
      </c>
      <c r="Y91" s="326">
        <v>4.91</v>
      </c>
      <c r="Z91" s="401">
        <f>'(입력) 강사만족도'!$E$1095</f>
        <v>4.9803125000000001</v>
      </c>
      <c r="AA91" s="505">
        <f t="shared" si="13"/>
        <v>4.8738701923076917</v>
      </c>
    </row>
    <row r="92" spans="1:28" ht="15.75" customHeight="1">
      <c r="A92" s="280" t="s">
        <v>5779</v>
      </c>
      <c r="B92" s="280" t="s">
        <v>2081</v>
      </c>
      <c r="C92" s="281" t="s">
        <v>66</v>
      </c>
      <c r="D92" s="295" t="s">
        <v>2144</v>
      </c>
      <c r="E92" s="286">
        <v>3</v>
      </c>
      <c r="F92" s="286" t="s">
        <v>2080</v>
      </c>
      <c r="G92" s="285" t="s">
        <v>2104</v>
      </c>
      <c r="H92" s="286">
        <v>12</v>
      </c>
      <c r="I92" s="287">
        <v>12</v>
      </c>
      <c r="J92" s="288">
        <v>4.5</v>
      </c>
      <c r="K92" s="289">
        <v>4.5</v>
      </c>
      <c r="L92" s="290">
        <f t="shared" si="12"/>
        <v>4.375</v>
      </c>
      <c r="M92" s="289">
        <v>4.5</v>
      </c>
      <c r="N92" s="289">
        <v>4.25</v>
      </c>
      <c r="O92" s="290">
        <f t="shared" si="10"/>
        <v>4.4800000000000004</v>
      </c>
      <c r="P92" s="289">
        <v>4.5</v>
      </c>
      <c r="Q92" s="289">
        <v>4.42</v>
      </c>
      <c r="R92" s="289">
        <v>4.5</v>
      </c>
      <c r="S92" s="289">
        <v>4.5</v>
      </c>
      <c r="T92" s="290">
        <f t="shared" si="16"/>
        <v>4.54</v>
      </c>
      <c r="U92" s="289">
        <v>4.58</v>
      </c>
      <c r="V92" s="289">
        <v>4.5</v>
      </c>
      <c r="W92" s="290">
        <f t="shared" si="11"/>
        <v>4.54</v>
      </c>
      <c r="X92" s="325">
        <v>4.58</v>
      </c>
      <c r="Y92" s="326">
        <v>4.5</v>
      </c>
      <c r="Z92" s="401">
        <f>'(입력) 강사만족도'!$E$1104</f>
        <v>4.703125</v>
      </c>
      <c r="AA92" s="505">
        <f t="shared" si="13"/>
        <v>4.5025480769230768</v>
      </c>
    </row>
    <row r="93" spans="1:28" ht="15.75" customHeight="1">
      <c r="A93" s="280" t="s">
        <v>5779</v>
      </c>
      <c r="B93" s="280" t="s">
        <v>2081</v>
      </c>
      <c r="C93" s="281" t="s">
        <v>481</v>
      </c>
      <c r="D93" s="297" t="s">
        <v>2076</v>
      </c>
      <c r="E93" s="298">
        <v>1</v>
      </c>
      <c r="F93" s="286" t="s">
        <v>2080</v>
      </c>
      <c r="G93" s="285" t="s">
        <v>2104</v>
      </c>
      <c r="H93" s="299">
        <v>28</v>
      </c>
      <c r="I93" s="300">
        <v>26</v>
      </c>
      <c r="J93" s="301">
        <v>4.6900000000000004</v>
      </c>
      <c r="K93" s="285">
        <v>4.62</v>
      </c>
      <c r="L93" s="290">
        <f t="shared" si="12"/>
        <v>4.5</v>
      </c>
      <c r="M93" s="285">
        <v>4.54</v>
      </c>
      <c r="N93" s="285">
        <v>4.46</v>
      </c>
      <c r="O93" s="290">
        <f t="shared" si="10"/>
        <v>4.5175000000000001</v>
      </c>
      <c r="P93" s="285">
        <v>4.5</v>
      </c>
      <c r="Q93" s="285">
        <v>4.42</v>
      </c>
      <c r="R93" s="285">
        <v>4.6500000000000004</v>
      </c>
      <c r="S93" s="285">
        <v>4.5</v>
      </c>
      <c r="T93" s="290">
        <f t="shared" si="16"/>
        <v>4.75</v>
      </c>
      <c r="U93" s="285">
        <v>4.7699999999999996</v>
      </c>
      <c r="V93" s="285">
        <v>4.7300000000000004</v>
      </c>
      <c r="W93" s="290">
        <f t="shared" si="11"/>
        <v>4.6150000000000002</v>
      </c>
      <c r="X93" s="327">
        <v>4.58</v>
      </c>
      <c r="Y93" s="326">
        <v>4.6500000000000004</v>
      </c>
      <c r="Z93" s="401">
        <f>'(입력) 강사만족도'!$E$1109</f>
        <v>4.5475000000000003</v>
      </c>
      <c r="AA93" s="505">
        <f t="shared" si="13"/>
        <v>4.5890384615384621</v>
      </c>
    </row>
    <row r="94" spans="1:28" ht="15.75" customHeight="1">
      <c r="A94" s="280" t="s">
        <v>5779</v>
      </c>
      <c r="B94" s="280" t="s">
        <v>2081</v>
      </c>
      <c r="C94" s="281" t="s">
        <v>225</v>
      </c>
      <c r="D94" s="297" t="s">
        <v>2077</v>
      </c>
      <c r="E94" s="298">
        <v>1</v>
      </c>
      <c r="F94" s="286" t="s">
        <v>2080</v>
      </c>
      <c r="G94" s="285" t="s">
        <v>2102</v>
      </c>
      <c r="H94" s="299">
        <v>22</v>
      </c>
      <c r="I94" s="300">
        <v>22</v>
      </c>
      <c r="J94" s="301">
        <v>4.82</v>
      </c>
      <c r="K94" s="285">
        <v>4.82</v>
      </c>
      <c r="L94" s="290">
        <f t="shared" si="12"/>
        <v>4.75</v>
      </c>
      <c r="M94" s="285">
        <v>4.82</v>
      </c>
      <c r="N94" s="285">
        <v>4.68</v>
      </c>
      <c r="O94" s="290">
        <f t="shared" si="10"/>
        <v>4.6349999999999998</v>
      </c>
      <c r="P94" s="285">
        <v>4.7699999999999996</v>
      </c>
      <c r="Q94" s="285">
        <v>4.8600000000000003</v>
      </c>
      <c r="R94" s="285">
        <v>4.1399999999999997</v>
      </c>
      <c r="S94" s="285">
        <v>4.7699999999999996</v>
      </c>
      <c r="T94" s="290">
        <f t="shared" si="16"/>
        <v>4.68</v>
      </c>
      <c r="U94" s="285">
        <v>4.68</v>
      </c>
      <c r="V94" s="285">
        <v>4.68</v>
      </c>
      <c r="W94" s="293">
        <f t="shared" si="11"/>
        <v>4.7249999999999996</v>
      </c>
      <c r="X94" s="327">
        <v>4.7699999999999996</v>
      </c>
      <c r="Y94" s="326">
        <v>4.68</v>
      </c>
      <c r="Z94" s="401">
        <f>'(입력) 강사만족도'!$E$1116</f>
        <v>4.8165625000000007</v>
      </c>
      <c r="AA94" s="505">
        <f t="shared" si="13"/>
        <v>4.7158894230769226</v>
      </c>
    </row>
    <row r="95" spans="1:28" ht="15.75" customHeight="1">
      <c r="A95" s="280" t="s">
        <v>5779</v>
      </c>
      <c r="B95" s="280" t="s">
        <v>2081</v>
      </c>
      <c r="C95" s="281" t="s">
        <v>226</v>
      </c>
      <c r="D95" s="307" t="s">
        <v>2078</v>
      </c>
      <c r="E95" s="308">
        <v>3</v>
      </c>
      <c r="F95" s="286" t="s">
        <v>2079</v>
      </c>
      <c r="G95" s="285" t="s">
        <v>2113</v>
      </c>
      <c r="H95" s="299">
        <v>14</v>
      </c>
      <c r="I95" s="300">
        <v>12</v>
      </c>
      <c r="J95" s="301">
        <v>4.58</v>
      </c>
      <c r="K95" s="285">
        <v>4.67</v>
      </c>
      <c r="L95" s="290">
        <f t="shared" si="12"/>
        <v>4.58</v>
      </c>
      <c r="M95" s="285">
        <v>4.58</v>
      </c>
      <c r="N95" s="285">
        <v>4.58</v>
      </c>
      <c r="O95" s="290">
        <f t="shared" si="10"/>
        <v>4.58</v>
      </c>
      <c r="P95" s="285">
        <v>4.58</v>
      </c>
      <c r="Q95" s="285">
        <v>4.58</v>
      </c>
      <c r="R95" s="285">
        <v>4.58</v>
      </c>
      <c r="S95" s="285">
        <v>4.58</v>
      </c>
      <c r="T95" s="290">
        <f t="shared" si="16"/>
        <v>4.625</v>
      </c>
      <c r="U95" s="285">
        <v>4.67</v>
      </c>
      <c r="V95" s="285">
        <v>4.58</v>
      </c>
      <c r="W95" s="293">
        <f t="shared" si="11"/>
        <v>4.67</v>
      </c>
      <c r="X95" s="327">
        <v>4.67</v>
      </c>
      <c r="Y95" s="327" t="s">
        <v>2115</v>
      </c>
      <c r="Z95" s="401">
        <f>'(입력) 강사만족도'!$E$1125</f>
        <v>4.5825000000000005</v>
      </c>
      <c r="AA95" s="505">
        <f t="shared" si="13"/>
        <v>4.6027083333333332</v>
      </c>
    </row>
    <row r="96" spans="1:28" ht="17.25" customHeight="1">
      <c r="A96" s="280" t="s">
        <v>5779</v>
      </c>
      <c r="B96" s="280" t="s">
        <v>2116</v>
      </c>
      <c r="C96" s="281" t="s">
        <v>226</v>
      </c>
      <c r="D96" s="307" t="s">
        <v>2141</v>
      </c>
      <c r="E96" s="283">
        <v>6</v>
      </c>
      <c r="F96" s="317" t="s">
        <v>2140</v>
      </c>
      <c r="G96" s="285" t="s">
        <v>2125</v>
      </c>
      <c r="H96" s="299">
        <v>89</v>
      </c>
      <c r="I96" s="300">
        <v>86</v>
      </c>
      <c r="J96" s="301">
        <v>4.3099999999999996</v>
      </c>
      <c r="K96" s="285">
        <v>4.3499999999999996</v>
      </c>
      <c r="L96" s="290">
        <f t="shared" si="12"/>
        <v>4.2850000000000001</v>
      </c>
      <c r="M96" s="285">
        <v>4.3099999999999996</v>
      </c>
      <c r="N96" s="285">
        <v>4.26</v>
      </c>
      <c r="O96" s="290">
        <f t="shared" si="10"/>
        <v>4.2424999999999997</v>
      </c>
      <c r="P96" s="285">
        <v>4.24</v>
      </c>
      <c r="Q96" s="285">
        <v>4.28</v>
      </c>
      <c r="R96" s="285">
        <v>4.16</v>
      </c>
      <c r="S96" s="285">
        <v>4.29</v>
      </c>
      <c r="T96" s="290">
        <f t="shared" si="16"/>
        <v>4.4649999999999999</v>
      </c>
      <c r="U96" s="285">
        <v>4.4800000000000004</v>
      </c>
      <c r="V96" s="285">
        <v>4.45</v>
      </c>
      <c r="W96" s="293">
        <f t="shared" si="11"/>
        <v>4.45</v>
      </c>
      <c r="X96" s="285">
        <v>4.37</v>
      </c>
      <c r="Y96" s="285">
        <v>4.53</v>
      </c>
      <c r="Z96" s="401">
        <f>'(입력) 강사만족도'!$E$1225</f>
        <v>4.5579545454545443</v>
      </c>
      <c r="AA96" s="505">
        <f t="shared" si="13"/>
        <v>4.3529195804195808</v>
      </c>
    </row>
    <row r="97" spans="1:40" ht="17.25" customHeight="1">
      <c r="A97" s="280" t="s">
        <v>5779</v>
      </c>
      <c r="B97" s="280" t="s">
        <v>2116</v>
      </c>
      <c r="C97" s="281" t="s">
        <v>2126</v>
      </c>
      <c r="D97" s="307" t="s">
        <v>2118</v>
      </c>
      <c r="E97" s="283">
        <v>1</v>
      </c>
      <c r="F97" s="317" t="s">
        <v>2120</v>
      </c>
      <c r="G97" s="285" t="s">
        <v>2125</v>
      </c>
      <c r="H97" s="299">
        <v>18</v>
      </c>
      <c r="I97" s="300">
        <v>17</v>
      </c>
      <c r="J97" s="301">
        <v>4.3499999999999996</v>
      </c>
      <c r="K97" s="285">
        <v>4.24</v>
      </c>
      <c r="L97" s="290">
        <f t="shared" si="12"/>
        <v>4.5</v>
      </c>
      <c r="M97" s="285">
        <v>4.41</v>
      </c>
      <c r="N97" s="285">
        <v>4.59</v>
      </c>
      <c r="O97" s="290">
        <f t="shared" si="10"/>
        <v>4.2949999999999999</v>
      </c>
      <c r="P97" s="285">
        <v>4.24</v>
      </c>
      <c r="Q97" s="285">
        <v>4.29</v>
      </c>
      <c r="R97" s="285">
        <v>4.41</v>
      </c>
      <c r="S97" s="285">
        <v>4.24</v>
      </c>
      <c r="T97" s="290">
        <f t="shared" si="16"/>
        <v>4.62</v>
      </c>
      <c r="U97" s="285">
        <v>4.59</v>
      </c>
      <c r="V97" s="285">
        <v>4.6500000000000004</v>
      </c>
      <c r="W97" s="293">
        <f>AVERAGE(X97:Y97)</f>
        <v>4.6500000000000004</v>
      </c>
      <c r="X97" s="285">
        <v>4.59</v>
      </c>
      <c r="Y97" s="285">
        <v>4.71</v>
      </c>
      <c r="Z97" s="401">
        <f>'(입력) 강사만족도'!$E$1166</f>
        <v>4.5149999999999997</v>
      </c>
      <c r="AA97" s="505">
        <f t="shared" si="13"/>
        <v>4.4480769230769228</v>
      </c>
    </row>
    <row r="98" spans="1:40" ht="17.25" customHeight="1">
      <c r="A98" s="280" t="s">
        <v>5779</v>
      </c>
      <c r="B98" s="280" t="s">
        <v>2117</v>
      </c>
      <c r="C98" s="281" t="s">
        <v>224</v>
      </c>
      <c r="D98" s="307" t="s">
        <v>2119</v>
      </c>
      <c r="E98" s="283">
        <v>1</v>
      </c>
      <c r="F98" s="317" t="s">
        <v>2121</v>
      </c>
      <c r="G98" s="285" t="s">
        <v>2125</v>
      </c>
      <c r="H98" s="299">
        <v>8</v>
      </c>
      <c r="I98" s="300">
        <v>8</v>
      </c>
      <c r="J98" s="301">
        <v>4.88</v>
      </c>
      <c r="K98" s="285">
        <v>4.75</v>
      </c>
      <c r="L98" s="290">
        <f t="shared" si="12"/>
        <v>4.6899999999999995</v>
      </c>
      <c r="M98" s="285">
        <v>4.63</v>
      </c>
      <c r="N98" s="285">
        <v>4.75</v>
      </c>
      <c r="O98" s="290">
        <f t="shared" si="10"/>
        <v>4.5324999999999998</v>
      </c>
      <c r="P98" s="285">
        <v>4.5</v>
      </c>
      <c r="Q98" s="285">
        <v>4.63</v>
      </c>
      <c r="R98" s="285">
        <v>4.5</v>
      </c>
      <c r="S98" s="285">
        <v>4.5</v>
      </c>
      <c r="T98" s="293">
        <f t="shared" si="16"/>
        <v>4.75</v>
      </c>
      <c r="U98" s="285">
        <v>4.75</v>
      </c>
      <c r="V98" s="285">
        <v>4.75</v>
      </c>
      <c r="W98" s="293">
        <f t="shared" si="11"/>
        <v>4.5649999999999995</v>
      </c>
      <c r="X98" s="285">
        <v>4.63</v>
      </c>
      <c r="Y98" s="285">
        <v>4.5</v>
      </c>
      <c r="Z98" s="401">
        <f>'(입력) 강사만족도'!$E$1175</f>
        <v>4.5193750000000001</v>
      </c>
      <c r="AA98" s="505">
        <f t="shared" si="13"/>
        <v>4.6376442307692312</v>
      </c>
    </row>
    <row r="99" spans="1:40" ht="17.25" customHeight="1">
      <c r="A99" s="280" t="s">
        <v>5779</v>
      </c>
      <c r="B99" s="280" t="s">
        <v>2117</v>
      </c>
      <c r="C99" s="281" t="s">
        <v>88</v>
      </c>
      <c r="D99" s="307" t="s">
        <v>684</v>
      </c>
      <c r="E99" s="283">
        <v>2</v>
      </c>
      <c r="F99" s="317" t="s">
        <v>2122</v>
      </c>
      <c r="G99" s="285" t="s">
        <v>2125</v>
      </c>
      <c r="H99" s="299">
        <v>11</v>
      </c>
      <c r="I99" s="300">
        <v>11</v>
      </c>
      <c r="J99" s="301">
        <v>4.6399999999999997</v>
      </c>
      <c r="K99" s="285">
        <v>4.82</v>
      </c>
      <c r="L99" s="290">
        <f t="shared" si="12"/>
        <v>4.91</v>
      </c>
      <c r="M99" s="285">
        <v>4.91</v>
      </c>
      <c r="N99" s="285">
        <v>4.91</v>
      </c>
      <c r="O99" s="290">
        <f t="shared" si="10"/>
        <v>4.82</v>
      </c>
      <c r="P99" s="285">
        <v>4.91</v>
      </c>
      <c r="Q99" s="285">
        <v>4.82</v>
      </c>
      <c r="R99" s="285">
        <v>4.82</v>
      </c>
      <c r="S99" s="285">
        <v>4.7300000000000004</v>
      </c>
      <c r="T99" s="293">
        <f t="shared" si="16"/>
        <v>4.8650000000000002</v>
      </c>
      <c r="U99" s="285">
        <v>4.82</v>
      </c>
      <c r="V99" s="285">
        <v>4.91</v>
      </c>
      <c r="W99" s="293">
        <f t="shared" si="11"/>
        <v>4.6400000000000006</v>
      </c>
      <c r="X99" s="285">
        <v>4.55</v>
      </c>
      <c r="Y99" s="285">
        <v>4.7300000000000004</v>
      </c>
      <c r="Z99" s="401">
        <f>'(입력) 강사만족도'!$E$1180</f>
        <v>4.7693749999999993</v>
      </c>
      <c r="AA99" s="505">
        <f t="shared" si="13"/>
        <v>4.7953365384615392</v>
      </c>
    </row>
    <row r="100" spans="1:40" ht="17.25" customHeight="1">
      <c r="A100" s="280" t="s">
        <v>5779</v>
      </c>
      <c r="B100" s="280" t="s">
        <v>2117</v>
      </c>
      <c r="C100" s="281" t="s">
        <v>224</v>
      </c>
      <c r="D100" s="307" t="s">
        <v>2123</v>
      </c>
      <c r="E100" s="283">
        <v>1</v>
      </c>
      <c r="F100" s="317" t="s">
        <v>2124</v>
      </c>
      <c r="G100" s="285" t="s">
        <v>2125</v>
      </c>
      <c r="H100" s="299">
        <v>7</v>
      </c>
      <c r="I100" s="300">
        <v>7</v>
      </c>
      <c r="J100" s="301">
        <v>4.57</v>
      </c>
      <c r="K100" s="285">
        <v>4.57</v>
      </c>
      <c r="L100" s="290">
        <f t="shared" si="12"/>
        <v>4.43</v>
      </c>
      <c r="M100" s="285">
        <v>4.57</v>
      </c>
      <c r="N100" s="285">
        <v>4.29</v>
      </c>
      <c r="O100" s="290">
        <f t="shared" si="10"/>
        <v>4.57</v>
      </c>
      <c r="P100" s="285">
        <v>4.43</v>
      </c>
      <c r="Q100" s="285">
        <v>4.57</v>
      </c>
      <c r="R100" s="285">
        <v>4.71</v>
      </c>
      <c r="S100" s="285">
        <v>4.57</v>
      </c>
      <c r="T100" s="293">
        <f t="shared" si="16"/>
        <v>4.57</v>
      </c>
      <c r="U100" s="285">
        <v>4.57</v>
      </c>
      <c r="V100" s="285">
        <v>4.57</v>
      </c>
      <c r="W100" s="293">
        <f t="shared" si="11"/>
        <v>4.5</v>
      </c>
      <c r="X100" s="285">
        <v>4.57</v>
      </c>
      <c r="Y100" s="285">
        <v>4.43</v>
      </c>
      <c r="Z100" s="401">
        <f>'(입력) 강사만족도'!$E$1193</f>
        <v>4.7537499999999993</v>
      </c>
      <c r="AA100" s="505">
        <f t="shared" si="13"/>
        <v>4.5518269230769226</v>
      </c>
    </row>
    <row r="101" spans="1:40" ht="16.5" customHeight="1">
      <c r="A101" s="280" t="s">
        <v>5779</v>
      </c>
      <c r="B101" s="280" t="s">
        <v>2128</v>
      </c>
      <c r="C101" s="281" t="s">
        <v>481</v>
      </c>
      <c r="D101" s="282" t="s">
        <v>2129</v>
      </c>
      <c r="E101" s="308">
        <v>1</v>
      </c>
      <c r="F101" s="317" t="s">
        <v>2130</v>
      </c>
      <c r="G101" s="283" t="s">
        <v>2138</v>
      </c>
      <c r="H101" s="299">
        <v>25</v>
      </c>
      <c r="I101" s="300">
        <v>25</v>
      </c>
      <c r="J101" s="301">
        <v>4.6399999999999997</v>
      </c>
      <c r="K101" s="285">
        <v>4.5599999999999996</v>
      </c>
      <c r="L101" s="290">
        <f t="shared" si="12"/>
        <v>4.54</v>
      </c>
      <c r="M101" s="285">
        <v>4.68</v>
      </c>
      <c r="N101" s="285">
        <v>4.4000000000000004</v>
      </c>
      <c r="O101" s="290">
        <f t="shared" si="10"/>
        <v>4.6099999999999994</v>
      </c>
      <c r="P101" s="285">
        <v>4.6399999999999997</v>
      </c>
      <c r="Q101" s="285">
        <v>4.6399999999999997</v>
      </c>
      <c r="R101" s="285">
        <v>4.5199999999999996</v>
      </c>
      <c r="S101" s="285">
        <v>4.6399999999999997</v>
      </c>
      <c r="T101" s="293">
        <f t="shared" ref="T101:T120" si="17">AVERAGE(U101:V101)</f>
        <v>4.5199999999999996</v>
      </c>
      <c r="U101" s="285">
        <v>4.6399999999999997</v>
      </c>
      <c r="V101" s="285">
        <v>4.4000000000000004</v>
      </c>
      <c r="W101" s="293">
        <f t="shared" ref="W101:W120" si="18">AVERAGE(X101:Y101)</f>
        <v>4.22</v>
      </c>
      <c r="X101" s="285">
        <v>3.92</v>
      </c>
      <c r="Y101" s="285">
        <v>4.5199999999999996</v>
      </c>
      <c r="Z101" s="401">
        <f>'(입력) 강사만족도'!$E$1237</f>
        <v>4.5683333333333342</v>
      </c>
      <c r="AA101" s="505">
        <f t="shared" si="13"/>
        <v>4.5206410256410257</v>
      </c>
    </row>
    <row r="102" spans="1:40" ht="16.5" customHeight="1">
      <c r="A102" s="280" t="s">
        <v>5779</v>
      </c>
      <c r="B102" s="280" t="s">
        <v>2128</v>
      </c>
      <c r="C102" s="281" t="s">
        <v>66</v>
      </c>
      <c r="D102" s="281" t="s">
        <v>2132</v>
      </c>
      <c r="E102" s="308">
        <v>1</v>
      </c>
      <c r="F102" s="317" t="s">
        <v>2130</v>
      </c>
      <c r="G102" s="283" t="s">
        <v>2138</v>
      </c>
      <c r="H102" s="299">
        <v>13</v>
      </c>
      <c r="I102" s="300">
        <v>11</v>
      </c>
      <c r="J102" s="301">
        <v>4.7300000000000004</v>
      </c>
      <c r="K102" s="285">
        <v>4.7300000000000004</v>
      </c>
      <c r="L102" s="290">
        <f t="shared" si="12"/>
        <v>4.6850000000000005</v>
      </c>
      <c r="M102" s="285">
        <v>4.7300000000000004</v>
      </c>
      <c r="N102" s="285">
        <v>4.6399999999999997</v>
      </c>
      <c r="O102" s="290">
        <f t="shared" si="10"/>
        <v>4.6375000000000002</v>
      </c>
      <c r="P102" s="285">
        <v>4.6399999999999997</v>
      </c>
      <c r="Q102" s="285">
        <v>4.7300000000000004</v>
      </c>
      <c r="R102" s="285">
        <v>4.45</v>
      </c>
      <c r="S102" s="285">
        <v>4.7300000000000004</v>
      </c>
      <c r="T102" s="293">
        <f t="shared" si="17"/>
        <v>4.6850000000000005</v>
      </c>
      <c r="U102" s="285">
        <v>4.7300000000000004</v>
      </c>
      <c r="V102" s="285">
        <v>4.6399999999999997</v>
      </c>
      <c r="W102" s="293">
        <f t="shared" si="18"/>
        <v>4.5</v>
      </c>
      <c r="X102" s="285">
        <v>4.2699999999999996</v>
      </c>
      <c r="Y102" s="285">
        <v>4.7300000000000004</v>
      </c>
      <c r="Z102" s="401">
        <f>'(입력) 강사만족도'!$E$1244</f>
        <v>4.706500000000001</v>
      </c>
      <c r="AA102" s="505">
        <f t="shared" si="13"/>
        <v>4.650500000000001</v>
      </c>
    </row>
    <row r="103" spans="1:40" ht="16.5" customHeight="1">
      <c r="A103" s="280" t="s">
        <v>5779</v>
      </c>
      <c r="B103" s="280" t="s">
        <v>2128</v>
      </c>
      <c r="C103" s="281" t="s">
        <v>226</v>
      </c>
      <c r="D103" s="281" t="s">
        <v>227</v>
      </c>
      <c r="E103" s="308">
        <v>5</v>
      </c>
      <c r="F103" s="317" t="s">
        <v>2130</v>
      </c>
      <c r="G103" s="283" t="s">
        <v>2138</v>
      </c>
      <c r="H103" s="299">
        <v>33</v>
      </c>
      <c r="I103" s="300">
        <v>31</v>
      </c>
      <c r="J103" s="301">
        <v>4.42</v>
      </c>
      <c r="K103" s="285">
        <v>4.3499999999999996</v>
      </c>
      <c r="L103" s="290">
        <f t="shared" si="12"/>
        <v>4.4049999999999994</v>
      </c>
      <c r="M103" s="285">
        <v>4.3899999999999997</v>
      </c>
      <c r="N103" s="285">
        <v>4.42</v>
      </c>
      <c r="O103" s="290">
        <f t="shared" si="10"/>
        <v>4.3774999999999995</v>
      </c>
      <c r="P103" s="285">
        <v>4.3499999999999996</v>
      </c>
      <c r="Q103" s="285">
        <v>4.42</v>
      </c>
      <c r="R103" s="285">
        <v>4.32</v>
      </c>
      <c r="S103" s="285">
        <v>4.42</v>
      </c>
      <c r="T103" s="293">
        <f t="shared" si="17"/>
        <v>4.26</v>
      </c>
      <c r="U103" s="285">
        <v>4.29</v>
      </c>
      <c r="V103" s="285">
        <v>4.2300000000000004</v>
      </c>
      <c r="W103" s="293">
        <f t="shared" si="18"/>
        <v>4.3550000000000004</v>
      </c>
      <c r="X103" s="285">
        <v>4.45</v>
      </c>
      <c r="Y103" s="285">
        <v>4.26</v>
      </c>
      <c r="Z103" s="401">
        <f>'(입력) 강사만족도'!$E$1250</f>
        <v>4.3843750000000004</v>
      </c>
      <c r="AA103" s="505">
        <f t="shared" si="13"/>
        <v>4.3618749999999995</v>
      </c>
    </row>
    <row r="104" spans="1:40" ht="16.5" customHeight="1">
      <c r="A104" s="280" t="s">
        <v>5779</v>
      </c>
      <c r="B104" s="280" t="s">
        <v>2128</v>
      </c>
      <c r="C104" s="281" t="s">
        <v>67</v>
      </c>
      <c r="D104" s="282" t="s">
        <v>2131</v>
      </c>
      <c r="E104" s="308">
        <v>2</v>
      </c>
      <c r="F104" s="317" t="s">
        <v>2133</v>
      </c>
      <c r="G104" s="283" t="s">
        <v>2138</v>
      </c>
      <c r="H104" s="299">
        <v>17</v>
      </c>
      <c r="I104" s="300">
        <v>17</v>
      </c>
      <c r="J104" s="301">
        <v>4</v>
      </c>
      <c r="K104" s="285">
        <v>4.18</v>
      </c>
      <c r="L104" s="290">
        <f t="shared" si="12"/>
        <v>4.2650000000000006</v>
      </c>
      <c r="M104" s="285">
        <v>4.24</v>
      </c>
      <c r="N104" s="285">
        <v>4.29</v>
      </c>
      <c r="O104" s="290">
        <f t="shared" si="10"/>
        <v>4.0750000000000002</v>
      </c>
      <c r="P104" s="285">
        <v>3.94</v>
      </c>
      <c r="Q104" s="285">
        <v>4.12</v>
      </c>
      <c r="R104" s="328">
        <v>4.12</v>
      </c>
      <c r="S104" s="285">
        <v>4.12</v>
      </c>
      <c r="T104" s="293">
        <f t="shared" si="17"/>
        <v>3.5</v>
      </c>
      <c r="U104" s="285">
        <v>3.47</v>
      </c>
      <c r="V104" s="285">
        <v>3.53</v>
      </c>
      <c r="W104" s="293">
        <f t="shared" si="18"/>
        <v>4.085</v>
      </c>
      <c r="X104" s="329">
        <v>3.76</v>
      </c>
      <c r="Y104" s="329">
        <v>4.41</v>
      </c>
      <c r="Z104" s="401">
        <f>'(입력) 강사만족도'!$E$1263</f>
        <v>4.49</v>
      </c>
      <c r="AA104" s="505">
        <f t="shared" si="13"/>
        <v>4.0515384615384624</v>
      </c>
    </row>
    <row r="105" spans="1:40" ht="16.5" customHeight="1">
      <c r="A105" s="280" t="s">
        <v>5779</v>
      </c>
      <c r="B105" s="280" t="s">
        <v>2128</v>
      </c>
      <c r="C105" s="281" t="s">
        <v>226</v>
      </c>
      <c r="D105" s="282" t="s">
        <v>2134</v>
      </c>
      <c r="E105" s="308">
        <v>4</v>
      </c>
      <c r="F105" s="317" t="s">
        <v>2135</v>
      </c>
      <c r="G105" s="283" t="s">
        <v>2139</v>
      </c>
      <c r="H105" s="299">
        <v>11</v>
      </c>
      <c r="I105" s="300">
        <v>11</v>
      </c>
      <c r="J105" s="301">
        <v>5</v>
      </c>
      <c r="K105" s="285">
        <v>4.82</v>
      </c>
      <c r="L105" s="290">
        <f t="shared" si="12"/>
        <v>5</v>
      </c>
      <c r="M105" s="285">
        <v>5</v>
      </c>
      <c r="N105" s="285">
        <v>5</v>
      </c>
      <c r="O105" s="290">
        <f t="shared" si="10"/>
        <v>4.9775</v>
      </c>
      <c r="P105" s="285">
        <v>5</v>
      </c>
      <c r="Q105" s="285">
        <v>5</v>
      </c>
      <c r="R105" s="328">
        <v>4.91</v>
      </c>
      <c r="S105" s="285">
        <v>5</v>
      </c>
      <c r="T105" s="293">
        <f t="shared" si="17"/>
        <v>4.9550000000000001</v>
      </c>
      <c r="U105" s="285">
        <v>4.91</v>
      </c>
      <c r="V105" s="285">
        <v>5</v>
      </c>
      <c r="W105" s="293">
        <f t="shared" si="18"/>
        <v>5</v>
      </c>
      <c r="X105" s="329">
        <v>5</v>
      </c>
      <c r="Y105" s="329" t="s">
        <v>2806</v>
      </c>
      <c r="Z105" s="401">
        <f>'(입력) 강사만족도'!$E$1271</f>
        <v>5</v>
      </c>
      <c r="AA105" s="505">
        <f t="shared" si="13"/>
        <v>4.97</v>
      </c>
    </row>
    <row r="106" spans="1:40" ht="16.5" customHeight="1">
      <c r="A106" s="280" t="s">
        <v>5779</v>
      </c>
      <c r="B106" s="280" t="s">
        <v>2128</v>
      </c>
      <c r="C106" s="281" t="s">
        <v>225</v>
      </c>
      <c r="D106" s="282" t="s">
        <v>2136</v>
      </c>
      <c r="E106" s="308">
        <v>2</v>
      </c>
      <c r="F106" s="317" t="s">
        <v>2137</v>
      </c>
      <c r="G106" s="283" t="s">
        <v>2102</v>
      </c>
      <c r="H106" s="299">
        <v>27</v>
      </c>
      <c r="I106" s="300">
        <v>24</v>
      </c>
      <c r="J106" s="301">
        <v>4.46</v>
      </c>
      <c r="K106" s="285">
        <v>4.5</v>
      </c>
      <c r="L106" s="290">
        <f t="shared" si="12"/>
        <v>4.58</v>
      </c>
      <c r="M106" s="285">
        <v>4.58</v>
      </c>
      <c r="N106" s="285">
        <v>4.58</v>
      </c>
      <c r="O106" s="290">
        <f t="shared" si="10"/>
        <v>4.5424999999999995</v>
      </c>
      <c r="P106" s="285">
        <v>4.58</v>
      </c>
      <c r="Q106" s="285">
        <v>4.71</v>
      </c>
      <c r="R106" s="328">
        <v>4.42</v>
      </c>
      <c r="S106" s="285">
        <v>4.46</v>
      </c>
      <c r="T106" s="293">
        <f t="shared" si="17"/>
        <v>4.4800000000000004</v>
      </c>
      <c r="U106" s="285">
        <v>4.46</v>
      </c>
      <c r="V106" s="285">
        <v>4.5</v>
      </c>
      <c r="W106" s="293">
        <f t="shared" si="18"/>
        <v>4.08</v>
      </c>
      <c r="X106" s="285">
        <v>4.33</v>
      </c>
      <c r="Y106" s="285">
        <v>3.83</v>
      </c>
      <c r="Z106" s="401">
        <f>'(입력) 강사만족도'!$E$1276</f>
        <v>4.5658333333333339</v>
      </c>
      <c r="AA106" s="505">
        <f t="shared" si="13"/>
        <v>4.4596794871794874</v>
      </c>
    </row>
    <row r="107" spans="1:40" ht="16.5" customHeight="1">
      <c r="A107" s="280" t="s">
        <v>5779</v>
      </c>
      <c r="B107" s="280" t="s">
        <v>2434</v>
      </c>
      <c r="C107" s="281" t="s">
        <v>88</v>
      </c>
      <c r="D107" s="295" t="s">
        <v>217</v>
      </c>
      <c r="E107" s="304">
        <v>5</v>
      </c>
      <c r="F107" s="286" t="s">
        <v>2438</v>
      </c>
      <c r="G107" s="285" t="s">
        <v>2443</v>
      </c>
      <c r="H107" s="286">
        <v>16</v>
      </c>
      <c r="I107" s="287">
        <v>16</v>
      </c>
      <c r="J107" s="288">
        <v>4.75</v>
      </c>
      <c r="K107" s="289">
        <v>4.6900000000000004</v>
      </c>
      <c r="L107" s="290">
        <f t="shared" si="12"/>
        <v>4.6850000000000005</v>
      </c>
      <c r="M107" s="289">
        <v>4.75</v>
      </c>
      <c r="N107" s="289">
        <v>4.62</v>
      </c>
      <c r="O107" s="290">
        <f t="shared" si="10"/>
        <v>4.7649999999999997</v>
      </c>
      <c r="P107" s="289">
        <v>4.6900000000000004</v>
      </c>
      <c r="Q107" s="289">
        <v>4.8099999999999996</v>
      </c>
      <c r="R107" s="289">
        <v>4.75</v>
      </c>
      <c r="S107" s="289">
        <v>4.8099999999999996</v>
      </c>
      <c r="T107" s="293">
        <f t="shared" si="17"/>
        <v>4.7200000000000006</v>
      </c>
      <c r="U107" s="289">
        <v>4.6900000000000004</v>
      </c>
      <c r="V107" s="289">
        <v>4.75</v>
      </c>
      <c r="W107" s="293">
        <f t="shared" si="18"/>
        <v>4.62</v>
      </c>
      <c r="X107" s="330">
        <v>4.62</v>
      </c>
      <c r="Y107" s="292" t="s">
        <v>2808</v>
      </c>
      <c r="Z107" s="401">
        <f>'(입력) 강사만족도'!$E$1314</f>
        <v>4.6578125000000004</v>
      </c>
      <c r="AA107" s="505">
        <f t="shared" si="13"/>
        <v>4.7156510416666668</v>
      </c>
    </row>
    <row r="108" spans="1:40" ht="16.5" customHeight="1">
      <c r="A108" s="280" t="s">
        <v>5779</v>
      </c>
      <c r="B108" s="280" t="s">
        <v>2435</v>
      </c>
      <c r="C108" s="281" t="s">
        <v>225</v>
      </c>
      <c r="D108" s="281" t="s">
        <v>2437</v>
      </c>
      <c r="E108" s="304">
        <v>1</v>
      </c>
      <c r="F108" s="286" t="s">
        <v>2438</v>
      </c>
      <c r="G108" s="285" t="s">
        <v>2444</v>
      </c>
      <c r="H108" s="286">
        <v>11</v>
      </c>
      <c r="I108" s="287">
        <v>11</v>
      </c>
      <c r="J108" s="288">
        <v>4.7</v>
      </c>
      <c r="K108" s="289">
        <v>4.55</v>
      </c>
      <c r="L108" s="290">
        <f t="shared" si="12"/>
        <v>4.4050000000000002</v>
      </c>
      <c r="M108" s="289">
        <v>4.45</v>
      </c>
      <c r="N108" s="289">
        <v>4.3600000000000003</v>
      </c>
      <c r="O108" s="290">
        <f t="shared" si="10"/>
        <v>4.5925000000000002</v>
      </c>
      <c r="P108" s="289">
        <v>4.6399999999999997</v>
      </c>
      <c r="Q108" s="289">
        <v>4.6399999999999997</v>
      </c>
      <c r="R108" s="289">
        <v>4.45</v>
      </c>
      <c r="S108" s="289">
        <v>4.6399999999999997</v>
      </c>
      <c r="T108" s="290">
        <f t="shared" si="17"/>
        <v>4.6399999999999997</v>
      </c>
      <c r="U108" s="289">
        <v>4.6399999999999997</v>
      </c>
      <c r="V108" s="289">
        <v>4.6399999999999997</v>
      </c>
      <c r="W108" s="293">
        <f t="shared" si="18"/>
        <v>4.5</v>
      </c>
      <c r="X108" s="330">
        <v>4.45</v>
      </c>
      <c r="Y108" s="292">
        <v>4.55</v>
      </c>
      <c r="Z108" s="401">
        <f>'(입력) 강사만족도'!$E$1323</f>
        <v>4.6592857142857156</v>
      </c>
      <c r="AA108" s="505">
        <f t="shared" si="13"/>
        <v>4.5668681318681319</v>
      </c>
    </row>
    <row r="109" spans="1:40" ht="16.5" customHeight="1">
      <c r="A109" s="303" t="s">
        <v>5771</v>
      </c>
      <c r="B109" s="303"/>
      <c r="C109" s="303"/>
      <c r="D109" s="303"/>
      <c r="E109" s="477"/>
      <c r="F109" s="478"/>
      <c r="G109" s="479"/>
      <c r="H109" s="480">
        <f>SUM(H91:H108)</f>
        <v>374</v>
      </c>
      <c r="I109" s="481">
        <f>SUM(I91:I108)</f>
        <v>358</v>
      </c>
      <c r="J109" s="319">
        <f>AVERAGE(J91:J108)</f>
        <v>4.6083333333333334</v>
      </c>
      <c r="K109" s="319">
        <f t="shared" ref="K109:Y109" si="19">AVERAGE(K91:K108)</f>
        <v>4.5855555555555556</v>
      </c>
      <c r="L109" s="319">
        <f t="shared" si="19"/>
        <v>4.5755555555555558</v>
      </c>
      <c r="M109" s="319">
        <f t="shared" si="19"/>
        <v>4.6061111111111108</v>
      </c>
      <c r="N109" s="319">
        <f t="shared" si="19"/>
        <v>4.5449999999999999</v>
      </c>
      <c r="O109" s="319">
        <f t="shared" si="19"/>
        <v>4.5694444444444455</v>
      </c>
      <c r="P109" s="319">
        <f t="shared" si="19"/>
        <v>4.5638888888888891</v>
      </c>
      <c r="Q109" s="319">
        <f t="shared" si="19"/>
        <v>4.6077777777777778</v>
      </c>
      <c r="R109" s="319">
        <f t="shared" si="19"/>
        <v>4.5227777777777778</v>
      </c>
      <c r="S109" s="319">
        <f t="shared" si="19"/>
        <v>4.583333333333333</v>
      </c>
      <c r="T109" s="319">
        <f t="shared" si="19"/>
        <v>4.5777777777777784</v>
      </c>
      <c r="U109" s="319">
        <f t="shared" si="19"/>
        <v>4.5766666666666662</v>
      </c>
      <c r="V109" s="319">
        <f t="shared" si="19"/>
        <v>4.5788888888888888</v>
      </c>
      <c r="W109" s="319">
        <f t="shared" si="19"/>
        <v>4.527222222222222</v>
      </c>
      <c r="X109" s="319">
        <f t="shared" si="19"/>
        <v>4.4861111111111107</v>
      </c>
      <c r="Y109" s="319">
        <f t="shared" si="19"/>
        <v>4.5293333333333345</v>
      </c>
      <c r="Z109" s="402">
        <f>'(입력) 강사만족도'!$E$1331</f>
        <v>4.5881338028169001</v>
      </c>
      <c r="AA109" s="581">
        <f>AVERAGE(AA91:AA108)</f>
        <v>4.5759228794931923</v>
      </c>
      <c r="AB109" s="86"/>
    </row>
    <row r="110" spans="1:40" ht="16.5" customHeight="1">
      <c r="A110" s="280" t="s">
        <v>4390</v>
      </c>
      <c r="B110" s="280" t="s">
        <v>2439</v>
      </c>
      <c r="C110" s="281" t="s">
        <v>2440</v>
      </c>
      <c r="D110" s="295" t="s">
        <v>2872</v>
      </c>
      <c r="E110" s="286">
        <v>7</v>
      </c>
      <c r="F110" s="286" t="s">
        <v>2441</v>
      </c>
      <c r="G110" s="285" t="s">
        <v>2444</v>
      </c>
      <c r="H110" s="286">
        <v>88</v>
      </c>
      <c r="I110" s="287">
        <v>70</v>
      </c>
      <c r="J110" s="288">
        <v>4.37</v>
      </c>
      <c r="K110" s="289">
        <v>4.3600000000000003</v>
      </c>
      <c r="L110" s="290">
        <f t="shared" si="12"/>
        <v>4.3149999999999995</v>
      </c>
      <c r="M110" s="289">
        <v>4.34</v>
      </c>
      <c r="N110" s="289">
        <v>4.29</v>
      </c>
      <c r="O110" s="290">
        <f t="shared" si="10"/>
        <v>4.2299999999999995</v>
      </c>
      <c r="P110" s="289">
        <v>4.3</v>
      </c>
      <c r="Q110" s="289">
        <v>4.33</v>
      </c>
      <c r="R110" s="289">
        <v>4.0599999999999996</v>
      </c>
      <c r="S110" s="289">
        <v>4.2300000000000004</v>
      </c>
      <c r="T110" s="290">
        <f t="shared" si="17"/>
        <v>4.4649999999999999</v>
      </c>
      <c r="U110" s="289">
        <v>4.49</v>
      </c>
      <c r="V110" s="289">
        <v>4.4400000000000004</v>
      </c>
      <c r="W110" s="293">
        <f t="shared" si="18"/>
        <v>4.4350000000000005</v>
      </c>
      <c r="X110" s="331">
        <v>4.4400000000000004</v>
      </c>
      <c r="Y110" s="292">
        <v>4.43</v>
      </c>
      <c r="Z110" s="401">
        <f>'(입력) 강사만족도'!$E$1332</f>
        <v>4.4711363636363641</v>
      </c>
      <c r="AA110" s="505">
        <f t="shared" si="13"/>
        <v>4.3500874125874125</v>
      </c>
    </row>
    <row r="111" spans="1:40" ht="16.5" customHeight="1">
      <c r="A111" s="280" t="s">
        <v>4390</v>
      </c>
      <c r="B111" s="280" t="s">
        <v>2439</v>
      </c>
      <c r="C111" s="281" t="s">
        <v>2436</v>
      </c>
      <c r="D111" s="295" t="s">
        <v>2468</v>
      </c>
      <c r="E111" s="286">
        <v>5</v>
      </c>
      <c r="F111" s="286" t="s">
        <v>2469</v>
      </c>
      <c r="G111" s="285" t="s">
        <v>2470</v>
      </c>
      <c r="H111" s="286">
        <v>12</v>
      </c>
      <c r="I111" s="287">
        <v>11</v>
      </c>
      <c r="J111" s="288">
        <v>4.6399999999999997</v>
      </c>
      <c r="K111" s="289">
        <v>4.55</v>
      </c>
      <c r="L111" s="290">
        <f t="shared" si="12"/>
        <v>4.55</v>
      </c>
      <c r="M111" s="289">
        <v>4.55</v>
      </c>
      <c r="N111" s="289">
        <v>4.55</v>
      </c>
      <c r="O111" s="290">
        <f t="shared" si="10"/>
        <v>4.6400000000000006</v>
      </c>
      <c r="P111" s="289">
        <v>4.55</v>
      </c>
      <c r="Q111" s="289">
        <v>4.7300000000000004</v>
      </c>
      <c r="R111" s="289">
        <v>4.6399999999999997</v>
      </c>
      <c r="S111" s="289">
        <v>4.6399999999999997</v>
      </c>
      <c r="T111" s="290">
        <f t="shared" si="17"/>
        <v>4.7300000000000004</v>
      </c>
      <c r="U111" s="289">
        <v>4.7300000000000004</v>
      </c>
      <c r="V111" s="289">
        <v>4.7300000000000004</v>
      </c>
      <c r="W111" s="293">
        <f t="shared" si="18"/>
        <v>4.7300000000000004</v>
      </c>
      <c r="X111" s="331">
        <v>4.7300000000000004</v>
      </c>
      <c r="Y111" s="292" t="s">
        <v>2806</v>
      </c>
      <c r="Z111" s="401">
        <f>'(입력) 강사만족도'!$E$1344</f>
        <v>4.6444999999999999</v>
      </c>
      <c r="AA111" s="505">
        <f t="shared" si="13"/>
        <v>4.6403750000000006</v>
      </c>
    </row>
    <row r="112" spans="1:40" s="89" customFormat="1" ht="16.5" customHeight="1">
      <c r="A112" s="280" t="s">
        <v>4390</v>
      </c>
      <c r="B112" s="280" t="s">
        <v>2791</v>
      </c>
      <c r="C112" s="281" t="s">
        <v>66</v>
      </c>
      <c r="D112" s="295" t="s">
        <v>2792</v>
      </c>
      <c r="E112" s="286">
        <v>2</v>
      </c>
      <c r="F112" s="286" t="s">
        <v>2793</v>
      </c>
      <c r="G112" s="285" t="s">
        <v>2794</v>
      </c>
      <c r="H112" s="286">
        <v>32</v>
      </c>
      <c r="I112" s="287">
        <v>27</v>
      </c>
      <c r="J112" s="288">
        <v>4.8099999999999996</v>
      </c>
      <c r="K112" s="289">
        <v>4.74</v>
      </c>
      <c r="L112" s="290">
        <f t="shared" si="12"/>
        <v>4.74</v>
      </c>
      <c r="M112" s="289">
        <v>4.74</v>
      </c>
      <c r="N112" s="289">
        <v>4.74</v>
      </c>
      <c r="O112" s="290">
        <f t="shared" si="10"/>
        <v>4.76</v>
      </c>
      <c r="P112" s="289">
        <v>4.78</v>
      </c>
      <c r="Q112" s="289">
        <v>4.78</v>
      </c>
      <c r="R112" s="289">
        <v>4.74</v>
      </c>
      <c r="S112" s="289">
        <v>4.74</v>
      </c>
      <c r="T112" s="290">
        <f t="shared" si="17"/>
        <v>4.63</v>
      </c>
      <c r="U112" s="289">
        <v>4.59</v>
      </c>
      <c r="V112" s="289">
        <v>4.67</v>
      </c>
      <c r="W112" s="293">
        <f t="shared" si="18"/>
        <v>4.4450000000000003</v>
      </c>
      <c r="X112" s="331">
        <v>4.67</v>
      </c>
      <c r="Y112" s="292">
        <v>4.22</v>
      </c>
      <c r="Z112" s="401">
        <f>'(입력) 강사만족도'!$E$1396</f>
        <v>4.82</v>
      </c>
      <c r="AA112" s="505">
        <f t="shared" si="13"/>
        <v>4.6953846153846168</v>
      </c>
      <c r="AC112" s="85"/>
      <c r="AD112" s="85"/>
      <c r="AE112" s="85"/>
      <c r="AF112" s="85"/>
      <c r="AG112" s="85"/>
      <c r="AH112" s="85"/>
      <c r="AI112" s="85"/>
      <c r="AJ112" s="85"/>
      <c r="AK112" s="85"/>
      <c r="AL112" s="85"/>
      <c r="AM112" s="85"/>
      <c r="AN112" s="85"/>
    </row>
    <row r="113" spans="1:40" s="89" customFormat="1" ht="16.5" customHeight="1">
      <c r="A113" s="280" t="s">
        <v>4390</v>
      </c>
      <c r="B113" s="280" t="s">
        <v>2791</v>
      </c>
      <c r="C113" s="281" t="s">
        <v>2799</v>
      </c>
      <c r="D113" s="295" t="s">
        <v>2797</v>
      </c>
      <c r="E113" s="286">
        <v>2</v>
      </c>
      <c r="F113" s="286" t="s">
        <v>2798</v>
      </c>
      <c r="G113" s="285" t="s">
        <v>2125</v>
      </c>
      <c r="H113" s="286">
        <v>14</v>
      </c>
      <c r="I113" s="287">
        <v>14</v>
      </c>
      <c r="J113" s="288">
        <v>4.71</v>
      </c>
      <c r="K113" s="289">
        <v>4.6399999999999997</v>
      </c>
      <c r="L113" s="290">
        <f t="shared" si="12"/>
        <v>4.57</v>
      </c>
      <c r="M113" s="289">
        <v>4.57</v>
      </c>
      <c r="N113" s="289">
        <v>4.57</v>
      </c>
      <c r="O113" s="290">
        <f t="shared" si="10"/>
        <v>4.5175000000000001</v>
      </c>
      <c r="P113" s="289">
        <v>4.5</v>
      </c>
      <c r="Q113" s="289">
        <v>4.57</v>
      </c>
      <c r="R113" s="289">
        <v>4.43</v>
      </c>
      <c r="S113" s="289">
        <v>4.57</v>
      </c>
      <c r="T113" s="290">
        <f t="shared" si="17"/>
        <v>4.1399999999999997</v>
      </c>
      <c r="U113" s="289">
        <v>4.1399999999999997</v>
      </c>
      <c r="V113" s="289">
        <v>4.1399999999999997</v>
      </c>
      <c r="W113" s="293">
        <f t="shared" si="18"/>
        <v>4.46</v>
      </c>
      <c r="X113" s="331">
        <v>4.21</v>
      </c>
      <c r="Y113" s="292">
        <v>4.71</v>
      </c>
      <c r="Z113" s="401">
        <f>'(입력) 강사만족도'!$E$1400</f>
        <v>4.585</v>
      </c>
      <c r="AA113" s="505">
        <f t="shared" si="13"/>
        <v>4.4880769230769237</v>
      </c>
      <c r="AC113" s="85"/>
      <c r="AD113" s="85"/>
      <c r="AE113" s="85"/>
      <c r="AF113" s="85"/>
      <c r="AG113" s="85"/>
      <c r="AH113" s="85"/>
      <c r="AI113" s="85"/>
      <c r="AJ113" s="85"/>
      <c r="AK113" s="85"/>
      <c r="AL113" s="85"/>
      <c r="AM113" s="85"/>
      <c r="AN113" s="85"/>
    </row>
    <row r="114" spans="1:40" s="89" customFormat="1" ht="16.5" customHeight="1">
      <c r="A114" s="280" t="s">
        <v>4390</v>
      </c>
      <c r="B114" s="280" t="s">
        <v>2791</v>
      </c>
      <c r="C114" s="332" t="s">
        <v>2803</v>
      </c>
      <c r="D114" s="307" t="s">
        <v>92</v>
      </c>
      <c r="E114" s="308">
        <v>2</v>
      </c>
      <c r="F114" s="317" t="s">
        <v>2804</v>
      </c>
      <c r="G114" s="285" t="s">
        <v>2805</v>
      </c>
      <c r="H114" s="286">
        <v>19</v>
      </c>
      <c r="I114" s="287">
        <v>19</v>
      </c>
      <c r="J114" s="288">
        <v>4.58</v>
      </c>
      <c r="K114" s="289">
        <v>4.37</v>
      </c>
      <c r="L114" s="290">
        <f t="shared" si="12"/>
        <v>4.42</v>
      </c>
      <c r="M114" s="289">
        <v>4.47</v>
      </c>
      <c r="N114" s="289">
        <v>4.37</v>
      </c>
      <c r="O114" s="290">
        <f t="shared" si="10"/>
        <v>4.3949999999999996</v>
      </c>
      <c r="P114" s="289">
        <v>4.53</v>
      </c>
      <c r="Q114" s="289">
        <v>4.58</v>
      </c>
      <c r="R114" s="289">
        <v>4</v>
      </c>
      <c r="S114" s="289">
        <v>4.47</v>
      </c>
      <c r="T114" s="290">
        <f t="shared" si="17"/>
        <v>4.5549999999999997</v>
      </c>
      <c r="U114" s="289">
        <v>4.58</v>
      </c>
      <c r="V114" s="289">
        <v>4.53</v>
      </c>
      <c r="W114" s="293">
        <f t="shared" si="18"/>
        <v>4.42</v>
      </c>
      <c r="X114" s="331">
        <v>4.37</v>
      </c>
      <c r="Y114" s="292">
        <v>4.47</v>
      </c>
      <c r="Z114" s="401">
        <f>'(입력) 강사만족도'!$E$1407</f>
        <v>4.7139999999999995</v>
      </c>
      <c r="AA114" s="505">
        <f t="shared" si="13"/>
        <v>4.4641538461538453</v>
      </c>
      <c r="AC114" s="85"/>
      <c r="AD114" s="85"/>
      <c r="AE114" s="85"/>
      <c r="AF114" s="85"/>
      <c r="AG114" s="85"/>
      <c r="AH114" s="85"/>
      <c r="AI114" s="85"/>
      <c r="AJ114" s="85"/>
      <c r="AK114" s="85"/>
      <c r="AL114" s="85"/>
      <c r="AM114" s="85"/>
      <c r="AN114" s="85"/>
    </row>
    <row r="115" spans="1:40" s="89" customFormat="1" ht="16.5" customHeight="1">
      <c r="A115" s="280" t="s">
        <v>4390</v>
      </c>
      <c r="B115" s="280" t="s">
        <v>2791</v>
      </c>
      <c r="C115" s="281" t="s">
        <v>2801</v>
      </c>
      <c r="D115" s="295" t="s">
        <v>2795</v>
      </c>
      <c r="E115" s="286">
        <v>2</v>
      </c>
      <c r="F115" s="286" t="s">
        <v>2800</v>
      </c>
      <c r="G115" s="285" t="s">
        <v>2125</v>
      </c>
      <c r="H115" s="286">
        <v>22</v>
      </c>
      <c r="I115" s="287">
        <v>22</v>
      </c>
      <c r="J115" s="288">
        <v>4.7300000000000004</v>
      </c>
      <c r="K115" s="289">
        <v>4.32</v>
      </c>
      <c r="L115" s="290">
        <f t="shared" si="12"/>
        <v>4.7050000000000001</v>
      </c>
      <c r="M115" s="289">
        <v>4.68</v>
      </c>
      <c r="N115" s="289">
        <v>4.7300000000000004</v>
      </c>
      <c r="O115" s="290">
        <f t="shared" si="10"/>
        <v>4.6124999999999998</v>
      </c>
      <c r="P115" s="289">
        <v>4.68</v>
      </c>
      <c r="Q115" s="289">
        <v>4.59</v>
      </c>
      <c r="R115" s="289">
        <v>4.7300000000000004</v>
      </c>
      <c r="S115" s="289">
        <v>4.45</v>
      </c>
      <c r="T115" s="290">
        <f t="shared" si="17"/>
        <v>4.7300000000000004</v>
      </c>
      <c r="U115" s="289">
        <v>4.7300000000000004</v>
      </c>
      <c r="V115" s="289">
        <v>4.7300000000000004</v>
      </c>
      <c r="W115" s="293">
        <f t="shared" si="18"/>
        <v>4.43</v>
      </c>
      <c r="X115" s="331">
        <v>4.45</v>
      </c>
      <c r="Y115" s="292">
        <v>4.41</v>
      </c>
      <c r="Z115" s="401">
        <f>'(입력) 강사만족도'!$E$1418</f>
        <v>4.6790000000000003</v>
      </c>
      <c r="AA115" s="505">
        <f t="shared" si="13"/>
        <v>4.6083846153846162</v>
      </c>
      <c r="AC115" s="85"/>
      <c r="AD115" s="85"/>
      <c r="AE115" s="85"/>
      <c r="AF115" s="85"/>
      <c r="AG115" s="85"/>
      <c r="AH115" s="85"/>
      <c r="AI115" s="85"/>
      <c r="AJ115" s="85"/>
      <c r="AK115" s="85"/>
      <c r="AL115" s="85"/>
      <c r="AM115" s="85"/>
    </row>
    <row r="116" spans="1:40" s="89" customFormat="1" ht="16.5" customHeight="1">
      <c r="A116" s="280" t="s">
        <v>4390</v>
      </c>
      <c r="B116" s="280" t="s">
        <v>2791</v>
      </c>
      <c r="C116" s="281" t="s">
        <v>2802</v>
      </c>
      <c r="D116" s="295" t="s">
        <v>2796</v>
      </c>
      <c r="E116" s="286">
        <v>6</v>
      </c>
      <c r="F116" s="286" t="s">
        <v>2800</v>
      </c>
      <c r="G116" s="285" t="s">
        <v>2470</v>
      </c>
      <c r="H116" s="286">
        <v>16</v>
      </c>
      <c r="I116" s="287">
        <v>16</v>
      </c>
      <c r="J116" s="288">
        <v>4.9400000000000004</v>
      </c>
      <c r="K116" s="289">
        <v>4.88</v>
      </c>
      <c r="L116" s="290">
        <f t="shared" si="12"/>
        <v>4.9400000000000004</v>
      </c>
      <c r="M116" s="289">
        <v>4.9400000000000004</v>
      </c>
      <c r="N116" s="289">
        <v>4.9400000000000004</v>
      </c>
      <c r="O116" s="290">
        <f t="shared" ref="O116:O151" si="20">AVERAGE(P116:S116)</f>
        <v>5</v>
      </c>
      <c r="P116" s="289">
        <v>5</v>
      </c>
      <c r="Q116" s="289">
        <v>5</v>
      </c>
      <c r="R116" s="289">
        <v>5</v>
      </c>
      <c r="S116" s="289">
        <v>5</v>
      </c>
      <c r="T116" s="290">
        <f t="shared" si="17"/>
        <v>5</v>
      </c>
      <c r="U116" s="289">
        <v>5</v>
      </c>
      <c r="V116" s="289">
        <v>5</v>
      </c>
      <c r="W116" s="293">
        <f t="shared" si="18"/>
        <v>4.88</v>
      </c>
      <c r="X116" s="331">
        <v>4.88</v>
      </c>
      <c r="Y116" s="292" t="s">
        <v>2807</v>
      </c>
      <c r="Z116" s="401">
        <f>'(입력) 강사만족도'!$E$1424</f>
        <v>4.9279999999999999</v>
      </c>
      <c r="AA116" s="505">
        <f t="shared" si="13"/>
        <v>4.9590000000000005</v>
      </c>
    </row>
    <row r="117" spans="1:40" ht="16.5" customHeight="1">
      <c r="A117" s="303" t="s">
        <v>5772</v>
      </c>
      <c r="B117" s="303"/>
      <c r="C117" s="303"/>
      <c r="D117" s="303"/>
      <c r="E117" s="477"/>
      <c r="F117" s="478"/>
      <c r="G117" s="479"/>
      <c r="H117" s="480">
        <f>SUM(H110:H116)</f>
        <v>203</v>
      </c>
      <c r="I117" s="481">
        <f>SUM(I110:I116)</f>
        <v>179</v>
      </c>
      <c r="J117" s="319">
        <f>AVERAGE(J110:J116)</f>
        <v>4.6828571428571433</v>
      </c>
      <c r="K117" s="319">
        <f t="shared" ref="K117:AA117" si="21">AVERAGE(K110:K116)</f>
        <v>4.5514285714285716</v>
      </c>
      <c r="L117" s="319">
        <f t="shared" si="21"/>
        <v>4.605714285714285</v>
      </c>
      <c r="M117" s="319">
        <f t="shared" si="21"/>
        <v>4.612857142857143</v>
      </c>
      <c r="N117" s="319">
        <f t="shared" si="21"/>
        <v>4.5985714285714279</v>
      </c>
      <c r="O117" s="319">
        <f t="shared" si="21"/>
        <v>4.5935714285714289</v>
      </c>
      <c r="P117" s="319">
        <f t="shared" si="21"/>
        <v>4.62</v>
      </c>
      <c r="Q117" s="319">
        <f t="shared" si="21"/>
        <v>4.6542857142857139</v>
      </c>
      <c r="R117" s="319">
        <f t="shared" si="21"/>
        <v>4.5142857142857142</v>
      </c>
      <c r="S117" s="319">
        <f t="shared" si="21"/>
        <v>4.5857142857142845</v>
      </c>
      <c r="T117" s="319">
        <f t="shared" si="21"/>
        <v>4.6071428571428568</v>
      </c>
      <c r="U117" s="319">
        <f t="shared" si="21"/>
        <v>4.6085714285714294</v>
      </c>
      <c r="V117" s="319">
        <f t="shared" si="21"/>
        <v>4.6057142857142859</v>
      </c>
      <c r="W117" s="319">
        <f t="shared" si="21"/>
        <v>4.5428571428571427</v>
      </c>
      <c r="X117" s="319">
        <f t="shared" si="21"/>
        <v>4.5357142857142856</v>
      </c>
      <c r="Y117" s="319">
        <f t="shared" si="21"/>
        <v>4.4479999999999995</v>
      </c>
      <c r="Z117" s="402">
        <f>'(입력) 강사만족도'!$E$1455</f>
        <v>4.5638716814159297</v>
      </c>
      <c r="AA117" s="581">
        <f t="shared" si="21"/>
        <v>4.6007803446553455</v>
      </c>
      <c r="AB117" s="86"/>
    </row>
    <row r="118" spans="1:40" s="90" customFormat="1" ht="16.5" customHeight="1">
      <c r="A118" s="280" t="s">
        <v>4391</v>
      </c>
      <c r="B118" s="280" t="s">
        <v>2875</v>
      </c>
      <c r="C118" s="333" t="s">
        <v>226</v>
      </c>
      <c r="D118" s="307" t="s">
        <v>560</v>
      </c>
      <c r="E118" s="308">
        <v>3</v>
      </c>
      <c r="F118" s="317" t="s">
        <v>2877</v>
      </c>
      <c r="G118" s="334" t="s">
        <v>2103</v>
      </c>
      <c r="H118" s="299">
        <v>17</v>
      </c>
      <c r="I118" s="300">
        <v>17</v>
      </c>
      <c r="J118" s="301">
        <v>4.41</v>
      </c>
      <c r="K118" s="285">
        <v>4.41</v>
      </c>
      <c r="L118" s="290">
        <f t="shared" si="12"/>
        <v>4.3250000000000002</v>
      </c>
      <c r="M118" s="285">
        <v>4.24</v>
      </c>
      <c r="N118" s="285">
        <v>4.41</v>
      </c>
      <c r="O118" s="290">
        <f t="shared" si="20"/>
        <v>4.47</v>
      </c>
      <c r="P118" s="285">
        <v>4.47</v>
      </c>
      <c r="Q118" s="285">
        <v>4.41</v>
      </c>
      <c r="R118" s="285">
        <v>4.53</v>
      </c>
      <c r="S118" s="285">
        <v>4.47</v>
      </c>
      <c r="T118" s="290">
        <f t="shared" si="17"/>
        <v>4.4399999999999995</v>
      </c>
      <c r="U118" s="285">
        <v>4.47</v>
      </c>
      <c r="V118" s="285">
        <v>4.41</v>
      </c>
      <c r="W118" s="293">
        <f t="shared" si="18"/>
        <v>4.47</v>
      </c>
      <c r="X118" s="285">
        <v>4.47</v>
      </c>
      <c r="Y118" s="285">
        <v>4.47</v>
      </c>
      <c r="Z118" s="404">
        <f>'(입력) 강사만족도'!$E$1465</f>
        <v>4.4189285714285713</v>
      </c>
      <c r="AA118" s="505">
        <f t="shared" si="13"/>
        <v>4.4299175824175823</v>
      </c>
      <c r="AC118" s="89"/>
      <c r="AD118" s="89"/>
      <c r="AE118" s="89"/>
      <c r="AF118" s="89"/>
      <c r="AG118" s="89"/>
      <c r="AH118" s="89"/>
      <c r="AI118" s="89"/>
      <c r="AJ118" s="89"/>
      <c r="AK118" s="89"/>
      <c r="AL118" s="89"/>
      <c r="AM118" s="89"/>
      <c r="AN118" s="89"/>
    </row>
    <row r="119" spans="1:40" s="90" customFormat="1" ht="16.5" customHeight="1">
      <c r="A119" s="280" t="s">
        <v>4391</v>
      </c>
      <c r="B119" s="280" t="s">
        <v>2876</v>
      </c>
      <c r="C119" s="333" t="s">
        <v>224</v>
      </c>
      <c r="D119" s="307" t="s">
        <v>2873</v>
      </c>
      <c r="E119" s="308">
        <v>1</v>
      </c>
      <c r="F119" s="317" t="s">
        <v>2878</v>
      </c>
      <c r="G119" s="334" t="s">
        <v>2103</v>
      </c>
      <c r="H119" s="299">
        <v>21</v>
      </c>
      <c r="I119" s="300">
        <v>21</v>
      </c>
      <c r="J119" s="301">
        <v>4.33</v>
      </c>
      <c r="K119" s="285">
        <v>4.33</v>
      </c>
      <c r="L119" s="290">
        <f t="shared" si="12"/>
        <v>4.335</v>
      </c>
      <c r="M119" s="285">
        <v>4.43</v>
      </c>
      <c r="N119" s="285">
        <v>4.24</v>
      </c>
      <c r="O119" s="290">
        <f t="shared" si="20"/>
        <v>4.3824999999999994</v>
      </c>
      <c r="P119" s="285">
        <v>4.43</v>
      </c>
      <c r="Q119" s="285">
        <v>4.43</v>
      </c>
      <c r="R119" s="285">
        <v>4.29</v>
      </c>
      <c r="S119" s="285">
        <v>4.38</v>
      </c>
      <c r="T119" s="290">
        <f t="shared" si="17"/>
        <v>4.5199999999999996</v>
      </c>
      <c r="U119" s="285">
        <v>4.5199999999999996</v>
      </c>
      <c r="V119" s="285">
        <v>4.5199999999999996</v>
      </c>
      <c r="W119" s="293">
        <f t="shared" si="18"/>
        <v>4.5250000000000004</v>
      </c>
      <c r="X119" s="285">
        <v>4.4800000000000004</v>
      </c>
      <c r="Y119" s="285">
        <v>4.57</v>
      </c>
      <c r="Z119" s="404">
        <f>'(입력) 강사만족도'!$E$1479</f>
        <v>4.3895</v>
      </c>
      <c r="AA119" s="505">
        <f t="shared" si="13"/>
        <v>4.4107307692307689</v>
      </c>
      <c r="AC119" s="89"/>
      <c r="AD119" s="89"/>
      <c r="AE119" s="89"/>
      <c r="AF119" s="89"/>
      <c r="AG119" s="89"/>
      <c r="AH119" s="89"/>
      <c r="AI119" s="89"/>
      <c r="AJ119" s="89"/>
      <c r="AK119" s="89"/>
      <c r="AL119" s="89"/>
      <c r="AM119" s="89"/>
      <c r="AN119" s="89"/>
    </row>
    <row r="120" spans="1:40" s="90" customFormat="1" ht="16.5" customHeight="1">
      <c r="A120" s="280" t="s">
        <v>4391</v>
      </c>
      <c r="B120" s="280" t="s">
        <v>2876</v>
      </c>
      <c r="C120" s="333" t="s">
        <v>225</v>
      </c>
      <c r="D120" s="307" t="s">
        <v>2874</v>
      </c>
      <c r="E120" s="308">
        <v>3</v>
      </c>
      <c r="F120" s="317" t="s">
        <v>2879</v>
      </c>
      <c r="G120" s="334" t="s">
        <v>2107</v>
      </c>
      <c r="H120" s="299">
        <v>20</v>
      </c>
      <c r="I120" s="300">
        <v>20</v>
      </c>
      <c r="J120" s="301">
        <v>4.55</v>
      </c>
      <c r="K120" s="285">
        <v>4.8</v>
      </c>
      <c r="L120" s="290">
        <f t="shared" si="12"/>
        <v>4.665</v>
      </c>
      <c r="M120" s="285">
        <v>4.6500000000000004</v>
      </c>
      <c r="N120" s="285">
        <v>4.68</v>
      </c>
      <c r="O120" s="290">
        <f t="shared" si="20"/>
        <v>4.4874999999999998</v>
      </c>
      <c r="P120" s="285">
        <v>4.5999999999999996</v>
      </c>
      <c r="Q120" s="285">
        <v>4.6500000000000004</v>
      </c>
      <c r="R120" s="285">
        <v>4.25</v>
      </c>
      <c r="S120" s="285">
        <v>4.45</v>
      </c>
      <c r="T120" s="290">
        <f t="shared" si="17"/>
        <v>4.6500000000000004</v>
      </c>
      <c r="U120" s="285">
        <v>4.5999999999999996</v>
      </c>
      <c r="V120" s="285">
        <v>4.7</v>
      </c>
      <c r="W120" s="293">
        <f t="shared" si="18"/>
        <v>4.0999999999999996</v>
      </c>
      <c r="X120" s="285">
        <v>4.0999999999999996</v>
      </c>
      <c r="Y120" s="285" t="s">
        <v>2880</v>
      </c>
      <c r="Z120" s="404">
        <f>'(입력) 강사만족도'!$E$1473</f>
        <v>4.5999999999999996</v>
      </c>
      <c r="AA120" s="505">
        <f t="shared" si="13"/>
        <v>4.5525000000000011</v>
      </c>
      <c r="AC120" s="89"/>
      <c r="AD120" s="89"/>
      <c r="AE120" s="89"/>
      <c r="AF120" s="89"/>
      <c r="AG120" s="89"/>
      <c r="AH120" s="89"/>
      <c r="AI120" s="89"/>
      <c r="AJ120" s="89"/>
      <c r="AK120" s="89"/>
      <c r="AL120" s="89"/>
      <c r="AM120" s="89"/>
      <c r="AN120" s="85"/>
    </row>
    <row r="121" spans="1:40" s="90" customFormat="1" ht="16.5" customHeight="1">
      <c r="A121" s="280" t="s">
        <v>4391</v>
      </c>
      <c r="B121" s="280" t="s">
        <v>2946</v>
      </c>
      <c r="C121" s="333" t="s">
        <v>481</v>
      </c>
      <c r="D121" s="307" t="s">
        <v>479</v>
      </c>
      <c r="E121" s="308">
        <v>3</v>
      </c>
      <c r="F121" s="317" t="s">
        <v>2948</v>
      </c>
      <c r="G121" s="334" t="s">
        <v>2103</v>
      </c>
      <c r="H121" s="299">
        <v>67</v>
      </c>
      <c r="I121" s="300">
        <v>61</v>
      </c>
      <c r="J121" s="301">
        <v>4.5599999999999996</v>
      </c>
      <c r="K121" s="285">
        <v>4.5599999999999996</v>
      </c>
      <c r="L121" s="290">
        <f t="shared" si="12"/>
        <v>4.45</v>
      </c>
      <c r="M121" s="285">
        <v>4.57</v>
      </c>
      <c r="N121" s="285">
        <v>4.33</v>
      </c>
      <c r="O121" s="290">
        <f t="shared" si="20"/>
        <v>4.4350000000000005</v>
      </c>
      <c r="P121" s="285">
        <v>4.46</v>
      </c>
      <c r="Q121" s="285">
        <v>4.38</v>
      </c>
      <c r="R121" s="285">
        <v>4.46</v>
      </c>
      <c r="S121" s="285">
        <v>4.4400000000000004</v>
      </c>
      <c r="T121" s="290">
        <f t="shared" ref="T121:T126" si="22">AVERAGE(U121:V121)</f>
        <v>4.58</v>
      </c>
      <c r="U121" s="285">
        <v>4.5199999999999996</v>
      </c>
      <c r="V121" s="285">
        <v>4.6399999999999997</v>
      </c>
      <c r="W121" s="293">
        <f t="shared" ref="W121:W126" si="23">AVERAGE(X121:Y121)</f>
        <v>4.4849999999999994</v>
      </c>
      <c r="X121" s="285">
        <v>4.43</v>
      </c>
      <c r="Y121" s="285">
        <v>4.54</v>
      </c>
      <c r="Z121" s="404">
        <f>'(입력) 강사만족도'!$E$1509</f>
        <v>4.516</v>
      </c>
      <c r="AA121" s="505">
        <f t="shared" si="13"/>
        <v>4.4927692307692304</v>
      </c>
    </row>
    <row r="122" spans="1:40" ht="17.25" customHeight="1">
      <c r="A122" s="280" t="s">
        <v>4391</v>
      </c>
      <c r="B122" s="280" t="s">
        <v>2947</v>
      </c>
      <c r="C122" s="333" t="s">
        <v>88</v>
      </c>
      <c r="D122" s="307" t="s">
        <v>684</v>
      </c>
      <c r="E122" s="308">
        <v>3</v>
      </c>
      <c r="F122" s="317" t="s">
        <v>2949</v>
      </c>
      <c r="G122" s="334" t="s">
        <v>2103</v>
      </c>
      <c r="H122" s="299">
        <v>15</v>
      </c>
      <c r="I122" s="300">
        <v>15</v>
      </c>
      <c r="J122" s="301">
        <v>4.87</v>
      </c>
      <c r="K122" s="285">
        <v>4.7300000000000004</v>
      </c>
      <c r="L122" s="290">
        <f t="shared" si="12"/>
        <v>4.7650000000000006</v>
      </c>
      <c r="M122" s="285">
        <v>4.8</v>
      </c>
      <c r="N122" s="285">
        <v>4.7300000000000004</v>
      </c>
      <c r="O122" s="290">
        <f t="shared" si="20"/>
        <v>4.682500000000001</v>
      </c>
      <c r="P122" s="285">
        <v>4.8</v>
      </c>
      <c r="Q122" s="285">
        <v>4.7300000000000004</v>
      </c>
      <c r="R122" s="285">
        <v>4.53</v>
      </c>
      <c r="S122" s="285">
        <v>4.67</v>
      </c>
      <c r="T122" s="290">
        <f t="shared" si="22"/>
        <v>4.7650000000000006</v>
      </c>
      <c r="U122" s="285">
        <v>4.8</v>
      </c>
      <c r="V122" s="285">
        <v>4.7300000000000004</v>
      </c>
      <c r="W122" s="293">
        <f t="shared" si="23"/>
        <v>4.7349999999999994</v>
      </c>
      <c r="X122" s="285">
        <v>4.67</v>
      </c>
      <c r="Y122" s="285">
        <v>4.8</v>
      </c>
      <c r="Z122" s="404">
        <f>'(입력) 강사만족도'!$E$1515</f>
        <v>4.7660416666666672</v>
      </c>
      <c r="AA122" s="505">
        <f t="shared" si="13"/>
        <v>4.7404647435897438</v>
      </c>
      <c r="AC122" s="90"/>
      <c r="AD122" s="90"/>
      <c r="AE122" s="90"/>
      <c r="AF122" s="90"/>
      <c r="AG122" s="90"/>
      <c r="AH122" s="90"/>
      <c r="AI122" s="90"/>
      <c r="AJ122" s="90"/>
      <c r="AK122" s="90"/>
      <c r="AL122" s="90"/>
      <c r="AM122" s="90"/>
      <c r="AN122" s="90"/>
    </row>
    <row r="123" spans="1:40" ht="16.5" customHeight="1">
      <c r="A123" s="280" t="s">
        <v>4391</v>
      </c>
      <c r="B123" s="280" t="s">
        <v>2946</v>
      </c>
      <c r="C123" s="333" t="s">
        <v>225</v>
      </c>
      <c r="D123" s="307" t="s">
        <v>230</v>
      </c>
      <c r="E123" s="308">
        <v>3</v>
      </c>
      <c r="F123" s="317" t="s">
        <v>2950</v>
      </c>
      <c r="G123" s="334" t="s">
        <v>2951</v>
      </c>
      <c r="H123" s="299">
        <v>25</v>
      </c>
      <c r="I123" s="300">
        <v>22</v>
      </c>
      <c r="J123" s="301">
        <v>4.7300000000000004</v>
      </c>
      <c r="K123" s="285">
        <v>4.45</v>
      </c>
      <c r="L123" s="290">
        <f t="shared" si="12"/>
        <v>4.6150000000000002</v>
      </c>
      <c r="M123" s="285">
        <v>4.59</v>
      </c>
      <c r="N123" s="285">
        <v>4.6399999999999997</v>
      </c>
      <c r="O123" s="290">
        <f t="shared" si="20"/>
        <v>4.5575000000000001</v>
      </c>
      <c r="P123" s="285">
        <v>4.59</v>
      </c>
      <c r="Q123" s="285">
        <v>4.59</v>
      </c>
      <c r="R123" s="285">
        <v>4.5</v>
      </c>
      <c r="S123" s="285">
        <v>4.55</v>
      </c>
      <c r="T123" s="290">
        <f t="shared" si="22"/>
        <v>4.6399999999999997</v>
      </c>
      <c r="U123" s="285">
        <v>4.6399999999999997</v>
      </c>
      <c r="V123" s="285">
        <v>4.6399999999999997</v>
      </c>
      <c r="W123" s="293">
        <f t="shared" si="23"/>
        <v>4.57</v>
      </c>
      <c r="X123" s="285">
        <v>4.59</v>
      </c>
      <c r="Y123" s="285">
        <v>4.55</v>
      </c>
      <c r="Z123" s="404">
        <f>'(입력) 강사만족도'!$E$1528</f>
        <v>4.628333333333333</v>
      </c>
      <c r="AA123" s="505">
        <f t="shared" si="13"/>
        <v>4.5914102564102564</v>
      </c>
      <c r="AC123" s="90"/>
      <c r="AD123" s="90"/>
      <c r="AE123" s="90"/>
      <c r="AF123" s="90"/>
      <c r="AG123" s="90"/>
      <c r="AH123" s="90"/>
      <c r="AI123" s="90"/>
      <c r="AJ123" s="90"/>
      <c r="AK123" s="90"/>
      <c r="AL123" s="90"/>
      <c r="AM123" s="90"/>
      <c r="AN123" s="90"/>
    </row>
    <row r="124" spans="1:40" s="90" customFormat="1" ht="16.5" customHeight="1">
      <c r="A124" s="280" t="s">
        <v>4391</v>
      </c>
      <c r="B124" s="280" t="s">
        <v>3001</v>
      </c>
      <c r="C124" s="333" t="s">
        <v>226</v>
      </c>
      <c r="D124" s="307" t="s">
        <v>3042</v>
      </c>
      <c r="E124" s="308">
        <v>1</v>
      </c>
      <c r="F124" s="317" t="s">
        <v>3003</v>
      </c>
      <c r="G124" s="334" t="s">
        <v>2102</v>
      </c>
      <c r="H124" s="299">
        <v>44</v>
      </c>
      <c r="I124" s="300">
        <v>43</v>
      </c>
      <c r="J124" s="301">
        <v>4.5999999999999996</v>
      </c>
      <c r="K124" s="285">
        <v>4.4400000000000004</v>
      </c>
      <c r="L124" s="290">
        <f t="shared" si="12"/>
        <v>4.53</v>
      </c>
      <c r="M124" s="285">
        <v>4.53</v>
      </c>
      <c r="N124" s="285">
        <v>4.53</v>
      </c>
      <c r="O124" s="290">
        <f t="shared" si="20"/>
        <v>4.5049999999999999</v>
      </c>
      <c r="P124" s="285">
        <v>4.53</v>
      </c>
      <c r="Q124" s="285">
        <v>4.58</v>
      </c>
      <c r="R124" s="285">
        <v>4.42</v>
      </c>
      <c r="S124" s="285">
        <v>4.49</v>
      </c>
      <c r="T124" s="290">
        <f t="shared" si="22"/>
        <v>4.5449999999999999</v>
      </c>
      <c r="U124" s="285">
        <v>4.5599999999999996</v>
      </c>
      <c r="V124" s="285">
        <v>4.53</v>
      </c>
      <c r="W124" s="293">
        <f t="shared" si="23"/>
        <v>4.4399999999999995</v>
      </c>
      <c r="X124" s="285">
        <v>4.53</v>
      </c>
      <c r="Y124" s="285">
        <v>4.3499999999999996</v>
      </c>
      <c r="Z124" s="404">
        <f>'(입력) 강사만족도'!$E$1559</f>
        <v>4.6258333333333335</v>
      </c>
      <c r="AA124" s="505">
        <f t="shared" si="13"/>
        <v>4.5166025641025644</v>
      </c>
      <c r="AN124" s="85"/>
    </row>
    <row r="125" spans="1:40" ht="17.25" customHeight="1">
      <c r="A125" s="280" t="s">
        <v>4391</v>
      </c>
      <c r="B125" s="280" t="s">
        <v>3040</v>
      </c>
      <c r="C125" s="333" t="s">
        <v>67</v>
      </c>
      <c r="D125" s="307" t="s">
        <v>3043</v>
      </c>
      <c r="E125" s="308">
        <v>1</v>
      </c>
      <c r="F125" s="317" t="s">
        <v>3004</v>
      </c>
      <c r="G125" s="334" t="s">
        <v>2102</v>
      </c>
      <c r="H125" s="299">
        <v>36</v>
      </c>
      <c r="I125" s="300">
        <v>32</v>
      </c>
      <c r="J125" s="301">
        <v>4.91</v>
      </c>
      <c r="K125" s="285">
        <v>4.72</v>
      </c>
      <c r="L125" s="290">
        <f t="shared" si="12"/>
        <v>4.84</v>
      </c>
      <c r="M125" s="285">
        <v>4.84</v>
      </c>
      <c r="N125" s="285">
        <v>4.84</v>
      </c>
      <c r="O125" s="290">
        <f t="shared" si="20"/>
        <v>4.7025000000000006</v>
      </c>
      <c r="P125" s="285">
        <v>4.84</v>
      </c>
      <c r="Q125" s="285">
        <v>4.91</v>
      </c>
      <c r="R125" s="285">
        <v>4.28</v>
      </c>
      <c r="S125" s="285">
        <v>4.78</v>
      </c>
      <c r="T125" s="290">
        <f t="shared" si="22"/>
        <v>4.7949999999999999</v>
      </c>
      <c r="U125" s="285">
        <v>4.75</v>
      </c>
      <c r="V125" s="285">
        <v>4.84</v>
      </c>
      <c r="W125" s="293">
        <f t="shared" si="23"/>
        <v>4.6100000000000003</v>
      </c>
      <c r="X125" s="285">
        <v>4.6900000000000004</v>
      </c>
      <c r="Y125" s="285">
        <v>4.53</v>
      </c>
      <c r="Z125" s="404">
        <f>'(입력) 강사만족도'!$E$1566</f>
        <v>4.9150000000000009</v>
      </c>
      <c r="AA125" s="505">
        <f t="shared" si="13"/>
        <v>4.757307692307692</v>
      </c>
    </row>
    <row r="126" spans="1:40" ht="16.5" customHeight="1">
      <c r="A126" s="280" t="s">
        <v>4391</v>
      </c>
      <c r="B126" s="280" t="s">
        <v>3001</v>
      </c>
      <c r="C126" s="333" t="s">
        <v>225</v>
      </c>
      <c r="D126" s="307" t="s">
        <v>3044</v>
      </c>
      <c r="E126" s="308">
        <v>2</v>
      </c>
      <c r="F126" s="317" t="s">
        <v>3004</v>
      </c>
      <c r="G126" s="334" t="s">
        <v>2102</v>
      </c>
      <c r="H126" s="299">
        <v>30</v>
      </c>
      <c r="I126" s="300">
        <v>28</v>
      </c>
      <c r="J126" s="301">
        <v>4.79</v>
      </c>
      <c r="K126" s="285">
        <v>4.75</v>
      </c>
      <c r="L126" s="290">
        <f t="shared" si="12"/>
        <v>4.7850000000000001</v>
      </c>
      <c r="M126" s="285">
        <v>4.75</v>
      </c>
      <c r="N126" s="285">
        <v>4.82</v>
      </c>
      <c r="O126" s="290">
        <f t="shared" si="20"/>
        <v>4.8475000000000001</v>
      </c>
      <c r="P126" s="285">
        <v>4.82</v>
      </c>
      <c r="Q126" s="285">
        <v>4.93</v>
      </c>
      <c r="R126" s="285">
        <v>4.82</v>
      </c>
      <c r="S126" s="285">
        <v>4.82</v>
      </c>
      <c r="T126" s="290">
        <f t="shared" si="22"/>
        <v>4.79</v>
      </c>
      <c r="U126" s="285">
        <v>4.79</v>
      </c>
      <c r="V126" s="285">
        <v>4.79</v>
      </c>
      <c r="W126" s="293">
        <f t="shared" si="23"/>
        <v>4.6449999999999996</v>
      </c>
      <c r="X126" s="285">
        <v>4.68</v>
      </c>
      <c r="Y126" s="285">
        <v>4.6100000000000003</v>
      </c>
      <c r="Z126" s="404">
        <f>'(입력) 강사만족도'!$E$1569</f>
        <v>4.8774999999999995</v>
      </c>
      <c r="AA126" s="505">
        <f t="shared" si="13"/>
        <v>4.7882692307692301</v>
      </c>
    </row>
    <row r="127" spans="1:40" ht="17.25" customHeight="1">
      <c r="A127" s="280" t="s">
        <v>4391</v>
      </c>
      <c r="B127" s="280" t="s">
        <v>3041</v>
      </c>
      <c r="C127" s="333" t="s">
        <v>226</v>
      </c>
      <c r="D127" s="307" t="s">
        <v>3134</v>
      </c>
      <c r="E127" s="308">
        <v>4</v>
      </c>
      <c r="F127" s="317" t="s">
        <v>3048</v>
      </c>
      <c r="G127" s="334" t="s">
        <v>3047</v>
      </c>
      <c r="H127" s="299">
        <v>25</v>
      </c>
      <c r="I127" s="300">
        <v>20</v>
      </c>
      <c r="J127" s="301">
        <v>4.55</v>
      </c>
      <c r="K127" s="285">
        <v>4.2</v>
      </c>
      <c r="L127" s="290">
        <f t="shared" si="12"/>
        <v>4.3</v>
      </c>
      <c r="M127" s="285">
        <v>4.3</v>
      </c>
      <c r="N127" s="285">
        <v>4.3</v>
      </c>
      <c r="O127" s="290">
        <f t="shared" si="20"/>
        <v>4.2374999999999998</v>
      </c>
      <c r="P127" s="285">
        <v>4.0999999999999996</v>
      </c>
      <c r="Q127" s="285">
        <v>4.25</v>
      </c>
      <c r="R127" s="285">
        <v>4.25</v>
      </c>
      <c r="S127" s="285">
        <v>4.3499999999999996</v>
      </c>
      <c r="T127" s="290">
        <f t="shared" ref="T127:T132" si="24">AVERAGE(U127:V127)</f>
        <v>4.5</v>
      </c>
      <c r="U127" s="285">
        <v>4.5</v>
      </c>
      <c r="V127" s="285">
        <v>4.5</v>
      </c>
      <c r="W127" s="293">
        <f t="shared" ref="W127:W134" si="25">AVERAGE(X127:Y127)</f>
        <v>4.375</v>
      </c>
      <c r="X127" s="285">
        <v>4.3499999999999996</v>
      </c>
      <c r="Y127" s="285">
        <v>4.4000000000000004</v>
      </c>
      <c r="Z127" s="404">
        <f>'(입력) 강사만족도'!$E$1577</f>
        <v>4.4633333333333338</v>
      </c>
      <c r="AA127" s="505">
        <f t="shared" si="13"/>
        <v>4.3471794871794875</v>
      </c>
      <c r="AC127" s="90"/>
      <c r="AD127" s="90"/>
      <c r="AE127" s="90"/>
      <c r="AF127" s="90"/>
      <c r="AG127" s="90"/>
      <c r="AH127" s="90"/>
      <c r="AI127" s="90"/>
      <c r="AJ127" s="90"/>
      <c r="AK127" s="90"/>
      <c r="AL127" s="90"/>
      <c r="AM127" s="90"/>
    </row>
    <row r="128" spans="1:40" ht="16.5" customHeight="1">
      <c r="A128" s="280" t="s">
        <v>4391</v>
      </c>
      <c r="B128" s="280" t="s">
        <v>3041</v>
      </c>
      <c r="C128" s="333" t="s">
        <v>481</v>
      </c>
      <c r="D128" s="307" t="s">
        <v>3049</v>
      </c>
      <c r="E128" s="308">
        <v>1</v>
      </c>
      <c r="F128" s="317" t="s">
        <v>3050</v>
      </c>
      <c r="G128" s="334" t="s">
        <v>2106</v>
      </c>
      <c r="H128" s="299">
        <v>18</v>
      </c>
      <c r="I128" s="300">
        <v>0</v>
      </c>
      <c r="J128" s="301">
        <v>5</v>
      </c>
      <c r="K128" s="285">
        <v>4</v>
      </c>
      <c r="L128" s="290">
        <f t="shared" si="12"/>
        <v>4.75</v>
      </c>
      <c r="M128" s="285">
        <v>4.8899999999999997</v>
      </c>
      <c r="N128" s="285">
        <v>4.6100000000000003</v>
      </c>
      <c r="O128" s="290">
        <f t="shared" si="20"/>
        <v>4.7774999999999999</v>
      </c>
      <c r="P128" s="285">
        <v>4.8899999999999997</v>
      </c>
      <c r="Q128" s="285">
        <v>4.9400000000000004</v>
      </c>
      <c r="R128" s="285">
        <v>4.3899999999999997</v>
      </c>
      <c r="S128" s="285">
        <v>4.8899999999999997</v>
      </c>
      <c r="T128" s="290">
        <f t="shared" si="24"/>
        <v>4.9400000000000004</v>
      </c>
      <c r="U128" s="285">
        <v>4.9400000000000004</v>
      </c>
      <c r="V128" s="285">
        <v>4.9400000000000004</v>
      </c>
      <c r="W128" s="293">
        <f t="shared" si="25"/>
        <v>4.9400000000000004</v>
      </c>
      <c r="X128" s="285">
        <v>4.9400000000000004</v>
      </c>
      <c r="Y128" s="285" t="s">
        <v>3055</v>
      </c>
      <c r="Z128" s="404">
        <f>'(입력) 강사만족도'!$E$1584</f>
        <v>4.984285714285714</v>
      </c>
      <c r="AA128" s="505">
        <f t="shared" si="13"/>
        <v>4.784523809523809</v>
      </c>
    </row>
    <row r="129" spans="1:28" ht="16.5" customHeight="1">
      <c r="A129" s="280" t="s">
        <v>4391</v>
      </c>
      <c r="B129" s="280" t="s">
        <v>3041</v>
      </c>
      <c r="C129" s="333" t="s">
        <v>225</v>
      </c>
      <c r="D129" s="307" t="s">
        <v>3233</v>
      </c>
      <c r="E129" s="308">
        <v>2</v>
      </c>
      <c r="F129" s="317" t="s">
        <v>3050</v>
      </c>
      <c r="G129" s="334" t="s">
        <v>3053</v>
      </c>
      <c r="H129" s="299">
        <v>28</v>
      </c>
      <c r="I129" s="300">
        <v>26</v>
      </c>
      <c r="J129" s="301">
        <v>4.6500000000000004</v>
      </c>
      <c r="K129" s="285">
        <v>4.62</v>
      </c>
      <c r="L129" s="290">
        <f t="shared" si="12"/>
        <v>4.54</v>
      </c>
      <c r="M129" s="285">
        <v>4.58</v>
      </c>
      <c r="N129" s="285">
        <v>4.5</v>
      </c>
      <c r="O129" s="290">
        <f t="shared" si="20"/>
        <v>4.46</v>
      </c>
      <c r="P129" s="285">
        <v>4.42</v>
      </c>
      <c r="Q129" s="285">
        <v>4.5</v>
      </c>
      <c r="R129" s="285">
        <v>4.42</v>
      </c>
      <c r="S129" s="285">
        <v>4.5</v>
      </c>
      <c r="T129" s="290">
        <f>AVERAGE(U129:V129)</f>
        <v>4.58</v>
      </c>
      <c r="U129" s="285">
        <v>4.62</v>
      </c>
      <c r="V129" s="285">
        <v>4.54</v>
      </c>
      <c r="W129" s="293">
        <f>AVERAGE(X129:Y129)</f>
        <v>4.54</v>
      </c>
      <c r="X129" s="285">
        <v>4.58</v>
      </c>
      <c r="Y129" s="285">
        <v>4.5</v>
      </c>
      <c r="Z129" s="404">
        <f>'(입력) 강사만족도'!$E$1592</f>
        <v>4.5814285714285718</v>
      </c>
      <c r="AA129" s="505">
        <f t="shared" si="13"/>
        <v>4.5393406593406596</v>
      </c>
    </row>
    <row r="130" spans="1:28" ht="16.5" customHeight="1">
      <c r="A130" s="280" t="s">
        <v>4391</v>
      </c>
      <c r="B130" s="280" t="s">
        <v>3041</v>
      </c>
      <c r="C130" s="333" t="s">
        <v>226</v>
      </c>
      <c r="D130" s="307" t="s">
        <v>3051</v>
      </c>
      <c r="E130" s="308">
        <v>6</v>
      </c>
      <c r="F130" s="317" t="s">
        <v>3050</v>
      </c>
      <c r="G130" s="334" t="s">
        <v>3053</v>
      </c>
      <c r="H130" s="299">
        <v>34</v>
      </c>
      <c r="I130" s="300">
        <v>33</v>
      </c>
      <c r="J130" s="301">
        <v>4.4800000000000004</v>
      </c>
      <c r="K130" s="285">
        <v>4.3600000000000003</v>
      </c>
      <c r="L130" s="290">
        <f t="shared" si="12"/>
        <v>4.4849999999999994</v>
      </c>
      <c r="M130" s="285">
        <v>4.5199999999999996</v>
      </c>
      <c r="N130" s="285">
        <v>4.45</v>
      </c>
      <c r="O130" s="290">
        <f t="shared" si="20"/>
        <v>4.43</v>
      </c>
      <c r="P130" s="285">
        <v>4.55</v>
      </c>
      <c r="Q130" s="285">
        <v>4.42</v>
      </c>
      <c r="R130" s="285">
        <v>4.3899999999999997</v>
      </c>
      <c r="S130" s="285">
        <v>4.3600000000000003</v>
      </c>
      <c r="T130" s="290">
        <f>AVERAGE(U130:V130)</f>
        <v>4.625</v>
      </c>
      <c r="U130" s="285">
        <v>4.6100000000000003</v>
      </c>
      <c r="V130" s="285">
        <v>4.6399999999999997</v>
      </c>
      <c r="W130" s="293">
        <f>AVERAGE(X130:Y130)</f>
        <v>4.55</v>
      </c>
      <c r="X130" s="285">
        <v>4.55</v>
      </c>
      <c r="Y130" s="285">
        <v>4.55</v>
      </c>
      <c r="Z130" s="404">
        <f>'(입력) 강사만족도'!$E$1600</f>
        <v>4.5565625000000001</v>
      </c>
      <c r="AA130" s="505">
        <f t="shared" si="13"/>
        <v>4.4951201923076916</v>
      </c>
    </row>
    <row r="131" spans="1:28" ht="16.5" customHeight="1">
      <c r="A131" s="280" t="s">
        <v>4391</v>
      </c>
      <c r="B131" s="280" t="s">
        <v>3041</v>
      </c>
      <c r="C131" s="333" t="s">
        <v>66</v>
      </c>
      <c r="D131" s="307" t="s">
        <v>3052</v>
      </c>
      <c r="E131" s="308">
        <v>4</v>
      </c>
      <c r="F131" s="317" t="s">
        <v>3050</v>
      </c>
      <c r="G131" s="334" t="s">
        <v>2103</v>
      </c>
      <c r="H131" s="299">
        <v>25</v>
      </c>
      <c r="I131" s="300">
        <v>5</v>
      </c>
      <c r="J131" s="301">
        <v>4.7</v>
      </c>
      <c r="K131" s="285">
        <v>4.55</v>
      </c>
      <c r="L131" s="290">
        <f t="shared" si="12"/>
        <v>4.5749999999999993</v>
      </c>
      <c r="M131" s="285">
        <v>4.5999999999999996</v>
      </c>
      <c r="N131" s="285">
        <v>4.55</v>
      </c>
      <c r="O131" s="290">
        <f t="shared" si="20"/>
        <v>4.5625</v>
      </c>
      <c r="P131" s="285">
        <v>4.4000000000000004</v>
      </c>
      <c r="Q131" s="285">
        <v>4.55</v>
      </c>
      <c r="R131" s="285">
        <v>4.7</v>
      </c>
      <c r="S131" s="285">
        <v>4.5999999999999996</v>
      </c>
      <c r="T131" s="290">
        <f>AVERAGE(U131:V131)</f>
        <v>4.6500000000000004</v>
      </c>
      <c r="U131" s="285">
        <v>4.6500000000000004</v>
      </c>
      <c r="V131" s="285">
        <v>4.6500000000000004</v>
      </c>
      <c r="W131" s="293">
        <f>AVERAGE(X131:Y131)</f>
        <v>4.5999999999999996</v>
      </c>
      <c r="X131" s="285">
        <v>4.5999999999999996</v>
      </c>
      <c r="Y131" s="285">
        <v>4.5999999999999996</v>
      </c>
      <c r="Z131" s="404">
        <f>'(입력) 강사만족도'!$E$1609</f>
        <v>4.6725000000000003</v>
      </c>
      <c r="AA131" s="505">
        <f t="shared" si="13"/>
        <v>4.6017307692307687</v>
      </c>
    </row>
    <row r="132" spans="1:28" ht="16.5" customHeight="1">
      <c r="A132" s="280" t="s">
        <v>4391</v>
      </c>
      <c r="B132" s="280" t="s">
        <v>3041</v>
      </c>
      <c r="C132" s="333" t="s">
        <v>66</v>
      </c>
      <c r="D132" s="307" t="s">
        <v>3045</v>
      </c>
      <c r="E132" s="308">
        <v>1</v>
      </c>
      <c r="F132" s="317" t="s">
        <v>3046</v>
      </c>
      <c r="G132" s="334" t="s">
        <v>2106</v>
      </c>
      <c r="H132" s="299">
        <v>14</v>
      </c>
      <c r="I132" s="300">
        <v>13</v>
      </c>
      <c r="J132" s="301">
        <v>4.6900000000000004</v>
      </c>
      <c r="K132" s="285">
        <v>4.54</v>
      </c>
      <c r="L132" s="290">
        <f t="shared" si="12"/>
        <v>4.6150000000000002</v>
      </c>
      <c r="M132" s="285">
        <v>4.6900000000000004</v>
      </c>
      <c r="N132" s="285">
        <v>4.54</v>
      </c>
      <c r="O132" s="290">
        <f t="shared" si="20"/>
        <v>4.6750000000000007</v>
      </c>
      <c r="P132" s="285">
        <v>4.62</v>
      </c>
      <c r="Q132" s="285">
        <v>4.7699999999999996</v>
      </c>
      <c r="R132" s="285">
        <v>4.62</v>
      </c>
      <c r="S132" s="285">
        <v>4.6900000000000004</v>
      </c>
      <c r="T132" s="290">
        <f t="shared" si="24"/>
        <v>4.7300000000000004</v>
      </c>
      <c r="U132" s="285">
        <v>4.6900000000000004</v>
      </c>
      <c r="V132" s="285">
        <v>4.7699999999999996</v>
      </c>
      <c r="W132" s="293">
        <f t="shared" si="25"/>
        <v>4.7699999999999996</v>
      </c>
      <c r="X132" s="285">
        <v>4.7699999999999996</v>
      </c>
      <c r="Y132" s="285" t="s">
        <v>3054</v>
      </c>
      <c r="Z132" s="404">
        <f>'(입력) 강사만족도'!$E$1615</f>
        <v>4.757777777777779</v>
      </c>
      <c r="AA132" s="505">
        <f t="shared" si="13"/>
        <v>4.6789814814814799</v>
      </c>
    </row>
    <row r="133" spans="1:28" ht="16.5" customHeight="1">
      <c r="A133" s="303" t="s">
        <v>5773</v>
      </c>
      <c r="B133" s="303"/>
      <c r="C133" s="303"/>
      <c r="D133" s="303"/>
      <c r="E133" s="477"/>
      <c r="F133" s="478"/>
      <c r="G133" s="479"/>
      <c r="H133" s="480">
        <f>SUM(H118:H132)</f>
        <v>419</v>
      </c>
      <c r="I133" s="481">
        <f>SUM(I118:I132)</f>
        <v>356</v>
      </c>
      <c r="J133" s="319">
        <f>AVERAGE(J118:J132)</f>
        <v>4.6546666666666665</v>
      </c>
      <c r="K133" s="319">
        <f t="shared" ref="K133:AA133" si="26">AVERAGE(K118:K132)</f>
        <v>4.4973333333333327</v>
      </c>
      <c r="L133" s="319">
        <f t="shared" si="26"/>
        <v>4.5716666666666663</v>
      </c>
      <c r="M133" s="319">
        <f t="shared" si="26"/>
        <v>4.5986666666666656</v>
      </c>
      <c r="N133" s="319">
        <f t="shared" si="26"/>
        <v>4.5446666666666671</v>
      </c>
      <c r="O133" s="319">
        <f t="shared" si="26"/>
        <v>4.5474999999999994</v>
      </c>
      <c r="P133" s="319">
        <f t="shared" si="26"/>
        <v>4.5679999999999996</v>
      </c>
      <c r="Q133" s="319">
        <f t="shared" si="26"/>
        <v>4.6026666666666669</v>
      </c>
      <c r="R133" s="319">
        <f t="shared" si="26"/>
        <v>4.456666666666667</v>
      </c>
      <c r="S133" s="319">
        <f t="shared" si="26"/>
        <v>4.5626666666666678</v>
      </c>
      <c r="T133" s="319">
        <f t="shared" si="26"/>
        <v>4.6500000000000004</v>
      </c>
      <c r="U133" s="319">
        <f t="shared" si="26"/>
        <v>4.6440000000000001</v>
      </c>
      <c r="V133" s="319">
        <f t="shared" si="26"/>
        <v>4.6560000000000006</v>
      </c>
      <c r="W133" s="319">
        <f t="shared" si="26"/>
        <v>4.5569999999999995</v>
      </c>
      <c r="X133" s="319">
        <f t="shared" si="26"/>
        <v>4.5619999999999994</v>
      </c>
      <c r="Y133" s="319">
        <f t="shared" si="26"/>
        <v>4.5391666666666666</v>
      </c>
      <c r="Z133" s="402">
        <f>'(입력) 강사만족도'!$E$1635</f>
        <v>4.5781761006289301</v>
      </c>
      <c r="AA133" s="581">
        <f t="shared" si="26"/>
        <v>4.5817898979107321</v>
      </c>
      <c r="AB133" s="86"/>
    </row>
    <row r="134" spans="1:28" ht="16.5" customHeight="1">
      <c r="A134" s="280" t="s">
        <v>4392</v>
      </c>
      <c r="B134" s="280" t="s">
        <v>3234</v>
      </c>
      <c r="C134" s="281" t="s">
        <v>66</v>
      </c>
      <c r="D134" s="297" t="s">
        <v>3235</v>
      </c>
      <c r="E134" s="298">
        <v>2</v>
      </c>
      <c r="F134" s="296" t="s">
        <v>3236</v>
      </c>
      <c r="G134" s="306" t="s">
        <v>12</v>
      </c>
      <c r="H134" s="299">
        <v>20</v>
      </c>
      <c r="I134" s="300">
        <v>16</v>
      </c>
      <c r="J134" s="301">
        <v>4.4400000000000004</v>
      </c>
      <c r="K134" s="285">
        <v>4.1900000000000004</v>
      </c>
      <c r="L134" s="290">
        <f t="shared" ref="L134:L180" si="27">AVERAGE(M134:N134)</f>
        <v>4.375</v>
      </c>
      <c r="M134" s="285">
        <v>4.4400000000000004</v>
      </c>
      <c r="N134" s="285">
        <v>4.3099999999999996</v>
      </c>
      <c r="O134" s="290">
        <f t="shared" si="20"/>
        <v>4.3133333333333335</v>
      </c>
      <c r="P134" s="285">
        <v>4.25</v>
      </c>
      <c r="Q134" s="285">
        <v>4.4400000000000004</v>
      </c>
      <c r="R134" s="285" t="s">
        <v>3237</v>
      </c>
      <c r="S134" s="285">
        <v>4.25</v>
      </c>
      <c r="T134" s="290">
        <f>AVERAGE(U134:V134)</f>
        <v>4.4400000000000004</v>
      </c>
      <c r="U134" s="285">
        <v>4.4400000000000004</v>
      </c>
      <c r="V134" s="285">
        <v>4.4400000000000004</v>
      </c>
      <c r="W134" s="293">
        <f t="shared" si="25"/>
        <v>4.38</v>
      </c>
      <c r="X134" s="318">
        <v>4.38</v>
      </c>
      <c r="Y134" s="302" t="s">
        <v>3237</v>
      </c>
      <c r="Z134" s="404">
        <f>'(입력) 강사만족도'!$E$1636</f>
        <v>4.4216666666666669</v>
      </c>
      <c r="AA134" s="505">
        <f t="shared" si="13"/>
        <v>4.3637878787878783</v>
      </c>
    </row>
    <row r="135" spans="1:28" ht="16.5" customHeight="1">
      <c r="A135" s="280" t="s">
        <v>4392</v>
      </c>
      <c r="B135" s="280" t="s">
        <v>3256</v>
      </c>
      <c r="C135" s="281" t="s">
        <v>226</v>
      </c>
      <c r="D135" s="307" t="s">
        <v>3903</v>
      </c>
      <c r="E135" s="308">
        <v>8</v>
      </c>
      <c r="F135" s="317" t="s">
        <v>3258</v>
      </c>
      <c r="G135" s="306" t="s">
        <v>3259</v>
      </c>
      <c r="H135" s="299">
        <v>66</v>
      </c>
      <c r="I135" s="300">
        <v>57</v>
      </c>
      <c r="J135" s="301">
        <v>4.42</v>
      </c>
      <c r="K135" s="285">
        <v>4.42</v>
      </c>
      <c r="L135" s="290">
        <f t="shared" si="27"/>
        <v>4.3849999999999998</v>
      </c>
      <c r="M135" s="285">
        <v>4.4000000000000004</v>
      </c>
      <c r="N135" s="285">
        <v>4.37</v>
      </c>
      <c r="O135" s="290">
        <f t="shared" si="20"/>
        <v>4.3900000000000006</v>
      </c>
      <c r="P135" s="285">
        <v>4.42</v>
      </c>
      <c r="Q135" s="285">
        <v>4.42</v>
      </c>
      <c r="R135" s="285">
        <v>4.28</v>
      </c>
      <c r="S135" s="285">
        <v>4.4400000000000004</v>
      </c>
      <c r="T135" s="290">
        <f t="shared" ref="T135:T140" si="28">AVERAGE(U135:V135)</f>
        <v>4.5</v>
      </c>
      <c r="U135" s="285">
        <v>4.51</v>
      </c>
      <c r="V135" s="285">
        <v>4.49</v>
      </c>
      <c r="W135" s="293">
        <f t="shared" ref="W135:W140" si="29">AVERAGE(X135:Y135)</f>
        <v>4.4050000000000002</v>
      </c>
      <c r="X135" s="302">
        <v>4.4400000000000004</v>
      </c>
      <c r="Y135" s="302">
        <v>4.37</v>
      </c>
      <c r="Z135" s="404">
        <f>'(입력) 강사만족도'!$E$1647</f>
        <v>4.4603125000000006</v>
      </c>
      <c r="AA135" s="505">
        <f t="shared" si="13"/>
        <v>4.4184855769230769</v>
      </c>
    </row>
    <row r="136" spans="1:28" ht="16.5" customHeight="1">
      <c r="A136" s="280" t="s">
        <v>4392</v>
      </c>
      <c r="B136" s="280" t="s">
        <v>3257</v>
      </c>
      <c r="C136" s="281" t="s">
        <v>224</v>
      </c>
      <c r="D136" s="307" t="s">
        <v>3260</v>
      </c>
      <c r="E136" s="308">
        <v>2</v>
      </c>
      <c r="F136" s="317" t="s">
        <v>3261</v>
      </c>
      <c r="G136" s="306" t="s">
        <v>3262</v>
      </c>
      <c r="H136" s="299">
        <v>9</v>
      </c>
      <c r="I136" s="300">
        <v>8</v>
      </c>
      <c r="J136" s="301">
        <v>4.62</v>
      </c>
      <c r="K136" s="285">
        <v>4.75</v>
      </c>
      <c r="L136" s="290">
        <f t="shared" si="27"/>
        <v>4.625</v>
      </c>
      <c r="M136" s="285">
        <v>4.75</v>
      </c>
      <c r="N136" s="285">
        <v>4.5</v>
      </c>
      <c r="O136" s="290">
        <f t="shared" si="20"/>
        <v>4.6850000000000005</v>
      </c>
      <c r="P136" s="285">
        <v>4.75</v>
      </c>
      <c r="Q136" s="285">
        <v>4.75</v>
      </c>
      <c r="R136" s="285">
        <v>4.62</v>
      </c>
      <c r="S136" s="285">
        <v>4.62</v>
      </c>
      <c r="T136" s="290">
        <f t="shared" si="28"/>
        <v>4.625</v>
      </c>
      <c r="U136" s="285">
        <v>4.5</v>
      </c>
      <c r="V136" s="285">
        <v>4.75</v>
      </c>
      <c r="W136" s="293">
        <f t="shared" si="29"/>
        <v>4.375</v>
      </c>
      <c r="X136" s="302">
        <v>4.5</v>
      </c>
      <c r="Y136" s="302">
        <v>4.25</v>
      </c>
      <c r="Z136" s="404">
        <f>'(입력) 강사만족도'!$E$1656</f>
        <v>4.6635</v>
      </c>
      <c r="AA136" s="505">
        <f t="shared" ref="AA136:AA180" si="30">AVERAGE(J136:K136,M136:N136,P136:S136,U136:V136,X136:Y136,Z136)</f>
        <v>4.6171923076923074</v>
      </c>
    </row>
    <row r="137" spans="1:28" ht="16.5" customHeight="1">
      <c r="A137" s="280" t="s">
        <v>4392</v>
      </c>
      <c r="B137" s="280" t="s">
        <v>3257</v>
      </c>
      <c r="C137" s="281" t="s">
        <v>226</v>
      </c>
      <c r="D137" s="307" t="s">
        <v>1374</v>
      </c>
      <c r="E137" s="308">
        <v>2</v>
      </c>
      <c r="F137" s="317" t="s">
        <v>3263</v>
      </c>
      <c r="G137" s="306" t="s">
        <v>3264</v>
      </c>
      <c r="H137" s="299">
        <v>16</v>
      </c>
      <c r="I137" s="300">
        <v>15</v>
      </c>
      <c r="J137" s="301">
        <v>4.33</v>
      </c>
      <c r="K137" s="285">
        <v>4.2699999999999996</v>
      </c>
      <c r="L137" s="290">
        <f t="shared" si="27"/>
        <v>4.33</v>
      </c>
      <c r="M137" s="285">
        <v>4.33</v>
      </c>
      <c r="N137" s="285">
        <v>4.33</v>
      </c>
      <c r="O137" s="290">
        <f t="shared" si="20"/>
        <v>4.4033333333333333</v>
      </c>
      <c r="P137" s="285">
        <v>4.47</v>
      </c>
      <c r="Q137" s="285">
        <v>4.47</v>
      </c>
      <c r="R137" s="285" t="s">
        <v>3237</v>
      </c>
      <c r="S137" s="285">
        <v>4.2699999999999996</v>
      </c>
      <c r="T137" s="290">
        <f t="shared" si="28"/>
        <v>4.5</v>
      </c>
      <c r="U137" s="285">
        <v>4.53</v>
      </c>
      <c r="V137" s="285">
        <v>4.47</v>
      </c>
      <c r="W137" s="293">
        <f t="shared" si="29"/>
        <v>4.47</v>
      </c>
      <c r="X137" s="318">
        <v>4.47</v>
      </c>
      <c r="Y137" s="302" t="s">
        <v>3238</v>
      </c>
      <c r="Z137" s="404">
        <f>'(입력) 강사만족도'!$E$1662</f>
        <v>4.6633333333333331</v>
      </c>
      <c r="AA137" s="505">
        <f t="shared" si="30"/>
        <v>4.418484848484848</v>
      </c>
    </row>
    <row r="138" spans="1:28" ht="16.5" customHeight="1">
      <c r="A138" s="280" t="s">
        <v>4392</v>
      </c>
      <c r="B138" s="280" t="s">
        <v>3257</v>
      </c>
      <c r="C138" s="281" t="s">
        <v>66</v>
      </c>
      <c r="D138" s="307" t="s">
        <v>3265</v>
      </c>
      <c r="E138" s="308">
        <v>1</v>
      </c>
      <c r="F138" s="317" t="s">
        <v>3266</v>
      </c>
      <c r="G138" s="306" t="s">
        <v>3267</v>
      </c>
      <c r="H138" s="299">
        <v>12</v>
      </c>
      <c r="I138" s="300">
        <v>9</v>
      </c>
      <c r="J138" s="301">
        <v>4.78</v>
      </c>
      <c r="K138" s="285">
        <v>4.5599999999999996</v>
      </c>
      <c r="L138" s="290">
        <f t="shared" si="27"/>
        <v>4.7249999999999996</v>
      </c>
      <c r="M138" s="285">
        <v>4.67</v>
      </c>
      <c r="N138" s="285">
        <v>4.78</v>
      </c>
      <c r="O138" s="290">
        <f t="shared" si="20"/>
        <v>4.4474999999999998</v>
      </c>
      <c r="P138" s="285">
        <v>4.5599999999999996</v>
      </c>
      <c r="Q138" s="285">
        <v>4.5599999999999996</v>
      </c>
      <c r="R138" s="285">
        <v>4.1100000000000003</v>
      </c>
      <c r="S138" s="285">
        <v>4.5599999999999996</v>
      </c>
      <c r="T138" s="290">
        <f t="shared" si="28"/>
        <v>4.78</v>
      </c>
      <c r="U138" s="285">
        <v>4.78</v>
      </c>
      <c r="V138" s="285">
        <v>4.78</v>
      </c>
      <c r="W138" s="293">
        <f t="shared" si="29"/>
        <v>4.5599999999999996</v>
      </c>
      <c r="X138" s="302">
        <v>4.5599999999999996</v>
      </c>
      <c r="Y138" s="302">
        <v>4.5599999999999996</v>
      </c>
      <c r="Z138" s="404">
        <f>'(입력) 강사만족도'!$E$1666</f>
        <v>4.6906249999999998</v>
      </c>
      <c r="AA138" s="505">
        <f t="shared" si="30"/>
        <v>4.6115865384615384</v>
      </c>
    </row>
    <row r="139" spans="1:28" ht="16.5" customHeight="1">
      <c r="A139" s="280" t="s">
        <v>4392</v>
      </c>
      <c r="B139" s="280" t="s">
        <v>3257</v>
      </c>
      <c r="C139" s="281" t="s">
        <v>226</v>
      </c>
      <c r="D139" s="307" t="s">
        <v>3268</v>
      </c>
      <c r="E139" s="308">
        <v>7</v>
      </c>
      <c r="F139" s="317" t="s">
        <v>3266</v>
      </c>
      <c r="G139" s="306" t="s">
        <v>3270</v>
      </c>
      <c r="H139" s="299">
        <v>11</v>
      </c>
      <c r="I139" s="300">
        <v>10</v>
      </c>
      <c r="J139" s="301">
        <v>4.5999999999999996</v>
      </c>
      <c r="K139" s="285">
        <v>4.5999999999999996</v>
      </c>
      <c r="L139" s="290">
        <f t="shared" si="27"/>
        <v>4.6500000000000004</v>
      </c>
      <c r="M139" s="285">
        <v>4.5999999999999996</v>
      </c>
      <c r="N139" s="285">
        <v>4.7</v>
      </c>
      <c r="O139" s="290">
        <f t="shared" si="20"/>
        <v>4.6500000000000004</v>
      </c>
      <c r="P139" s="285">
        <v>4.7</v>
      </c>
      <c r="Q139" s="285">
        <v>4.7</v>
      </c>
      <c r="R139" s="285">
        <v>4.5999999999999996</v>
      </c>
      <c r="S139" s="285">
        <v>4.5999999999999996</v>
      </c>
      <c r="T139" s="290">
        <f t="shared" si="28"/>
        <v>4.7</v>
      </c>
      <c r="U139" s="285">
        <v>4.7</v>
      </c>
      <c r="V139" s="285">
        <v>4.7</v>
      </c>
      <c r="W139" s="293">
        <f t="shared" si="29"/>
        <v>4.7</v>
      </c>
      <c r="X139" s="285">
        <v>4.7</v>
      </c>
      <c r="Y139" s="302" t="s">
        <v>3315</v>
      </c>
      <c r="Z139" s="404">
        <f>'(입력) 강사만족도'!$E$1671</f>
        <v>4.8600000000000003</v>
      </c>
      <c r="AA139" s="505">
        <f t="shared" si="30"/>
        <v>4.6716666666666677</v>
      </c>
    </row>
    <row r="140" spans="1:28" ht="16.5" customHeight="1">
      <c r="A140" s="280" t="s">
        <v>4392</v>
      </c>
      <c r="B140" s="280" t="s">
        <v>3257</v>
      </c>
      <c r="C140" s="281" t="s">
        <v>224</v>
      </c>
      <c r="D140" s="307" t="s">
        <v>3269</v>
      </c>
      <c r="E140" s="308">
        <v>1</v>
      </c>
      <c r="F140" s="317" t="s">
        <v>3271</v>
      </c>
      <c r="G140" s="306" t="s">
        <v>3262</v>
      </c>
      <c r="H140" s="299">
        <v>14</v>
      </c>
      <c r="I140" s="300">
        <v>11</v>
      </c>
      <c r="J140" s="301">
        <v>4.45</v>
      </c>
      <c r="K140" s="285">
        <v>4.3600000000000003</v>
      </c>
      <c r="L140" s="290">
        <f t="shared" si="27"/>
        <v>4.2699999999999996</v>
      </c>
      <c r="M140" s="285">
        <v>4.3600000000000003</v>
      </c>
      <c r="N140" s="285">
        <v>4.18</v>
      </c>
      <c r="O140" s="290">
        <f t="shared" si="20"/>
        <v>4.3149999999999995</v>
      </c>
      <c r="P140" s="285">
        <v>4.2699999999999996</v>
      </c>
      <c r="Q140" s="285">
        <v>4.45</v>
      </c>
      <c r="R140" s="285">
        <v>4.3600000000000003</v>
      </c>
      <c r="S140" s="285">
        <v>4.18</v>
      </c>
      <c r="T140" s="290">
        <f t="shared" si="28"/>
        <v>4.3600000000000003</v>
      </c>
      <c r="U140" s="285">
        <v>4.3600000000000003</v>
      </c>
      <c r="V140" s="285">
        <v>4.3600000000000003</v>
      </c>
      <c r="W140" s="293">
        <f t="shared" si="29"/>
        <v>4.2699999999999996</v>
      </c>
      <c r="X140" s="302">
        <v>4.2699999999999996</v>
      </c>
      <c r="Y140" s="302">
        <v>4.2699999999999996</v>
      </c>
      <c r="Z140" s="404">
        <f>'(입력) 강사만족도'!$E$1677</f>
        <v>4.418333333333333</v>
      </c>
      <c r="AA140" s="505">
        <f t="shared" si="30"/>
        <v>4.329871794871794</v>
      </c>
    </row>
    <row r="141" spans="1:28" ht="16.5" customHeight="1">
      <c r="A141" s="280" t="s">
        <v>4392</v>
      </c>
      <c r="B141" s="280" t="s">
        <v>3948</v>
      </c>
      <c r="C141" s="281" t="s">
        <v>481</v>
      </c>
      <c r="D141" s="307" t="s">
        <v>3949</v>
      </c>
      <c r="E141" s="308">
        <v>2</v>
      </c>
      <c r="F141" s="317" t="s">
        <v>3950</v>
      </c>
      <c r="G141" s="306" t="s">
        <v>3951</v>
      </c>
      <c r="H141" s="299">
        <v>25</v>
      </c>
      <c r="I141" s="300">
        <v>24</v>
      </c>
      <c r="J141" s="301">
        <v>4.79</v>
      </c>
      <c r="K141" s="285">
        <v>4.79</v>
      </c>
      <c r="L141" s="290">
        <f t="shared" si="27"/>
        <v>4.625</v>
      </c>
      <c r="M141" s="285">
        <v>4.67</v>
      </c>
      <c r="N141" s="285">
        <v>4.58</v>
      </c>
      <c r="O141" s="290">
        <f t="shared" si="20"/>
        <v>4.5724999999999998</v>
      </c>
      <c r="P141" s="285">
        <v>4.71</v>
      </c>
      <c r="Q141" s="285">
        <v>4.54</v>
      </c>
      <c r="R141" s="285">
        <v>4.29</v>
      </c>
      <c r="S141" s="285">
        <v>4.75</v>
      </c>
      <c r="T141" s="290">
        <f>AVERAGE(U141:V141)</f>
        <v>4.6449999999999996</v>
      </c>
      <c r="U141" s="285">
        <v>4.67</v>
      </c>
      <c r="V141" s="285">
        <v>4.62</v>
      </c>
      <c r="W141" s="293">
        <f t="shared" ref="W141:W150" si="31">AVERAGE(X141:Y141)</f>
        <v>4.58</v>
      </c>
      <c r="X141" s="285">
        <v>4.58</v>
      </c>
      <c r="Y141" s="302">
        <v>4.58</v>
      </c>
      <c r="Z141" s="404">
        <f>'(입력) 강사만족도'!$E$1701</f>
        <v>4.1691666666666665</v>
      </c>
      <c r="AA141" s="505">
        <f t="shared" si="30"/>
        <v>4.5953205128205123</v>
      </c>
    </row>
    <row r="142" spans="1:28" ht="16.5" customHeight="1">
      <c r="A142" s="280" t="s">
        <v>4392</v>
      </c>
      <c r="B142" s="280" t="s">
        <v>3948</v>
      </c>
      <c r="C142" s="281" t="s">
        <v>481</v>
      </c>
      <c r="D142" s="307" t="s">
        <v>3952</v>
      </c>
      <c r="E142" s="308">
        <v>3</v>
      </c>
      <c r="F142" s="317" t="s">
        <v>3956</v>
      </c>
      <c r="G142" s="306" t="s">
        <v>3951</v>
      </c>
      <c r="H142" s="299">
        <v>40</v>
      </c>
      <c r="I142" s="300">
        <v>36</v>
      </c>
      <c r="J142" s="301">
        <v>4.5599999999999996</v>
      </c>
      <c r="K142" s="285">
        <v>4.58</v>
      </c>
      <c r="L142" s="290">
        <f t="shared" si="27"/>
        <v>4.4749999999999996</v>
      </c>
      <c r="M142" s="285">
        <v>4.53</v>
      </c>
      <c r="N142" s="285">
        <v>4.42</v>
      </c>
      <c r="O142" s="290">
        <f t="shared" si="20"/>
        <v>4.5075000000000003</v>
      </c>
      <c r="P142" s="285">
        <v>4.5</v>
      </c>
      <c r="Q142" s="285">
        <v>4.5</v>
      </c>
      <c r="R142" s="285">
        <v>4.5</v>
      </c>
      <c r="S142" s="285">
        <v>4.53</v>
      </c>
      <c r="T142" s="290">
        <f>AVERAGE(U142:V142)</f>
        <v>4.68</v>
      </c>
      <c r="U142" s="285">
        <v>4.6399999999999997</v>
      </c>
      <c r="V142" s="285">
        <v>4.72</v>
      </c>
      <c r="W142" s="293">
        <f t="shared" si="31"/>
        <v>4.3600000000000003</v>
      </c>
      <c r="X142" s="285">
        <v>4.4400000000000004</v>
      </c>
      <c r="Y142" s="302">
        <v>4.28</v>
      </c>
      <c r="Z142" s="404">
        <f>'(입력) 강사만족도'!$E$1705</f>
        <v>4.49</v>
      </c>
      <c r="AA142" s="505">
        <f t="shared" si="30"/>
        <v>4.5146153846153849</v>
      </c>
    </row>
    <row r="143" spans="1:28" ht="16.5" customHeight="1">
      <c r="A143" s="280" t="s">
        <v>4392</v>
      </c>
      <c r="B143" s="280" t="s">
        <v>3948</v>
      </c>
      <c r="C143" s="281" t="s">
        <v>4038</v>
      </c>
      <c r="D143" s="307" t="s">
        <v>3953</v>
      </c>
      <c r="E143" s="308">
        <v>7</v>
      </c>
      <c r="F143" s="317" t="s">
        <v>3957</v>
      </c>
      <c r="G143" s="306" t="s">
        <v>3951</v>
      </c>
      <c r="H143" s="299">
        <v>33</v>
      </c>
      <c r="I143" s="300">
        <v>32</v>
      </c>
      <c r="J143" s="301">
        <v>4.59</v>
      </c>
      <c r="K143" s="285">
        <v>4.4400000000000004</v>
      </c>
      <c r="L143" s="290">
        <f t="shared" si="27"/>
        <v>4.53</v>
      </c>
      <c r="M143" s="285">
        <v>4.53</v>
      </c>
      <c r="N143" s="285">
        <v>4.53</v>
      </c>
      <c r="O143" s="290">
        <f t="shared" si="20"/>
        <v>4.5224999999999991</v>
      </c>
      <c r="P143" s="285">
        <v>4.5</v>
      </c>
      <c r="Q143" s="285">
        <v>4.5599999999999996</v>
      </c>
      <c r="R143" s="285">
        <v>4.5599999999999996</v>
      </c>
      <c r="S143" s="285">
        <v>4.47</v>
      </c>
      <c r="T143" s="290">
        <f>AVERAGE(U143:V143)</f>
        <v>4.5600000000000005</v>
      </c>
      <c r="U143" s="285">
        <v>4.59</v>
      </c>
      <c r="V143" s="285">
        <v>4.53</v>
      </c>
      <c r="W143" s="293">
        <f t="shared" si="31"/>
        <v>4.3599999999999994</v>
      </c>
      <c r="X143" s="285">
        <v>4.5</v>
      </c>
      <c r="Y143" s="302">
        <v>4.22</v>
      </c>
      <c r="Z143" s="404">
        <f>'(입력) 강사만족도'!$E$1707</f>
        <v>4.5785750000000007</v>
      </c>
      <c r="AA143" s="505">
        <f t="shared" si="30"/>
        <v>4.5075826923076923</v>
      </c>
    </row>
    <row r="144" spans="1:28" ht="16.5" customHeight="1">
      <c r="A144" s="280" t="s">
        <v>4392</v>
      </c>
      <c r="B144" s="280" t="s">
        <v>3948</v>
      </c>
      <c r="C144" s="281" t="s">
        <v>4039</v>
      </c>
      <c r="D144" s="307" t="s">
        <v>3954</v>
      </c>
      <c r="E144" s="308">
        <v>4</v>
      </c>
      <c r="F144" s="317" t="s">
        <v>3958</v>
      </c>
      <c r="G144" s="306" t="s">
        <v>3951</v>
      </c>
      <c r="H144" s="299">
        <v>27</v>
      </c>
      <c r="I144" s="300">
        <v>26</v>
      </c>
      <c r="J144" s="301">
        <v>4.88</v>
      </c>
      <c r="K144" s="285">
        <v>4.7300000000000004</v>
      </c>
      <c r="L144" s="290">
        <f t="shared" si="27"/>
        <v>4.8099999999999996</v>
      </c>
      <c r="M144" s="285">
        <v>4.8099999999999996</v>
      </c>
      <c r="N144" s="285">
        <v>4.8099999999999996</v>
      </c>
      <c r="O144" s="290">
        <f t="shared" si="20"/>
        <v>4.7299999999999995</v>
      </c>
      <c r="P144" s="285">
        <v>4.7300000000000004</v>
      </c>
      <c r="Q144" s="285">
        <v>4.88</v>
      </c>
      <c r="R144" s="285">
        <v>4.5</v>
      </c>
      <c r="S144" s="285">
        <v>4.8099999999999996</v>
      </c>
      <c r="T144" s="290">
        <f>AVERAGE(U144:V144)</f>
        <v>4.7249999999999996</v>
      </c>
      <c r="U144" s="285">
        <v>4.72</v>
      </c>
      <c r="V144" s="285">
        <v>4.7300000000000004</v>
      </c>
      <c r="W144" s="293">
        <f t="shared" si="31"/>
        <v>4.4800000000000004</v>
      </c>
      <c r="X144" s="285">
        <v>4.42</v>
      </c>
      <c r="Y144" s="302">
        <v>4.54</v>
      </c>
      <c r="Z144" s="404">
        <f>'(입력) 강사만족도'!$E$1718</f>
        <v>4.84375</v>
      </c>
      <c r="AA144" s="505">
        <f t="shared" si="30"/>
        <v>4.7233653846153842</v>
      </c>
    </row>
    <row r="145" spans="1:28" ht="17.25" customHeight="1">
      <c r="A145" s="280" t="s">
        <v>4392</v>
      </c>
      <c r="B145" s="280" t="s">
        <v>3948</v>
      </c>
      <c r="C145" s="281" t="s">
        <v>4040</v>
      </c>
      <c r="D145" s="307" t="s">
        <v>3955</v>
      </c>
      <c r="E145" s="308">
        <v>2</v>
      </c>
      <c r="F145" s="317" t="s">
        <v>3959</v>
      </c>
      <c r="G145" s="306" t="s">
        <v>3951</v>
      </c>
      <c r="H145" s="299">
        <v>15</v>
      </c>
      <c r="I145" s="300">
        <v>0</v>
      </c>
      <c r="J145" s="301">
        <v>4.7300000000000004</v>
      </c>
      <c r="K145" s="285">
        <v>4.47</v>
      </c>
      <c r="L145" s="290">
        <f t="shared" si="27"/>
        <v>4.67</v>
      </c>
      <c r="M145" s="285">
        <v>4.67</v>
      </c>
      <c r="N145" s="285">
        <v>4.67</v>
      </c>
      <c r="O145" s="290">
        <f t="shared" si="20"/>
        <v>4.6349999999999998</v>
      </c>
      <c r="P145" s="285">
        <v>4.67</v>
      </c>
      <c r="Q145" s="285">
        <v>4.67</v>
      </c>
      <c r="R145" s="285">
        <v>4.47</v>
      </c>
      <c r="S145" s="285">
        <v>4.7300000000000004</v>
      </c>
      <c r="T145" s="290">
        <f>AVERAGE(U145:V145)</f>
        <v>4.835</v>
      </c>
      <c r="U145" s="285">
        <v>4.87</v>
      </c>
      <c r="V145" s="285">
        <v>4.8</v>
      </c>
      <c r="W145" s="293">
        <f t="shared" si="31"/>
        <v>4.7300000000000004</v>
      </c>
      <c r="X145" s="285">
        <v>4.7300000000000004</v>
      </c>
      <c r="Y145" s="302">
        <v>4.7300000000000004</v>
      </c>
      <c r="Z145" s="404">
        <f>'(입력) 강사만족도'!$E$1725</f>
        <v>4.68</v>
      </c>
      <c r="AA145" s="505">
        <f t="shared" si="30"/>
        <v>4.6838461538461535</v>
      </c>
    </row>
    <row r="146" spans="1:28" ht="16.5" customHeight="1">
      <c r="A146" s="280" t="s">
        <v>4392</v>
      </c>
      <c r="B146" s="280" t="s">
        <v>4157</v>
      </c>
      <c r="C146" s="281" t="s">
        <v>481</v>
      </c>
      <c r="D146" s="307" t="s">
        <v>4045</v>
      </c>
      <c r="E146" s="308">
        <v>2</v>
      </c>
      <c r="F146" s="317" t="s">
        <v>4046</v>
      </c>
      <c r="G146" s="306" t="s">
        <v>3259</v>
      </c>
      <c r="H146" s="299">
        <v>27</v>
      </c>
      <c r="I146" s="300">
        <v>23</v>
      </c>
      <c r="J146" s="301">
        <v>4.74</v>
      </c>
      <c r="K146" s="285">
        <v>4.83</v>
      </c>
      <c r="L146" s="290">
        <f t="shared" si="27"/>
        <v>4.7650000000000006</v>
      </c>
      <c r="M146" s="285">
        <v>4.83</v>
      </c>
      <c r="N146" s="285">
        <v>4.7</v>
      </c>
      <c r="O146" s="290">
        <f t="shared" si="20"/>
        <v>4.78</v>
      </c>
      <c r="P146" s="285">
        <v>4.78</v>
      </c>
      <c r="Q146" s="285">
        <v>4.78</v>
      </c>
      <c r="R146" s="285">
        <v>4.78</v>
      </c>
      <c r="S146" s="285">
        <v>4.78</v>
      </c>
      <c r="T146" s="290">
        <f t="shared" ref="T146:T151" si="32">AVERAGE(U146:V146)</f>
        <v>4.83</v>
      </c>
      <c r="U146" s="285">
        <v>4.83</v>
      </c>
      <c r="V146" s="285">
        <v>4.83</v>
      </c>
      <c r="W146" s="293">
        <f t="shared" si="31"/>
        <v>4.83</v>
      </c>
      <c r="X146" s="285">
        <v>4.83</v>
      </c>
      <c r="Y146" s="302">
        <v>4.83</v>
      </c>
      <c r="Z146" s="404" t="s">
        <v>4128</v>
      </c>
      <c r="AA146" s="505">
        <f t="shared" si="30"/>
        <v>4.7949999999999999</v>
      </c>
    </row>
    <row r="147" spans="1:28" ht="16.5" customHeight="1">
      <c r="A147" s="280" t="s">
        <v>4392</v>
      </c>
      <c r="B147" s="280" t="s">
        <v>4157</v>
      </c>
      <c r="C147" s="281" t="s">
        <v>88</v>
      </c>
      <c r="D147" s="297" t="s">
        <v>4050</v>
      </c>
      <c r="E147" s="298">
        <v>6</v>
      </c>
      <c r="F147" s="296" t="s">
        <v>4051</v>
      </c>
      <c r="G147" s="306" t="s">
        <v>4047</v>
      </c>
      <c r="H147" s="299">
        <v>20</v>
      </c>
      <c r="I147" s="300">
        <v>20</v>
      </c>
      <c r="J147" s="301">
        <v>4.2</v>
      </c>
      <c r="K147" s="285">
        <v>4.25</v>
      </c>
      <c r="L147" s="290">
        <f t="shared" si="27"/>
        <v>4.0749999999999993</v>
      </c>
      <c r="M147" s="285">
        <v>4.0999999999999996</v>
      </c>
      <c r="N147" s="285">
        <v>4.05</v>
      </c>
      <c r="O147" s="290">
        <f t="shared" si="20"/>
        <v>4.0374999999999996</v>
      </c>
      <c r="P147" s="285">
        <v>3.95</v>
      </c>
      <c r="Q147" s="285">
        <v>4.05</v>
      </c>
      <c r="R147" s="285">
        <v>4.1500000000000004</v>
      </c>
      <c r="S147" s="285">
        <v>4</v>
      </c>
      <c r="T147" s="290">
        <f t="shared" si="32"/>
        <v>4.0999999999999996</v>
      </c>
      <c r="U147" s="285">
        <v>4.0999999999999996</v>
      </c>
      <c r="V147" s="285">
        <v>4.0999999999999996</v>
      </c>
      <c r="W147" s="293">
        <f t="shared" si="31"/>
        <v>3.75</v>
      </c>
      <c r="X147" s="302">
        <v>3.75</v>
      </c>
      <c r="Y147" s="302" t="s">
        <v>4052</v>
      </c>
      <c r="Z147" s="401">
        <f>'(입력) 강사만족도'!$E$1764</f>
        <v>4.1963888888888894</v>
      </c>
      <c r="AA147" s="505">
        <f t="shared" si="30"/>
        <v>4.0746990740740747</v>
      </c>
    </row>
    <row r="148" spans="1:28" ht="16.5" customHeight="1">
      <c r="A148" s="280" t="s">
        <v>4392</v>
      </c>
      <c r="B148" s="280" t="s">
        <v>4158</v>
      </c>
      <c r="C148" s="281" t="s">
        <v>226</v>
      </c>
      <c r="D148" s="297" t="s">
        <v>4070</v>
      </c>
      <c r="E148" s="298">
        <v>8</v>
      </c>
      <c r="F148" s="296" t="s">
        <v>4071</v>
      </c>
      <c r="G148" s="306" t="s">
        <v>4072</v>
      </c>
      <c r="H148" s="299">
        <v>21</v>
      </c>
      <c r="I148" s="300">
        <v>19</v>
      </c>
      <c r="J148" s="301">
        <v>4.68</v>
      </c>
      <c r="K148" s="285">
        <v>4.79</v>
      </c>
      <c r="L148" s="290">
        <f t="shared" si="27"/>
        <v>4.63</v>
      </c>
      <c r="M148" s="285">
        <v>4.63</v>
      </c>
      <c r="N148" s="285">
        <v>4.63</v>
      </c>
      <c r="O148" s="290">
        <f t="shared" si="20"/>
        <v>4.5775000000000006</v>
      </c>
      <c r="P148" s="285">
        <v>4.63</v>
      </c>
      <c r="Q148" s="285">
        <v>4.58</v>
      </c>
      <c r="R148" s="285">
        <v>4.68</v>
      </c>
      <c r="S148" s="285">
        <v>4.42</v>
      </c>
      <c r="T148" s="290">
        <f t="shared" si="32"/>
        <v>4.79</v>
      </c>
      <c r="U148" s="285">
        <v>4.79</v>
      </c>
      <c r="V148" s="285">
        <v>4.79</v>
      </c>
      <c r="W148" s="293">
        <f t="shared" si="31"/>
        <v>4.79</v>
      </c>
      <c r="X148" s="302">
        <v>4.79</v>
      </c>
      <c r="Y148" s="302" t="s">
        <v>4073</v>
      </c>
      <c r="Z148" s="401">
        <f>'(입력) 강사만족도'!$E$1774</f>
        <v>4.6959999999999997</v>
      </c>
      <c r="AA148" s="505">
        <f t="shared" si="30"/>
        <v>4.6754999999999995</v>
      </c>
    </row>
    <row r="149" spans="1:28" ht="16.5" customHeight="1">
      <c r="A149" s="280" t="s">
        <v>4392</v>
      </c>
      <c r="B149" s="280" t="s">
        <v>4158</v>
      </c>
      <c r="C149" s="281" t="s">
        <v>224</v>
      </c>
      <c r="D149" s="297" t="s">
        <v>4083</v>
      </c>
      <c r="E149" s="298">
        <v>2</v>
      </c>
      <c r="F149" s="296" t="s">
        <v>4084</v>
      </c>
      <c r="G149" s="306" t="s">
        <v>4085</v>
      </c>
      <c r="H149" s="299">
        <v>12</v>
      </c>
      <c r="I149" s="300">
        <v>12</v>
      </c>
      <c r="J149" s="301">
        <v>4.5</v>
      </c>
      <c r="K149" s="285">
        <v>4.42</v>
      </c>
      <c r="L149" s="290">
        <f t="shared" si="27"/>
        <v>4.54</v>
      </c>
      <c r="M149" s="285">
        <v>4.58</v>
      </c>
      <c r="N149" s="285">
        <v>4.5</v>
      </c>
      <c r="O149" s="290">
        <f t="shared" si="20"/>
        <v>4.4775</v>
      </c>
      <c r="P149" s="285">
        <v>4.5</v>
      </c>
      <c r="Q149" s="285">
        <v>4.58</v>
      </c>
      <c r="R149" s="285">
        <v>4.33</v>
      </c>
      <c r="S149" s="285">
        <v>4.5</v>
      </c>
      <c r="T149" s="290">
        <f t="shared" si="32"/>
        <v>4.54</v>
      </c>
      <c r="U149" s="285">
        <v>4.5</v>
      </c>
      <c r="V149" s="285">
        <v>4.58</v>
      </c>
      <c r="W149" s="293">
        <f t="shared" si="31"/>
        <v>4.58</v>
      </c>
      <c r="X149" s="302">
        <v>4.58</v>
      </c>
      <c r="Y149" s="302">
        <v>4.58</v>
      </c>
      <c r="Z149" s="401">
        <f>'(입력) 강사만족도'!$E$1780</f>
        <v>4.6593749999999998</v>
      </c>
      <c r="AA149" s="505">
        <f t="shared" si="30"/>
        <v>4.5237980769230761</v>
      </c>
    </row>
    <row r="150" spans="1:28" ht="16.5" customHeight="1">
      <c r="A150" s="280" t="s">
        <v>4392</v>
      </c>
      <c r="B150" s="280" t="s">
        <v>4158</v>
      </c>
      <c r="C150" s="281" t="s">
        <v>225</v>
      </c>
      <c r="D150" s="307" t="s">
        <v>4095</v>
      </c>
      <c r="E150" s="308">
        <v>2</v>
      </c>
      <c r="F150" s="296" t="s">
        <v>4096</v>
      </c>
      <c r="G150" s="306" t="s">
        <v>4085</v>
      </c>
      <c r="H150" s="299">
        <v>18</v>
      </c>
      <c r="I150" s="300">
        <v>15</v>
      </c>
      <c r="J150" s="301">
        <v>4.5999999999999996</v>
      </c>
      <c r="K150" s="285">
        <v>4.7300000000000004</v>
      </c>
      <c r="L150" s="290">
        <f t="shared" si="27"/>
        <v>4.7</v>
      </c>
      <c r="M150" s="285">
        <v>4.67</v>
      </c>
      <c r="N150" s="285">
        <v>4.7300000000000004</v>
      </c>
      <c r="O150" s="290">
        <f t="shared" si="20"/>
        <v>4.7675000000000001</v>
      </c>
      <c r="P150" s="285">
        <v>4.7300000000000004</v>
      </c>
      <c r="Q150" s="285">
        <v>4.87</v>
      </c>
      <c r="R150" s="285">
        <v>4.8</v>
      </c>
      <c r="S150" s="285">
        <v>4.67</v>
      </c>
      <c r="T150" s="290">
        <f t="shared" si="32"/>
        <v>4.7</v>
      </c>
      <c r="U150" s="285">
        <v>4.7300000000000004</v>
      </c>
      <c r="V150" s="285">
        <v>4.67</v>
      </c>
      <c r="W150" s="293">
        <f t="shared" si="31"/>
        <v>4.43</v>
      </c>
      <c r="X150" s="302">
        <v>4.53</v>
      </c>
      <c r="Y150" s="302">
        <v>4.33</v>
      </c>
      <c r="Z150" s="401">
        <f>'(입력) 강사만족도'!$E$1785</f>
        <v>4.7587499999999991</v>
      </c>
      <c r="AA150" s="505">
        <f t="shared" si="30"/>
        <v>4.6783653846153843</v>
      </c>
    </row>
    <row r="151" spans="1:28" ht="16.5" customHeight="1">
      <c r="A151" s="280" t="s">
        <v>4392</v>
      </c>
      <c r="B151" s="280" t="s">
        <v>4159</v>
      </c>
      <c r="C151" s="281" t="s">
        <v>226</v>
      </c>
      <c r="D151" s="281" t="s">
        <v>4163</v>
      </c>
      <c r="E151" s="304">
        <v>9</v>
      </c>
      <c r="F151" s="296" t="s">
        <v>4141</v>
      </c>
      <c r="G151" s="306" t="s">
        <v>4142</v>
      </c>
      <c r="H151" s="299">
        <v>259</v>
      </c>
      <c r="I151" s="300">
        <v>226</v>
      </c>
      <c r="J151" s="301">
        <v>4.46</v>
      </c>
      <c r="K151" s="285">
        <v>4.47</v>
      </c>
      <c r="L151" s="290">
        <f t="shared" si="27"/>
        <v>4.4050000000000002</v>
      </c>
      <c r="M151" s="285">
        <v>4.4400000000000004</v>
      </c>
      <c r="N151" s="285">
        <v>4.37</v>
      </c>
      <c r="O151" s="290">
        <f t="shared" si="20"/>
        <v>4.4224999999999994</v>
      </c>
      <c r="P151" s="285">
        <v>4.4400000000000004</v>
      </c>
      <c r="Q151" s="285">
        <v>4.4000000000000004</v>
      </c>
      <c r="R151" s="285">
        <v>4.43</v>
      </c>
      <c r="S151" s="285">
        <v>4.42</v>
      </c>
      <c r="T151" s="290">
        <f t="shared" si="32"/>
        <v>4.5199999999999996</v>
      </c>
      <c r="U151" s="285">
        <v>4.53</v>
      </c>
      <c r="V151" s="285">
        <v>4.51</v>
      </c>
      <c r="W151" s="293">
        <f t="shared" ref="W151:W156" si="33">AVERAGE(X151:Y151)</f>
        <v>4.2350000000000003</v>
      </c>
      <c r="X151" s="302">
        <v>3.98</v>
      </c>
      <c r="Y151" s="302">
        <v>4.49</v>
      </c>
      <c r="Z151" s="401">
        <f>'(입력) 강사만족도'!$E$1838</f>
        <v>4.5399999999999991</v>
      </c>
      <c r="AA151" s="505">
        <f t="shared" si="30"/>
        <v>4.4215384615384616</v>
      </c>
    </row>
    <row r="152" spans="1:28" ht="16.5" customHeight="1">
      <c r="A152" s="280" t="s">
        <v>4392</v>
      </c>
      <c r="B152" s="280" t="s">
        <v>4160</v>
      </c>
      <c r="C152" s="281" t="s">
        <v>88</v>
      </c>
      <c r="D152" s="281" t="s">
        <v>4144</v>
      </c>
      <c r="E152" s="304">
        <v>4</v>
      </c>
      <c r="F152" s="296" t="s">
        <v>4146</v>
      </c>
      <c r="G152" s="306" t="s">
        <v>4147</v>
      </c>
      <c r="H152" s="299">
        <v>18</v>
      </c>
      <c r="I152" s="300">
        <v>10</v>
      </c>
      <c r="J152" s="301">
        <v>4.5</v>
      </c>
      <c r="K152" s="285">
        <v>4.5</v>
      </c>
      <c r="L152" s="290">
        <f t="shared" si="27"/>
        <v>4.5999999999999996</v>
      </c>
      <c r="M152" s="285">
        <v>4.5999999999999996</v>
      </c>
      <c r="N152" s="285">
        <v>4.5999999999999996</v>
      </c>
      <c r="O152" s="290">
        <f>AVERAGE(P152:S152)</f>
        <v>4.4749999999999996</v>
      </c>
      <c r="P152" s="285">
        <v>4.5</v>
      </c>
      <c r="Q152" s="285">
        <v>4.4000000000000004</v>
      </c>
      <c r="R152" s="285">
        <v>4.5</v>
      </c>
      <c r="S152" s="285">
        <v>4.5</v>
      </c>
      <c r="T152" s="290">
        <f>AVERAGE(U152:V152)</f>
        <v>4.55</v>
      </c>
      <c r="U152" s="285">
        <v>4.5999999999999996</v>
      </c>
      <c r="V152" s="285">
        <v>4.5</v>
      </c>
      <c r="W152" s="293">
        <f t="shared" si="33"/>
        <v>3.8</v>
      </c>
      <c r="X152" s="302">
        <v>3.8</v>
      </c>
      <c r="Y152" s="302" t="s">
        <v>4145</v>
      </c>
      <c r="Z152" s="401">
        <f>'(입력) 강사만족도'!$E$1851</f>
        <v>4.5999999999999996</v>
      </c>
      <c r="AA152" s="505">
        <f t="shared" si="30"/>
        <v>4.4666666666666668</v>
      </c>
    </row>
    <row r="153" spans="1:28" ht="16.5" customHeight="1">
      <c r="A153" s="280" t="s">
        <v>4392</v>
      </c>
      <c r="B153" s="280" t="s">
        <v>4160</v>
      </c>
      <c r="C153" s="281" t="s">
        <v>481</v>
      </c>
      <c r="D153" s="281" t="s">
        <v>1944</v>
      </c>
      <c r="E153" s="304">
        <v>3</v>
      </c>
      <c r="F153" s="296" t="s">
        <v>4148</v>
      </c>
      <c r="G153" s="306" t="s">
        <v>4149</v>
      </c>
      <c r="H153" s="299">
        <v>30</v>
      </c>
      <c r="I153" s="300">
        <v>27</v>
      </c>
      <c r="J153" s="301">
        <v>4.7</v>
      </c>
      <c r="K153" s="285">
        <v>4.59</v>
      </c>
      <c r="L153" s="290">
        <f t="shared" si="27"/>
        <v>4.5549999999999997</v>
      </c>
      <c r="M153" s="285">
        <v>4.63</v>
      </c>
      <c r="N153" s="285">
        <v>4.4800000000000004</v>
      </c>
      <c r="O153" s="290">
        <f>AVERAGE(P153:S153)</f>
        <v>4.62</v>
      </c>
      <c r="P153" s="285">
        <v>4.67</v>
      </c>
      <c r="Q153" s="285">
        <v>4.59</v>
      </c>
      <c r="R153" s="285">
        <v>4.5199999999999996</v>
      </c>
      <c r="S153" s="285">
        <v>4.7</v>
      </c>
      <c r="T153" s="290">
        <f>AVERAGE(U153:V153)</f>
        <v>4.63</v>
      </c>
      <c r="U153" s="285">
        <v>4.63</v>
      </c>
      <c r="V153" s="285">
        <v>4.63</v>
      </c>
      <c r="W153" s="293">
        <f t="shared" si="33"/>
        <v>4.5549999999999997</v>
      </c>
      <c r="X153" s="302">
        <v>4.5199999999999996</v>
      </c>
      <c r="Y153" s="302">
        <v>4.59</v>
      </c>
      <c r="Z153" s="401">
        <f>'(입력) 강사만족도'!$E$1859</f>
        <v>4.6950000000000003</v>
      </c>
      <c r="AA153" s="505">
        <f t="shared" si="30"/>
        <v>4.6111538461538473</v>
      </c>
    </row>
    <row r="154" spans="1:28" ht="16.5" customHeight="1">
      <c r="A154" s="280" t="s">
        <v>4392</v>
      </c>
      <c r="B154" s="280" t="s">
        <v>4160</v>
      </c>
      <c r="C154" s="281" t="s">
        <v>481</v>
      </c>
      <c r="D154" s="281" t="s">
        <v>4150</v>
      </c>
      <c r="E154" s="304">
        <v>2</v>
      </c>
      <c r="F154" s="296" t="s">
        <v>4151</v>
      </c>
      <c r="G154" s="306" t="s">
        <v>4152</v>
      </c>
      <c r="H154" s="299">
        <v>37</v>
      </c>
      <c r="I154" s="300">
        <v>34</v>
      </c>
      <c r="J154" s="301">
        <v>4.74</v>
      </c>
      <c r="K154" s="285">
        <v>4.68</v>
      </c>
      <c r="L154" s="290">
        <f t="shared" si="27"/>
        <v>4.5299999999999994</v>
      </c>
      <c r="M154" s="285">
        <v>4.5599999999999996</v>
      </c>
      <c r="N154" s="285">
        <v>4.5</v>
      </c>
      <c r="O154" s="290">
        <f>AVERAGE(P154:S154)</f>
        <v>4.6050000000000004</v>
      </c>
      <c r="P154" s="285">
        <v>4.68</v>
      </c>
      <c r="Q154" s="285">
        <v>4.68</v>
      </c>
      <c r="R154" s="285">
        <v>4.6500000000000004</v>
      </c>
      <c r="S154" s="285">
        <v>4.41</v>
      </c>
      <c r="T154" s="290">
        <f>AVERAGE(U154:V154)</f>
        <v>4.665</v>
      </c>
      <c r="U154" s="285">
        <v>4.68</v>
      </c>
      <c r="V154" s="285">
        <v>4.6500000000000004</v>
      </c>
      <c r="W154" s="293">
        <f t="shared" si="33"/>
        <v>4.53</v>
      </c>
      <c r="X154" s="302">
        <v>4.53</v>
      </c>
      <c r="Y154" s="302" t="s">
        <v>4153</v>
      </c>
      <c r="Z154" s="401">
        <f>'(입력) 강사만족도'!$E$1861</f>
        <v>4.67</v>
      </c>
      <c r="AA154" s="505">
        <f t="shared" si="30"/>
        <v>4.6191666666666675</v>
      </c>
    </row>
    <row r="155" spans="1:28" ht="16.5" customHeight="1">
      <c r="A155" s="280" t="s">
        <v>4392</v>
      </c>
      <c r="B155" s="280" t="s">
        <v>4160</v>
      </c>
      <c r="C155" s="281" t="s">
        <v>225</v>
      </c>
      <c r="D155" s="281" t="s">
        <v>4154</v>
      </c>
      <c r="E155" s="304">
        <v>3</v>
      </c>
      <c r="F155" s="296" t="s">
        <v>4155</v>
      </c>
      <c r="G155" s="306" t="s">
        <v>4156</v>
      </c>
      <c r="H155" s="299">
        <v>26</v>
      </c>
      <c r="I155" s="300">
        <v>26</v>
      </c>
      <c r="J155" s="301">
        <v>4.6500000000000004</v>
      </c>
      <c r="K155" s="285">
        <v>4.62</v>
      </c>
      <c r="L155" s="290">
        <f t="shared" si="27"/>
        <v>4.6349999999999998</v>
      </c>
      <c r="M155" s="285">
        <v>4.6500000000000004</v>
      </c>
      <c r="N155" s="285">
        <v>4.62</v>
      </c>
      <c r="O155" s="290">
        <f>AVERAGE(P155:S155)</f>
        <v>4.7200000000000006</v>
      </c>
      <c r="P155" s="285">
        <v>4.6900000000000004</v>
      </c>
      <c r="Q155" s="285">
        <v>4.7300000000000004</v>
      </c>
      <c r="R155" s="285">
        <v>4.7300000000000004</v>
      </c>
      <c r="S155" s="285">
        <v>4.7300000000000004</v>
      </c>
      <c r="T155" s="290">
        <f>AVERAGE(U155:V155)</f>
        <v>4.75</v>
      </c>
      <c r="U155" s="285">
        <v>4.7300000000000004</v>
      </c>
      <c r="V155" s="285">
        <v>4.7699999999999996</v>
      </c>
      <c r="W155" s="293">
        <f t="shared" si="33"/>
        <v>4.6349999999999998</v>
      </c>
      <c r="X155" s="302">
        <v>4.6900000000000004</v>
      </c>
      <c r="Y155" s="302">
        <v>4.58</v>
      </c>
      <c r="Z155" s="401">
        <f>'(입력) 강사만족도'!$E$1866</f>
        <v>4.7708333333333321</v>
      </c>
      <c r="AA155" s="505">
        <f t="shared" si="30"/>
        <v>4.6892948717948713</v>
      </c>
    </row>
    <row r="156" spans="1:28" ht="16.5" customHeight="1">
      <c r="A156" s="280" t="s">
        <v>4392</v>
      </c>
      <c r="B156" s="280" t="s">
        <v>4160</v>
      </c>
      <c r="C156" s="281" t="s">
        <v>226</v>
      </c>
      <c r="D156" s="281" t="s">
        <v>4161</v>
      </c>
      <c r="E156" s="304">
        <v>9</v>
      </c>
      <c r="F156" s="296" t="s">
        <v>4162</v>
      </c>
      <c r="G156" s="306" t="s">
        <v>4072</v>
      </c>
      <c r="H156" s="299">
        <v>17</v>
      </c>
      <c r="I156" s="300">
        <v>17</v>
      </c>
      <c r="J156" s="301">
        <v>4.82</v>
      </c>
      <c r="K156" s="285">
        <v>4.71</v>
      </c>
      <c r="L156" s="290">
        <f t="shared" si="27"/>
        <v>4.6749999999999998</v>
      </c>
      <c r="M156" s="285">
        <v>4.59</v>
      </c>
      <c r="N156" s="285">
        <v>4.76</v>
      </c>
      <c r="O156" s="290">
        <f>AVERAGE(P156:S156)</f>
        <v>4.82</v>
      </c>
      <c r="P156" s="285">
        <v>4.82</v>
      </c>
      <c r="Q156" s="285">
        <v>4.82</v>
      </c>
      <c r="R156" s="285">
        <v>4.82</v>
      </c>
      <c r="S156" s="285">
        <v>4.82</v>
      </c>
      <c r="T156" s="290">
        <f>AVERAGE(U156:V156)</f>
        <v>4.82</v>
      </c>
      <c r="U156" s="285">
        <v>4.82</v>
      </c>
      <c r="V156" s="285">
        <v>4.82</v>
      </c>
      <c r="W156" s="293">
        <f t="shared" si="33"/>
        <v>4.82</v>
      </c>
      <c r="X156" s="302">
        <v>4.82</v>
      </c>
      <c r="Y156" s="302" t="s">
        <v>4143</v>
      </c>
      <c r="Z156" s="401">
        <f>'(입력) 강사만족도'!$E$1876</f>
        <v>4.9400000000000004</v>
      </c>
      <c r="AA156" s="505">
        <f t="shared" si="30"/>
        <v>4.7966666666666669</v>
      </c>
    </row>
    <row r="157" spans="1:28" ht="16.5" customHeight="1">
      <c r="A157" s="303" t="s">
        <v>5774</v>
      </c>
      <c r="B157" s="303"/>
      <c r="C157" s="303"/>
      <c r="D157" s="303"/>
      <c r="E157" s="477"/>
      <c r="F157" s="478"/>
      <c r="G157" s="479"/>
      <c r="H157" s="480">
        <f>SUM(H134:H156)</f>
        <v>773</v>
      </c>
      <c r="I157" s="481">
        <f>SUM(I134:I156)</f>
        <v>673</v>
      </c>
      <c r="J157" s="319">
        <f>AVERAGE(J134:J156)</f>
        <v>4.5991304347826087</v>
      </c>
      <c r="K157" s="319">
        <f t="shared" ref="K157:AA157" si="34">AVERAGE(K134:K156)</f>
        <v>4.554347826086957</v>
      </c>
      <c r="L157" s="319">
        <f t="shared" si="34"/>
        <v>4.5469565217391308</v>
      </c>
      <c r="M157" s="319">
        <f t="shared" si="34"/>
        <v>4.5669565217391304</v>
      </c>
      <c r="N157" s="319">
        <f t="shared" si="34"/>
        <v>4.5269565217391312</v>
      </c>
      <c r="O157" s="319">
        <f t="shared" si="34"/>
        <v>4.542355072463768</v>
      </c>
      <c r="P157" s="319">
        <f t="shared" si="34"/>
        <v>4.5617391304347823</v>
      </c>
      <c r="Q157" s="319">
        <f t="shared" si="34"/>
        <v>4.5834782608695672</v>
      </c>
      <c r="R157" s="319">
        <f t="shared" si="34"/>
        <v>4.5085714285714289</v>
      </c>
      <c r="S157" s="319">
        <f t="shared" si="34"/>
        <v>4.5286956521739139</v>
      </c>
      <c r="T157" s="319">
        <f t="shared" si="34"/>
        <v>4.6193478260869565</v>
      </c>
      <c r="U157" s="319">
        <f t="shared" si="34"/>
        <v>4.6195652173913047</v>
      </c>
      <c r="V157" s="319">
        <f t="shared" si="34"/>
        <v>4.6191304347826092</v>
      </c>
      <c r="W157" s="319">
        <f t="shared" si="34"/>
        <v>4.4619565217391317</v>
      </c>
      <c r="X157" s="319">
        <f t="shared" si="34"/>
        <v>4.47</v>
      </c>
      <c r="Y157" s="319">
        <f t="shared" si="34"/>
        <v>4.4799999999999995</v>
      </c>
      <c r="Z157" s="402">
        <f>'(입력) 강사만족도'!$E$1882</f>
        <v>4.5707983870967768</v>
      </c>
      <c r="AA157" s="581">
        <f t="shared" si="34"/>
        <v>4.5568545850083897</v>
      </c>
      <c r="AB157" s="86"/>
    </row>
    <row r="158" spans="1:28" ht="16.5" customHeight="1">
      <c r="A158" s="280" t="s">
        <v>5780</v>
      </c>
      <c r="B158" s="280" t="s">
        <v>4260</v>
      </c>
      <c r="C158" s="281" t="s">
        <v>226</v>
      </c>
      <c r="D158" s="281" t="s">
        <v>227</v>
      </c>
      <c r="E158" s="304">
        <v>8</v>
      </c>
      <c r="F158" s="296" t="s">
        <v>4264</v>
      </c>
      <c r="G158" s="306" t="s">
        <v>4266</v>
      </c>
      <c r="H158" s="299">
        <v>36</v>
      </c>
      <c r="I158" s="300">
        <v>34</v>
      </c>
      <c r="J158" s="301">
        <v>4.47</v>
      </c>
      <c r="K158" s="285">
        <v>4.4400000000000004</v>
      </c>
      <c r="L158" s="290">
        <f t="shared" si="27"/>
        <v>4.5</v>
      </c>
      <c r="M158" s="285">
        <v>4.5</v>
      </c>
      <c r="N158" s="285">
        <v>4.5</v>
      </c>
      <c r="O158" s="290">
        <f t="shared" ref="O158:O169" si="35">AVERAGE(P158:S158)</f>
        <v>4.4775</v>
      </c>
      <c r="P158" s="285">
        <v>4.4400000000000004</v>
      </c>
      <c r="Q158" s="285">
        <v>4.5</v>
      </c>
      <c r="R158" s="285">
        <v>4.47</v>
      </c>
      <c r="S158" s="285">
        <v>4.5</v>
      </c>
      <c r="T158" s="290">
        <f t="shared" ref="T158:T169" si="36">AVERAGE(U158:V158)</f>
        <v>4.6500000000000004</v>
      </c>
      <c r="U158" s="285">
        <v>4.62</v>
      </c>
      <c r="V158" s="285">
        <v>4.68</v>
      </c>
      <c r="W158" s="293">
        <f t="shared" ref="W158:W169" si="37">AVERAGE(X158:Y158)</f>
        <v>4.4399999999999995</v>
      </c>
      <c r="X158" s="302">
        <v>4.62</v>
      </c>
      <c r="Y158" s="302">
        <v>4.26</v>
      </c>
      <c r="Z158" s="401">
        <f>'(입력) 강사만족도'!$E$1917</f>
        <v>4.4972727272727289</v>
      </c>
      <c r="AA158" s="505">
        <f t="shared" si="30"/>
        <v>4.4997902097902092</v>
      </c>
    </row>
    <row r="159" spans="1:28" ht="16.5" customHeight="1">
      <c r="A159" s="280" t="s">
        <v>5780</v>
      </c>
      <c r="B159" s="280" t="s">
        <v>4260</v>
      </c>
      <c r="C159" s="333" t="s">
        <v>481</v>
      </c>
      <c r="D159" s="281" t="s">
        <v>4261</v>
      </c>
      <c r="E159" s="304">
        <v>2</v>
      </c>
      <c r="F159" s="296" t="s">
        <v>4265</v>
      </c>
      <c r="G159" s="306" t="s">
        <v>4072</v>
      </c>
      <c r="H159" s="299">
        <v>20</v>
      </c>
      <c r="I159" s="300">
        <v>18</v>
      </c>
      <c r="J159" s="301">
        <v>4.83</v>
      </c>
      <c r="K159" s="285">
        <v>4.8899999999999997</v>
      </c>
      <c r="L159" s="290">
        <f t="shared" si="27"/>
        <v>4.7750000000000004</v>
      </c>
      <c r="M159" s="285">
        <v>4.83</v>
      </c>
      <c r="N159" s="285">
        <v>4.72</v>
      </c>
      <c r="O159" s="290">
        <f t="shared" si="35"/>
        <v>4.9125000000000005</v>
      </c>
      <c r="P159" s="285">
        <v>4.83</v>
      </c>
      <c r="Q159" s="285">
        <v>4.9400000000000004</v>
      </c>
      <c r="R159" s="285">
        <v>4.9400000000000004</v>
      </c>
      <c r="S159" s="285">
        <v>4.9400000000000004</v>
      </c>
      <c r="T159" s="290">
        <f t="shared" si="36"/>
        <v>4.915</v>
      </c>
      <c r="U159" s="285">
        <v>4.9400000000000004</v>
      </c>
      <c r="V159" s="285">
        <v>4.8899999999999997</v>
      </c>
      <c r="W159" s="293">
        <f t="shared" si="37"/>
        <v>4.9400000000000004</v>
      </c>
      <c r="X159" s="302">
        <v>4.9400000000000004</v>
      </c>
      <c r="Y159" s="302" t="s">
        <v>4357</v>
      </c>
      <c r="Z159" s="401">
        <f>'(입력) 강사만족도'!$E$1929</f>
        <v>4.8910714285714283</v>
      </c>
      <c r="AA159" s="505">
        <f t="shared" si="30"/>
        <v>4.8817559523809519</v>
      </c>
    </row>
    <row r="160" spans="1:28" ht="16.5" customHeight="1">
      <c r="A160" s="280" t="s">
        <v>5780</v>
      </c>
      <c r="B160" s="280" t="s">
        <v>4260</v>
      </c>
      <c r="C160" s="281" t="s">
        <v>66</v>
      </c>
      <c r="D160" s="281" t="s">
        <v>563</v>
      </c>
      <c r="E160" s="304">
        <v>5</v>
      </c>
      <c r="F160" s="296" t="s">
        <v>4264</v>
      </c>
      <c r="G160" s="306" t="s">
        <v>4266</v>
      </c>
      <c r="H160" s="299">
        <v>38</v>
      </c>
      <c r="I160" s="300">
        <v>37</v>
      </c>
      <c r="J160" s="301">
        <v>4.3499999999999996</v>
      </c>
      <c r="K160" s="285">
        <v>4.43</v>
      </c>
      <c r="L160" s="290">
        <f t="shared" si="27"/>
        <v>4.38</v>
      </c>
      <c r="M160" s="285">
        <v>4.41</v>
      </c>
      <c r="N160" s="285">
        <v>4.3499999999999996</v>
      </c>
      <c r="O160" s="290">
        <f t="shared" si="35"/>
        <v>4.29</v>
      </c>
      <c r="P160" s="285">
        <v>4.3</v>
      </c>
      <c r="Q160" s="285">
        <v>4.24</v>
      </c>
      <c r="R160" s="285">
        <v>4.3</v>
      </c>
      <c r="S160" s="285">
        <v>4.32</v>
      </c>
      <c r="T160" s="290">
        <f t="shared" si="36"/>
        <v>4.49</v>
      </c>
      <c r="U160" s="285">
        <v>4.49</v>
      </c>
      <c r="V160" s="285">
        <v>4.49</v>
      </c>
      <c r="W160" s="293">
        <f t="shared" si="37"/>
        <v>4.3249999999999993</v>
      </c>
      <c r="X160" s="302">
        <v>4.2699999999999996</v>
      </c>
      <c r="Y160" s="302">
        <v>4.38</v>
      </c>
      <c r="Z160" s="401">
        <f>'(입력) 강사만족도'!$E$1937</f>
        <v>4.3762499999999998</v>
      </c>
      <c r="AA160" s="505">
        <f t="shared" si="30"/>
        <v>4.3620192307692314</v>
      </c>
    </row>
    <row r="161" spans="1:28" ht="16.5" customHeight="1">
      <c r="A161" s="280" t="s">
        <v>5780</v>
      </c>
      <c r="B161" s="280" t="s">
        <v>4260</v>
      </c>
      <c r="C161" s="281" t="s">
        <v>2126</v>
      </c>
      <c r="D161" s="281" t="s">
        <v>4262</v>
      </c>
      <c r="E161" s="304">
        <v>2</v>
      </c>
      <c r="F161" s="296" t="s">
        <v>4264</v>
      </c>
      <c r="G161" s="306" t="s">
        <v>4266</v>
      </c>
      <c r="H161" s="299">
        <v>32</v>
      </c>
      <c r="I161" s="300">
        <v>30</v>
      </c>
      <c r="J161" s="301">
        <v>4.37</v>
      </c>
      <c r="K161" s="285">
        <v>4.17</v>
      </c>
      <c r="L161" s="290">
        <f t="shared" si="27"/>
        <v>4.3650000000000002</v>
      </c>
      <c r="M161" s="285">
        <v>4.3</v>
      </c>
      <c r="N161" s="285">
        <v>4.43</v>
      </c>
      <c r="O161" s="290">
        <f t="shared" si="35"/>
        <v>4.375</v>
      </c>
      <c r="P161" s="285">
        <v>4.4000000000000004</v>
      </c>
      <c r="Q161" s="285">
        <v>4.4000000000000004</v>
      </c>
      <c r="R161" s="285">
        <v>4.33</v>
      </c>
      <c r="S161" s="285">
        <v>4.37</v>
      </c>
      <c r="T161" s="290">
        <f t="shared" si="36"/>
        <v>4.3650000000000002</v>
      </c>
      <c r="U161" s="285">
        <v>4.33</v>
      </c>
      <c r="V161" s="285">
        <v>4.4000000000000004</v>
      </c>
      <c r="W161" s="293">
        <f t="shared" si="37"/>
        <v>4.0999999999999996</v>
      </c>
      <c r="X161" s="302">
        <v>4.0999999999999996</v>
      </c>
      <c r="Y161" s="302">
        <v>4.0999999999999996</v>
      </c>
      <c r="Z161" s="401">
        <f>'(입력) 강사만족도'!$E$1944</f>
        <v>4.3875000000000002</v>
      </c>
      <c r="AA161" s="505">
        <f t="shared" si="30"/>
        <v>4.3144230769230765</v>
      </c>
    </row>
    <row r="162" spans="1:28" ht="16.5" customHeight="1">
      <c r="A162" s="280" t="s">
        <v>5780</v>
      </c>
      <c r="B162" s="280" t="s">
        <v>4260</v>
      </c>
      <c r="C162" s="281" t="s">
        <v>4263</v>
      </c>
      <c r="D162" s="281" t="s">
        <v>90</v>
      </c>
      <c r="E162" s="304">
        <v>3</v>
      </c>
      <c r="F162" s="296" t="s">
        <v>4264</v>
      </c>
      <c r="G162" s="306" t="s">
        <v>4072</v>
      </c>
      <c r="H162" s="299">
        <v>18</v>
      </c>
      <c r="I162" s="300">
        <v>18</v>
      </c>
      <c r="J162" s="301">
        <v>4.4400000000000004</v>
      </c>
      <c r="K162" s="285">
        <v>4.28</v>
      </c>
      <c r="L162" s="290">
        <f t="shared" si="27"/>
        <v>4.5</v>
      </c>
      <c r="M162" s="285">
        <v>4.4400000000000004</v>
      </c>
      <c r="N162" s="285">
        <v>4.5599999999999996</v>
      </c>
      <c r="O162" s="290">
        <f t="shared" si="35"/>
        <v>4.5575000000000001</v>
      </c>
      <c r="P162" s="285">
        <v>4.5599999999999996</v>
      </c>
      <c r="Q162" s="285">
        <v>4.67</v>
      </c>
      <c r="R162" s="285">
        <v>4.5599999999999996</v>
      </c>
      <c r="S162" s="285">
        <v>4.4400000000000004</v>
      </c>
      <c r="T162" s="290">
        <f t="shared" si="36"/>
        <v>4.585</v>
      </c>
      <c r="U162" s="285">
        <v>4.6100000000000003</v>
      </c>
      <c r="V162" s="285">
        <v>4.5599999999999996</v>
      </c>
      <c r="W162" s="293">
        <f t="shared" si="37"/>
        <v>3.89</v>
      </c>
      <c r="X162" s="302">
        <v>3.89</v>
      </c>
      <c r="Y162" s="302" t="s">
        <v>4357</v>
      </c>
      <c r="Z162" s="401">
        <f>'(입력) 강사만족도'!$E$1953</f>
        <v>4.7739285714285709</v>
      </c>
      <c r="AA162" s="505">
        <f t="shared" si="30"/>
        <v>4.4819940476190476</v>
      </c>
    </row>
    <row r="163" spans="1:28" ht="17.25" customHeight="1">
      <c r="A163" s="280" t="s">
        <v>5780</v>
      </c>
      <c r="B163" s="280" t="s">
        <v>4443</v>
      </c>
      <c r="C163" s="281" t="s">
        <v>225</v>
      </c>
      <c r="D163" s="281" t="s">
        <v>4489</v>
      </c>
      <c r="E163" s="304">
        <v>2</v>
      </c>
      <c r="F163" s="296" t="s">
        <v>4490</v>
      </c>
      <c r="G163" s="306" t="s">
        <v>2102</v>
      </c>
      <c r="H163" s="299">
        <v>30</v>
      </c>
      <c r="I163" s="300">
        <v>27</v>
      </c>
      <c r="J163" s="301">
        <v>4.5199999999999996</v>
      </c>
      <c r="K163" s="285">
        <v>4.4800000000000004</v>
      </c>
      <c r="L163" s="290">
        <f t="shared" si="27"/>
        <v>4.4800000000000004</v>
      </c>
      <c r="M163" s="285">
        <v>4.5199999999999996</v>
      </c>
      <c r="N163" s="285">
        <v>4.4400000000000004</v>
      </c>
      <c r="O163" s="290">
        <f t="shared" si="35"/>
        <v>4.51</v>
      </c>
      <c r="P163" s="285">
        <v>4.4800000000000004</v>
      </c>
      <c r="Q163" s="285">
        <v>4.5599999999999996</v>
      </c>
      <c r="R163" s="285">
        <v>4.4400000000000004</v>
      </c>
      <c r="S163" s="285">
        <v>4.5599999999999996</v>
      </c>
      <c r="T163" s="290">
        <f t="shared" si="36"/>
        <v>4.665</v>
      </c>
      <c r="U163" s="285">
        <v>4.7</v>
      </c>
      <c r="V163" s="285">
        <v>4.63</v>
      </c>
      <c r="W163" s="293">
        <f t="shared" si="37"/>
        <v>4.4800000000000004</v>
      </c>
      <c r="X163" s="302">
        <v>4.4800000000000004</v>
      </c>
      <c r="Y163" s="302">
        <v>4.4800000000000004</v>
      </c>
      <c r="Z163" s="401">
        <f>'(입력) 강사만족도'!$E$1995</f>
        <v>4.7962499999999997</v>
      </c>
      <c r="AA163" s="505">
        <f t="shared" si="30"/>
        <v>4.5450961538461545</v>
      </c>
    </row>
    <row r="164" spans="1:28" ht="17.25" customHeight="1">
      <c r="A164" s="280" t="s">
        <v>5780</v>
      </c>
      <c r="B164" s="280" t="s">
        <v>4498</v>
      </c>
      <c r="C164" s="281" t="s">
        <v>4790</v>
      </c>
      <c r="D164" s="281" t="s">
        <v>220</v>
      </c>
      <c r="E164" s="304">
        <v>10</v>
      </c>
      <c r="F164" s="296" t="s">
        <v>4786</v>
      </c>
      <c r="G164" s="306" t="s">
        <v>2125</v>
      </c>
      <c r="H164" s="299">
        <v>253</v>
      </c>
      <c r="I164" s="300">
        <v>227</v>
      </c>
      <c r="J164" s="301">
        <v>4.46</v>
      </c>
      <c r="K164" s="285">
        <v>4.3499999999999996</v>
      </c>
      <c r="L164" s="290">
        <f t="shared" si="27"/>
        <v>4.3499999999999996</v>
      </c>
      <c r="M164" s="285">
        <v>4.3600000000000003</v>
      </c>
      <c r="N164" s="285">
        <v>4.34</v>
      </c>
      <c r="O164" s="290">
        <f t="shared" si="35"/>
        <v>4.3324999999999996</v>
      </c>
      <c r="P164" s="285">
        <v>4.34</v>
      </c>
      <c r="Q164" s="285">
        <v>4.37</v>
      </c>
      <c r="R164" s="285">
        <v>4.29</v>
      </c>
      <c r="S164" s="285">
        <v>4.33</v>
      </c>
      <c r="T164" s="290">
        <f t="shared" si="36"/>
        <v>4.4550000000000001</v>
      </c>
      <c r="U164" s="285">
        <v>4.47</v>
      </c>
      <c r="V164" s="285">
        <v>4.4400000000000004</v>
      </c>
      <c r="W164" s="293">
        <f t="shared" si="37"/>
        <v>4.1450000000000005</v>
      </c>
      <c r="X164" s="302">
        <v>3.85</v>
      </c>
      <c r="Y164" s="302">
        <v>4.4400000000000004</v>
      </c>
      <c r="Z164" s="401">
        <f>'(입력) 강사만족도'!$E$2000</f>
        <v>4.4658333333333333</v>
      </c>
      <c r="AA164" s="505">
        <f t="shared" si="30"/>
        <v>4.3466025641025636</v>
      </c>
    </row>
    <row r="165" spans="1:28" ht="16.5" customHeight="1">
      <c r="A165" s="280" t="s">
        <v>5780</v>
      </c>
      <c r="B165" s="280" t="s">
        <v>4785</v>
      </c>
      <c r="C165" s="333" t="s">
        <v>481</v>
      </c>
      <c r="D165" s="281" t="s">
        <v>4475</v>
      </c>
      <c r="E165" s="304">
        <v>4</v>
      </c>
      <c r="F165" s="296" t="s">
        <v>4788</v>
      </c>
      <c r="G165" s="306" t="s">
        <v>4789</v>
      </c>
      <c r="H165" s="299">
        <v>33</v>
      </c>
      <c r="I165" s="300">
        <v>33</v>
      </c>
      <c r="J165" s="301">
        <v>4.78</v>
      </c>
      <c r="K165" s="285">
        <v>4.6399999999999997</v>
      </c>
      <c r="L165" s="290">
        <f t="shared" si="27"/>
        <v>4.58</v>
      </c>
      <c r="M165" s="285">
        <v>4.55</v>
      </c>
      <c r="N165" s="285">
        <v>4.6100000000000003</v>
      </c>
      <c r="O165" s="290">
        <f t="shared" si="35"/>
        <v>4.6025</v>
      </c>
      <c r="P165" s="285">
        <v>4.5199999999999996</v>
      </c>
      <c r="Q165" s="285">
        <v>4.7</v>
      </c>
      <c r="R165" s="285">
        <v>4.58</v>
      </c>
      <c r="S165" s="285">
        <v>4.6100000000000003</v>
      </c>
      <c r="T165" s="290">
        <f t="shared" si="36"/>
        <v>4.7</v>
      </c>
      <c r="U165" s="285">
        <v>4.7</v>
      </c>
      <c r="V165" s="285">
        <v>4.7</v>
      </c>
      <c r="W165" s="293">
        <f t="shared" si="37"/>
        <v>4.5</v>
      </c>
      <c r="X165" s="302">
        <v>4.42</v>
      </c>
      <c r="Y165" s="302">
        <v>4.58</v>
      </c>
      <c r="Z165" s="401">
        <f>'(입력) 강사만족도'!$E$2013</f>
        <v>4.59375</v>
      </c>
      <c r="AA165" s="505">
        <f t="shared" si="30"/>
        <v>4.6141346153846152</v>
      </c>
    </row>
    <row r="166" spans="1:28" ht="16.5" customHeight="1">
      <c r="A166" s="280" t="s">
        <v>5780</v>
      </c>
      <c r="B166" s="280" t="s">
        <v>4785</v>
      </c>
      <c r="C166" s="281" t="s">
        <v>225</v>
      </c>
      <c r="D166" s="281" t="s">
        <v>2077</v>
      </c>
      <c r="E166" s="304">
        <v>2</v>
      </c>
      <c r="F166" s="296" t="s">
        <v>4787</v>
      </c>
      <c r="G166" s="306" t="s">
        <v>2125</v>
      </c>
      <c r="H166" s="299">
        <v>27</v>
      </c>
      <c r="I166" s="300">
        <v>26</v>
      </c>
      <c r="J166" s="301">
        <v>4.92</v>
      </c>
      <c r="K166" s="285">
        <v>4.88</v>
      </c>
      <c r="L166" s="290">
        <f t="shared" si="27"/>
        <v>4.75</v>
      </c>
      <c r="M166" s="285">
        <v>4.8499999999999996</v>
      </c>
      <c r="N166" s="285">
        <v>4.6500000000000004</v>
      </c>
      <c r="O166" s="290">
        <f t="shared" si="35"/>
        <v>4.7975000000000003</v>
      </c>
      <c r="P166" s="285">
        <v>4.7699999999999996</v>
      </c>
      <c r="Q166" s="285">
        <v>4.96</v>
      </c>
      <c r="R166" s="285">
        <v>4.6500000000000004</v>
      </c>
      <c r="S166" s="285">
        <v>4.8099999999999996</v>
      </c>
      <c r="T166" s="290">
        <f t="shared" si="36"/>
        <v>4.8849999999999998</v>
      </c>
      <c r="U166" s="285">
        <v>4.8499999999999996</v>
      </c>
      <c r="V166" s="285">
        <v>4.92</v>
      </c>
      <c r="W166" s="293">
        <f t="shared" si="37"/>
        <v>4.6900000000000004</v>
      </c>
      <c r="X166" s="302">
        <v>4.6900000000000004</v>
      </c>
      <c r="Y166" s="302">
        <v>4.6900000000000004</v>
      </c>
      <c r="Z166" s="401">
        <f>'(입력) 강사만족도'!$E$2022</f>
        <v>4.9200000000000008</v>
      </c>
      <c r="AA166" s="505">
        <f t="shared" si="30"/>
        <v>4.8123076923076926</v>
      </c>
    </row>
    <row r="167" spans="1:28" ht="17.25" customHeight="1">
      <c r="A167" s="280" t="s">
        <v>5780</v>
      </c>
      <c r="B167" s="280" t="s">
        <v>4796</v>
      </c>
      <c r="C167" s="281" t="s">
        <v>67</v>
      </c>
      <c r="D167" s="281" t="s">
        <v>4858</v>
      </c>
      <c r="E167" s="304">
        <v>2</v>
      </c>
      <c r="F167" s="296" t="s">
        <v>4859</v>
      </c>
      <c r="G167" s="306" t="s">
        <v>2102</v>
      </c>
      <c r="H167" s="299">
        <v>17</v>
      </c>
      <c r="I167" s="300">
        <v>16</v>
      </c>
      <c r="J167" s="301">
        <v>4.9400000000000004</v>
      </c>
      <c r="K167" s="285">
        <v>4.6900000000000004</v>
      </c>
      <c r="L167" s="290">
        <f t="shared" si="27"/>
        <v>4.75</v>
      </c>
      <c r="M167" s="285">
        <v>4.75</v>
      </c>
      <c r="N167" s="285">
        <v>4.75</v>
      </c>
      <c r="O167" s="290">
        <f t="shared" si="35"/>
        <v>4.6100000000000003</v>
      </c>
      <c r="P167" s="285">
        <v>4.6900000000000004</v>
      </c>
      <c r="Q167" s="285">
        <v>4.6900000000000004</v>
      </c>
      <c r="R167" s="285">
        <v>4.3099999999999996</v>
      </c>
      <c r="S167" s="285">
        <v>4.75</v>
      </c>
      <c r="T167" s="290">
        <f t="shared" si="36"/>
        <v>4.75</v>
      </c>
      <c r="U167" s="285">
        <v>4.8099999999999996</v>
      </c>
      <c r="V167" s="285">
        <v>4.6900000000000004</v>
      </c>
      <c r="W167" s="293">
        <f t="shared" si="37"/>
        <v>4.62</v>
      </c>
      <c r="X167" s="302">
        <v>4.62</v>
      </c>
      <c r="Y167" s="302">
        <v>4.62</v>
      </c>
      <c r="Z167" s="401">
        <f>'(입력) 강사만족도'!$E$2067</f>
        <v>4.7493749999999997</v>
      </c>
      <c r="AA167" s="505">
        <f t="shared" si="30"/>
        <v>4.6968750000000004</v>
      </c>
    </row>
    <row r="168" spans="1:28" ht="16.5" customHeight="1">
      <c r="A168" s="280" t="s">
        <v>5780</v>
      </c>
      <c r="B168" s="280" t="s">
        <v>4796</v>
      </c>
      <c r="C168" s="333" t="s">
        <v>4875</v>
      </c>
      <c r="D168" s="281" t="s">
        <v>4874</v>
      </c>
      <c r="E168" s="304">
        <v>10</v>
      </c>
      <c r="F168" s="296" t="s">
        <v>4876</v>
      </c>
      <c r="G168" s="306" t="s">
        <v>4877</v>
      </c>
      <c r="H168" s="299">
        <v>17</v>
      </c>
      <c r="I168" s="300">
        <v>17</v>
      </c>
      <c r="J168" s="301">
        <v>4.9400000000000004</v>
      </c>
      <c r="K168" s="285">
        <v>4.9400000000000004</v>
      </c>
      <c r="L168" s="290">
        <f t="shared" si="27"/>
        <v>4.8499999999999996</v>
      </c>
      <c r="M168" s="285">
        <v>4.82</v>
      </c>
      <c r="N168" s="285">
        <v>4.88</v>
      </c>
      <c r="O168" s="290">
        <f t="shared" si="35"/>
        <v>4.8950000000000005</v>
      </c>
      <c r="P168" s="285">
        <v>4.76</v>
      </c>
      <c r="Q168" s="285">
        <v>5</v>
      </c>
      <c r="R168" s="285">
        <v>4.88</v>
      </c>
      <c r="S168" s="285">
        <v>4.9400000000000004</v>
      </c>
      <c r="T168" s="290">
        <f t="shared" si="36"/>
        <v>4.9700000000000006</v>
      </c>
      <c r="U168" s="285">
        <v>5</v>
      </c>
      <c r="V168" s="285">
        <v>4.9400000000000004</v>
      </c>
      <c r="W168" s="293">
        <f t="shared" si="37"/>
        <v>4.9400000000000004</v>
      </c>
      <c r="X168" s="302">
        <v>4.9400000000000004</v>
      </c>
      <c r="Y168" s="302" t="s">
        <v>4878</v>
      </c>
      <c r="Z168" s="401">
        <f>'(입력) 강사만족도'!$E$2076</f>
        <v>4.923161764705883</v>
      </c>
      <c r="AA168" s="505">
        <f t="shared" si="30"/>
        <v>4.9135968137254897</v>
      </c>
    </row>
    <row r="169" spans="1:28" ht="16.5" customHeight="1">
      <c r="A169" s="280" t="s">
        <v>5780</v>
      </c>
      <c r="B169" s="280" t="s">
        <v>4796</v>
      </c>
      <c r="C169" s="281" t="s">
        <v>66</v>
      </c>
      <c r="D169" s="281" t="s">
        <v>4887</v>
      </c>
      <c r="E169" s="304">
        <v>2</v>
      </c>
      <c r="F169" s="296" t="s">
        <v>4888</v>
      </c>
      <c r="G169" s="306" t="s">
        <v>4889</v>
      </c>
      <c r="H169" s="299">
        <v>182</v>
      </c>
      <c r="I169" s="300">
        <v>153</v>
      </c>
      <c r="J169" s="301">
        <v>4.34</v>
      </c>
      <c r="K169" s="285">
        <v>4.24</v>
      </c>
      <c r="L169" s="290">
        <f t="shared" si="27"/>
        <v>4.2949999999999999</v>
      </c>
      <c r="M169" s="285">
        <v>4.3099999999999996</v>
      </c>
      <c r="N169" s="285">
        <v>4.28</v>
      </c>
      <c r="O169" s="290">
        <f t="shared" si="35"/>
        <v>4.3100000000000005</v>
      </c>
      <c r="P169" s="285">
        <v>4.32</v>
      </c>
      <c r="Q169" s="285">
        <v>4.33</v>
      </c>
      <c r="R169" s="285">
        <v>4.2699999999999996</v>
      </c>
      <c r="S169" s="285">
        <v>4.32</v>
      </c>
      <c r="T169" s="290">
        <f t="shared" si="36"/>
        <v>4.3249999999999993</v>
      </c>
      <c r="U169" s="285">
        <v>4.3499999999999996</v>
      </c>
      <c r="V169" s="285">
        <v>4.3</v>
      </c>
      <c r="W169" s="293">
        <f t="shared" si="37"/>
        <v>4.05</v>
      </c>
      <c r="X169" s="318">
        <v>4.05</v>
      </c>
      <c r="Y169" s="302" t="s">
        <v>4878</v>
      </c>
      <c r="Z169" s="401">
        <f>'(입력) 강사만족도'!$E$2082</f>
        <v>4.3786280959752322</v>
      </c>
      <c r="AA169" s="505">
        <f t="shared" si="30"/>
        <v>4.2907190079979349</v>
      </c>
    </row>
    <row r="170" spans="1:28" ht="16.5" customHeight="1">
      <c r="A170" s="303" t="s">
        <v>5775</v>
      </c>
      <c r="B170" s="303"/>
      <c r="C170" s="303"/>
      <c r="D170" s="303"/>
      <c r="E170" s="477"/>
      <c r="F170" s="478"/>
      <c r="G170" s="479"/>
      <c r="H170" s="480">
        <f>SUM(H158:H169)</f>
        <v>703</v>
      </c>
      <c r="I170" s="481">
        <f>SUM(I158:I169)</f>
        <v>636</v>
      </c>
      <c r="J170" s="319">
        <f>AVERAGE(J158:J169)</f>
        <v>4.6133333333333333</v>
      </c>
      <c r="K170" s="319">
        <f t="shared" ref="K170:AA170" si="38">AVERAGE(K158:K169)</f>
        <v>4.5358333333333336</v>
      </c>
      <c r="L170" s="319">
        <f t="shared" si="38"/>
        <v>4.5479166666666666</v>
      </c>
      <c r="M170" s="319">
        <f t="shared" si="38"/>
        <v>4.5533333333333337</v>
      </c>
      <c r="N170" s="319">
        <f t="shared" si="38"/>
        <v>4.5425000000000004</v>
      </c>
      <c r="O170" s="319">
        <f t="shared" si="38"/>
        <v>4.5558333333333341</v>
      </c>
      <c r="P170" s="319">
        <f t="shared" si="38"/>
        <v>4.5341666666666667</v>
      </c>
      <c r="Q170" s="319">
        <f t="shared" si="38"/>
        <v>4.6133333333333333</v>
      </c>
      <c r="R170" s="319">
        <f t="shared" si="38"/>
        <v>4.501666666666666</v>
      </c>
      <c r="S170" s="319">
        <f t="shared" si="38"/>
        <v>4.5741666666666667</v>
      </c>
      <c r="T170" s="319">
        <f t="shared" si="38"/>
        <v>4.6462499999999993</v>
      </c>
      <c r="U170" s="319">
        <f t="shared" si="38"/>
        <v>4.6558333333333346</v>
      </c>
      <c r="V170" s="319">
        <f t="shared" si="38"/>
        <v>4.6366666666666658</v>
      </c>
      <c r="W170" s="319">
        <f t="shared" si="38"/>
        <v>4.4266666666666659</v>
      </c>
      <c r="X170" s="319">
        <f t="shared" si="38"/>
        <v>4.4058333333333328</v>
      </c>
      <c r="Y170" s="319">
        <f t="shared" si="38"/>
        <v>4.4437500000000005</v>
      </c>
      <c r="Z170" s="402">
        <f>'(입력) 강사만족도'!$E$2087</f>
        <v>4.5649066369969065</v>
      </c>
      <c r="AA170" s="581">
        <f t="shared" si="38"/>
        <v>4.5632761970705813</v>
      </c>
      <c r="AB170" s="86"/>
    </row>
    <row r="171" spans="1:28" ht="17.25" customHeight="1">
      <c r="A171" s="280" t="s">
        <v>5781</v>
      </c>
      <c r="B171" s="280" t="s">
        <v>4955</v>
      </c>
      <c r="C171" s="281" t="s">
        <v>481</v>
      </c>
      <c r="D171" s="281" t="s">
        <v>4956</v>
      </c>
      <c r="E171" s="304">
        <v>2</v>
      </c>
      <c r="F171" s="296" t="s">
        <v>4957</v>
      </c>
      <c r="G171" s="306" t="s">
        <v>2102</v>
      </c>
      <c r="H171" s="299">
        <v>33</v>
      </c>
      <c r="I171" s="300">
        <v>31</v>
      </c>
      <c r="J171" s="336">
        <v>4.741935483870968</v>
      </c>
      <c r="K171" s="337">
        <v>4.806451612903226</v>
      </c>
      <c r="L171" s="290">
        <f t="shared" si="27"/>
        <v>4.806451612903226</v>
      </c>
      <c r="M171" s="337">
        <v>4.838709677419355</v>
      </c>
      <c r="N171" s="337">
        <v>4.774193548387097</v>
      </c>
      <c r="O171" s="338">
        <f>AVERAGE(P171:S171)</f>
        <v>4.7580645161290329</v>
      </c>
      <c r="P171" s="337">
        <v>4.709677419354839</v>
      </c>
      <c r="Q171" s="337">
        <v>4.838709677419355</v>
      </c>
      <c r="R171" s="337">
        <v>4.774193548387097</v>
      </c>
      <c r="S171" s="337">
        <v>4.709677419354839</v>
      </c>
      <c r="T171" s="338">
        <f>AVERAGE(U171:V171)</f>
        <v>4.8548387096774199</v>
      </c>
      <c r="U171" s="337">
        <v>4.838709677419355</v>
      </c>
      <c r="V171" s="337">
        <v>4.870967741935484</v>
      </c>
      <c r="W171" s="339">
        <f>AVERAGE(X171:Y171)</f>
        <v>4.5806451612903221</v>
      </c>
      <c r="X171" s="337">
        <v>4.4838709677419351</v>
      </c>
      <c r="Y171" s="340">
        <v>4.67741935483871</v>
      </c>
      <c r="Z171" s="405">
        <f>'(입력) 강사만족도'!$E$2123</f>
        <v>4.6849014336917563</v>
      </c>
      <c r="AA171" s="505">
        <f t="shared" si="30"/>
        <v>4.7499551971326168</v>
      </c>
    </row>
    <row r="172" spans="1:28" ht="16.5" customHeight="1">
      <c r="A172" s="280" t="s">
        <v>5781</v>
      </c>
      <c r="B172" s="335" t="s">
        <v>4955</v>
      </c>
      <c r="C172" s="341" t="s">
        <v>66</v>
      </c>
      <c r="D172" s="341" t="s">
        <v>4970</v>
      </c>
      <c r="E172" s="342">
        <v>6</v>
      </c>
      <c r="F172" s="343" t="s">
        <v>4971</v>
      </c>
      <c r="G172" s="344" t="s">
        <v>4972</v>
      </c>
      <c r="H172" s="345">
        <v>38</v>
      </c>
      <c r="I172" s="346">
        <v>33</v>
      </c>
      <c r="J172" s="336">
        <v>4.333333333333333</v>
      </c>
      <c r="K172" s="337">
        <v>4.2727272727272725</v>
      </c>
      <c r="L172" s="290">
        <f t="shared" si="27"/>
        <v>4.3636363636363633</v>
      </c>
      <c r="M172" s="337">
        <v>4.3636363636363633</v>
      </c>
      <c r="N172" s="337">
        <v>4.3636363636363633</v>
      </c>
      <c r="O172" s="338">
        <f>AVERAGE(P172:S172)</f>
        <v>4.3409090909090908</v>
      </c>
      <c r="P172" s="337">
        <v>4.333333333333333</v>
      </c>
      <c r="Q172" s="337">
        <v>4.333333333333333</v>
      </c>
      <c r="R172" s="337">
        <v>4.333333333333333</v>
      </c>
      <c r="S172" s="337">
        <v>4.3636363636363633</v>
      </c>
      <c r="T172" s="338">
        <f>AVERAGE(U172:V172)</f>
        <v>4.4545454545454541</v>
      </c>
      <c r="U172" s="337">
        <v>4.4545454545454541</v>
      </c>
      <c r="V172" s="337">
        <v>4.4545454545454541</v>
      </c>
      <c r="W172" s="339">
        <f>AVERAGE(X172:Y172)</f>
        <v>4.1666666666666661</v>
      </c>
      <c r="X172" s="337">
        <v>4.2424242424242422</v>
      </c>
      <c r="Y172" s="337">
        <v>4.0909090909090908</v>
      </c>
      <c r="Z172" s="405">
        <f>'(입력) 강사만족도'!$E$2130</f>
        <v>4.3274147727272725</v>
      </c>
      <c r="AA172" s="505">
        <f t="shared" si="30"/>
        <v>4.3282160547785544</v>
      </c>
    </row>
    <row r="173" spans="1:28" ht="16.5" customHeight="1">
      <c r="A173" s="280" t="s">
        <v>5781</v>
      </c>
      <c r="B173" s="280" t="s">
        <v>4955</v>
      </c>
      <c r="C173" s="281" t="s">
        <v>4983</v>
      </c>
      <c r="D173" s="281" t="s">
        <v>4982</v>
      </c>
      <c r="E173" s="304">
        <v>1</v>
      </c>
      <c r="F173" s="296" t="s">
        <v>4984</v>
      </c>
      <c r="G173" s="306" t="s">
        <v>4985</v>
      </c>
      <c r="H173" s="299">
        <v>30</v>
      </c>
      <c r="I173" s="300">
        <v>28</v>
      </c>
      <c r="J173" s="347">
        <v>4.6071428571428568</v>
      </c>
      <c r="K173" s="348">
        <v>4.6428571428571432</v>
      </c>
      <c r="L173" s="290">
        <f t="shared" si="27"/>
        <v>4.6607142857142856</v>
      </c>
      <c r="M173" s="348">
        <v>4.5714285714285712</v>
      </c>
      <c r="N173" s="348">
        <v>4.75</v>
      </c>
      <c r="O173" s="290">
        <f>AVERAGE(P173:S173)</f>
        <v>4.7232142857142856</v>
      </c>
      <c r="P173" s="348">
        <v>4.7142857142857144</v>
      </c>
      <c r="Q173" s="348">
        <v>4.7857142857142856</v>
      </c>
      <c r="R173" s="348">
        <v>4.6428571428571432</v>
      </c>
      <c r="S173" s="348">
        <v>4.75</v>
      </c>
      <c r="T173" s="290">
        <f>AVERAGE(U173:V173)</f>
        <v>4.7321428571428577</v>
      </c>
      <c r="U173" s="348">
        <v>4.75</v>
      </c>
      <c r="V173" s="348">
        <v>4.7142857142857144</v>
      </c>
      <c r="W173" s="293">
        <f>AVERAGE(X173:Y173)</f>
        <v>4.5178571428571432</v>
      </c>
      <c r="X173" s="348">
        <v>4.6428571428571432</v>
      </c>
      <c r="Y173" s="348">
        <v>4.3928571428571432</v>
      </c>
      <c r="Z173" s="401">
        <f>'(입력) 강사만족도'!$E$2137</f>
        <v>4.72567324650658</v>
      </c>
      <c r="AA173" s="505">
        <f t="shared" si="30"/>
        <v>4.6684583815994083</v>
      </c>
    </row>
    <row r="174" spans="1:28">
      <c r="A174" s="280" t="s">
        <v>5781</v>
      </c>
      <c r="B174" s="280" t="s">
        <v>5048</v>
      </c>
      <c r="C174" s="281" t="s">
        <v>5151</v>
      </c>
      <c r="D174" s="281" t="s">
        <v>5044</v>
      </c>
      <c r="E174" s="349">
        <v>1</v>
      </c>
      <c r="F174" s="350" t="s">
        <v>5126</v>
      </c>
      <c r="G174" s="351" t="s">
        <v>5122</v>
      </c>
      <c r="H174" s="352">
        <v>80</v>
      </c>
      <c r="I174" s="353">
        <v>70</v>
      </c>
      <c r="J174" s="354">
        <v>4.4400000000000004</v>
      </c>
      <c r="K174" s="305">
        <v>4.29</v>
      </c>
      <c r="L174" s="290">
        <f t="shared" si="27"/>
        <v>4.2200000000000006</v>
      </c>
      <c r="M174" s="305">
        <v>4.24</v>
      </c>
      <c r="N174" s="305">
        <v>4.2</v>
      </c>
      <c r="O174" s="290">
        <f t="shared" ref="O174:O179" si="39">AVERAGE(P174:S174)</f>
        <v>4.16</v>
      </c>
      <c r="P174" s="305">
        <v>4.17</v>
      </c>
      <c r="Q174" s="305">
        <v>4.13</v>
      </c>
      <c r="R174" s="305">
        <v>4.21</v>
      </c>
      <c r="S174" s="305">
        <v>4.13</v>
      </c>
      <c r="T174" s="290">
        <f t="shared" ref="T174:T179" si="40">AVERAGE(U174:V174)</f>
        <v>4.1150000000000002</v>
      </c>
      <c r="U174" s="305">
        <v>4.13</v>
      </c>
      <c r="V174" s="305">
        <v>4.0999999999999996</v>
      </c>
      <c r="W174" s="293">
        <f t="shared" ref="W174:W179" si="41">AVERAGE(X174:Y174)</f>
        <v>4.085</v>
      </c>
      <c r="X174" s="305">
        <v>3.77</v>
      </c>
      <c r="Y174" s="305">
        <v>4.4000000000000004</v>
      </c>
      <c r="Z174" s="401">
        <f>'(입력) 강사만족도'!$E$2144</f>
        <v>4.4226298809283655</v>
      </c>
      <c r="AA174" s="505">
        <f t="shared" si="30"/>
        <v>4.2025099908406442</v>
      </c>
    </row>
    <row r="175" spans="1:28">
      <c r="A175" s="280" t="s">
        <v>5781</v>
      </c>
      <c r="B175" s="280" t="s">
        <v>5048</v>
      </c>
      <c r="C175" s="281" t="s">
        <v>5150</v>
      </c>
      <c r="D175" s="307" t="s">
        <v>220</v>
      </c>
      <c r="E175" s="308">
        <v>11</v>
      </c>
      <c r="F175" s="317" t="s">
        <v>5152</v>
      </c>
      <c r="G175" s="306" t="s">
        <v>5123</v>
      </c>
      <c r="H175" s="299">
        <v>234</v>
      </c>
      <c r="I175" s="300">
        <v>219</v>
      </c>
      <c r="J175" s="355">
        <v>4.4495412844036695</v>
      </c>
      <c r="K175" s="356">
        <v>4.4220183486238529</v>
      </c>
      <c r="L175" s="290">
        <f t="shared" si="27"/>
        <v>4.3409471743957102</v>
      </c>
      <c r="M175" s="356">
        <v>4.3470319634703198</v>
      </c>
      <c r="N175" s="356">
        <v>4.3348623853211006</v>
      </c>
      <c r="O175" s="357">
        <f t="shared" si="39"/>
        <v>4.3668729839554272</v>
      </c>
      <c r="P175" s="356">
        <v>4.3807339449541285</v>
      </c>
      <c r="Q175" s="356">
        <v>4.4063926940639266</v>
      </c>
      <c r="R175" s="356">
        <v>4.2785388127853885</v>
      </c>
      <c r="S175" s="356">
        <v>4.4018264840182653</v>
      </c>
      <c r="T175" s="357">
        <f t="shared" si="40"/>
        <v>4.5240563864102885</v>
      </c>
      <c r="U175" s="356">
        <v>4.5114155251141552</v>
      </c>
      <c r="V175" s="356">
        <v>4.5366972477064218</v>
      </c>
      <c r="W175" s="358">
        <f t="shared" si="41"/>
        <v>4.2557077625570781</v>
      </c>
      <c r="X175" s="359">
        <v>4.0273972602739727</v>
      </c>
      <c r="Y175" s="360">
        <v>4.4840182648401825</v>
      </c>
      <c r="Z175" s="406">
        <f>'(입력) 강사만족도'!$E$2161</f>
        <v>4.5648047663967644</v>
      </c>
      <c r="AA175" s="505">
        <f t="shared" si="30"/>
        <v>4.3957906909209337</v>
      </c>
    </row>
    <row r="176" spans="1:28">
      <c r="A176" s="280" t="s">
        <v>5781</v>
      </c>
      <c r="B176" s="280" t="s">
        <v>5048</v>
      </c>
      <c r="C176" s="281" t="s">
        <v>88</v>
      </c>
      <c r="D176" s="297" t="s">
        <v>5045</v>
      </c>
      <c r="E176" s="298">
        <v>7</v>
      </c>
      <c r="F176" s="296" t="s">
        <v>5172</v>
      </c>
      <c r="G176" s="306" t="s">
        <v>5124</v>
      </c>
      <c r="H176" s="299">
        <v>21</v>
      </c>
      <c r="I176" s="300">
        <v>18</v>
      </c>
      <c r="J176" s="301">
        <v>4.666666666666667</v>
      </c>
      <c r="K176" s="318">
        <v>4.4444444444444446</v>
      </c>
      <c r="L176" s="290">
        <f t="shared" si="27"/>
        <v>4.4722222222222223</v>
      </c>
      <c r="M176" s="318">
        <v>4.5</v>
      </c>
      <c r="N176" s="318">
        <v>4.4444444444444446</v>
      </c>
      <c r="O176" s="290">
        <f t="shared" si="39"/>
        <v>4.5555555555555554</v>
      </c>
      <c r="P176" s="348">
        <v>4.5</v>
      </c>
      <c r="Q176" s="348">
        <v>4.6111111111111107</v>
      </c>
      <c r="R176" s="348">
        <v>4.5555555555555554</v>
      </c>
      <c r="S176" s="348">
        <v>4.5555555555555554</v>
      </c>
      <c r="T176" s="290">
        <f t="shared" si="40"/>
        <v>4.583333333333333</v>
      </c>
      <c r="U176" s="318">
        <v>4.5555555555555554</v>
      </c>
      <c r="V176" s="318">
        <v>4.6111111111111107</v>
      </c>
      <c r="W176" s="293">
        <f t="shared" si="41"/>
        <v>4.5</v>
      </c>
      <c r="X176" s="348">
        <v>4.5</v>
      </c>
      <c r="Y176" s="348" t="s">
        <v>2143</v>
      </c>
      <c r="Z176" s="401">
        <f>'(입력) 강사만족도'!$E$2173</f>
        <v>4.6596200980392162</v>
      </c>
      <c r="AA176" s="505">
        <f t="shared" si="30"/>
        <v>4.5503387118736383</v>
      </c>
    </row>
    <row r="177" spans="1:28">
      <c r="A177" s="280" t="s">
        <v>5781</v>
      </c>
      <c r="B177" s="280" t="s">
        <v>5048</v>
      </c>
      <c r="C177" s="281" t="s">
        <v>224</v>
      </c>
      <c r="D177" s="297" t="s">
        <v>5046</v>
      </c>
      <c r="E177" s="298">
        <v>2</v>
      </c>
      <c r="F177" s="296" t="s">
        <v>5172</v>
      </c>
      <c r="G177" s="306" t="s">
        <v>5125</v>
      </c>
      <c r="H177" s="299">
        <v>28</v>
      </c>
      <c r="I177" s="300">
        <v>25</v>
      </c>
      <c r="J177" s="336">
        <v>4.6399999999999997</v>
      </c>
      <c r="K177" s="337">
        <v>4.72</v>
      </c>
      <c r="L177" s="290">
        <f t="shared" si="27"/>
        <v>4.58</v>
      </c>
      <c r="M177" s="337">
        <v>4.6399999999999997</v>
      </c>
      <c r="N177" s="337">
        <v>4.5199999999999996</v>
      </c>
      <c r="O177" s="290">
        <f t="shared" si="39"/>
        <v>4.5</v>
      </c>
      <c r="P177" s="337">
        <v>4.4800000000000004</v>
      </c>
      <c r="Q177" s="337">
        <v>4.4400000000000004</v>
      </c>
      <c r="R177" s="337">
        <v>4.5999999999999996</v>
      </c>
      <c r="S177" s="337">
        <v>4.4800000000000004</v>
      </c>
      <c r="T177" s="290">
        <f t="shared" si="40"/>
        <v>4.6399999999999997</v>
      </c>
      <c r="U177" s="337">
        <v>4.5999999999999996</v>
      </c>
      <c r="V177" s="337">
        <v>4.68</v>
      </c>
      <c r="W177" s="293">
        <f t="shared" si="41"/>
        <v>4.5599999999999996</v>
      </c>
      <c r="X177" s="337">
        <v>4.5599999999999996</v>
      </c>
      <c r="Y177" s="337">
        <v>4.5599999999999996</v>
      </c>
      <c r="Z177" s="401">
        <f>'(입력) 강사만족도'!$E$2182</f>
        <v>4.5419999999999998</v>
      </c>
      <c r="AA177" s="505">
        <f t="shared" si="30"/>
        <v>4.5739999999999998</v>
      </c>
    </row>
    <row r="178" spans="1:28">
      <c r="A178" s="280" t="s">
        <v>5781</v>
      </c>
      <c r="B178" s="280" t="s">
        <v>5048</v>
      </c>
      <c r="C178" s="281" t="s">
        <v>67</v>
      </c>
      <c r="D178" s="297" t="s">
        <v>1447</v>
      </c>
      <c r="E178" s="298">
        <v>3</v>
      </c>
      <c r="F178" s="296" t="s">
        <v>5172</v>
      </c>
      <c r="G178" s="306" t="s">
        <v>5123</v>
      </c>
      <c r="H178" s="299">
        <v>25</v>
      </c>
      <c r="I178" s="300">
        <v>25</v>
      </c>
      <c r="J178" s="301">
        <v>4.4800000000000004</v>
      </c>
      <c r="K178" s="285">
        <v>4.4800000000000004</v>
      </c>
      <c r="L178" s="290">
        <f t="shared" si="27"/>
        <v>4.5199999999999996</v>
      </c>
      <c r="M178" s="285">
        <v>4.4800000000000004</v>
      </c>
      <c r="N178" s="285">
        <v>4.5599999999999996</v>
      </c>
      <c r="O178" s="290">
        <f t="shared" si="39"/>
        <v>4.45</v>
      </c>
      <c r="P178" s="285">
        <v>4.4800000000000004</v>
      </c>
      <c r="Q178" s="285">
        <v>4.4000000000000004</v>
      </c>
      <c r="R178" s="285">
        <v>4.4000000000000004</v>
      </c>
      <c r="S178" s="285">
        <v>4.5199999999999996</v>
      </c>
      <c r="T178" s="290">
        <f t="shared" si="40"/>
        <v>4.5</v>
      </c>
      <c r="U178" s="285">
        <v>4.4800000000000004</v>
      </c>
      <c r="V178" s="285">
        <v>4.5199999999999996</v>
      </c>
      <c r="W178" s="293">
        <f t="shared" si="41"/>
        <v>4.4000000000000004</v>
      </c>
      <c r="X178" s="302">
        <v>4.3600000000000003</v>
      </c>
      <c r="Y178" s="302">
        <v>4.4400000000000004</v>
      </c>
      <c r="Z178" s="401">
        <f>'(입력) 강사만족도'!$E$2188</f>
        <v>4.4876388888888892</v>
      </c>
      <c r="AA178" s="505">
        <f t="shared" si="30"/>
        <v>4.4682799145299139</v>
      </c>
    </row>
    <row r="179" spans="1:28">
      <c r="A179" s="280" t="s">
        <v>5781</v>
      </c>
      <c r="B179" s="280" t="s">
        <v>5048</v>
      </c>
      <c r="C179" s="281" t="s">
        <v>225</v>
      </c>
      <c r="D179" s="307" t="s">
        <v>890</v>
      </c>
      <c r="E179" s="308">
        <v>4</v>
      </c>
      <c r="F179" s="296" t="s">
        <v>5172</v>
      </c>
      <c r="G179" s="306" t="s">
        <v>3951</v>
      </c>
      <c r="H179" s="299">
        <v>26</v>
      </c>
      <c r="I179" s="300">
        <v>26</v>
      </c>
      <c r="J179" s="301">
        <v>4.4230769230769234</v>
      </c>
      <c r="K179" s="285">
        <v>4.2692307692307692</v>
      </c>
      <c r="L179" s="290">
        <f t="shared" si="27"/>
        <v>4.25</v>
      </c>
      <c r="M179" s="285">
        <v>4.2692307692307692</v>
      </c>
      <c r="N179" s="285">
        <v>4.2307692307692308</v>
      </c>
      <c r="O179" s="290">
        <f t="shared" si="39"/>
        <v>4.4326923076923075</v>
      </c>
      <c r="P179" s="285">
        <v>4.5384615384615383</v>
      </c>
      <c r="Q179" s="285">
        <v>4.3461538461538458</v>
      </c>
      <c r="R179" s="285">
        <v>4.5</v>
      </c>
      <c r="S179" s="285">
        <v>4.3461538461538458</v>
      </c>
      <c r="T179" s="290">
        <f t="shared" si="40"/>
        <v>4.6519230769230777</v>
      </c>
      <c r="U179" s="285">
        <v>4.6500000000000004</v>
      </c>
      <c r="V179" s="285">
        <v>4.6538461538461542</v>
      </c>
      <c r="W179" s="293">
        <f t="shared" si="41"/>
        <v>4.5961538461538458</v>
      </c>
      <c r="X179" s="302">
        <v>4.5769230769230766</v>
      </c>
      <c r="Y179" s="302">
        <v>4.615384615384615</v>
      </c>
      <c r="Z179" s="401">
        <f>'(입력) 강사만족도'!$E$2195</f>
        <v>4.5266239316239325</v>
      </c>
      <c r="AA179" s="505">
        <f t="shared" si="30"/>
        <v>4.4573734385272843</v>
      </c>
    </row>
    <row r="180" spans="1:28">
      <c r="A180" s="280" t="s">
        <v>5781</v>
      </c>
      <c r="B180" s="280" t="s">
        <v>5049</v>
      </c>
      <c r="C180" s="281" t="s">
        <v>67</v>
      </c>
      <c r="D180" s="281" t="s">
        <v>1146</v>
      </c>
      <c r="E180" s="349">
        <v>3</v>
      </c>
      <c r="F180" s="296" t="s">
        <v>5233</v>
      </c>
      <c r="G180" s="306" t="s">
        <v>3951</v>
      </c>
      <c r="H180" s="299">
        <v>22</v>
      </c>
      <c r="I180" s="300">
        <v>20</v>
      </c>
      <c r="J180" s="301">
        <v>4.7368421052631575</v>
      </c>
      <c r="K180" s="285">
        <v>4.6315789473684212</v>
      </c>
      <c r="L180" s="290">
        <f t="shared" si="27"/>
        <v>4.7105263157894735</v>
      </c>
      <c r="M180" s="285">
        <v>4.7368421052631575</v>
      </c>
      <c r="N180" s="285">
        <v>4.6842105263157894</v>
      </c>
      <c r="O180" s="290">
        <f>AVERAGE(P180:S180)</f>
        <v>4.697368421052631</v>
      </c>
      <c r="P180" s="285">
        <v>4.7894736842105265</v>
      </c>
      <c r="Q180" s="285">
        <v>4.6842105263157894</v>
      </c>
      <c r="R180" s="285">
        <v>4.5789473684210522</v>
      </c>
      <c r="S180" s="285">
        <v>4.7368421052631575</v>
      </c>
      <c r="T180" s="290">
        <f>AVERAGE(U180:V180)</f>
        <v>4.7368421052631575</v>
      </c>
      <c r="U180" s="285">
        <v>4.6842105263157894</v>
      </c>
      <c r="V180" s="285">
        <v>4.7894736842105265</v>
      </c>
      <c r="W180" s="293">
        <f>AVERAGE(X180:Y180)</f>
        <v>4.1578947368421053</v>
      </c>
      <c r="X180" s="302">
        <v>4.1578947368421053</v>
      </c>
      <c r="Y180" s="302" t="s">
        <v>5551</v>
      </c>
      <c r="Z180" s="401">
        <f>'(입력) 강사만족도'!$E$2205</f>
        <v>4.6949926900584789</v>
      </c>
      <c r="AA180" s="505">
        <f t="shared" si="30"/>
        <v>4.6587932504873288</v>
      </c>
    </row>
    <row r="181" spans="1:28" ht="16.5" customHeight="1">
      <c r="A181" s="303" t="s">
        <v>5776</v>
      </c>
      <c r="B181" s="303"/>
      <c r="C181" s="303"/>
      <c r="D181" s="303"/>
      <c r="E181" s="477"/>
      <c r="F181" s="478"/>
      <c r="G181" s="479"/>
      <c r="H181" s="480">
        <f>SUM(H171:H180)</f>
        <v>537</v>
      </c>
      <c r="I181" s="481">
        <f>SUM(I171:I180)</f>
        <v>495</v>
      </c>
      <c r="J181" s="319">
        <f>AVERAGE(J171:J180)</f>
        <v>4.5518538653757581</v>
      </c>
      <c r="K181" s="319">
        <f t="shared" ref="K181:Y181" si="42">AVERAGE(K171:K180)</f>
        <v>4.4979308538155127</v>
      </c>
      <c r="L181" s="319">
        <f t="shared" si="42"/>
        <v>4.4924497974661275</v>
      </c>
      <c r="M181" s="319">
        <f t="shared" si="42"/>
        <v>4.4986879450448543</v>
      </c>
      <c r="N181" s="319">
        <f t="shared" si="42"/>
        <v>4.4862116498874025</v>
      </c>
      <c r="O181" s="319">
        <f t="shared" si="42"/>
        <v>4.4984677161008335</v>
      </c>
      <c r="P181" s="319">
        <f t="shared" si="42"/>
        <v>4.5095965634600086</v>
      </c>
      <c r="Q181" s="319">
        <f t="shared" si="42"/>
        <v>4.4975625474111647</v>
      </c>
      <c r="R181" s="319">
        <f t="shared" si="42"/>
        <v>4.4873425761339574</v>
      </c>
      <c r="S181" s="319">
        <f t="shared" si="42"/>
        <v>4.4993691773982025</v>
      </c>
      <c r="T181" s="319">
        <f t="shared" si="42"/>
        <v>4.5792681923295593</v>
      </c>
      <c r="U181" s="319">
        <f t="shared" si="42"/>
        <v>4.5654436738950306</v>
      </c>
      <c r="V181" s="319">
        <f t="shared" si="42"/>
        <v>4.5930927107640862</v>
      </c>
      <c r="W181" s="319">
        <f t="shared" si="42"/>
        <v>4.3819925316367163</v>
      </c>
      <c r="X181" s="319">
        <f t="shared" si="42"/>
        <v>4.3321367427062478</v>
      </c>
      <c r="Y181" s="319">
        <f t="shared" si="42"/>
        <v>4.4575735586037171</v>
      </c>
      <c r="Z181" s="402">
        <f>'(입력) 강사만족도'!$E$2214</f>
        <v>4.5344860696686133</v>
      </c>
      <c r="AA181" s="581">
        <f>AVERAGE(AA171:AA180)</f>
        <v>4.5053715630690325</v>
      </c>
      <c r="AB181" s="86"/>
    </row>
    <row r="182" spans="1:28">
      <c r="B182" s="102"/>
      <c r="C182" s="153"/>
      <c r="D182" s="153"/>
      <c r="E182" s="165"/>
      <c r="F182" s="159"/>
      <c r="G182" s="159"/>
      <c r="H182" s="159"/>
      <c r="I182" s="97"/>
      <c r="J182" s="159"/>
      <c r="K182" s="159"/>
      <c r="L182" s="159"/>
      <c r="M182" s="159"/>
      <c r="N182" s="159"/>
      <c r="O182" s="97"/>
      <c r="P182" s="159"/>
      <c r="Q182" s="159"/>
      <c r="R182" s="98"/>
      <c r="S182" s="160"/>
      <c r="T182" s="98"/>
      <c r="U182" s="161"/>
      <c r="V182" s="161"/>
      <c r="W182" s="85"/>
      <c r="X182" s="85"/>
      <c r="Y182" s="85"/>
      <c r="Z182" s="85"/>
      <c r="AA182" s="85"/>
    </row>
    <row r="183" spans="1:28">
      <c r="B183" s="102"/>
      <c r="C183" s="153"/>
      <c r="D183" s="153"/>
      <c r="E183" s="165"/>
      <c r="F183" s="159"/>
      <c r="G183" s="159"/>
      <c r="H183" s="159"/>
      <c r="I183" s="97"/>
      <c r="J183" s="159"/>
      <c r="K183" s="159"/>
      <c r="L183" s="159"/>
      <c r="M183" s="159"/>
      <c r="N183" s="159"/>
      <c r="O183" s="97"/>
      <c r="P183" s="159"/>
      <c r="Q183" s="159"/>
      <c r="R183" s="98"/>
      <c r="S183" s="243"/>
      <c r="T183" s="243"/>
      <c r="U183" s="161"/>
      <c r="V183" s="161"/>
      <c r="W183" s="85"/>
      <c r="X183" s="85"/>
      <c r="Y183" s="85"/>
      <c r="Z183" s="85"/>
      <c r="AA183" s="85"/>
    </row>
    <row r="184" spans="1:28">
      <c r="B184" s="100"/>
      <c r="C184" s="100"/>
      <c r="D184" s="100"/>
      <c r="E184" s="101"/>
      <c r="F184" s="105"/>
      <c r="G184" s="105"/>
      <c r="H184" s="105"/>
      <c r="I184" s="105"/>
      <c r="J184" s="105"/>
      <c r="K184" s="105"/>
      <c r="L184" s="105"/>
      <c r="M184" s="105"/>
      <c r="N184" s="105"/>
      <c r="O184" s="105"/>
      <c r="P184" s="105"/>
      <c r="Q184" s="105"/>
      <c r="R184" s="105"/>
      <c r="S184" s="105"/>
      <c r="T184" s="243"/>
      <c r="U184" s="105"/>
      <c r="V184" s="105"/>
      <c r="W184" s="85"/>
      <c r="X184" s="85"/>
      <c r="Y184" s="85"/>
      <c r="Z184" s="85"/>
      <c r="AA184" s="85"/>
    </row>
    <row r="185" spans="1:28">
      <c r="B185" s="102"/>
      <c r="C185" s="153"/>
      <c r="D185" s="162"/>
      <c r="E185" s="163"/>
      <c r="F185" s="159"/>
      <c r="G185" s="159"/>
      <c r="H185" s="159"/>
      <c r="I185" s="97"/>
      <c r="J185" s="159"/>
      <c r="K185" s="159"/>
      <c r="L185" s="159"/>
      <c r="M185" s="159"/>
      <c r="N185" s="159"/>
      <c r="O185" s="97"/>
      <c r="P185" s="159"/>
      <c r="Q185" s="242"/>
      <c r="R185" s="98"/>
      <c r="S185" s="160"/>
      <c r="T185" s="98"/>
      <c r="U185" s="161"/>
      <c r="V185" s="161"/>
      <c r="W185" s="85"/>
      <c r="X185" s="85"/>
      <c r="Y185" s="85"/>
      <c r="Z185" s="85"/>
      <c r="AA185" s="85"/>
    </row>
    <row r="186" spans="1:28">
      <c r="B186" s="100"/>
      <c r="C186" s="100"/>
      <c r="D186" s="100"/>
      <c r="E186" s="101"/>
      <c r="F186" s="105"/>
      <c r="G186" s="105"/>
      <c r="H186" s="105"/>
      <c r="I186" s="106"/>
      <c r="J186" s="105"/>
      <c r="K186" s="105"/>
      <c r="L186" s="105"/>
      <c r="M186" s="105"/>
      <c r="N186" s="105"/>
      <c r="O186" s="105"/>
      <c r="P186" s="105"/>
      <c r="Q186" s="105"/>
      <c r="R186" s="105"/>
      <c r="S186" s="105"/>
      <c r="T186" s="105"/>
      <c r="U186" s="105"/>
      <c r="V186" s="105"/>
      <c r="W186" s="85"/>
      <c r="X186" s="85"/>
      <c r="Y186" s="85"/>
      <c r="Z186" s="85"/>
      <c r="AA186" s="85"/>
    </row>
    <row r="187" spans="1:28">
      <c r="B187" s="102"/>
      <c r="C187" s="153"/>
      <c r="D187" s="154"/>
      <c r="E187" s="155"/>
      <c r="F187" s="159"/>
      <c r="G187" s="159"/>
      <c r="H187" s="159"/>
      <c r="I187" s="97"/>
      <c r="J187" s="159"/>
      <c r="K187" s="159"/>
      <c r="L187" s="159"/>
      <c r="M187" s="159"/>
      <c r="N187" s="159"/>
      <c r="O187" s="97"/>
      <c r="P187" s="159"/>
      <c r="Q187" s="159"/>
      <c r="R187" s="98"/>
      <c r="S187" s="160"/>
      <c r="T187" s="98"/>
      <c r="U187" s="161"/>
      <c r="V187" s="161"/>
      <c r="W187" s="85"/>
      <c r="X187" s="85"/>
      <c r="Y187" s="85"/>
      <c r="Z187" s="85"/>
      <c r="AA187" s="85"/>
    </row>
    <row r="188" spans="1:28">
      <c r="B188" s="102"/>
      <c r="C188" s="153"/>
      <c r="D188" s="154"/>
      <c r="E188" s="155"/>
      <c r="F188" s="159"/>
      <c r="G188" s="159"/>
      <c r="H188" s="159"/>
      <c r="I188" s="97"/>
      <c r="J188" s="159"/>
      <c r="K188" s="159"/>
      <c r="L188" s="159"/>
      <c r="M188" s="159"/>
      <c r="N188" s="159"/>
      <c r="O188" s="97"/>
      <c r="P188" s="159"/>
      <c r="Q188" s="159"/>
      <c r="R188" s="98"/>
      <c r="S188" s="160"/>
      <c r="T188" s="98"/>
      <c r="U188" s="161"/>
      <c r="V188" s="161"/>
      <c r="W188" s="85"/>
      <c r="X188" s="85"/>
      <c r="Y188" s="85"/>
      <c r="Z188" s="85"/>
      <c r="AA188" s="85"/>
    </row>
    <row r="189" spans="1:28">
      <c r="B189" s="102"/>
      <c r="C189" s="153"/>
      <c r="D189" s="154"/>
      <c r="E189" s="155"/>
      <c r="F189" s="159"/>
      <c r="G189" s="159"/>
      <c r="H189" s="159"/>
      <c r="I189" s="97"/>
      <c r="J189" s="159"/>
      <c r="K189" s="159"/>
      <c r="L189" s="159"/>
      <c r="M189" s="159"/>
      <c r="N189" s="159"/>
      <c r="O189" s="97"/>
      <c r="P189" s="159"/>
      <c r="Q189" s="159"/>
      <c r="R189" s="98"/>
      <c r="S189" s="160"/>
      <c r="T189" s="98"/>
      <c r="U189" s="161"/>
      <c r="V189" s="161"/>
      <c r="W189" s="85"/>
      <c r="X189" s="85"/>
      <c r="Y189" s="85"/>
      <c r="Z189" s="85"/>
      <c r="AA189" s="85"/>
    </row>
    <row r="190" spans="1:28">
      <c r="B190" s="102"/>
      <c r="C190" s="153"/>
      <c r="D190" s="154"/>
      <c r="E190" s="155"/>
      <c r="F190" s="156"/>
      <c r="G190" s="157"/>
      <c r="H190" s="158"/>
      <c r="I190" s="158"/>
      <c r="J190" s="159"/>
      <c r="K190" s="159"/>
      <c r="L190" s="159"/>
      <c r="M190" s="159"/>
      <c r="N190" s="159"/>
      <c r="O190" s="97"/>
      <c r="P190" s="159"/>
      <c r="Q190" s="159"/>
      <c r="R190" s="159"/>
      <c r="S190" s="159"/>
      <c r="T190" s="97"/>
      <c r="U190" s="159"/>
      <c r="V190" s="159"/>
      <c r="W190" s="98"/>
      <c r="X190" s="161"/>
      <c r="Y190" s="161"/>
      <c r="Z190" s="99"/>
      <c r="AA190" s="98"/>
    </row>
    <row r="191" spans="1:28">
      <c r="B191" s="102"/>
      <c r="C191" s="153"/>
      <c r="D191" s="154"/>
      <c r="E191" s="155"/>
      <c r="F191" s="156"/>
      <c r="G191" s="157"/>
      <c r="H191" s="158"/>
      <c r="I191" s="158"/>
      <c r="J191" s="159"/>
      <c r="K191" s="159"/>
      <c r="L191" s="159"/>
      <c r="M191" s="159"/>
      <c r="N191" s="159"/>
      <c r="O191" s="97"/>
      <c r="P191" s="159"/>
      <c r="Q191" s="159"/>
      <c r="R191" s="159"/>
      <c r="S191" s="159"/>
      <c r="T191" s="97"/>
      <c r="U191" s="159"/>
      <c r="V191" s="159"/>
      <c r="W191" s="98"/>
      <c r="X191" s="159"/>
      <c r="Y191" s="161"/>
      <c r="Z191" s="99"/>
      <c r="AA191" s="98"/>
    </row>
    <row r="192" spans="1:28">
      <c r="B192" s="102"/>
      <c r="C192" s="153"/>
      <c r="D192" s="154"/>
      <c r="E192" s="155"/>
      <c r="F192" s="156"/>
      <c r="G192" s="157"/>
      <c r="H192" s="158"/>
      <c r="I192" s="158"/>
      <c r="J192" s="159"/>
      <c r="K192" s="159"/>
      <c r="L192" s="159"/>
      <c r="M192" s="159"/>
      <c r="N192" s="159"/>
      <c r="O192" s="97"/>
      <c r="P192" s="159"/>
      <c r="Q192" s="159"/>
      <c r="R192" s="159"/>
      <c r="S192" s="159"/>
      <c r="T192" s="97"/>
      <c r="U192" s="159"/>
      <c r="V192" s="159"/>
      <c r="W192" s="98"/>
      <c r="X192" s="161"/>
      <c r="Y192" s="161"/>
      <c r="Z192" s="99"/>
      <c r="AA192" s="98"/>
    </row>
    <row r="193" spans="2:27">
      <c r="B193" s="100"/>
      <c r="C193" s="100"/>
      <c r="D193" s="100"/>
      <c r="E193" s="101"/>
      <c r="F193" s="102"/>
      <c r="G193" s="103"/>
      <c r="H193" s="104"/>
      <c r="I193" s="104"/>
      <c r="J193" s="105"/>
      <c r="K193" s="105"/>
      <c r="L193" s="105"/>
      <c r="M193" s="105"/>
      <c r="N193" s="105"/>
      <c r="O193" s="106"/>
      <c r="P193" s="105"/>
      <c r="Q193" s="105"/>
      <c r="R193" s="105"/>
      <c r="S193" s="105"/>
      <c r="T193" s="105"/>
      <c r="U193" s="105"/>
      <c r="V193" s="105"/>
      <c r="W193" s="105"/>
      <c r="X193" s="105"/>
      <c r="Y193" s="105"/>
      <c r="Z193" s="105"/>
      <c r="AA193" s="105"/>
    </row>
    <row r="194" spans="2:27">
      <c r="B194" s="102"/>
      <c r="C194" s="153"/>
      <c r="D194" s="154"/>
      <c r="E194" s="155"/>
      <c r="F194" s="156"/>
      <c r="G194" s="157"/>
      <c r="H194" s="158"/>
      <c r="I194" s="158"/>
      <c r="J194" s="159"/>
      <c r="K194" s="159"/>
      <c r="L194" s="159"/>
      <c r="M194" s="159"/>
      <c r="N194" s="159"/>
      <c r="O194" s="97"/>
      <c r="P194" s="159"/>
      <c r="Q194" s="159"/>
      <c r="R194" s="159"/>
      <c r="S194" s="159"/>
      <c r="T194" s="97"/>
      <c r="U194" s="159"/>
      <c r="V194" s="159"/>
      <c r="W194" s="98"/>
      <c r="X194" s="159"/>
      <c r="Y194" s="161"/>
      <c r="Z194" s="99"/>
      <c r="AA194" s="98"/>
    </row>
    <row r="195" spans="2:27">
      <c r="B195" s="102"/>
      <c r="C195" s="153"/>
      <c r="D195" s="154"/>
      <c r="E195" s="155"/>
      <c r="F195" s="156"/>
      <c r="G195" s="157"/>
      <c r="H195" s="158"/>
      <c r="I195" s="158"/>
      <c r="J195" s="159"/>
      <c r="K195" s="159"/>
      <c r="L195" s="159"/>
      <c r="M195" s="159"/>
      <c r="N195" s="159"/>
      <c r="O195" s="97"/>
      <c r="P195" s="159"/>
      <c r="Q195" s="159"/>
      <c r="R195" s="159"/>
      <c r="S195" s="159"/>
      <c r="T195" s="97"/>
      <c r="U195" s="159"/>
      <c r="V195" s="159"/>
      <c r="W195" s="98"/>
      <c r="X195" s="159"/>
      <c r="Y195" s="161"/>
      <c r="Z195" s="99"/>
      <c r="AA195" s="98"/>
    </row>
    <row r="196" spans="2:27">
      <c r="B196" s="102"/>
      <c r="C196" s="153"/>
      <c r="D196" s="154"/>
      <c r="E196" s="155"/>
      <c r="F196" s="156"/>
      <c r="G196" s="157"/>
      <c r="H196" s="158"/>
      <c r="I196" s="158"/>
      <c r="J196" s="159"/>
      <c r="K196" s="159"/>
      <c r="L196" s="159"/>
      <c r="M196" s="159"/>
      <c r="N196" s="159"/>
      <c r="O196" s="97"/>
      <c r="P196" s="159"/>
      <c r="Q196" s="159"/>
      <c r="R196" s="159"/>
      <c r="S196" s="159"/>
      <c r="T196" s="97"/>
      <c r="U196" s="159"/>
      <c r="V196" s="159"/>
      <c r="W196" s="98"/>
      <c r="X196" s="159"/>
      <c r="Y196" s="161"/>
      <c r="Z196" s="99"/>
      <c r="AA196" s="98"/>
    </row>
    <row r="197" spans="2:27">
      <c r="B197" s="102"/>
      <c r="C197" s="153"/>
      <c r="D197" s="154"/>
      <c r="E197" s="155"/>
      <c r="F197" s="156"/>
      <c r="G197" s="157"/>
      <c r="H197" s="158"/>
      <c r="I197" s="158"/>
      <c r="J197" s="159"/>
      <c r="K197" s="159"/>
      <c r="L197" s="159"/>
      <c r="M197" s="159"/>
      <c r="N197" s="159"/>
      <c r="O197" s="97"/>
      <c r="P197" s="159"/>
      <c r="Q197" s="159"/>
      <c r="R197" s="159"/>
      <c r="S197" s="159"/>
      <c r="T197" s="97"/>
      <c r="U197" s="159"/>
      <c r="V197" s="159"/>
      <c r="W197" s="98"/>
      <c r="X197" s="159"/>
      <c r="Y197" s="161"/>
      <c r="Z197" s="99"/>
      <c r="AA197" s="98"/>
    </row>
    <row r="198" spans="2:27">
      <c r="B198" s="102"/>
      <c r="C198" s="153"/>
      <c r="D198" s="154"/>
      <c r="E198" s="155"/>
      <c r="F198" s="156"/>
      <c r="G198" s="157"/>
      <c r="H198" s="158"/>
      <c r="I198" s="158"/>
      <c r="J198" s="159"/>
      <c r="K198" s="159"/>
      <c r="L198" s="159"/>
      <c r="M198" s="159"/>
      <c r="N198" s="159"/>
      <c r="O198" s="97"/>
      <c r="P198" s="159"/>
      <c r="Q198" s="159"/>
      <c r="R198" s="159"/>
      <c r="S198" s="159"/>
      <c r="T198" s="97"/>
      <c r="U198" s="159"/>
      <c r="V198" s="159"/>
      <c r="W198" s="98"/>
      <c r="X198" s="159"/>
      <c r="Y198" s="161"/>
      <c r="Z198" s="99"/>
      <c r="AA198" s="98"/>
    </row>
    <row r="199" spans="2:27">
      <c r="B199" s="100"/>
      <c r="C199" s="100"/>
      <c r="D199" s="100"/>
      <c r="E199" s="101"/>
      <c r="F199" s="102"/>
      <c r="G199" s="103"/>
      <c r="H199" s="104"/>
      <c r="I199" s="104"/>
      <c r="J199" s="105"/>
      <c r="K199" s="105"/>
      <c r="L199" s="105"/>
      <c r="M199" s="105"/>
      <c r="N199" s="105"/>
      <c r="O199" s="106"/>
      <c r="P199" s="105"/>
      <c r="Q199" s="105"/>
      <c r="R199" s="105"/>
      <c r="S199" s="105"/>
      <c r="T199" s="105"/>
      <c r="U199" s="105"/>
      <c r="V199" s="105"/>
      <c r="W199" s="105"/>
      <c r="X199" s="105"/>
      <c r="Y199" s="105"/>
      <c r="Z199" s="105"/>
      <c r="AA199" s="105"/>
    </row>
    <row r="200" spans="2:27">
      <c r="B200" s="102"/>
      <c r="C200" s="153"/>
      <c r="D200" s="154"/>
      <c r="E200" s="155"/>
      <c r="F200" s="156"/>
      <c r="G200" s="157"/>
      <c r="H200" s="158"/>
      <c r="I200" s="158"/>
      <c r="J200" s="159"/>
      <c r="K200" s="159"/>
      <c r="L200" s="159"/>
      <c r="M200" s="159"/>
      <c r="N200" s="159"/>
      <c r="O200" s="97"/>
      <c r="P200" s="159"/>
      <c r="Q200" s="159"/>
      <c r="R200" s="159"/>
      <c r="S200" s="159"/>
      <c r="T200" s="97"/>
      <c r="U200" s="159"/>
      <c r="V200" s="159"/>
      <c r="W200" s="98"/>
      <c r="X200" s="159"/>
      <c r="Y200" s="161"/>
      <c r="Z200" s="99"/>
      <c r="AA200" s="98"/>
    </row>
    <row r="201" spans="2:27">
      <c r="B201" s="102"/>
      <c r="C201" s="153"/>
      <c r="D201" s="162"/>
      <c r="E201" s="163"/>
      <c r="F201" s="164"/>
      <c r="G201" s="157"/>
      <c r="H201" s="158"/>
      <c r="I201" s="158"/>
      <c r="J201" s="159"/>
      <c r="K201" s="159"/>
      <c r="L201" s="159"/>
      <c r="M201" s="159"/>
      <c r="N201" s="159"/>
      <c r="O201" s="97"/>
      <c r="P201" s="159"/>
      <c r="Q201" s="159"/>
      <c r="R201" s="159"/>
      <c r="S201" s="159"/>
      <c r="T201" s="97"/>
      <c r="U201" s="159"/>
      <c r="V201" s="159"/>
      <c r="W201" s="98"/>
      <c r="X201" s="161"/>
      <c r="Y201" s="161"/>
      <c r="Z201" s="98"/>
      <c r="AA201" s="98"/>
    </row>
    <row r="202" spans="2:27">
      <c r="B202" s="102"/>
      <c r="C202" s="153"/>
      <c r="D202" s="162"/>
      <c r="E202" s="163"/>
      <c r="F202" s="164"/>
      <c r="G202" s="157"/>
      <c r="H202" s="158"/>
      <c r="I202" s="158"/>
      <c r="J202" s="159"/>
      <c r="K202" s="159"/>
      <c r="L202" s="159"/>
      <c r="M202" s="159"/>
      <c r="N202" s="159"/>
      <c r="O202" s="97"/>
      <c r="P202" s="159"/>
      <c r="Q202" s="159"/>
      <c r="R202" s="159"/>
      <c r="S202" s="159"/>
      <c r="T202" s="97"/>
      <c r="U202" s="159"/>
      <c r="V202" s="159"/>
      <c r="W202" s="98"/>
      <c r="X202" s="161"/>
      <c r="Y202" s="161"/>
      <c r="Z202" s="98"/>
      <c r="AA202" s="98"/>
    </row>
    <row r="203" spans="2:27">
      <c r="B203" s="102"/>
      <c r="C203" s="153"/>
      <c r="D203" s="162"/>
      <c r="E203" s="163"/>
      <c r="F203" s="164"/>
      <c r="G203" s="157"/>
      <c r="H203" s="158"/>
      <c r="I203" s="158"/>
      <c r="J203" s="159"/>
      <c r="K203" s="159"/>
      <c r="L203" s="159"/>
      <c r="M203" s="159"/>
      <c r="N203" s="159"/>
      <c r="O203" s="97"/>
      <c r="P203" s="159"/>
      <c r="Q203" s="159"/>
      <c r="R203" s="159"/>
      <c r="S203" s="159"/>
      <c r="T203" s="97"/>
      <c r="U203" s="159"/>
      <c r="V203" s="159"/>
      <c r="W203" s="98"/>
      <c r="X203" s="161"/>
      <c r="Y203" s="161"/>
      <c r="Z203" s="98"/>
      <c r="AA203" s="98"/>
    </row>
    <row r="204" spans="2:27">
      <c r="B204" s="102"/>
      <c r="C204" s="153"/>
      <c r="D204" s="154"/>
      <c r="E204" s="155"/>
      <c r="F204" s="164"/>
      <c r="G204" s="157"/>
      <c r="H204" s="158"/>
      <c r="I204" s="158"/>
      <c r="J204" s="159"/>
      <c r="K204" s="159"/>
      <c r="L204" s="159"/>
      <c r="M204" s="159"/>
      <c r="N204" s="159"/>
      <c r="O204" s="97"/>
      <c r="P204" s="159"/>
      <c r="Q204" s="159"/>
      <c r="R204" s="159"/>
      <c r="S204" s="159"/>
      <c r="T204" s="97"/>
      <c r="U204" s="159"/>
      <c r="V204" s="159"/>
      <c r="W204" s="98"/>
      <c r="X204" s="161"/>
      <c r="Y204" s="161"/>
      <c r="Z204" s="98"/>
      <c r="AA204" s="98"/>
    </row>
    <row r="205" spans="2:27">
      <c r="B205" s="100"/>
      <c r="C205" s="100"/>
      <c r="D205" s="100"/>
      <c r="E205" s="101"/>
      <c r="F205" s="102"/>
      <c r="G205" s="103"/>
      <c r="H205" s="104"/>
      <c r="I205" s="104"/>
      <c r="J205" s="105"/>
      <c r="K205" s="105"/>
      <c r="L205" s="105"/>
      <c r="M205" s="105"/>
      <c r="N205" s="105"/>
      <c r="O205" s="106"/>
      <c r="P205" s="105"/>
      <c r="Q205" s="105"/>
      <c r="R205" s="105"/>
      <c r="S205" s="105"/>
      <c r="T205" s="105"/>
      <c r="U205" s="105"/>
      <c r="V205" s="105"/>
      <c r="W205" s="105"/>
      <c r="X205" s="105"/>
      <c r="Y205" s="105"/>
      <c r="Z205" s="105"/>
      <c r="AA205" s="105"/>
    </row>
    <row r="206" spans="2:27">
      <c r="B206" s="102"/>
      <c r="C206" s="153"/>
      <c r="D206" s="153"/>
      <c r="E206" s="165"/>
      <c r="F206" s="164"/>
      <c r="G206" s="157"/>
      <c r="H206" s="158"/>
      <c r="I206" s="158"/>
      <c r="J206" s="159"/>
      <c r="K206" s="159"/>
      <c r="L206" s="159"/>
      <c r="M206" s="159"/>
      <c r="N206" s="159"/>
      <c r="O206" s="97"/>
      <c r="P206" s="159"/>
      <c r="Q206" s="159"/>
      <c r="R206" s="159"/>
      <c r="S206" s="159"/>
      <c r="T206" s="97"/>
      <c r="U206" s="159"/>
      <c r="V206" s="159"/>
      <c r="W206" s="98"/>
      <c r="X206" s="161"/>
      <c r="Y206" s="161"/>
      <c r="Z206" s="98"/>
      <c r="AA206" s="98"/>
    </row>
    <row r="207" spans="2:27">
      <c r="B207" s="102"/>
      <c r="C207" s="153"/>
      <c r="D207" s="153"/>
      <c r="E207" s="165"/>
      <c r="F207" s="164"/>
      <c r="G207" s="157"/>
      <c r="H207" s="158"/>
      <c r="I207" s="158"/>
      <c r="J207" s="159"/>
      <c r="K207" s="159"/>
      <c r="L207" s="159"/>
      <c r="M207" s="159"/>
      <c r="N207" s="159"/>
      <c r="O207" s="97"/>
      <c r="P207" s="159"/>
      <c r="Q207" s="159"/>
      <c r="R207" s="159"/>
      <c r="S207" s="159"/>
      <c r="T207" s="97"/>
      <c r="U207" s="159"/>
      <c r="V207" s="159"/>
      <c r="W207" s="98"/>
      <c r="X207" s="161"/>
      <c r="Y207" s="161"/>
      <c r="Z207" s="98"/>
      <c r="AA207" s="98"/>
    </row>
    <row r="208" spans="2:27">
      <c r="B208" s="102"/>
      <c r="C208" s="153"/>
      <c r="D208" s="153"/>
      <c r="E208" s="165"/>
      <c r="F208" s="164"/>
      <c r="G208" s="157"/>
      <c r="H208" s="158"/>
      <c r="I208" s="158"/>
      <c r="J208" s="159"/>
      <c r="K208" s="159"/>
      <c r="L208" s="159"/>
      <c r="M208" s="159"/>
      <c r="N208" s="159"/>
      <c r="O208" s="97"/>
      <c r="P208" s="159"/>
      <c r="Q208" s="159"/>
      <c r="R208" s="159"/>
      <c r="S208" s="159"/>
      <c r="T208" s="97"/>
      <c r="U208" s="159"/>
      <c r="V208" s="159"/>
      <c r="W208" s="98"/>
      <c r="X208" s="161"/>
      <c r="Y208" s="161"/>
      <c r="Z208" s="98"/>
      <c r="AA208" s="98"/>
    </row>
    <row r="209" spans="2:27">
      <c r="B209" s="102"/>
      <c r="C209" s="153"/>
      <c r="D209" s="153"/>
      <c r="E209" s="165"/>
      <c r="F209" s="164"/>
      <c r="G209" s="157"/>
      <c r="H209" s="158"/>
      <c r="I209" s="158"/>
      <c r="J209" s="159"/>
      <c r="K209" s="159"/>
      <c r="L209" s="159"/>
      <c r="M209" s="159"/>
      <c r="N209" s="159"/>
      <c r="O209" s="97"/>
      <c r="P209" s="159"/>
      <c r="Q209" s="159"/>
      <c r="R209" s="159"/>
      <c r="S209" s="159"/>
      <c r="T209" s="97"/>
      <c r="U209" s="159"/>
      <c r="V209" s="159"/>
      <c r="W209" s="98"/>
      <c r="X209" s="161"/>
      <c r="Y209" s="161"/>
      <c r="Z209" s="98"/>
      <c r="AA209" s="98"/>
    </row>
    <row r="210" spans="2:27">
      <c r="B210" s="102"/>
      <c r="C210" s="153"/>
      <c r="D210" s="153"/>
      <c r="E210" s="165"/>
      <c r="F210" s="164"/>
      <c r="G210" s="157"/>
      <c r="H210" s="158"/>
      <c r="I210" s="158"/>
      <c r="J210" s="159"/>
      <c r="K210" s="159"/>
      <c r="L210" s="159"/>
      <c r="M210" s="159"/>
      <c r="N210" s="159"/>
      <c r="O210" s="97"/>
      <c r="P210" s="159"/>
      <c r="Q210" s="159"/>
      <c r="R210" s="159"/>
      <c r="S210" s="159"/>
      <c r="T210" s="97"/>
      <c r="U210" s="159"/>
      <c r="V210" s="159"/>
      <c r="W210" s="98"/>
      <c r="X210" s="161"/>
      <c r="Y210" s="161"/>
      <c r="Z210" s="98"/>
      <c r="AA210" s="98"/>
    </row>
    <row r="211" spans="2:27">
      <c r="B211" s="102"/>
      <c r="C211" s="153"/>
      <c r="D211" s="153"/>
      <c r="E211" s="165"/>
      <c r="F211" s="164"/>
      <c r="G211" s="157"/>
      <c r="H211" s="158"/>
      <c r="I211" s="158"/>
      <c r="J211" s="159"/>
      <c r="K211" s="159"/>
      <c r="L211" s="159"/>
      <c r="M211" s="159"/>
      <c r="N211" s="159"/>
      <c r="O211" s="97"/>
      <c r="P211" s="159"/>
      <c r="Q211" s="159"/>
      <c r="R211" s="159"/>
      <c r="S211" s="159"/>
      <c r="T211" s="97"/>
      <c r="U211" s="159"/>
      <c r="V211" s="159"/>
      <c r="W211" s="98"/>
      <c r="X211" s="161"/>
      <c r="Y211" s="161"/>
      <c r="Z211" s="98"/>
      <c r="AA211" s="98"/>
    </row>
    <row r="212" spans="2:27">
      <c r="B212" s="100"/>
      <c r="C212" s="100"/>
      <c r="D212" s="100"/>
      <c r="E212" s="101"/>
      <c r="F212" s="102"/>
      <c r="G212" s="103"/>
      <c r="H212" s="104"/>
      <c r="I212" s="104"/>
      <c r="J212" s="105"/>
      <c r="K212" s="105"/>
      <c r="L212" s="105"/>
      <c r="M212" s="105"/>
      <c r="N212" s="105"/>
      <c r="O212" s="105"/>
      <c r="P212" s="105"/>
      <c r="Q212" s="105"/>
      <c r="R212" s="105"/>
      <c r="S212" s="105"/>
      <c r="T212" s="105"/>
      <c r="U212" s="105"/>
      <c r="V212" s="105"/>
      <c r="W212" s="105"/>
      <c r="X212" s="105"/>
      <c r="Y212" s="105"/>
      <c r="Z212" s="105"/>
      <c r="AA212" s="105"/>
    </row>
  </sheetData>
  <sheetProtection formatCells="0" formatColumns="0" formatRows="0" insertColumns="0" insertRows="0" insertHyperlinks="0" sort="0" autoFilter="0" pivotTables="0"/>
  <phoneticPr fontId="28" type="noConversion"/>
  <conditionalFormatting sqref="F184:S184 F185:V189 F182:V183 J190:AA1048576 J171:K172 J158:K168 M158:Z168 M171:Z172 L158:L169 L171:L180 J4:AA28 J30:AA50 J52:AA73 J75:AA89 J91:AA108 J110:AA116 J118:AA132 J134:AA156 AA158:AA169 AA171:AA180">
    <cfRule type="cellIs" dxfId="321" priority="83" operator="lessThan">
      <formula>4</formula>
    </cfRule>
  </conditionalFormatting>
  <conditionalFormatting sqref="U184:V184 J174:K180 X174:Z180 U174:V180 P174:S180 M174:N180">
    <cfRule type="cellIs" dxfId="320" priority="74" operator="lessThan">
      <formula>4</formula>
    </cfRule>
  </conditionalFormatting>
  <conditionalFormatting sqref="J169:K169 X169:Z169 M169:V169">
    <cfRule type="cellIs" dxfId="319" priority="62" operator="lessThan">
      <formula>4</formula>
    </cfRule>
  </conditionalFormatting>
  <conditionalFormatting sqref="J173:K173 X173:Z173 M173:V173">
    <cfRule type="cellIs" dxfId="318" priority="57" operator="lessThan">
      <formula>4</formula>
    </cfRule>
  </conditionalFormatting>
  <conditionalFormatting sqref="W173">
    <cfRule type="cellIs" dxfId="317" priority="55" operator="lessThan">
      <formula>4</formula>
    </cfRule>
  </conditionalFormatting>
  <conditionalFormatting sqref="T184">
    <cfRule type="cellIs" dxfId="316" priority="49" operator="lessThan">
      <formula>4</formula>
    </cfRule>
  </conditionalFormatting>
  <conditionalFormatting sqref="O174">
    <cfRule type="cellIs" dxfId="315" priority="48" operator="lessThan">
      <formula>4</formula>
    </cfRule>
  </conditionalFormatting>
  <conditionalFormatting sqref="T174">
    <cfRule type="cellIs" dxfId="314" priority="47" operator="lessThan">
      <formula>4</formula>
    </cfRule>
  </conditionalFormatting>
  <conditionalFormatting sqref="W174">
    <cfRule type="cellIs" dxfId="313" priority="45" operator="lessThan">
      <formula>4</formula>
    </cfRule>
  </conditionalFormatting>
  <conditionalFormatting sqref="W175">
    <cfRule type="cellIs" dxfId="312" priority="43" operator="lessThan">
      <formula>4</formula>
    </cfRule>
  </conditionalFormatting>
  <conditionalFormatting sqref="O175">
    <cfRule type="cellIs" dxfId="311" priority="40" operator="lessThan">
      <formula>4</formula>
    </cfRule>
  </conditionalFormatting>
  <conditionalFormatting sqref="T175">
    <cfRule type="cellIs" dxfId="310" priority="39" operator="lessThan">
      <formula>4</formula>
    </cfRule>
  </conditionalFormatting>
  <conditionalFormatting sqref="O176">
    <cfRule type="cellIs" dxfId="309" priority="38" operator="lessThan">
      <formula>4</formula>
    </cfRule>
  </conditionalFormatting>
  <conditionalFormatting sqref="W176">
    <cfRule type="cellIs" dxfId="308" priority="37" operator="lessThan">
      <formula>4</formula>
    </cfRule>
  </conditionalFormatting>
  <conditionalFormatting sqref="T176">
    <cfRule type="cellIs" dxfId="307" priority="34" operator="lessThan">
      <formula>4</formula>
    </cfRule>
  </conditionalFormatting>
  <conditionalFormatting sqref="O177:O179">
    <cfRule type="cellIs" dxfId="306" priority="33" operator="lessThan">
      <formula>4</formula>
    </cfRule>
  </conditionalFormatting>
  <conditionalFormatting sqref="T177:T179">
    <cfRule type="cellIs" dxfId="305" priority="32" operator="lessThan">
      <formula>4</formula>
    </cfRule>
  </conditionalFormatting>
  <conditionalFormatting sqref="W177:W179">
    <cfRule type="cellIs" dxfId="304" priority="30" operator="lessThan">
      <formula>4</formula>
    </cfRule>
  </conditionalFormatting>
  <conditionalFormatting sqref="W180">
    <cfRule type="cellIs" dxfId="303" priority="24" operator="lessThan">
      <formula>4</formula>
    </cfRule>
  </conditionalFormatting>
  <conditionalFormatting sqref="O180">
    <cfRule type="cellIs" dxfId="302" priority="22" operator="lessThan">
      <formula>4</formula>
    </cfRule>
  </conditionalFormatting>
  <conditionalFormatting sqref="T180">
    <cfRule type="cellIs" dxfId="301" priority="23" operator="lessThan">
      <formula>4</formula>
    </cfRule>
  </conditionalFormatting>
  <conditionalFormatting sqref="W169">
    <cfRule type="cellIs" dxfId="300" priority="21" operator="lessThan">
      <formula>4</formula>
    </cfRule>
  </conditionalFormatting>
  <conditionalFormatting sqref="J29:K29 M29:AA29">
    <cfRule type="cellIs" dxfId="299" priority="20" operator="lessThan">
      <formula>4</formula>
    </cfRule>
  </conditionalFormatting>
  <conditionalFormatting sqref="J51:K51 M51:AA51">
    <cfRule type="cellIs" dxfId="298" priority="19" operator="lessThan">
      <formula>4</formula>
    </cfRule>
  </conditionalFormatting>
  <conditionalFormatting sqref="J74:K74 M74:AA74">
    <cfRule type="cellIs" dxfId="297" priority="18" operator="lessThan">
      <formula>4</formula>
    </cfRule>
  </conditionalFormatting>
  <conditionalFormatting sqref="J90:K90 M90:AA90">
    <cfRule type="cellIs" dxfId="296" priority="17" operator="lessThan">
      <formula>4</formula>
    </cfRule>
  </conditionalFormatting>
  <conditionalFormatting sqref="J109:K109 M109:AA109">
    <cfRule type="cellIs" dxfId="295" priority="16" operator="lessThan">
      <formula>4</formula>
    </cfRule>
  </conditionalFormatting>
  <conditionalFormatting sqref="J117:K117 M117:AA117">
    <cfRule type="cellIs" dxfId="294" priority="15" operator="lessThan">
      <formula>4</formula>
    </cfRule>
  </conditionalFormatting>
  <conditionalFormatting sqref="J133:K133 M133:AA133">
    <cfRule type="cellIs" dxfId="293" priority="14" operator="lessThan">
      <formula>4</formula>
    </cfRule>
  </conditionalFormatting>
  <conditionalFormatting sqref="J157:K157 M157:AA157">
    <cfRule type="cellIs" dxfId="292" priority="13" operator="lessThan">
      <formula>4</formula>
    </cfRule>
  </conditionalFormatting>
  <conditionalFormatting sqref="J170:K170 M170:AA170">
    <cfRule type="cellIs" dxfId="291" priority="12" operator="lessThan">
      <formula>4</formula>
    </cfRule>
  </conditionalFormatting>
  <conditionalFormatting sqref="J181:K181 M181:AA181">
    <cfRule type="cellIs" dxfId="290" priority="11" operator="lessThan">
      <formula>4</formula>
    </cfRule>
  </conditionalFormatting>
  <conditionalFormatting sqref="L29">
    <cfRule type="cellIs" dxfId="289" priority="10" operator="lessThan">
      <formula>4</formula>
    </cfRule>
  </conditionalFormatting>
  <conditionalFormatting sqref="L51">
    <cfRule type="cellIs" dxfId="288" priority="9" operator="lessThan">
      <formula>4</formula>
    </cfRule>
  </conditionalFormatting>
  <conditionalFormatting sqref="L74">
    <cfRule type="cellIs" dxfId="287" priority="8" operator="lessThan">
      <formula>4</formula>
    </cfRule>
  </conditionalFormatting>
  <conditionalFormatting sqref="L90">
    <cfRule type="cellIs" dxfId="286" priority="7" operator="lessThan">
      <formula>4</formula>
    </cfRule>
  </conditionalFormatting>
  <conditionalFormatting sqref="L109">
    <cfRule type="cellIs" dxfId="285" priority="6" operator="lessThan">
      <formula>4</formula>
    </cfRule>
  </conditionalFormatting>
  <conditionalFormatting sqref="L117">
    <cfRule type="cellIs" dxfId="284" priority="5" operator="lessThan">
      <formula>4</formula>
    </cfRule>
  </conditionalFormatting>
  <conditionalFormatting sqref="L133">
    <cfRule type="cellIs" dxfId="283" priority="4" operator="lessThan">
      <formula>4</formula>
    </cfRule>
  </conditionalFormatting>
  <conditionalFormatting sqref="L157">
    <cfRule type="cellIs" dxfId="282" priority="3" operator="lessThan">
      <formula>4</formula>
    </cfRule>
  </conditionalFormatting>
  <conditionalFormatting sqref="L170">
    <cfRule type="cellIs" dxfId="281" priority="2" operator="lessThan">
      <formula>4</formula>
    </cfRule>
  </conditionalFormatting>
  <conditionalFormatting sqref="L181">
    <cfRule type="cellIs" dxfId="280" priority="1" operator="lessThan">
      <formula>4</formula>
    </cfRule>
  </conditionalFormatting>
  <dataValidations count="2">
    <dataValidation type="list" allowBlank="1" showInputMessage="1" showErrorMessage="1" sqref="C206:C211 C194:C198 C185 C187:C192 C200:C204 C5:C183">
      <formula1>"기본(기본), 기본(기본장기), 기본(리더십), 직무(공통), 직무(전문), 직무(인문·소양), 핵심(핵심과제), 핵심(디지털), 핵심(도민역량)"</formula1>
    </dataValidation>
    <dataValidation type="list" allowBlank="1" showInputMessage="1" showErrorMessage="1" sqref="G4:G212">
      <formula1>"인재개발원, 온라인, 현장캠퍼스, -"</formula1>
    </dataValidation>
  </dataValidations>
  <printOptions horizontalCentered="1"/>
  <pageMargins left="0.23622047244094491" right="0.23622047244094491" top="0.74803149606299213" bottom="0.74803149606299213" header="0.31496062992125984" footer="0.31496062992125984"/>
  <pageSetup paperSize="9" scale="46" fitToHeight="0" orientation="landscape" r:id="rId1"/>
  <headerFooter>
    <oddFooter>&amp;N페이지 중 &amp;P페이지</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2214"/>
  <sheetViews>
    <sheetView showGridLines="0" view="pageBreakPreview" zoomScale="85" zoomScaleNormal="70" zoomScaleSheetLayoutView="85" workbookViewId="0">
      <pane ySplit="4" topLeftCell="A1924" activePane="bottomLeft" state="frozen"/>
      <selection pane="bottomLeft" activeCell="C3" sqref="C3"/>
    </sheetView>
  </sheetViews>
  <sheetFormatPr defaultColWidth="8.75" defaultRowHeight="16.5"/>
  <cols>
    <col min="1" max="1" width="10.25" style="436" customWidth="1"/>
    <col min="2" max="2" width="7.5" style="96" customWidth="1"/>
    <col min="3" max="3" width="9.25" style="212" customWidth="1"/>
    <col min="4" max="4" width="50.5" style="213" customWidth="1"/>
    <col min="5" max="5" width="10.625" style="214" customWidth="1"/>
    <col min="6" max="9" width="10.625" style="170" customWidth="1"/>
  </cols>
  <sheetData>
    <row r="1" spans="1:16" ht="45" customHeight="1">
      <c r="A1" s="434" t="s">
        <v>5808</v>
      </c>
      <c r="B1" s="260"/>
      <c r="C1" s="260"/>
      <c r="D1" s="260"/>
      <c r="E1" s="260"/>
      <c r="F1" s="260"/>
      <c r="G1" s="260"/>
      <c r="H1" s="260"/>
      <c r="I1" s="260"/>
    </row>
    <row r="2" spans="1:16" ht="21" customHeight="1">
      <c r="A2" s="435"/>
      <c r="B2" s="107"/>
      <c r="C2" s="107"/>
      <c r="D2" s="437"/>
      <c r="E2" s="107"/>
      <c r="F2" s="107"/>
      <c r="G2" s="107"/>
      <c r="H2" s="107"/>
      <c r="I2" s="108" t="s">
        <v>4795</v>
      </c>
    </row>
    <row r="3" spans="1:16" s="3" customFormat="1" ht="48.75" customHeight="1">
      <c r="A3" s="457" t="s">
        <v>7</v>
      </c>
      <c r="B3" s="458" t="s">
        <v>5847</v>
      </c>
      <c r="C3" s="459" t="s">
        <v>5848</v>
      </c>
      <c r="D3" s="460" t="s">
        <v>5849</v>
      </c>
      <c r="E3" s="461" t="s">
        <v>5813</v>
      </c>
      <c r="F3" s="461" t="s">
        <v>5809</v>
      </c>
      <c r="G3" s="461" t="s">
        <v>5831</v>
      </c>
      <c r="H3" s="461" t="s">
        <v>5814</v>
      </c>
      <c r="I3" s="461" t="s">
        <v>5833</v>
      </c>
    </row>
    <row r="4" spans="1:16" s="5" customFormat="1" ht="27.75" customHeight="1" thickBot="1">
      <c r="A4" s="465" t="s">
        <v>5715</v>
      </c>
      <c r="B4" s="462"/>
      <c r="C4" s="462"/>
      <c r="D4" s="463"/>
      <c r="E4" s="464">
        <f>ROUND(AVERAGEIF($C5:$C2214,"**",E5:E2214),2)</f>
        <v>4.54</v>
      </c>
      <c r="F4" s="464">
        <f t="shared" ref="F4:I4" si="0">ROUND(AVERAGEIF($C5:$C2214,"**",F5:F2214),2)</f>
        <v>4.54</v>
      </c>
      <c r="G4" s="464">
        <f t="shared" si="0"/>
        <v>4.54</v>
      </c>
      <c r="H4" s="464">
        <f t="shared" si="0"/>
        <v>4.5199999999999996</v>
      </c>
      <c r="I4" s="464">
        <f t="shared" si="0"/>
        <v>4.55</v>
      </c>
      <c r="J4" s="81"/>
      <c r="P4" s="83"/>
    </row>
    <row r="5" spans="1:16" ht="18" customHeight="1" thickTop="1">
      <c r="A5" s="519" t="s">
        <v>5708</v>
      </c>
      <c r="B5" s="520" t="s">
        <v>5709</v>
      </c>
      <c r="C5" s="532"/>
      <c r="D5" s="540"/>
      <c r="E5" s="470">
        <f>AVERAGE(E6:E9)</f>
        <v>4.8118750000000006</v>
      </c>
      <c r="F5" s="470">
        <f>AVERAGE(F6:F9)</f>
        <v>4.8049999999999997</v>
      </c>
      <c r="G5" s="470">
        <f>AVERAGE(G6:G9)</f>
        <v>4.8600000000000003</v>
      </c>
      <c r="H5" s="470">
        <f>AVERAGE(H6:H9)</f>
        <v>4.7624999999999993</v>
      </c>
      <c r="I5" s="470">
        <f>AVERAGE(I6:I9)</f>
        <v>4.8199999999999994</v>
      </c>
    </row>
    <row r="6" spans="1:16" ht="18" customHeight="1">
      <c r="A6" s="519"/>
      <c r="B6" s="521"/>
      <c r="C6" s="185" t="s">
        <v>96</v>
      </c>
      <c r="D6" s="438" t="s">
        <v>104</v>
      </c>
      <c r="E6" s="560">
        <f>AVERAGE(F6:I6)</f>
        <v>4.875</v>
      </c>
      <c r="F6" s="186">
        <v>4.83</v>
      </c>
      <c r="G6" s="186">
        <v>4.8899999999999997</v>
      </c>
      <c r="H6" s="186">
        <v>4.8899999999999997</v>
      </c>
      <c r="I6" s="186">
        <v>4.8899999999999997</v>
      </c>
    </row>
    <row r="7" spans="1:16" ht="18" customHeight="1">
      <c r="A7" s="519"/>
      <c r="B7" s="521"/>
      <c r="C7" s="187" t="s">
        <v>105</v>
      </c>
      <c r="D7" s="439" t="s">
        <v>106</v>
      </c>
      <c r="E7" s="561">
        <f>AVERAGE(F7:I7)</f>
        <v>4.9125000000000005</v>
      </c>
      <c r="F7" s="188">
        <v>4.9400000000000004</v>
      </c>
      <c r="G7" s="189">
        <v>4.9400000000000004</v>
      </c>
      <c r="H7" s="189">
        <v>4.83</v>
      </c>
      <c r="I7" s="189">
        <v>4.9400000000000004</v>
      </c>
      <c r="J7" s="1"/>
      <c r="K7" s="1"/>
    </row>
    <row r="8" spans="1:16" ht="18" customHeight="1">
      <c r="A8" s="519"/>
      <c r="B8" s="521"/>
      <c r="C8" s="187" t="s">
        <v>107</v>
      </c>
      <c r="D8" s="439" t="s">
        <v>97</v>
      </c>
      <c r="E8" s="561">
        <f>AVERAGE(F8:I8)</f>
        <v>4.8599999999999994</v>
      </c>
      <c r="F8" s="188">
        <v>4.8899999999999997</v>
      </c>
      <c r="G8" s="189">
        <v>4.83</v>
      </c>
      <c r="H8" s="189">
        <v>4.83</v>
      </c>
      <c r="I8" s="189">
        <v>4.8899999999999997</v>
      </c>
    </row>
    <row r="9" spans="1:16" ht="18" customHeight="1">
      <c r="A9" s="519"/>
      <c r="B9" s="521"/>
      <c r="C9" s="187" t="s">
        <v>108</v>
      </c>
      <c r="D9" s="439" t="s">
        <v>109</v>
      </c>
      <c r="E9" s="562">
        <f>AVERAGE(F9:I9)</f>
        <v>4.5999999999999996</v>
      </c>
      <c r="F9" s="190">
        <v>4.5599999999999996</v>
      </c>
      <c r="G9" s="191">
        <v>4.78</v>
      </c>
      <c r="H9" s="191">
        <v>4.5</v>
      </c>
      <c r="I9" s="191">
        <v>4.5599999999999996</v>
      </c>
    </row>
    <row r="10" spans="1:16" ht="18" customHeight="1">
      <c r="A10" s="522" t="s">
        <v>5707</v>
      </c>
      <c r="B10" s="520" t="s">
        <v>110</v>
      </c>
      <c r="C10" s="532"/>
      <c r="D10" s="540"/>
      <c r="E10" s="470">
        <f>AVERAGE(E11:E18)</f>
        <v>4.7687499999999998</v>
      </c>
      <c r="F10" s="470">
        <f>AVERAGE(F11:F18)</f>
        <v>4.7625000000000002</v>
      </c>
      <c r="G10" s="470">
        <f>AVERAGE(G11:G18)</f>
        <v>4.78125</v>
      </c>
      <c r="H10" s="470">
        <f>AVERAGE(H11:H18)</f>
        <v>4.7375000000000007</v>
      </c>
      <c r="I10" s="470">
        <f>AVERAGE(I11:I18)</f>
        <v>4.7937499999999993</v>
      </c>
      <c r="J10" s="82"/>
      <c r="K10" s="80"/>
      <c r="L10" s="80"/>
      <c r="M10" s="80"/>
      <c r="N10" s="80"/>
      <c r="O10" s="80"/>
    </row>
    <row r="11" spans="1:16" ht="18" customHeight="1">
      <c r="A11" s="519"/>
      <c r="B11" s="521"/>
      <c r="C11" s="185" t="s">
        <v>98</v>
      </c>
      <c r="D11" s="438" t="s">
        <v>111</v>
      </c>
      <c r="E11" s="560">
        <f>AVERAGE(F11:I11)</f>
        <v>4.8149999999999995</v>
      </c>
      <c r="F11" s="186">
        <v>4.79</v>
      </c>
      <c r="G11" s="186">
        <v>4.8899999999999997</v>
      </c>
      <c r="H11" s="186">
        <v>4.74</v>
      </c>
      <c r="I11" s="186">
        <v>4.84</v>
      </c>
      <c r="J11" s="80"/>
      <c r="K11" s="80"/>
      <c r="L11" s="80"/>
      <c r="M11" s="80"/>
      <c r="N11" s="80"/>
      <c r="O11" s="80"/>
    </row>
    <row r="12" spans="1:16" ht="18" customHeight="1">
      <c r="A12" s="519"/>
      <c r="B12" s="521"/>
      <c r="C12" s="187" t="s">
        <v>98</v>
      </c>
      <c r="D12" s="439" t="s">
        <v>112</v>
      </c>
      <c r="E12" s="561">
        <f t="shared" ref="E12:E18" si="1">AVERAGE(F12:I12)</f>
        <v>4.88</v>
      </c>
      <c r="F12" s="189">
        <v>4.8899999999999997</v>
      </c>
      <c r="G12" s="189">
        <v>4.95</v>
      </c>
      <c r="H12" s="189">
        <v>4.79</v>
      </c>
      <c r="I12" s="189">
        <v>4.8899999999999997</v>
      </c>
      <c r="J12" s="80"/>
      <c r="K12" s="80"/>
      <c r="L12" s="80"/>
      <c r="M12" s="80"/>
      <c r="N12" s="80"/>
      <c r="O12" s="80"/>
    </row>
    <row r="13" spans="1:16" ht="18" customHeight="1">
      <c r="A13" s="519"/>
      <c r="B13" s="521"/>
      <c r="C13" s="187" t="s">
        <v>98</v>
      </c>
      <c r="D13" s="439" t="s">
        <v>113</v>
      </c>
      <c r="E13" s="561">
        <f t="shared" si="1"/>
        <v>4.84</v>
      </c>
      <c r="F13" s="189">
        <v>4.84</v>
      </c>
      <c r="G13" s="189">
        <v>4.84</v>
      </c>
      <c r="H13" s="189">
        <v>4.79</v>
      </c>
      <c r="I13" s="189">
        <v>4.8899999999999997</v>
      </c>
      <c r="J13" s="80"/>
      <c r="K13" s="80"/>
      <c r="L13" s="80"/>
      <c r="M13" s="80"/>
      <c r="N13" s="80"/>
      <c r="O13" s="80"/>
    </row>
    <row r="14" spans="1:16" ht="18" customHeight="1">
      <c r="A14" s="519"/>
      <c r="B14" s="521"/>
      <c r="C14" s="187" t="s">
        <v>114</v>
      </c>
      <c r="D14" s="439" t="s">
        <v>115</v>
      </c>
      <c r="E14" s="561">
        <f t="shared" si="1"/>
        <v>4.7774999999999999</v>
      </c>
      <c r="F14" s="189">
        <v>4.79</v>
      </c>
      <c r="G14" s="189">
        <v>4.79</v>
      </c>
      <c r="H14" s="189">
        <v>4.74</v>
      </c>
      <c r="I14" s="189">
        <v>4.79</v>
      </c>
      <c r="J14" s="80"/>
      <c r="K14" s="80"/>
      <c r="L14" s="80"/>
      <c r="M14" s="80"/>
      <c r="N14" s="80"/>
      <c r="O14" s="80"/>
    </row>
    <row r="15" spans="1:16" ht="18" customHeight="1">
      <c r="A15" s="519"/>
      <c r="B15" s="521"/>
      <c r="C15" s="187" t="s">
        <v>114</v>
      </c>
      <c r="D15" s="439" t="s">
        <v>116</v>
      </c>
      <c r="E15" s="561">
        <f t="shared" si="1"/>
        <v>4.75</v>
      </c>
      <c r="F15" s="189">
        <v>4.74</v>
      </c>
      <c r="G15" s="189">
        <v>4.68</v>
      </c>
      <c r="H15" s="189">
        <v>4.74</v>
      </c>
      <c r="I15" s="189">
        <v>4.84</v>
      </c>
      <c r="J15" s="80"/>
      <c r="K15" s="80"/>
      <c r="L15" s="80"/>
      <c r="M15" s="80"/>
      <c r="N15" s="80"/>
      <c r="O15" s="80"/>
    </row>
    <row r="16" spans="1:16" ht="18" customHeight="1">
      <c r="A16" s="519"/>
      <c r="B16" s="521"/>
      <c r="C16" s="187" t="s">
        <v>117</v>
      </c>
      <c r="D16" s="439" t="s">
        <v>99</v>
      </c>
      <c r="E16" s="561">
        <f t="shared" si="1"/>
        <v>4.4449999999999994</v>
      </c>
      <c r="F16" s="189">
        <v>4.37</v>
      </c>
      <c r="G16" s="189">
        <v>4.47</v>
      </c>
      <c r="H16" s="189">
        <v>4.47</v>
      </c>
      <c r="I16" s="189">
        <v>4.47</v>
      </c>
      <c r="J16" s="80"/>
      <c r="K16" s="80"/>
      <c r="L16" s="80"/>
      <c r="M16" s="80"/>
      <c r="N16" s="80"/>
      <c r="O16" s="80"/>
    </row>
    <row r="17" spans="1:15" ht="18" customHeight="1">
      <c r="A17" s="519"/>
      <c r="B17" s="521"/>
      <c r="C17" s="187" t="s">
        <v>100</v>
      </c>
      <c r="D17" s="439" t="s">
        <v>118</v>
      </c>
      <c r="E17" s="561">
        <f t="shared" si="1"/>
        <v>4.79</v>
      </c>
      <c r="F17" s="189">
        <v>4.79</v>
      </c>
      <c r="G17" s="189">
        <v>4.79</v>
      </c>
      <c r="H17" s="189">
        <v>4.79</v>
      </c>
      <c r="I17" s="189">
        <v>4.79</v>
      </c>
      <c r="J17" s="80"/>
      <c r="K17" s="80"/>
      <c r="L17" s="80"/>
      <c r="M17" s="80"/>
      <c r="N17" s="80"/>
      <c r="O17" s="80"/>
    </row>
    <row r="18" spans="1:15" ht="18" customHeight="1">
      <c r="A18" s="519"/>
      <c r="B18" s="521"/>
      <c r="C18" s="192" t="s">
        <v>100</v>
      </c>
      <c r="D18" s="440" t="s">
        <v>119</v>
      </c>
      <c r="E18" s="548">
        <f t="shared" si="1"/>
        <v>4.8525</v>
      </c>
      <c r="F18" s="193">
        <v>4.8899999999999997</v>
      </c>
      <c r="G18" s="193">
        <v>4.84</v>
      </c>
      <c r="H18" s="193">
        <v>4.84</v>
      </c>
      <c r="I18" s="193">
        <v>4.84</v>
      </c>
      <c r="J18" s="80"/>
      <c r="K18" s="80"/>
      <c r="L18" s="80"/>
      <c r="M18" s="80"/>
      <c r="N18" s="80"/>
      <c r="O18" s="80"/>
    </row>
    <row r="19" spans="1:15" ht="18" customHeight="1">
      <c r="A19" s="522" t="s">
        <v>5707</v>
      </c>
      <c r="B19" s="520" t="s">
        <v>120</v>
      </c>
      <c r="C19" s="558"/>
      <c r="D19" s="559"/>
      <c r="E19" s="470">
        <f>AVERAGE(E20:E26)</f>
        <v>4.4533571428571426</v>
      </c>
      <c r="F19" s="470">
        <f>AVERAGE(F20:F26)</f>
        <v>4.4457142857142857</v>
      </c>
      <c r="G19" s="470">
        <f>AVERAGE(G20:G26)</f>
        <v>4.4500000000000011</v>
      </c>
      <c r="H19" s="470">
        <f>AVERAGE(H20:H26)</f>
        <v>4.4134285714285708</v>
      </c>
      <c r="I19" s="470">
        <f>AVERAGE(I20:I26)</f>
        <v>4.5042857142857144</v>
      </c>
      <c r="J19" s="80"/>
      <c r="K19" s="80"/>
      <c r="L19" s="80"/>
      <c r="M19" s="80"/>
      <c r="N19" s="80"/>
      <c r="O19" s="80"/>
    </row>
    <row r="20" spans="1:15" ht="18" customHeight="1">
      <c r="A20" s="519"/>
      <c r="B20" s="521"/>
      <c r="C20" s="185" t="s">
        <v>101</v>
      </c>
      <c r="D20" s="441" t="s">
        <v>121</v>
      </c>
      <c r="E20" s="560">
        <f>AVERAGE(F20:I20)</f>
        <v>4</v>
      </c>
      <c r="F20" s="186">
        <v>3.94</v>
      </c>
      <c r="G20" s="186">
        <v>4</v>
      </c>
      <c r="H20" s="186">
        <v>4</v>
      </c>
      <c r="I20" s="186">
        <v>4.0599999999999996</v>
      </c>
      <c r="J20" s="80"/>
      <c r="K20" s="80"/>
      <c r="L20" s="80"/>
      <c r="M20" s="80"/>
      <c r="N20" s="80"/>
      <c r="O20" s="80"/>
    </row>
    <row r="21" spans="1:15" ht="18" customHeight="1">
      <c r="A21" s="519"/>
      <c r="B21" s="521"/>
      <c r="C21" s="187" t="s">
        <v>122</v>
      </c>
      <c r="D21" s="442" t="s">
        <v>123</v>
      </c>
      <c r="E21" s="561">
        <f t="shared" ref="E21:E26" si="2">AVERAGE(F21:I21)</f>
        <v>4.3374999999999995</v>
      </c>
      <c r="F21" s="189">
        <v>4.18</v>
      </c>
      <c r="G21" s="189">
        <v>4.41</v>
      </c>
      <c r="H21" s="189">
        <v>4.29</v>
      </c>
      <c r="I21" s="189">
        <v>4.47</v>
      </c>
      <c r="J21" s="80"/>
      <c r="K21" s="80"/>
      <c r="L21" s="80"/>
      <c r="M21" s="80"/>
      <c r="N21" s="80"/>
      <c r="O21" s="80"/>
    </row>
    <row r="22" spans="1:15" ht="18" customHeight="1">
      <c r="A22" s="519"/>
      <c r="B22" s="521"/>
      <c r="C22" s="187" t="s">
        <v>124</v>
      </c>
      <c r="D22" s="442" t="s">
        <v>125</v>
      </c>
      <c r="E22" s="561">
        <f t="shared" si="2"/>
        <v>4.5750000000000002</v>
      </c>
      <c r="F22" s="189">
        <v>4.59</v>
      </c>
      <c r="G22" s="189">
        <v>4.53</v>
      </c>
      <c r="H22" s="189">
        <v>4.47</v>
      </c>
      <c r="I22" s="189">
        <v>4.71</v>
      </c>
      <c r="J22" s="80"/>
      <c r="K22" s="80"/>
      <c r="L22" s="80"/>
      <c r="M22" s="80"/>
      <c r="N22" s="80"/>
      <c r="O22" s="80"/>
    </row>
    <row r="23" spans="1:15" ht="18" customHeight="1">
      <c r="A23" s="519"/>
      <c r="B23" s="521"/>
      <c r="C23" s="187" t="s">
        <v>126</v>
      </c>
      <c r="D23" s="442" t="s">
        <v>127</v>
      </c>
      <c r="E23" s="561">
        <f t="shared" si="2"/>
        <v>4.57</v>
      </c>
      <c r="F23" s="189">
        <v>4.53</v>
      </c>
      <c r="G23" s="189">
        <v>4.53</v>
      </c>
      <c r="H23" s="189">
        <v>4.53</v>
      </c>
      <c r="I23" s="189">
        <v>4.6900000000000004</v>
      </c>
      <c r="J23" s="80"/>
      <c r="K23" s="80"/>
      <c r="L23" s="80"/>
      <c r="M23" s="80"/>
      <c r="N23" s="80"/>
      <c r="O23" s="80"/>
    </row>
    <row r="24" spans="1:15" ht="18" customHeight="1">
      <c r="A24" s="519"/>
      <c r="B24" s="521"/>
      <c r="C24" s="187" t="s">
        <v>128</v>
      </c>
      <c r="D24" s="442" t="s">
        <v>129</v>
      </c>
      <c r="E24" s="561">
        <f t="shared" si="2"/>
        <v>4.6925000000000008</v>
      </c>
      <c r="F24" s="189">
        <v>4.82</v>
      </c>
      <c r="G24" s="189">
        <v>4.6500000000000004</v>
      </c>
      <c r="H24" s="189">
        <v>4.6500000000000004</v>
      </c>
      <c r="I24" s="189">
        <v>4.6500000000000004</v>
      </c>
      <c r="J24" s="80"/>
      <c r="K24" s="80"/>
      <c r="L24" s="80"/>
      <c r="M24" s="80"/>
      <c r="N24" s="80"/>
      <c r="O24" s="80"/>
    </row>
    <row r="25" spans="1:15" ht="18" customHeight="1">
      <c r="A25" s="519"/>
      <c r="B25" s="521"/>
      <c r="C25" s="187" t="s">
        <v>130</v>
      </c>
      <c r="D25" s="442" t="s">
        <v>131</v>
      </c>
      <c r="E25" s="561">
        <f t="shared" si="2"/>
        <v>4.3100000000000005</v>
      </c>
      <c r="F25" s="189">
        <v>4.3499999999999996</v>
      </c>
      <c r="G25" s="189">
        <v>4.41</v>
      </c>
      <c r="H25" s="189">
        <v>4.24</v>
      </c>
      <c r="I25" s="189">
        <v>4.24</v>
      </c>
      <c r="J25" s="80"/>
      <c r="K25" s="80"/>
      <c r="L25" s="80"/>
      <c r="M25" s="80"/>
      <c r="N25" s="80"/>
      <c r="O25" s="80"/>
    </row>
    <row r="26" spans="1:15" ht="18" customHeight="1">
      <c r="A26" s="523"/>
      <c r="B26" s="524"/>
      <c r="C26" s="192" t="s">
        <v>132</v>
      </c>
      <c r="D26" s="443" t="s">
        <v>102</v>
      </c>
      <c r="E26" s="548">
        <f t="shared" si="2"/>
        <v>4.6885000000000003</v>
      </c>
      <c r="F26" s="193">
        <v>4.71</v>
      </c>
      <c r="G26" s="193">
        <v>4.62</v>
      </c>
      <c r="H26" s="193">
        <v>4.7140000000000004</v>
      </c>
      <c r="I26" s="193">
        <v>4.71</v>
      </c>
      <c r="J26" s="80"/>
      <c r="K26" s="80"/>
      <c r="L26" s="80"/>
      <c r="M26" s="80"/>
      <c r="N26" s="80"/>
      <c r="O26" s="80"/>
    </row>
    <row r="27" spans="1:15" ht="18" customHeight="1">
      <c r="A27" s="522" t="s">
        <v>5711</v>
      </c>
      <c r="B27" s="520" t="s">
        <v>133</v>
      </c>
      <c r="C27" s="558"/>
      <c r="D27" s="559"/>
      <c r="E27" s="470">
        <f>AVERAGE(E28:E38)</f>
        <v>4.4656818181818183</v>
      </c>
      <c r="F27" s="470">
        <f>AVERAGE(F28:F38)</f>
        <v>4.4727272727272727</v>
      </c>
      <c r="G27" s="470">
        <f>AVERAGE(G28:G38)</f>
        <v>4.4618181818181819</v>
      </c>
      <c r="H27" s="470">
        <f>AVERAGE(H28:H38)</f>
        <v>4.4490909090909092</v>
      </c>
      <c r="I27" s="470">
        <f>AVERAGE(I28:I38)</f>
        <v>4.4790909090909095</v>
      </c>
      <c r="J27" s="80"/>
      <c r="K27" s="80"/>
      <c r="L27" s="80"/>
      <c r="M27" s="80"/>
      <c r="N27" s="80"/>
      <c r="O27" s="80"/>
    </row>
    <row r="28" spans="1:15" ht="18" customHeight="1">
      <c r="A28" s="523"/>
      <c r="B28" s="524"/>
      <c r="C28" s="185" t="s">
        <v>134</v>
      </c>
      <c r="D28" s="441" t="s">
        <v>135</v>
      </c>
      <c r="E28" s="560">
        <f>AVERAGE(F28:I28)</f>
        <v>4.59</v>
      </c>
      <c r="F28" s="194">
        <v>4.5999999999999996</v>
      </c>
      <c r="G28" s="186">
        <v>4.57</v>
      </c>
      <c r="H28" s="186">
        <v>4.57</v>
      </c>
      <c r="I28" s="186">
        <v>4.62</v>
      </c>
      <c r="J28" s="80"/>
      <c r="K28" s="80"/>
      <c r="L28" s="80"/>
      <c r="M28" s="80"/>
      <c r="N28" s="80"/>
      <c r="O28" s="80"/>
    </row>
    <row r="29" spans="1:15" ht="18" customHeight="1">
      <c r="A29" s="523"/>
      <c r="B29" s="524"/>
      <c r="C29" s="187" t="s">
        <v>136</v>
      </c>
      <c r="D29" s="442" t="s">
        <v>137</v>
      </c>
      <c r="E29" s="561">
        <f t="shared" ref="E29:E38" si="3">AVERAGE(F29:I29)</f>
        <v>4.5299999999999994</v>
      </c>
      <c r="F29" s="188">
        <v>4.5199999999999996</v>
      </c>
      <c r="G29" s="189">
        <v>4.51</v>
      </c>
      <c r="H29" s="189">
        <v>4.5199999999999996</v>
      </c>
      <c r="I29" s="189">
        <v>4.57</v>
      </c>
      <c r="J29" s="80"/>
      <c r="K29" s="80"/>
      <c r="L29" s="80"/>
      <c r="M29" s="80"/>
      <c r="N29" s="80"/>
      <c r="O29" s="80"/>
    </row>
    <row r="30" spans="1:15" ht="18" customHeight="1">
      <c r="A30" s="523"/>
      <c r="B30" s="524"/>
      <c r="C30" s="187" t="s">
        <v>138</v>
      </c>
      <c r="D30" s="442" t="s">
        <v>139</v>
      </c>
      <c r="E30" s="561">
        <f t="shared" si="3"/>
        <v>4.4775</v>
      </c>
      <c r="F30" s="188">
        <v>4.49</v>
      </c>
      <c r="G30" s="189">
        <v>4.42</v>
      </c>
      <c r="H30" s="189">
        <v>4.5</v>
      </c>
      <c r="I30" s="189">
        <v>4.5</v>
      </c>
      <c r="J30" s="80"/>
      <c r="K30" s="80"/>
      <c r="L30" s="80"/>
      <c r="M30" s="80"/>
      <c r="N30" s="80"/>
      <c r="O30" s="80"/>
    </row>
    <row r="31" spans="1:15" ht="18" customHeight="1">
      <c r="A31" s="523"/>
      <c r="B31" s="524"/>
      <c r="C31" s="187" t="s">
        <v>140</v>
      </c>
      <c r="D31" s="442" t="s">
        <v>141</v>
      </c>
      <c r="E31" s="561">
        <f t="shared" si="3"/>
        <v>4.3499999999999996</v>
      </c>
      <c r="F31" s="188">
        <v>4.34</v>
      </c>
      <c r="G31" s="189">
        <v>4.34</v>
      </c>
      <c r="H31" s="189">
        <v>4.3</v>
      </c>
      <c r="I31" s="189">
        <v>4.42</v>
      </c>
      <c r="J31" s="82"/>
      <c r="K31" s="80"/>
      <c r="L31" s="80"/>
      <c r="M31" s="80"/>
      <c r="N31" s="80"/>
      <c r="O31" s="80"/>
    </row>
    <row r="32" spans="1:15" ht="18" customHeight="1">
      <c r="A32" s="523"/>
      <c r="B32" s="524"/>
      <c r="C32" s="187" t="s">
        <v>142</v>
      </c>
      <c r="D32" s="442" t="s">
        <v>143</v>
      </c>
      <c r="E32" s="561">
        <f t="shared" si="3"/>
        <v>4.3825000000000003</v>
      </c>
      <c r="F32" s="188">
        <v>4.3899999999999997</v>
      </c>
      <c r="G32" s="189">
        <v>4.34</v>
      </c>
      <c r="H32" s="189">
        <v>4.38</v>
      </c>
      <c r="I32" s="189">
        <v>4.42</v>
      </c>
      <c r="J32" s="80"/>
      <c r="K32" s="80"/>
      <c r="L32" s="80"/>
      <c r="M32" s="80"/>
      <c r="N32" s="80"/>
      <c r="O32" s="80"/>
    </row>
    <row r="33" spans="1:15" ht="18" customHeight="1">
      <c r="A33" s="523"/>
      <c r="B33" s="524"/>
      <c r="C33" s="187" t="s">
        <v>144</v>
      </c>
      <c r="D33" s="442" t="s">
        <v>145</v>
      </c>
      <c r="E33" s="561">
        <f t="shared" si="3"/>
        <v>4.4249999999999998</v>
      </c>
      <c r="F33" s="188">
        <v>4.42</v>
      </c>
      <c r="G33" s="189">
        <v>4.43</v>
      </c>
      <c r="H33" s="189">
        <v>4.43</v>
      </c>
      <c r="I33" s="189">
        <v>4.42</v>
      </c>
      <c r="J33" s="80"/>
      <c r="K33" s="80"/>
      <c r="L33" s="80"/>
      <c r="M33" s="80"/>
      <c r="N33" s="80"/>
      <c r="O33" s="80"/>
    </row>
    <row r="34" spans="1:15" ht="18" customHeight="1">
      <c r="A34" s="523"/>
      <c r="B34" s="524"/>
      <c r="C34" s="187" t="s">
        <v>134</v>
      </c>
      <c r="D34" s="442" t="s">
        <v>146</v>
      </c>
      <c r="E34" s="561">
        <f t="shared" si="3"/>
        <v>4.55</v>
      </c>
      <c r="F34" s="188">
        <v>4.53</v>
      </c>
      <c r="G34" s="189">
        <v>4.55</v>
      </c>
      <c r="H34" s="189">
        <v>4.57</v>
      </c>
      <c r="I34" s="189">
        <v>4.55</v>
      </c>
      <c r="J34" s="80"/>
      <c r="K34" s="80"/>
      <c r="L34" s="80"/>
      <c r="M34" s="80"/>
      <c r="N34" s="80"/>
      <c r="O34" s="80"/>
    </row>
    <row r="35" spans="1:15" ht="18" customHeight="1">
      <c r="A35" s="523"/>
      <c r="B35" s="524"/>
      <c r="C35" s="187" t="s">
        <v>147</v>
      </c>
      <c r="D35" s="442" t="s">
        <v>148</v>
      </c>
      <c r="E35" s="561">
        <f t="shared" si="3"/>
        <v>4.5474999999999994</v>
      </c>
      <c r="F35" s="188">
        <v>4.5599999999999996</v>
      </c>
      <c r="G35" s="189">
        <v>4.5599999999999996</v>
      </c>
      <c r="H35" s="189">
        <v>4.5599999999999996</v>
      </c>
      <c r="I35" s="189">
        <v>4.51</v>
      </c>
      <c r="J35" s="80"/>
      <c r="K35" s="80"/>
      <c r="L35" s="80"/>
      <c r="M35" s="80"/>
      <c r="N35" s="80"/>
      <c r="O35" s="80"/>
    </row>
    <row r="36" spans="1:15" ht="18" customHeight="1">
      <c r="A36" s="523"/>
      <c r="B36" s="524"/>
      <c r="C36" s="187" t="s">
        <v>149</v>
      </c>
      <c r="D36" s="442" t="s">
        <v>150</v>
      </c>
      <c r="E36" s="561">
        <f t="shared" si="3"/>
        <v>4.5750000000000002</v>
      </c>
      <c r="F36" s="188">
        <v>4.57</v>
      </c>
      <c r="G36" s="189">
        <v>4.58</v>
      </c>
      <c r="H36" s="189">
        <v>4.5999999999999996</v>
      </c>
      <c r="I36" s="189">
        <v>4.55</v>
      </c>
      <c r="J36" s="80"/>
      <c r="K36" s="80"/>
      <c r="L36" s="80"/>
      <c r="M36" s="80"/>
      <c r="N36" s="80"/>
      <c r="O36" s="80"/>
    </row>
    <row r="37" spans="1:15" ht="18" customHeight="1">
      <c r="A37" s="523"/>
      <c r="B37" s="524"/>
      <c r="C37" s="187" t="s">
        <v>151</v>
      </c>
      <c r="D37" s="442" t="s">
        <v>152</v>
      </c>
      <c r="E37" s="561">
        <f t="shared" si="3"/>
        <v>4.585</v>
      </c>
      <c r="F37" s="188">
        <v>4.5999999999999996</v>
      </c>
      <c r="G37" s="189">
        <v>4.55</v>
      </c>
      <c r="H37" s="189">
        <v>4.55</v>
      </c>
      <c r="I37" s="189">
        <v>4.6399999999999997</v>
      </c>
      <c r="J37" s="80"/>
      <c r="K37" s="80"/>
      <c r="L37" s="80"/>
      <c r="M37" s="80"/>
      <c r="N37" s="80"/>
      <c r="O37" s="80"/>
    </row>
    <row r="38" spans="1:15" ht="18" customHeight="1">
      <c r="A38" s="523"/>
      <c r="B38" s="524"/>
      <c r="C38" s="192" t="s">
        <v>153</v>
      </c>
      <c r="D38" s="443" t="s">
        <v>154</v>
      </c>
      <c r="E38" s="548">
        <f t="shared" si="3"/>
        <v>4.1100000000000003</v>
      </c>
      <c r="F38" s="195">
        <v>4.18</v>
      </c>
      <c r="G38" s="193">
        <v>4.2300000000000004</v>
      </c>
      <c r="H38" s="193">
        <v>3.96</v>
      </c>
      <c r="I38" s="193">
        <v>4.07</v>
      </c>
      <c r="J38" s="80"/>
      <c r="K38" s="80"/>
      <c r="L38" s="80"/>
      <c r="M38" s="80"/>
      <c r="N38" s="80"/>
      <c r="O38" s="80"/>
    </row>
    <row r="39" spans="1:15" ht="18" customHeight="1">
      <c r="A39" s="522" t="s">
        <v>5711</v>
      </c>
      <c r="B39" s="520" t="s">
        <v>155</v>
      </c>
      <c r="C39" s="532"/>
      <c r="D39" s="540"/>
      <c r="E39" s="470">
        <f>AVERAGE(E40:E50)</f>
        <v>4.3863636363636367</v>
      </c>
      <c r="F39" s="470">
        <f>AVERAGE(F40:F50)</f>
        <v>4.3872727272727268</v>
      </c>
      <c r="G39" s="470">
        <f>AVERAGE(G40:G50)</f>
        <v>4.4354545454545455</v>
      </c>
      <c r="H39" s="470">
        <f>AVERAGE(H40:H50)</f>
        <v>4.3081818181818186</v>
      </c>
      <c r="I39" s="470">
        <f>AVERAGE(I40:I50)</f>
        <v>4.4145454545454541</v>
      </c>
      <c r="J39" s="80"/>
      <c r="K39" s="80"/>
      <c r="L39" s="80"/>
      <c r="M39" s="80"/>
      <c r="N39" s="80"/>
      <c r="O39" s="80"/>
    </row>
    <row r="40" spans="1:15" ht="18" customHeight="1">
      <c r="A40" s="523"/>
      <c r="B40" s="524"/>
      <c r="C40" s="185" t="s">
        <v>156</v>
      </c>
      <c r="D40" s="441" t="s">
        <v>157</v>
      </c>
      <c r="E40" s="560">
        <f>AVERAGE(F40:I40)</f>
        <v>4.3800000000000008</v>
      </c>
      <c r="F40" s="194">
        <v>4.32</v>
      </c>
      <c r="G40" s="186">
        <v>4.37</v>
      </c>
      <c r="H40" s="186">
        <v>4.43</v>
      </c>
      <c r="I40" s="186">
        <v>4.4000000000000004</v>
      </c>
      <c r="J40" s="80"/>
      <c r="K40" s="80"/>
      <c r="L40" s="80"/>
      <c r="M40" s="80"/>
      <c r="N40" s="80"/>
      <c r="O40" s="80"/>
    </row>
    <row r="41" spans="1:15" ht="18" customHeight="1">
      <c r="A41" s="523"/>
      <c r="B41" s="524"/>
      <c r="C41" s="187" t="s">
        <v>158</v>
      </c>
      <c r="D41" s="442" t="s">
        <v>159</v>
      </c>
      <c r="E41" s="561">
        <f t="shared" ref="E41:E50" si="4">AVERAGE(F41:I41)</f>
        <v>4.3775000000000004</v>
      </c>
      <c r="F41" s="188">
        <v>4.38</v>
      </c>
      <c r="G41" s="189">
        <v>4.37</v>
      </c>
      <c r="H41" s="189">
        <v>4.3899999999999997</v>
      </c>
      <c r="I41" s="189">
        <v>4.37</v>
      </c>
      <c r="J41" s="80"/>
      <c r="K41" s="80"/>
      <c r="L41" s="80"/>
      <c r="M41" s="80"/>
      <c r="N41" s="80"/>
      <c r="O41" s="80"/>
    </row>
    <row r="42" spans="1:15" ht="18" customHeight="1">
      <c r="A42" s="523"/>
      <c r="B42" s="524"/>
      <c r="C42" s="187" t="s">
        <v>160</v>
      </c>
      <c r="D42" s="442" t="s">
        <v>161</v>
      </c>
      <c r="E42" s="561">
        <f t="shared" si="4"/>
        <v>4.3100000000000005</v>
      </c>
      <c r="F42" s="188">
        <v>4.32</v>
      </c>
      <c r="G42" s="189">
        <v>4.4000000000000004</v>
      </c>
      <c r="H42" s="189">
        <v>4.22</v>
      </c>
      <c r="I42" s="189">
        <v>4.3</v>
      </c>
      <c r="J42" s="80"/>
      <c r="K42" s="80"/>
      <c r="L42" s="80"/>
      <c r="M42" s="80"/>
      <c r="N42" s="80"/>
      <c r="O42" s="80"/>
    </row>
    <row r="43" spans="1:15" ht="18" customHeight="1">
      <c r="A43" s="523"/>
      <c r="B43" s="524"/>
      <c r="C43" s="187" t="s">
        <v>162</v>
      </c>
      <c r="D43" s="442" t="s">
        <v>163</v>
      </c>
      <c r="E43" s="561">
        <f t="shared" si="4"/>
        <v>4.3475000000000001</v>
      </c>
      <c r="F43" s="188">
        <v>4.34</v>
      </c>
      <c r="G43" s="189">
        <v>4.32</v>
      </c>
      <c r="H43" s="189">
        <v>4.2699999999999996</v>
      </c>
      <c r="I43" s="189">
        <v>4.46</v>
      </c>
      <c r="J43" s="80"/>
      <c r="K43" s="80"/>
      <c r="L43" s="80"/>
      <c r="M43" s="80"/>
      <c r="N43" s="80"/>
      <c r="O43" s="80"/>
    </row>
    <row r="44" spans="1:15" ht="18" customHeight="1">
      <c r="A44" s="523"/>
      <c r="B44" s="524"/>
      <c r="C44" s="187" t="s">
        <v>164</v>
      </c>
      <c r="D44" s="442" t="s">
        <v>165</v>
      </c>
      <c r="E44" s="561">
        <f t="shared" si="4"/>
        <v>4.6050000000000004</v>
      </c>
      <c r="F44" s="188">
        <v>4.58</v>
      </c>
      <c r="G44" s="189">
        <v>4.62</v>
      </c>
      <c r="H44" s="189">
        <v>4.57</v>
      </c>
      <c r="I44" s="189">
        <v>4.6500000000000004</v>
      </c>
      <c r="J44" s="80"/>
      <c r="K44" s="80"/>
      <c r="L44" s="80"/>
      <c r="M44" s="80"/>
      <c r="N44" s="80"/>
      <c r="O44" s="80"/>
    </row>
    <row r="45" spans="1:15" ht="18" customHeight="1">
      <c r="A45" s="523"/>
      <c r="B45" s="524"/>
      <c r="C45" s="187" t="s">
        <v>164</v>
      </c>
      <c r="D45" s="442" t="s">
        <v>166</v>
      </c>
      <c r="E45" s="561">
        <f t="shared" si="4"/>
        <v>4.6049999999999995</v>
      </c>
      <c r="F45" s="188">
        <v>4.58</v>
      </c>
      <c r="G45" s="189">
        <v>4.62</v>
      </c>
      <c r="H45" s="189">
        <v>4.5999999999999996</v>
      </c>
      <c r="I45" s="189">
        <v>4.62</v>
      </c>
      <c r="J45" s="80"/>
      <c r="K45" s="80"/>
      <c r="L45" s="80"/>
      <c r="M45" s="80"/>
      <c r="N45" s="80"/>
      <c r="O45" s="80"/>
    </row>
    <row r="46" spans="1:15" ht="18" customHeight="1">
      <c r="A46" s="523"/>
      <c r="B46" s="524"/>
      <c r="C46" s="187" t="s">
        <v>167</v>
      </c>
      <c r="D46" s="442" t="s">
        <v>168</v>
      </c>
      <c r="E46" s="561">
        <f t="shared" si="4"/>
        <v>4.75</v>
      </c>
      <c r="F46" s="188">
        <v>4.74</v>
      </c>
      <c r="G46" s="189">
        <v>4.7699999999999996</v>
      </c>
      <c r="H46" s="189">
        <v>4.72</v>
      </c>
      <c r="I46" s="189">
        <v>4.7699999999999996</v>
      </c>
      <c r="J46" s="80"/>
      <c r="K46" s="80"/>
      <c r="L46" s="80"/>
      <c r="M46" s="80"/>
      <c r="N46" s="80"/>
      <c r="O46" s="80"/>
    </row>
    <row r="47" spans="1:15" ht="18" customHeight="1">
      <c r="A47" s="523"/>
      <c r="B47" s="524"/>
      <c r="C47" s="187" t="s">
        <v>169</v>
      </c>
      <c r="D47" s="442" t="s">
        <v>170</v>
      </c>
      <c r="E47" s="561">
        <f t="shared" si="4"/>
        <v>4.6574999999999998</v>
      </c>
      <c r="F47" s="188">
        <v>4.62</v>
      </c>
      <c r="G47" s="189">
        <v>4.7</v>
      </c>
      <c r="H47" s="189">
        <v>4.5999999999999996</v>
      </c>
      <c r="I47" s="189">
        <v>4.71</v>
      </c>
      <c r="J47" s="80"/>
      <c r="K47" s="80"/>
      <c r="L47" s="80"/>
      <c r="M47" s="80"/>
      <c r="N47" s="80"/>
      <c r="O47" s="80"/>
    </row>
    <row r="48" spans="1:15" ht="18" customHeight="1">
      <c r="A48" s="523"/>
      <c r="B48" s="524"/>
      <c r="C48" s="187" t="s">
        <v>171</v>
      </c>
      <c r="D48" s="442" t="s">
        <v>172</v>
      </c>
      <c r="E48" s="561">
        <f t="shared" si="4"/>
        <v>3.6074999999999999</v>
      </c>
      <c r="F48" s="188">
        <v>3.63</v>
      </c>
      <c r="G48" s="189">
        <v>3.82</v>
      </c>
      <c r="H48" s="189">
        <v>3.36</v>
      </c>
      <c r="I48" s="189">
        <v>3.62</v>
      </c>
    </row>
    <row r="49" spans="1:10" ht="18" customHeight="1">
      <c r="A49" s="523"/>
      <c r="B49" s="524"/>
      <c r="C49" s="187" t="s">
        <v>173</v>
      </c>
      <c r="D49" s="442" t="s">
        <v>174</v>
      </c>
      <c r="E49" s="561">
        <f t="shared" si="4"/>
        <v>4.5049999999999999</v>
      </c>
      <c r="F49" s="188">
        <v>4.57</v>
      </c>
      <c r="G49" s="189">
        <v>4.58</v>
      </c>
      <c r="H49" s="189">
        <v>4.32</v>
      </c>
      <c r="I49" s="189">
        <v>4.55</v>
      </c>
    </row>
    <row r="50" spans="1:10" ht="18" customHeight="1">
      <c r="A50" s="523"/>
      <c r="B50" s="524"/>
      <c r="C50" s="205" t="s">
        <v>175</v>
      </c>
      <c r="D50" s="456" t="s">
        <v>176</v>
      </c>
      <c r="E50" s="562">
        <f t="shared" si="4"/>
        <v>4.1049999999999995</v>
      </c>
      <c r="F50" s="190">
        <v>4.18</v>
      </c>
      <c r="G50" s="191">
        <v>4.22</v>
      </c>
      <c r="H50" s="191">
        <v>3.91</v>
      </c>
      <c r="I50" s="191">
        <v>4.1100000000000003</v>
      </c>
    </row>
    <row r="51" spans="1:10" ht="18" customHeight="1">
      <c r="A51" s="522" t="s">
        <v>5710</v>
      </c>
      <c r="B51" s="520" t="s">
        <v>183</v>
      </c>
      <c r="C51" s="532"/>
      <c r="D51" s="540"/>
      <c r="E51" s="470">
        <f>AVERAGE(E52:E54)</f>
        <v>4.4574999999999996</v>
      </c>
      <c r="F51" s="470">
        <f>AVERAGE(F52:F54)</f>
        <v>4.46</v>
      </c>
      <c r="G51" s="470">
        <f>AVERAGE(G52:G54)</f>
        <v>4.4766666666666666</v>
      </c>
      <c r="H51" s="470">
        <f>AVERAGE(H52:H54)</f>
        <v>4.4333333333333336</v>
      </c>
      <c r="I51" s="470">
        <f>AVERAGE(I52:I54)</f>
        <v>4.46</v>
      </c>
    </row>
    <row r="52" spans="1:10" ht="18" customHeight="1">
      <c r="A52" s="523"/>
      <c r="B52" s="524"/>
      <c r="C52" s="185" t="s">
        <v>184</v>
      </c>
      <c r="D52" s="438" t="s">
        <v>185</v>
      </c>
      <c r="E52" s="560">
        <f>AVERAGE(F52:I52)</f>
        <v>4.45</v>
      </c>
      <c r="F52" s="186">
        <v>4.4800000000000004</v>
      </c>
      <c r="G52" s="186">
        <v>4.5</v>
      </c>
      <c r="H52" s="186">
        <v>4.3899999999999997</v>
      </c>
      <c r="I52" s="186">
        <v>4.43</v>
      </c>
    </row>
    <row r="53" spans="1:10" ht="18" customHeight="1">
      <c r="A53" s="523"/>
      <c r="B53" s="524"/>
      <c r="C53" s="187" t="s">
        <v>186</v>
      </c>
      <c r="D53" s="442" t="s">
        <v>187</v>
      </c>
      <c r="E53" s="561">
        <f>AVERAGE(F53:I53)</f>
        <v>4.4450000000000003</v>
      </c>
      <c r="F53" s="189">
        <v>4.45</v>
      </c>
      <c r="G53" s="189">
        <v>4.45</v>
      </c>
      <c r="H53" s="189">
        <v>4.43</v>
      </c>
      <c r="I53" s="189">
        <v>4.45</v>
      </c>
    </row>
    <row r="54" spans="1:10" ht="18" customHeight="1">
      <c r="A54" s="523"/>
      <c r="B54" s="524"/>
      <c r="C54" s="192" t="s">
        <v>186</v>
      </c>
      <c r="D54" s="443" t="s">
        <v>188</v>
      </c>
      <c r="E54" s="548">
        <f>AVERAGE(F54:I54)</f>
        <v>4.4775</v>
      </c>
      <c r="F54" s="193">
        <v>4.45</v>
      </c>
      <c r="G54" s="193">
        <v>4.4800000000000004</v>
      </c>
      <c r="H54" s="193">
        <v>4.4800000000000004</v>
      </c>
      <c r="I54" s="193">
        <v>4.5</v>
      </c>
    </row>
    <row r="55" spans="1:10" ht="18" customHeight="1">
      <c r="A55" s="522" t="s">
        <v>5710</v>
      </c>
      <c r="B55" s="520" t="s">
        <v>189</v>
      </c>
      <c r="C55" s="532"/>
      <c r="D55" s="540"/>
      <c r="E55" s="470">
        <f>AVERAGE(E56:E64)</f>
        <v>4.6669444444444448</v>
      </c>
      <c r="F55" s="470">
        <f>AVERAGE(F56:F64)</f>
        <v>4.6900000000000004</v>
      </c>
      <c r="G55" s="470">
        <f>AVERAGE(G56:G64)</f>
        <v>4.7077777777777783</v>
      </c>
      <c r="H55" s="470">
        <f>AVERAGE(H56:H64)</f>
        <v>4.612222222222222</v>
      </c>
      <c r="I55" s="470">
        <f>AVERAGE(I56:I64)</f>
        <v>4.6577777777777776</v>
      </c>
    </row>
    <row r="56" spans="1:10" ht="18" customHeight="1">
      <c r="A56" s="523"/>
      <c r="B56" s="524"/>
      <c r="C56" s="185" t="s">
        <v>190</v>
      </c>
      <c r="D56" s="438" t="s">
        <v>191</v>
      </c>
      <c r="E56" s="560">
        <f>AVERAGE(F56:I56)</f>
        <v>4.6749999999999998</v>
      </c>
      <c r="F56" s="186">
        <v>4.67</v>
      </c>
      <c r="G56" s="186">
        <v>4.72</v>
      </c>
      <c r="H56" s="186">
        <v>4.63</v>
      </c>
      <c r="I56" s="186">
        <v>4.68</v>
      </c>
    </row>
    <row r="57" spans="1:10" ht="18" customHeight="1">
      <c r="A57" s="523"/>
      <c r="B57" s="524"/>
      <c r="C57" s="187" t="s">
        <v>190</v>
      </c>
      <c r="D57" s="442" t="s">
        <v>192</v>
      </c>
      <c r="E57" s="561">
        <f t="shared" ref="E57:E64" si="5">AVERAGE(F57:I57)</f>
        <v>4.71</v>
      </c>
      <c r="F57" s="189">
        <v>4.74</v>
      </c>
      <c r="G57" s="189">
        <v>4.79</v>
      </c>
      <c r="H57" s="189">
        <v>4.63</v>
      </c>
      <c r="I57" s="189">
        <v>4.68</v>
      </c>
    </row>
    <row r="58" spans="1:10" ht="18" customHeight="1">
      <c r="A58" s="523"/>
      <c r="B58" s="524"/>
      <c r="C58" s="187" t="s">
        <v>190</v>
      </c>
      <c r="D58" s="442" t="s">
        <v>193</v>
      </c>
      <c r="E58" s="561">
        <f t="shared" si="5"/>
        <v>4.7375000000000007</v>
      </c>
      <c r="F58" s="189">
        <v>4.79</v>
      </c>
      <c r="G58" s="189">
        <v>4.79</v>
      </c>
      <c r="H58" s="189">
        <v>4.63</v>
      </c>
      <c r="I58" s="189">
        <v>4.74</v>
      </c>
    </row>
    <row r="59" spans="1:10" ht="18" customHeight="1">
      <c r="A59" s="523"/>
      <c r="B59" s="524"/>
      <c r="C59" s="187" t="s">
        <v>190</v>
      </c>
      <c r="D59" s="442" t="s">
        <v>194</v>
      </c>
      <c r="E59" s="561">
        <f t="shared" si="5"/>
        <v>4.71</v>
      </c>
      <c r="F59" s="189">
        <v>4.74</v>
      </c>
      <c r="G59" s="189">
        <v>4.74</v>
      </c>
      <c r="H59" s="189">
        <v>4.68</v>
      </c>
      <c r="I59" s="189">
        <v>4.68</v>
      </c>
    </row>
    <row r="60" spans="1:10" ht="18" customHeight="1">
      <c r="A60" s="523"/>
      <c r="B60" s="524"/>
      <c r="C60" s="187" t="s">
        <v>190</v>
      </c>
      <c r="D60" s="442" t="s">
        <v>195</v>
      </c>
      <c r="E60" s="561">
        <f t="shared" si="5"/>
        <v>4.6825000000000001</v>
      </c>
      <c r="F60" s="189">
        <v>4.68</v>
      </c>
      <c r="G60" s="189">
        <v>4.74</v>
      </c>
      <c r="H60" s="189">
        <v>4.63</v>
      </c>
      <c r="I60" s="189">
        <v>4.68</v>
      </c>
    </row>
    <row r="61" spans="1:10" ht="18" customHeight="1">
      <c r="A61" s="523"/>
      <c r="B61" s="524"/>
      <c r="C61" s="187" t="s">
        <v>117</v>
      </c>
      <c r="D61" s="442" t="s">
        <v>99</v>
      </c>
      <c r="E61" s="561">
        <f t="shared" si="5"/>
        <v>4.3825000000000003</v>
      </c>
      <c r="F61" s="189">
        <v>4.37</v>
      </c>
      <c r="G61" s="189">
        <v>4.37</v>
      </c>
      <c r="H61" s="189">
        <v>4.37</v>
      </c>
      <c r="I61" s="189">
        <v>4.42</v>
      </c>
    </row>
    <row r="62" spans="1:10" ht="18" customHeight="1">
      <c r="A62" s="523"/>
      <c r="B62" s="524"/>
      <c r="C62" s="187" t="s">
        <v>190</v>
      </c>
      <c r="D62" s="444" t="s">
        <v>196</v>
      </c>
      <c r="E62" s="561">
        <f t="shared" si="5"/>
        <v>4.71</v>
      </c>
      <c r="F62" s="189">
        <v>4.74</v>
      </c>
      <c r="G62" s="189">
        <v>4.74</v>
      </c>
      <c r="H62" s="189">
        <v>4.68</v>
      </c>
      <c r="I62" s="189">
        <v>4.68</v>
      </c>
      <c r="J62" s="1"/>
    </row>
    <row r="63" spans="1:10" ht="18" customHeight="1">
      <c r="A63" s="523"/>
      <c r="B63" s="524"/>
      <c r="C63" s="187" t="s">
        <v>190</v>
      </c>
      <c r="D63" s="442" t="s">
        <v>197</v>
      </c>
      <c r="E63" s="561">
        <f t="shared" si="5"/>
        <v>4.71</v>
      </c>
      <c r="F63" s="189">
        <v>4.74</v>
      </c>
      <c r="G63" s="189">
        <v>4.74</v>
      </c>
      <c r="H63" s="189">
        <v>4.68</v>
      </c>
      <c r="I63" s="189">
        <v>4.68</v>
      </c>
    </row>
    <row r="64" spans="1:10" ht="18" customHeight="1">
      <c r="A64" s="523"/>
      <c r="B64" s="524"/>
      <c r="C64" s="192" t="s">
        <v>190</v>
      </c>
      <c r="D64" s="443" t="s">
        <v>198</v>
      </c>
      <c r="E64" s="548">
        <f t="shared" si="5"/>
        <v>4.6850000000000005</v>
      </c>
      <c r="F64" s="193">
        <v>4.74</v>
      </c>
      <c r="G64" s="193">
        <v>4.74</v>
      </c>
      <c r="H64" s="193">
        <v>4.58</v>
      </c>
      <c r="I64" s="193">
        <v>4.68</v>
      </c>
    </row>
    <row r="65" spans="1:9" ht="18" customHeight="1">
      <c r="A65" s="522" t="s">
        <v>5712</v>
      </c>
      <c r="B65" s="520" t="s">
        <v>133</v>
      </c>
      <c r="C65" s="532"/>
      <c r="D65" s="540"/>
      <c r="E65" s="470">
        <f>AVERAGE(E66:E73)</f>
        <v>4.3531249999999995</v>
      </c>
      <c r="F65" s="470">
        <f>AVERAGE(F66:F73)</f>
        <v>4.3449999999999989</v>
      </c>
      <c r="G65" s="470">
        <f>AVERAGE(G66:G73)</f>
        <v>4.3624999999999998</v>
      </c>
      <c r="H65" s="470">
        <f>AVERAGE(H66:H73)</f>
        <v>4.3324999999999996</v>
      </c>
      <c r="I65" s="470">
        <f>AVERAGE(I66:I73)</f>
        <v>4.3725000000000005</v>
      </c>
    </row>
    <row r="66" spans="1:9" ht="18" customHeight="1">
      <c r="A66" s="519"/>
      <c r="B66" s="521"/>
      <c r="C66" s="185" t="s">
        <v>199</v>
      </c>
      <c r="D66" s="438" t="s">
        <v>200</v>
      </c>
      <c r="E66" s="560">
        <f>AVERAGE(F66:I66)</f>
        <v>4.3275000000000006</v>
      </c>
      <c r="F66" s="186">
        <v>4.29</v>
      </c>
      <c r="G66" s="186">
        <v>4.3499999999999996</v>
      </c>
      <c r="H66" s="186">
        <v>4.32</v>
      </c>
      <c r="I66" s="186">
        <v>4.3499999999999996</v>
      </c>
    </row>
    <row r="67" spans="1:9" ht="18" customHeight="1">
      <c r="A67" s="519"/>
      <c r="B67" s="521"/>
      <c r="C67" s="187" t="s">
        <v>201</v>
      </c>
      <c r="D67" s="439" t="s">
        <v>202</v>
      </c>
      <c r="E67" s="561">
        <f t="shared" ref="E67:E73" si="6">AVERAGE(F67:I67)</f>
        <v>4.3099999999999996</v>
      </c>
      <c r="F67" s="189">
        <v>4.3</v>
      </c>
      <c r="G67" s="189">
        <v>4.3499999999999996</v>
      </c>
      <c r="H67" s="189">
        <v>4.28</v>
      </c>
      <c r="I67" s="189">
        <v>4.3099999999999996</v>
      </c>
    </row>
    <row r="68" spans="1:9" ht="18" customHeight="1">
      <c r="A68" s="519"/>
      <c r="B68" s="521"/>
      <c r="C68" s="187" t="s">
        <v>203</v>
      </c>
      <c r="D68" s="439" t="s">
        <v>204</v>
      </c>
      <c r="E68" s="561">
        <f t="shared" si="6"/>
        <v>4.22</v>
      </c>
      <c r="F68" s="189">
        <v>4.22</v>
      </c>
      <c r="G68" s="189">
        <v>4.21</v>
      </c>
      <c r="H68" s="189">
        <v>4.25</v>
      </c>
      <c r="I68" s="189">
        <v>4.2</v>
      </c>
    </row>
    <row r="69" spans="1:9" ht="18" customHeight="1">
      <c r="A69" s="519"/>
      <c r="B69" s="521"/>
      <c r="C69" s="187" t="s">
        <v>205</v>
      </c>
      <c r="D69" s="439" t="s">
        <v>206</v>
      </c>
      <c r="E69" s="561">
        <f t="shared" si="6"/>
        <v>4.38</v>
      </c>
      <c r="F69" s="189">
        <v>4.38</v>
      </c>
      <c r="G69" s="189">
        <v>4.3499999999999996</v>
      </c>
      <c r="H69" s="189">
        <v>4.38</v>
      </c>
      <c r="I69" s="189">
        <v>4.41</v>
      </c>
    </row>
    <row r="70" spans="1:9" ht="18" customHeight="1">
      <c r="A70" s="519"/>
      <c r="B70" s="521"/>
      <c r="C70" s="187" t="s">
        <v>207</v>
      </c>
      <c r="D70" s="439" t="s">
        <v>208</v>
      </c>
      <c r="E70" s="561">
        <f t="shared" si="6"/>
        <v>4.25</v>
      </c>
      <c r="F70" s="189">
        <v>4.26</v>
      </c>
      <c r="G70" s="189">
        <v>4.26</v>
      </c>
      <c r="H70" s="189">
        <v>4.2</v>
      </c>
      <c r="I70" s="189">
        <v>4.28</v>
      </c>
    </row>
    <row r="71" spans="1:9" ht="18" customHeight="1">
      <c r="A71" s="519"/>
      <c r="B71" s="521"/>
      <c r="C71" s="187" t="s">
        <v>209</v>
      </c>
      <c r="D71" s="439" t="s">
        <v>210</v>
      </c>
      <c r="E71" s="561">
        <f t="shared" si="6"/>
        <v>4.4249999999999998</v>
      </c>
      <c r="F71" s="189">
        <v>4.45</v>
      </c>
      <c r="G71" s="189">
        <v>4.41</v>
      </c>
      <c r="H71" s="189">
        <v>4.4000000000000004</v>
      </c>
      <c r="I71" s="189">
        <v>4.4400000000000004</v>
      </c>
    </row>
    <row r="72" spans="1:9" ht="18" customHeight="1">
      <c r="A72" s="519"/>
      <c r="B72" s="521"/>
      <c r="C72" s="187" t="s">
        <v>211</v>
      </c>
      <c r="D72" s="439" t="s">
        <v>212</v>
      </c>
      <c r="E72" s="561">
        <f t="shared" si="6"/>
        <v>4.4574999999999996</v>
      </c>
      <c r="F72" s="189">
        <v>4.42</v>
      </c>
      <c r="G72" s="189">
        <v>4.5</v>
      </c>
      <c r="H72" s="189">
        <v>4.41</v>
      </c>
      <c r="I72" s="189">
        <v>4.5</v>
      </c>
    </row>
    <row r="73" spans="1:9" ht="18" customHeight="1">
      <c r="A73" s="519"/>
      <c r="B73" s="521"/>
      <c r="C73" s="192" t="s">
        <v>211</v>
      </c>
      <c r="D73" s="440" t="s">
        <v>213</v>
      </c>
      <c r="E73" s="548">
        <f t="shared" si="6"/>
        <v>4.4550000000000001</v>
      </c>
      <c r="F73" s="193">
        <v>4.4400000000000004</v>
      </c>
      <c r="G73" s="193">
        <v>4.47</v>
      </c>
      <c r="H73" s="193">
        <v>4.42</v>
      </c>
      <c r="I73" s="193">
        <v>4.49</v>
      </c>
    </row>
    <row r="74" spans="1:9" ht="18" customHeight="1">
      <c r="A74" s="522" t="s">
        <v>5712</v>
      </c>
      <c r="B74" s="520" t="s">
        <v>155</v>
      </c>
      <c r="C74" s="532"/>
      <c r="D74" s="540"/>
      <c r="E74" s="470">
        <f>AVERAGE(E75:E76)</f>
        <v>4.4087499999999995</v>
      </c>
      <c r="F74" s="470">
        <f>AVERAGE(F75:F76)</f>
        <v>4.4050000000000002</v>
      </c>
      <c r="G74" s="470">
        <f>AVERAGE(G75:G76)</f>
        <v>4.4800000000000004</v>
      </c>
      <c r="H74" s="470">
        <f>AVERAGE(H75:H76)</f>
        <v>4.3</v>
      </c>
      <c r="I74" s="470">
        <f>AVERAGE(I75:I76)</f>
        <v>4.45</v>
      </c>
    </row>
    <row r="75" spans="1:9" ht="18" customHeight="1">
      <c r="A75" s="523"/>
      <c r="B75" s="521"/>
      <c r="C75" s="185" t="s">
        <v>173</v>
      </c>
      <c r="D75" s="438" t="s">
        <v>174</v>
      </c>
      <c r="E75" s="560">
        <f>AVERAGE(F75:I75)</f>
        <v>4.4675000000000002</v>
      </c>
      <c r="F75" s="186">
        <v>4.4400000000000004</v>
      </c>
      <c r="G75" s="186">
        <v>4.59</v>
      </c>
      <c r="H75" s="186">
        <v>4.34</v>
      </c>
      <c r="I75" s="186">
        <v>4.5</v>
      </c>
    </row>
    <row r="76" spans="1:9" ht="18" customHeight="1">
      <c r="A76" s="523"/>
      <c r="B76" s="521"/>
      <c r="C76" s="205" t="s">
        <v>214</v>
      </c>
      <c r="D76" s="456" t="s">
        <v>215</v>
      </c>
      <c r="E76" s="562">
        <f>AVERAGE(F76:I76)</f>
        <v>4.3499999999999996</v>
      </c>
      <c r="F76" s="191">
        <v>4.37</v>
      </c>
      <c r="G76" s="191">
        <v>4.37</v>
      </c>
      <c r="H76" s="191">
        <v>4.26</v>
      </c>
      <c r="I76" s="191">
        <v>4.4000000000000004</v>
      </c>
    </row>
    <row r="77" spans="1:9" ht="18" customHeight="1">
      <c r="A77" s="466" t="s">
        <v>5716</v>
      </c>
      <c r="B77" s="467"/>
      <c r="C77" s="468"/>
      <c r="D77" s="469"/>
      <c r="E77" s="470">
        <f>AVERAGEIF($C$5:$C$76, "*", E5:E76)</f>
        <v>4.523190476190476</v>
      </c>
      <c r="F77" s="470">
        <f t="shared" ref="F77:I77" si="7">AVERAGEIF($C$5:$C$76, "*", F5:F76)</f>
        <v>4.5247619047619052</v>
      </c>
      <c r="G77" s="470">
        <f t="shared" si="7"/>
        <v>4.5455555555555565</v>
      </c>
      <c r="H77" s="470">
        <f t="shared" si="7"/>
        <v>4.4800634920634916</v>
      </c>
      <c r="I77" s="470">
        <f t="shared" si="7"/>
        <v>4.5423809523809533</v>
      </c>
    </row>
    <row r="78" spans="1:9" ht="18" customHeight="1">
      <c r="A78" s="519" t="s">
        <v>5713</v>
      </c>
      <c r="B78" s="525" t="s">
        <v>236</v>
      </c>
      <c r="C78" s="556"/>
      <c r="D78" s="557"/>
      <c r="E78" s="549">
        <f>AVERAGE(E79:E86)</f>
        <v>4.5603125000000002</v>
      </c>
      <c r="F78" s="549">
        <f>AVERAGE(F79:F86)</f>
        <v>4.5687499999999996</v>
      </c>
      <c r="G78" s="549">
        <f>AVERAGE(G79:G86)</f>
        <v>4.55</v>
      </c>
      <c r="H78" s="549">
        <f>AVERAGE(H79:H86)</f>
        <v>4.5075000000000003</v>
      </c>
      <c r="I78" s="549">
        <f>AVERAGE(I79:I86)</f>
        <v>4.6150000000000002</v>
      </c>
    </row>
    <row r="79" spans="1:9" ht="18" customHeight="1">
      <c r="A79" s="519"/>
      <c r="B79" s="521"/>
      <c r="C79" s="185" t="s">
        <v>237</v>
      </c>
      <c r="D79" s="438" t="s">
        <v>238</v>
      </c>
      <c r="E79" s="560">
        <f>AVERAGE(F79:I79)</f>
        <v>4.7824999999999998</v>
      </c>
      <c r="F79" s="186">
        <v>4.8</v>
      </c>
      <c r="G79" s="186">
        <v>4.8</v>
      </c>
      <c r="H79" s="186">
        <v>4.8</v>
      </c>
      <c r="I79" s="186">
        <v>4.7300000000000004</v>
      </c>
    </row>
    <row r="80" spans="1:9" ht="18" customHeight="1">
      <c r="A80" s="519"/>
      <c r="B80" s="521"/>
      <c r="C80" s="187" t="s">
        <v>239</v>
      </c>
      <c r="D80" s="439" t="s">
        <v>240</v>
      </c>
      <c r="E80" s="561">
        <f t="shared" ref="E80:E86" si="8">AVERAGE(F80:I80)</f>
        <v>4.6325000000000003</v>
      </c>
      <c r="F80" s="188">
        <v>4.67</v>
      </c>
      <c r="G80" s="189">
        <v>4.53</v>
      </c>
      <c r="H80" s="189">
        <v>4.5999999999999996</v>
      </c>
      <c r="I80" s="189">
        <v>4.7300000000000004</v>
      </c>
    </row>
    <row r="81" spans="1:9" ht="18" customHeight="1">
      <c r="A81" s="519"/>
      <c r="B81" s="521"/>
      <c r="C81" s="187" t="s">
        <v>241</v>
      </c>
      <c r="D81" s="439" t="s">
        <v>242</v>
      </c>
      <c r="E81" s="561">
        <f t="shared" si="8"/>
        <v>4.25</v>
      </c>
      <c r="F81" s="188">
        <v>4.2699999999999996</v>
      </c>
      <c r="G81" s="189">
        <v>4.33</v>
      </c>
      <c r="H81" s="189">
        <v>4.2</v>
      </c>
      <c r="I81" s="189">
        <v>4.2</v>
      </c>
    </row>
    <row r="82" spans="1:9" ht="18" customHeight="1">
      <c r="A82" s="519"/>
      <c r="B82" s="521"/>
      <c r="C82" s="187" t="s">
        <v>243</v>
      </c>
      <c r="D82" s="439" t="s">
        <v>244</v>
      </c>
      <c r="E82" s="561">
        <f t="shared" si="8"/>
        <v>4.7174999999999994</v>
      </c>
      <c r="F82" s="188">
        <v>4.8</v>
      </c>
      <c r="G82" s="189">
        <v>4.67</v>
      </c>
      <c r="H82" s="189">
        <v>4.7300000000000004</v>
      </c>
      <c r="I82" s="189">
        <v>4.67</v>
      </c>
    </row>
    <row r="83" spans="1:9" ht="18" customHeight="1">
      <c r="A83" s="519"/>
      <c r="B83" s="521"/>
      <c r="C83" s="187" t="s">
        <v>245</v>
      </c>
      <c r="D83" s="439" t="s">
        <v>246</v>
      </c>
      <c r="E83" s="561">
        <f t="shared" si="8"/>
        <v>4.1150000000000002</v>
      </c>
      <c r="F83" s="188">
        <v>4.07</v>
      </c>
      <c r="G83" s="189">
        <v>4.13</v>
      </c>
      <c r="H83" s="189">
        <v>3.93</v>
      </c>
      <c r="I83" s="189">
        <v>4.33</v>
      </c>
    </row>
    <row r="84" spans="1:9" ht="18" customHeight="1">
      <c r="A84" s="519"/>
      <c r="B84" s="521"/>
      <c r="C84" s="187" t="s">
        <v>247</v>
      </c>
      <c r="D84" s="439" t="s">
        <v>248</v>
      </c>
      <c r="E84" s="561">
        <f t="shared" si="8"/>
        <v>4.2675000000000001</v>
      </c>
      <c r="F84" s="188">
        <v>4.2</v>
      </c>
      <c r="G84" s="189">
        <v>4.2699999999999996</v>
      </c>
      <c r="H84" s="189">
        <v>4.07</v>
      </c>
      <c r="I84" s="189">
        <v>4.53</v>
      </c>
    </row>
    <row r="85" spans="1:9" ht="18" customHeight="1">
      <c r="A85" s="519"/>
      <c r="B85" s="521"/>
      <c r="C85" s="187" t="s">
        <v>249</v>
      </c>
      <c r="D85" s="439" t="s">
        <v>250</v>
      </c>
      <c r="E85" s="561">
        <f t="shared" si="8"/>
        <v>4.8174999999999999</v>
      </c>
      <c r="F85" s="188">
        <v>4.87</v>
      </c>
      <c r="G85" s="189">
        <v>4.8</v>
      </c>
      <c r="H85" s="189">
        <v>4.8</v>
      </c>
      <c r="I85" s="189">
        <v>4.8</v>
      </c>
    </row>
    <row r="86" spans="1:9" ht="18" customHeight="1">
      <c r="A86" s="519"/>
      <c r="B86" s="521"/>
      <c r="C86" s="192" t="s">
        <v>251</v>
      </c>
      <c r="D86" s="440" t="s">
        <v>252</v>
      </c>
      <c r="E86" s="548">
        <f t="shared" si="8"/>
        <v>4.9000000000000004</v>
      </c>
      <c r="F86" s="195">
        <v>4.87</v>
      </c>
      <c r="G86" s="193">
        <v>4.87</v>
      </c>
      <c r="H86" s="193">
        <v>4.93</v>
      </c>
      <c r="I86" s="193">
        <v>4.93</v>
      </c>
    </row>
    <row r="87" spans="1:9" ht="18" customHeight="1">
      <c r="A87" s="522" t="s">
        <v>5714</v>
      </c>
      <c r="B87" s="520" t="s">
        <v>253</v>
      </c>
      <c r="C87" s="535"/>
      <c r="D87" s="538"/>
      <c r="E87" s="545">
        <f>AVERAGE(E88:E96)</f>
        <v>4.5580555555555557</v>
      </c>
      <c r="F87" s="545">
        <f>AVERAGE(F88:F96)</f>
        <v>4.5533333333333328</v>
      </c>
      <c r="G87" s="545">
        <f>AVERAGE(G88:G96)</f>
        <v>4.5811111111111105</v>
      </c>
      <c r="H87" s="545">
        <f>AVERAGE(H88:H96)</f>
        <v>4.543333333333333</v>
      </c>
      <c r="I87" s="545">
        <f>AVERAGE(I88:I96)</f>
        <v>4.5544444444444441</v>
      </c>
    </row>
    <row r="88" spans="1:9" ht="18" customHeight="1">
      <c r="A88" s="519"/>
      <c r="B88" s="521"/>
      <c r="C88" s="185" t="s">
        <v>254</v>
      </c>
      <c r="D88" s="445" t="s">
        <v>255</v>
      </c>
      <c r="E88" s="560">
        <f>AVERAGE(F88:I88)</f>
        <v>4.5425000000000004</v>
      </c>
      <c r="F88" s="194">
        <v>4.53</v>
      </c>
      <c r="G88" s="186">
        <v>4.6399999999999997</v>
      </c>
      <c r="H88" s="186">
        <v>4.47</v>
      </c>
      <c r="I88" s="186">
        <v>4.53</v>
      </c>
    </row>
    <row r="89" spans="1:9" ht="18" customHeight="1">
      <c r="A89" s="519"/>
      <c r="B89" s="521"/>
      <c r="C89" s="187" t="s">
        <v>256</v>
      </c>
      <c r="D89" s="439" t="s">
        <v>257</v>
      </c>
      <c r="E89" s="561">
        <f t="shared" ref="E89:E96" si="9">AVERAGE(F89:I89)</f>
        <v>4.6399999999999997</v>
      </c>
      <c r="F89" s="188">
        <v>4.6399999999999997</v>
      </c>
      <c r="G89" s="189">
        <v>4.6399999999999997</v>
      </c>
      <c r="H89" s="189">
        <v>4.6399999999999997</v>
      </c>
      <c r="I89" s="189">
        <v>4.6399999999999997</v>
      </c>
    </row>
    <row r="90" spans="1:9" ht="18" customHeight="1">
      <c r="A90" s="519"/>
      <c r="B90" s="521"/>
      <c r="C90" s="187" t="s">
        <v>258</v>
      </c>
      <c r="D90" s="439" t="s">
        <v>259</v>
      </c>
      <c r="E90" s="561">
        <f t="shared" si="9"/>
        <v>4.6399999999999997</v>
      </c>
      <c r="F90" s="188">
        <v>4.6399999999999997</v>
      </c>
      <c r="G90" s="189">
        <v>4.6399999999999997</v>
      </c>
      <c r="H90" s="189">
        <v>4.6399999999999997</v>
      </c>
      <c r="I90" s="189">
        <v>4.6399999999999997</v>
      </c>
    </row>
    <row r="91" spans="1:9" ht="18" customHeight="1">
      <c r="A91" s="519"/>
      <c r="B91" s="521"/>
      <c r="C91" s="187" t="s">
        <v>258</v>
      </c>
      <c r="D91" s="439" t="s">
        <v>260</v>
      </c>
      <c r="E91" s="561">
        <f t="shared" si="9"/>
        <v>4.6574999999999998</v>
      </c>
      <c r="F91" s="188">
        <v>4.6399999999999997</v>
      </c>
      <c r="G91" s="189">
        <v>4.6399999999999997</v>
      </c>
      <c r="H91" s="189">
        <v>4.6399999999999997</v>
      </c>
      <c r="I91" s="189">
        <v>4.71</v>
      </c>
    </row>
    <row r="92" spans="1:9" ht="18" customHeight="1">
      <c r="A92" s="519"/>
      <c r="B92" s="521"/>
      <c r="C92" s="187" t="s">
        <v>261</v>
      </c>
      <c r="D92" s="439" t="s">
        <v>262</v>
      </c>
      <c r="E92" s="561">
        <f t="shared" si="9"/>
        <v>4.6174999999999997</v>
      </c>
      <c r="F92" s="188">
        <v>4.5999999999999996</v>
      </c>
      <c r="G92" s="189">
        <v>4.67</v>
      </c>
      <c r="H92" s="189">
        <v>4.5999999999999996</v>
      </c>
      <c r="I92" s="189">
        <v>4.5999999999999996</v>
      </c>
    </row>
    <row r="93" spans="1:9" ht="18" customHeight="1">
      <c r="A93" s="519"/>
      <c r="B93" s="521"/>
      <c r="C93" s="187" t="s">
        <v>263</v>
      </c>
      <c r="D93" s="439" t="s">
        <v>264</v>
      </c>
      <c r="E93" s="561">
        <f t="shared" si="9"/>
        <v>4.6349999999999998</v>
      </c>
      <c r="F93" s="188">
        <v>4.5999999999999996</v>
      </c>
      <c r="G93" s="189">
        <v>4.67</v>
      </c>
      <c r="H93" s="189">
        <v>4.67</v>
      </c>
      <c r="I93" s="189">
        <v>4.5999999999999996</v>
      </c>
    </row>
    <row r="94" spans="1:9" ht="18" customHeight="1">
      <c r="A94" s="519"/>
      <c r="B94" s="521"/>
      <c r="C94" s="187" t="s">
        <v>265</v>
      </c>
      <c r="D94" s="439" t="s">
        <v>266</v>
      </c>
      <c r="E94" s="561">
        <f t="shared" si="9"/>
        <v>4.33</v>
      </c>
      <c r="F94" s="188">
        <v>4.33</v>
      </c>
      <c r="G94" s="189">
        <v>4.33</v>
      </c>
      <c r="H94" s="189">
        <v>4.33</v>
      </c>
      <c r="I94" s="189">
        <v>4.33</v>
      </c>
    </row>
    <row r="95" spans="1:9" ht="18" customHeight="1">
      <c r="A95" s="519"/>
      <c r="B95" s="521"/>
      <c r="C95" s="187" t="s">
        <v>267</v>
      </c>
      <c r="D95" s="439" t="s">
        <v>268</v>
      </c>
      <c r="E95" s="561">
        <f t="shared" si="9"/>
        <v>4.5</v>
      </c>
      <c r="F95" s="188">
        <v>4.53</v>
      </c>
      <c r="G95" s="189">
        <v>4.53</v>
      </c>
      <c r="H95" s="189">
        <v>4.47</v>
      </c>
      <c r="I95" s="189">
        <v>4.47</v>
      </c>
    </row>
    <row r="96" spans="1:9" ht="18" customHeight="1">
      <c r="A96" s="519"/>
      <c r="B96" s="521"/>
      <c r="C96" s="192" t="s">
        <v>269</v>
      </c>
      <c r="D96" s="440" t="s">
        <v>270</v>
      </c>
      <c r="E96" s="548">
        <f t="shared" si="9"/>
        <v>4.46</v>
      </c>
      <c r="F96" s="195">
        <v>4.47</v>
      </c>
      <c r="G96" s="193">
        <v>4.47</v>
      </c>
      <c r="H96" s="193">
        <v>4.43</v>
      </c>
      <c r="I96" s="193">
        <v>4.47</v>
      </c>
    </row>
    <row r="97" spans="1:9" ht="18" customHeight="1">
      <c r="A97" s="522" t="s">
        <v>5714</v>
      </c>
      <c r="B97" s="520" t="s">
        <v>271</v>
      </c>
      <c r="C97" s="535"/>
      <c r="D97" s="538"/>
      <c r="E97" s="545">
        <f>AVERAGE(E98:E103)</f>
        <v>4.5570833333333329</v>
      </c>
      <c r="F97" s="545">
        <f>AVERAGE(F98:F103)</f>
        <v>4.543333333333333</v>
      </c>
      <c r="G97" s="545">
        <f>AVERAGE(G98:G103)</f>
        <v>4.583333333333333</v>
      </c>
      <c r="H97" s="545">
        <f>AVERAGE(H98:H103)</f>
        <v>4.5283333333333333</v>
      </c>
      <c r="I97" s="545">
        <f>AVERAGE(I98:I103)</f>
        <v>4.5733333333333333</v>
      </c>
    </row>
    <row r="98" spans="1:9" ht="18" customHeight="1">
      <c r="A98" s="519"/>
      <c r="B98" s="521"/>
      <c r="C98" s="185" t="s">
        <v>272</v>
      </c>
      <c r="D98" s="445" t="s">
        <v>273</v>
      </c>
      <c r="E98" s="560">
        <f t="shared" ref="E98:E103" si="10">AVERAGE(F98:I98)</f>
        <v>4.3874999999999993</v>
      </c>
      <c r="F98" s="194">
        <v>4.3099999999999996</v>
      </c>
      <c r="G98" s="186">
        <v>4.4800000000000004</v>
      </c>
      <c r="H98" s="186">
        <v>4.3099999999999996</v>
      </c>
      <c r="I98" s="186">
        <v>4.45</v>
      </c>
    </row>
    <row r="99" spans="1:9" ht="18" customHeight="1">
      <c r="A99" s="519"/>
      <c r="B99" s="521"/>
      <c r="C99" s="187" t="s">
        <v>274</v>
      </c>
      <c r="D99" s="439" t="s">
        <v>275</v>
      </c>
      <c r="E99" s="561">
        <f t="shared" si="10"/>
        <v>4.7125000000000004</v>
      </c>
      <c r="F99" s="188">
        <v>4.72</v>
      </c>
      <c r="G99" s="189">
        <v>4.72</v>
      </c>
      <c r="H99" s="189">
        <v>4.72</v>
      </c>
      <c r="I99" s="189">
        <v>4.6900000000000004</v>
      </c>
    </row>
    <row r="100" spans="1:9" ht="18" customHeight="1">
      <c r="A100" s="519"/>
      <c r="B100" s="521"/>
      <c r="C100" s="187" t="s">
        <v>276</v>
      </c>
      <c r="D100" s="439" t="s">
        <v>277</v>
      </c>
      <c r="E100" s="561">
        <f t="shared" si="10"/>
        <v>4.3949999999999996</v>
      </c>
      <c r="F100" s="188">
        <v>4.41</v>
      </c>
      <c r="G100" s="189">
        <v>4.38</v>
      </c>
      <c r="H100" s="189">
        <v>4.38</v>
      </c>
      <c r="I100" s="189">
        <v>4.41</v>
      </c>
    </row>
    <row r="101" spans="1:9" ht="18" customHeight="1">
      <c r="A101" s="519"/>
      <c r="B101" s="521"/>
      <c r="C101" s="187" t="s">
        <v>278</v>
      </c>
      <c r="D101" s="439" t="s">
        <v>279</v>
      </c>
      <c r="E101" s="561">
        <f t="shared" si="10"/>
        <v>4.5575000000000001</v>
      </c>
      <c r="F101" s="188">
        <v>4.55</v>
      </c>
      <c r="G101" s="189">
        <v>4.5199999999999996</v>
      </c>
      <c r="H101" s="189">
        <v>4.55</v>
      </c>
      <c r="I101" s="189">
        <v>4.6100000000000003</v>
      </c>
    </row>
    <row r="102" spans="1:9" ht="18" customHeight="1">
      <c r="A102" s="519"/>
      <c r="B102" s="521"/>
      <c r="C102" s="187" t="s">
        <v>280</v>
      </c>
      <c r="D102" s="439" t="s">
        <v>281</v>
      </c>
      <c r="E102" s="561">
        <f t="shared" si="10"/>
        <v>4.5049999999999999</v>
      </c>
      <c r="F102" s="188">
        <v>4.4800000000000004</v>
      </c>
      <c r="G102" s="189">
        <v>4.6399999999999997</v>
      </c>
      <c r="H102" s="189">
        <v>4.45</v>
      </c>
      <c r="I102" s="189">
        <v>4.45</v>
      </c>
    </row>
    <row r="103" spans="1:9" ht="18" customHeight="1">
      <c r="A103" s="519"/>
      <c r="B103" s="521"/>
      <c r="C103" s="192" t="s">
        <v>282</v>
      </c>
      <c r="D103" s="440" t="s">
        <v>283</v>
      </c>
      <c r="E103" s="548">
        <f t="shared" si="10"/>
        <v>4.7850000000000001</v>
      </c>
      <c r="F103" s="195">
        <v>4.79</v>
      </c>
      <c r="G103" s="193">
        <v>4.76</v>
      </c>
      <c r="H103" s="193">
        <v>4.76</v>
      </c>
      <c r="I103" s="193">
        <v>4.83</v>
      </c>
    </row>
    <row r="104" spans="1:9" ht="18" customHeight="1">
      <c r="A104" s="522" t="s">
        <v>5714</v>
      </c>
      <c r="B104" s="520" t="s">
        <v>284</v>
      </c>
      <c r="C104" s="535"/>
      <c r="D104" s="538"/>
      <c r="E104" s="545">
        <f>AVERAGE(E105:E109)</f>
        <v>4.5285000000000002</v>
      </c>
      <c r="F104" s="545">
        <f>AVERAGE(F105:F109)</f>
        <v>4.5419999999999998</v>
      </c>
      <c r="G104" s="545">
        <f>AVERAGE(G105:G109)</f>
        <v>4.5340000000000007</v>
      </c>
      <c r="H104" s="545">
        <f>AVERAGE(H105:H109)</f>
        <v>4.4859999999999989</v>
      </c>
      <c r="I104" s="545">
        <f>AVERAGE(I105:I109)</f>
        <v>4.5519999999999996</v>
      </c>
    </row>
    <row r="105" spans="1:9" ht="18" customHeight="1">
      <c r="A105" s="519"/>
      <c r="B105" s="521"/>
      <c r="C105" s="185" t="s">
        <v>285</v>
      </c>
      <c r="D105" s="445" t="s">
        <v>286</v>
      </c>
      <c r="E105" s="560">
        <f>AVERAGE(F105:I105)</f>
        <v>4.5924999999999994</v>
      </c>
      <c r="F105" s="194">
        <v>4.62</v>
      </c>
      <c r="G105" s="186">
        <v>4.62</v>
      </c>
      <c r="H105" s="186">
        <v>4.46</v>
      </c>
      <c r="I105" s="186">
        <v>4.67</v>
      </c>
    </row>
    <row r="106" spans="1:9" ht="18" customHeight="1">
      <c r="A106" s="519"/>
      <c r="B106" s="521"/>
      <c r="C106" s="187" t="s">
        <v>287</v>
      </c>
      <c r="D106" s="439" t="s">
        <v>288</v>
      </c>
      <c r="E106" s="561">
        <f>AVERAGE(F106:I106)</f>
        <v>4.67</v>
      </c>
      <c r="F106" s="188">
        <v>4.67</v>
      </c>
      <c r="G106" s="189">
        <v>4.67</v>
      </c>
      <c r="H106" s="189">
        <v>4.67</v>
      </c>
      <c r="I106" s="189">
        <v>4.67</v>
      </c>
    </row>
    <row r="107" spans="1:9" ht="18" customHeight="1">
      <c r="A107" s="519"/>
      <c r="B107" s="521"/>
      <c r="C107" s="187" t="s">
        <v>289</v>
      </c>
      <c r="D107" s="439" t="s">
        <v>290</v>
      </c>
      <c r="E107" s="561">
        <f>AVERAGE(F107:I107)</f>
        <v>4.5600000000000005</v>
      </c>
      <c r="F107" s="188">
        <v>4.58</v>
      </c>
      <c r="G107" s="189">
        <v>4.54</v>
      </c>
      <c r="H107" s="189">
        <v>4.5</v>
      </c>
      <c r="I107" s="189">
        <v>4.62</v>
      </c>
    </row>
    <row r="108" spans="1:9" ht="18" customHeight="1">
      <c r="A108" s="519"/>
      <c r="B108" s="521"/>
      <c r="C108" s="187" t="s">
        <v>291</v>
      </c>
      <c r="D108" s="439" t="s">
        <v>292</v>
      </c>
      <c r="E108" s="561">
        <f>AVERAGE(F108:I108)</f>
        <v>4.41</v>
      </c>
      <c r="F108" s="188">
        <v>4.42</v>
      </c>
      <c r="G108" s="189">
        <v>4.42</v>
      </c>
      <c r="H108" s="189">
        <v>4.42</v>
      </c>
      <c r="I108" s="189">
        <v>4.38</v>
      </c>
    </row>
    <row r="109" spans="1:9" ht="18" customHeight="1">
      <c r="A109" s="519"/>
      <c r="B109" s="521"/>
      <c r="C109" s="192" t="s">
        <v>293</v>
      </c>
      <c r="D109" s="440" t="s">
        <v>294</v>
      </c>
      <c r="E109" s="548">
        <f>AVERAGE(F109:I109)</f>
        <v>4.41</v>
      </c>
      <c r="F109" s="195">
        <v>4.42</v>
      </c>
      <c r="G109" s="193">
        <v>4.42</v>
      </c>
      <c r="H109" s="193">
        <v>4.38</v>
      </c>
      <c r="I109" s="193">
        <v>4.42</v>
      </c>
    </row>
    <row r="110" spans="1:9" ht="18" customHeight="1">
      <c r="A110" s="522" t="s">
        <v>5714</v>
      </c>
      <c r="B110" s="520" t="s">
        <v>295</v>
      </c>
      <c r="C110" s="535"/>
      <c r="D110" s="538"/>
      <c r="E110" s="545">
        <f>AVERAGE(E111:E119)</f>
        <v>4.4283333333333337</v>
      </c>
      <c r="F110" s="545">
        <f>AVERAGE(F111:F119)</f>
        <v>4.4244444444444433</v>
      </c>
      <c r="G110" s="545">
        <f>AVERAGE(G111:G119)</f>
        <v>4.4355555555555553</v>
      </c>
      <c r="H110" s="545">
        <f>AVERAGE(H111:H119)</f>
        <v>4.4111111111111114</v>
      </c>
      <c r="I110" s="545">
        <f>AVERAGE(I111:I119)</f>
        <v>4.442222222222223</v>
      </c>
    </row>
    <row r="111" spans="1:9" ht="18" customHeight="1">
      <c r="A111" s="519"/>
      <c r="B111" s="521"/>
      <c r="C111" s="185" t="s">
        <v>296</v>
      </c>
      <c r="D111" s="445" t="s">
        <v>297</v>
      </c>
      <c r="E111" s="560">
        <f>AVERAGE(F111:I111)</f>
        <v>4.45</v>
      </c>
      <c r="F111" s="194">
        <v>4.4400000000000004</v>
      </c>
      <c r="G111" s="186">
        <v>4.46</v>
      </c>
      <c r="H111" s="186">
        <v>4.4000000000000004</v>
      </c>
      <c r="I111" s="186">
        <v>4.5</v>
      </c>
    </row>
    <row r="112" spans="1:9" ht="18" customHeight="1">
      <c r="A112" s="519"/>
      <c r="B112" s="521"/>
      <c r="C112" s="187" t="s">
        <v>298</v>
      </c>
      <c r="D112" s="439" t="s">
        <v>299</v>
      </c>
      <c r="E112" s="561">
        <f t="shared" ref="E112:E119" si="11">AVERAGE(F112:I112)</f>
        <v>4.3975</v>
      </c>
      <c r="F112" s="188">
        <v>4.42</v>
      </c>
      <c r="G112" s="189">
        <v>4.4000000000000004</v>
      </c>
      <c r="H112" s="189">
        <v>4.3499999999999996</v>
      </c>
      <c r="I112" s="189">
        <v>4.42</v>
      </c>
    </row>
    <row r="113" spans="1:9" ht="18" customHeight="1">
      <c r="A113" s="519"/>
      <c r="B113" s="521"/>
      <c r="C113" s="187" t="s">
        <v>300</v>
      </c>
      <c r="D113" s="439" t="s">
        <v>301</v>
      </c>
      <c r="E113" s="561">
        <f t="shared" si="11"/>
        <v>4.45</v>
      </c>
      <c r="F113" s="188">
        <v>4.47</v>
      </c>
      <c r="G113" s="189">
        <v>4.4400000000000004</v>
      </c>
      <c r="H113" s="189">
        <v>4.46</v>
      </c>
      <c r="I113" s="189">
        <v>4.43</v>
      </c>
    </row>
    <row r="114" spans="1:9" ht="18" customHeight="1">
      <c r="A114" s="519"/>
      <c r="B114" s="521"/>
      <c r="C114" s="187" t="s">
        <v>302</v>
      </c>
      <c r="D114" s="439" t="s">
        <v>303</v>
      </c>
      <c r="E114" s="561">
        <f t="shared" si="11"/>
        <v>4.3349999999999991</v>
      </c>
      <c r="F114" s="188">
        <v>4.3099999999999996</v>
      </c>
      <c r="G114" s="189">
        <v>4.34</v>
      </c>
      <c r="H114" s="189">
        <v>4.3099999999999996</v>
      </c>
      <c r="I114" s="189">
        <v>4.38</v>
      </c>
    </row>
    <row r="115" spans="1:9" ht="18" customHeight="1">
      <c r="A115" s="519"/>
      <c r="B115" s="521"/>
      <c r="C115" s="187" t="s">
        <v>304</v>
      </c>
      <c r="D115" s="439" t="s">
        <v>305</v>
      </c>
      <c r="E115" s="561">
        <f t="shared" si="11"/>
        <v>4.4000000000000004</v>
      </c>
      <c r="F115" s="188">
        <v>4.4000000000000004</v>
      </c>
      <c r="G115" s="189">
        <v>4.4000000000000004</v>
      </c>
      <c r="H115" s="189">
        <v>4.4000000000000004</v>
      </c>
      <c r="I115" s="189">
        <v>4.4000000000000004</v>
      </c>
    </row>
    <row r="116" spans="1:9" ht="18" customHeight="1">
      <c r="A116" s="519"/>
      <c r="B116" s="521"/>
      <c r="C116" s="187" t="s">
        <v>306</v>
      </c>
      <c r="D116" s="439" t="s">
        <v>307</v>
      </c>
      <c r="E116" s="561">
        <f t="shared" si="11"/>
        <v>4.3900000000000006</v>
      </c>
      <c r="F116" s="188">
        <v>4.37</v>
      </c>
      <c r="G116" s="189">
        <v>4.41</v>
      </c>
      <c r="H116" s="189">
        <v>4.38</v>
      </c>
      <c r="I116" s="189">
        <v>4.4000000000000004</v>
      </c>
    </row>
    <row r="117" spans="1:9" ht="18" customHeight="1">
      <c r="A117" s="519"/>
      <c r="B117" s="521"/>
      <c r="C117" s="187" t="s">
        <v>308</v>
      </c>
      <c r="D117" s="439" t="s">
        <v>309</v>
      </c>
      <c r="E117" s="561">
        <f t="shared" si="11"/>
        <v>4.5149999999999997</v>
      </c>
      <c r="F117" s="188">
        <v>4.49</v>
      </c>
      <c r="G117" s="189">
        <v>4.5199999999999996</v>
      </c>
      <c r="H117" s="189">
        <v>4.5199999999999996</v>
      </c>
      <c r="I117" s="189">
        <v>4.53</v>
      </c>
    </row>
    <row r="118" spans="1:9" ht="18" customHeight="1">
      <c r="A118" s="519"/>
      <c r="B118" s="521"/>
      <c r="C118" s="187" t="s">
        <v>310</v>
      </c>
      <c r="D118" s="439" t="s">
        <v>311</v>
      </c>
      <c r="E118" s="561">
        <f t="shared" si="11"/>
        <v>4.43</v>
      </c>
      <c r="F118" s="188">
        <v>4.4400000000000004</v>
      </c>
      <c r="G118" s="189">
        <v>4.4400000000000004</v>
      </c>
      <c r="H118" s="189">
        <v>4.41</v>
      </c>
      <c r="I118" s="189">
        <v>4.43</v>
      </c>
    </row>
    <row r="119" spans="1:9" ht="18" customHeight="1">
      <c r="A119" s="519"/>
      <c r="B119" s="521"/>
      <c r="C119" s="192" t="s">
        <v>312</v>
      </c>
      <c r="D119" s="440" t="s">
        <v>313</v>
      </c>
      <c r="E119" s="548">
        <f t="shared" si="11"/>
        <v>4.4875000000000007</v>
      </c>
      <c r="F119" s="195">
        <v>4.4800000000000004</v>
      </c>
      <c r="G119" s="193">
        <v>4.51</v>
      </c>
      <c r="H119" s="193">
        <v>4.47</v>
      </c>
      <c r="I119" s="193">
        <v>4.49</v>
      </c>
    </row>
    <row r="120" spans="1:9" ht="18" customHeight="1">
      <c r="A120" s="522" t="s">
        <v>5714</v>
      </c>
      <c r="B120" s="520" t="s">
        <v>314</v>
      </c>
      <c r="C120" s="535"/>
      <c r="D120" s="538"/>
      <c r="E120" s="545">
        <f>AVERAGE(E121:E139)</f>
        <v>4.3301052631578933</v>
      </c>
      <c r="F120" s="545">
        <f>AVERAGE(F121:F139)</f>
        <v>4.3262105263157897</v>
      </c>
      <c r="G120" s="545">
        <f>AVERAGE(G121:G139)</f>
        <v>4.351578947368421</v>
      </c>
      <c r="H120" s="545">
        <f>AVERAGE(H121:H139)</f>
        <v>4.2847368421052634</v>
      </c>
      <c r="I120" s="545">
        <f>AVERAGE(I121:I139)</f>
        <v>4.3578947368421055</v>
      </c>
    </row>
    <row r="121" spans="1:9" ht="18" customHeight="1">
      <c r="A121" s="519"/>
      <c r="B121" s="521"/>
      <c r="C121" s="185" t="s">
        <v>315</v>
      </c>
      <c r="D121" s="445" t="s">
        <v>316</v>
      </c>
      <c r="E121" s="560">
        <f>AVERAGE(F121:I121)</f>
        <v>4.5274999999999999</v>
      </c>
      <c r="F121" s="194">
        <v>4.47</v>
      </c>
      <c r="G121" s="186">
        <v>4.62</v>
      </c>
      <c r="H121" s="186">
        <v>4.45</v>
      </c>
      <c r="I121" s="186">
        <v>4.57</v>
      </c>
    </row>
    <row r="122" spans="1:9" ht="18" customHeight="1">
      <c r="A122" s="519"/>
      <c r="B122" s="521"/>
      <c r="C122" s="187" t="s">
        <v>317</v>
      </c>
      <c r="D122" s="439" t="s">
        <v>318</v>
      </c>
      <c r="E122" s="561">
        <f t="shared" ref="E122:E139" si="12">AVERAGE(F122:I122)</f>
        <v>3.8099999999999996</v>
      </c>
      <c r="F122" s="188">
        <v>3.84</v>
      </c>
      <c r="G122" s="189">
        <v>3.99</v>
      </c>
      <c r="H122" s="189">
        <v>3.55</v>
      </c>
      <c r="I122" s="189">
        <v>3.86</v>
      </c>
    </row>
    <row r="123" spans="1:9" ht="18" customHeight="1">
      <c r="A123" s="519"/>
      <c r="B123" s="521"/>
      <c r="C123" s="187" t="s">
        <v>319</v>
      </c>
      <c r="D123" s="439" t="s">
        <v>320</v>
      </c>
      <c r="E123" s="561">
        <f t="shared" si="12"/>
        <v>3.8024999999999998</v>
      </c>
      <c r="F123" s="188">
        <v>3.9</v>
      </c>
      <c r="G123" s="189">
        <v>3.86</v>
      </c>
      <c r="H123" s="189">
        <v>3.59</v>
      </c>
      <c r="I123" s="189">
        <v>3.86</v>
      </c>
    </row>
    <row r="124" spans="1:9" ht="18" customHeight="1">
      <c r="A124" s="519"/>
      <c r="B124" s="521"/>
      <c r="C124" s="187" t="s">
        <v>321</v>
      </c>
      <c r="D124" s="439" t="s">
        <v>322</v>
      </c>
      <c r="E124" s="561">
        <f t="shared" si="12"/>
        <v>3.6325000000000003</v>
      </c>
      <c r="F124" s="188">
        <v>3.57</v>
      </c>
      <c r="G124" s="189">
        <v>3.56</v>
      </c>
      <c r="H124" s="189">
        <v>3.49</v>
      </c>
      <c r="I124" s="189">
        <v>3.91</v>
      </c>
    </row>
    <row r="125" spans="1:9" ht="18" customHeight="1">
      <c r="A125" s="519"/>
      <c r="B125" s="521"/>
      <c r="C125" s="187" t="s">
        <v>323</v>
      </c>
      <c r="D125" s="439" t="s">
        <v>324</v>
      </c>
      <c r="E125" s="561">
        <f t="shared" si="12"/>
        <v>4.2324999999999999</v>
      </c>
      <c r="F125" s="188">
        <v>4.26</v>
      </c>
      <c r="G125" s="189">
        <v>4.2300000000000004</v>
      </c>
      <c r="H125" s="189">
        <v>4.2</v>
      </c>
      <c r="I125" s="189">
        <v>4.24</v>
      </c>
    </row>
    <row r="126" spans="1:9" ht="18" customHeight="1">
      <c r="A126" s="519"/>
      <c r="B126" s="521"/>
      <c r="C126" s="187" t="s">
        <v>325</v>
      </c>
      <c r="D126" s="439" t="s">
        <v>326</v>
      </c>
      <c r="E126" s="561">
        <f t="shared" si="12"/>
        <v>4.2124999999999995</v>
      </c>
      <c r="F126" s="188">
        <v>4.2699999999999996</v>
      </c>
      <c r="G126" s="189">
        <v>4.26</v>
      </c>
      <c r="H126" s="189">
        <v>4.1900000000000004</v>
      </c>
      <c r="I126" s="189">
        <v>4.13</v>
      </c>
    </row>
    <row r="127" spans="1:9" ht="18" customHeight="1">
      <c r="A127" s="519"/>
      <c r="B127" s="521"/>
      <c r="C127" s="187" t="s">
        <v>327</v>
      </c>
      <c r="D127" s="439" t="s">
        <v>328</v>
      </c>
      <c r="E127" s="561">
        <f t="shared" si="12"/>
        <v>4.4224999999999994</v>
      </c>
      <c r="F127" s="188">
        <v>4.43</v>
      </c>
      <c r="G127" s="189">
        <v>4.42</v>
      </c>
      <c r="H127" s="189">
        <v>4.3899999999999997</v>
      </c>
      <c r="I127" s="189">
        <v>4.45</v>
      </c>
    </row>
    <row r="128" spans="1:9" ht="18" customHeight="1">
      <c r="A128" s="519"/>
      <c r="B128" s="521"/>
      <c r="C128" s="187" t="s">
        <v>329</v>
      </c>
      <c r="D128" s="439" t="s">
        <v>330</v>
      </c>
      <c r="E128" s="561">
        <f t="shared" si="12"/>
        <v>4.3319999999999999</v>
      </c>
      <c r="F128" s="188">
        <v>4.3780000000000001</v>
      </c>
      <c r="G128" s="189">
        <v>4.38</v>
      </c>
      <c r="H128" s="189">
        <v>4.33</v>
      </c>
      <c r="I128" s="189">
        <v>4.24</v>
      </c>
    </row>
    <row r="129" spans="1:9" ht="18" customHeight="1">
      <c r="A129" s="519"/>
      <c r="B129" s="521"/>
      <c r="C129" s="187" t="s">
        <v>331</v>
      </c>
      <c r="D129" s="439" t="s">
        <v>332</v>
      </c>
      <c r="E129" s="561">
        <f t="shared" si="12"/>
        <v>4.4799999999999995</v>
      </c>
      <c r="F129" s="188">
        <v>4.38</v>
      </c>
      <c r="G129" s="189">
        <v>4.5</v>
      </c>
      <c r="H129" s="189">
        <v>4.54</v>
      </c>
      <c r="I129" s="189">
        <v>4.5</v>
      </c>
    </row>
    <row r="130" spans="1:9" ht="18" customHeight="1">
      <c r="A130" s="519"/>
      <c r="B130" s="521"/>
      <c r="C130" s="187" t="s">
        <v>333</v>
      </c>
      <c r="D130" s="439" t="s">
        <v>334</v>
      </c>
      <c r="E130" s="561">
        <f t="shared" si="12"/>
        <v>4.3624999999999998</v>
      </c>
      <c r="F130" s="188">
        <v>4.3</v>
      </c>
      <c r="G130" s="189">
        <v>4.3499999999999996</v>
      </c>
      <c r="H130" s="189">
        <v>4.3499999999999996</v>
      </c>
      <c r="I130" s="189">
        <v>4.45</v>
      </c>
    </row>
    <row r="131" spans="1:9" ht="18" customHeight="1">
      <c r="A131" s="519"/>
      <c r="B131" s="521"/>
      <c r="C131" s="187" t="s">
        <v>335</v>
      </c>
      <c r="D131" s="439" t="s">
        <v>336</v>
      </c>
      <c r="E131" s="561">
        <f t="shared" si="12"/>
        <v>4.620000000000001</v>
      </c>
      <c r="F131" s="188">
        <v>4.6100000000000003</v>
      </c>
      <c r="G131" s="189">
        <v>4.6100000000000003</v>
      </c>
      <c r="H131" s="189">
        <v>4.6100000000000003</v>
      </c>
      <c r="I131" s="189">
        <v>4.6500000000000004</v>
      </c>
    </row>
    <row r="132" spans="1:9" ht="18" customHeight="1">
      <c r="A132" s="519"/>
      <c r="B132" s="521"/>
      <c r="C132" s="187" t="s">
        <v>337</v>
      </c>
      <c r="D132" s="439" t="s">
        <v>338</v>
      </c>
      <c r="E132" s="561">
        <f t="shared" si="12"/>
        <v>4.6875</v>
      </c>
      <c r="F132" s="188">
        <v>4.6900000000000004</v>
      </c>
      <c r="G132" s="189">
        <v>4.6900000000000004</v>
      </c>
      <c r="H132" s="189">
        <v>4.75</v>
      </c>
      <c r="I132" s="189">
        <v>4.62</v>
      </c>
    </row>
    <row r="133" spans="1:9" ht="18" customHeight="1">
      <c r="A133" s="519"/>
      <c r="B133" s="521"/>
      <c r="C133" s="187" t="s">
        <v>339</v>
      </c>
      <c r="D133" s="439" t="s">
        <v>340</v>
      </c>
      <c r="E133" s="561">
        <f t="shared" si="12"/>
        <v>4.3674999999999997</v>
      </c>
      <c r="F133" s="188">
        <v>4.42</v>
      </c>
      <c r="G133" s="189">
        <v>4.3099999999999996</v>
      </c>
      <c r="H133" s="189">
        <v>4.32</v>
      </c>
      <c r="I133" s="189">
        <v>4.42</v>
      </c>
    </row>
    <row r="134" spans="1:9" ht="18" customHeight="1">
      <c r="A134" s="519"/>
      <c r="B134" s="521"/>
      <c r="C134" s="187" t="s">
        <v>341</v>
      </c>
      <c r="D134" s="439" t="s">
        <v>342</v>
      </c>
      <c r="E134" s="561">
        <f t="shared" si="12"/>
        <v>4.3424999999999994</v>
      </c>
      <c r="F134" s="188">
        <v>4.3499999999999996</v>
      </c>
      <c r="G134" s="189">
        <v>4.3600000000000003</v>
      </c>
      <c r="H134" s="189">
        <v>4.3099999999999996</v>
      </c>
      <c r="I134" s="189">
        <v>4.3499999999999996</v>
      </c>
    </row>
    <row r="135" spans="1:9" ht="18" customHeight="1">
      <c r="A135" s="519"/>
      <c r="B135" s="521"/>
      <c r="C135" s="187" t="s">
        <v>343</v>
      </c>
      <c r="D135" s="439" t="s">
        <v>344</v>
      </c>
      <c r="E135" s="561">
        <f t="shared" si="12"/>
        <v>4.7125000000000004</v>
      </c>
      <c r="F135" s="188">
        <v>4.7</v>
      </c>
      <c r="G135" s="189">
        <v>4.7300000000000004</v>
      </c>
      <c r="H135" s="189">
        <v>4.71</v>
      </c>
      <c r="I135" s="189">
        <v>4.71</v>
      </c>
    </row>
    <row r="136" spans="1:9" ht="18" customHeight="1">
      <c r="A136" s="519"/>
      <c r="B136" s="521"/>
      <c r="C136" s="187" t="s">
        <v>345</v>
      </c>
      <c r="D136" s="439" t="s">
        <v>346</v>
      </c>
      <c r="E136" s="561">
        <f t="shared" si="12"/>
        <v>4.5675000000000008</v>
      </c>
      <c r="F136" s="188">
        <v>4.54</v>
      </c>
      <c r="G136" s="189">
        <v>4.58</v>
      </c>
      <c r="H136" s="189">
        <v>4.55</v>
      </c>
      <c r="I136" s="189">
        <v>4.5999999999999996</v>
      </c>
    </row>
    <row r="137" spans="1:9" ht="18" customHeight="1">
      <c r="A137" s="519"/>
      <c r="B137" s="521"/>
      <c r="C137" s="187" t="s">
        <v>345</v>
      </c>
      <c r="D137" s="439" t="s">
        <v>347</v>
      </c>
      <c r="E137" s="561">
        <f t="shared" si="12"/>
        <v>4.55</v>
      </c>
      <c r="F137" s="188">
        <v>4.54</v>
      </c>
      <c r="G137" s="189">
        <v>4.55</v>
      </c>
      <c r="H137" s="189">
        <v>4.57</v>
      </c>
      <c r="I137" s="189">
        <v>4.54</v>
      </c>
    </row>
    <row r="138" spans="1:9" ht="18" customHeight="1">
      <c r="A138" s="519"/>
      <c r="B138" s="521"/>
      <c r="C138" s="187" t="s">
        <v>348</v>
      </c>
      <c r="D138" s="439" t="s">
        <v>349</v>
      </c>
      <c r="E138" s="561">
        <f t="shared" si="12"/>
        <v>4.1624999999999996</v>
      </c>
      <c r="F138" s="188">
        <v>4.12</v>
      </c>
      <c r="G138" s="189">
        <v>4.1900000000000004</v>
      </c>
      <c r="H138" s="189">
        <v>4.09</v>
      </c>
      <c r="I138" s="189">
        <v>4.25</v>
      </c>
    </row>
    <row r="139" spans="1:9" ht="18" customHeight="1">
      <c r="A139" s="519"/>
      <c r="B139" s="521"/>
      <c r="C139" s="205" t="s">
        <v>350</v>
      </c>
      <c r="D139" s="451" t="s">
        <v>351</v>
      </c>
      <c r="E139" s="562">
        <f t="shared" si="12"/>
        <v>4.4474999999999998</v>
      </c>
      <c r="F139" s="190">
        <v>4.43</v>
      </c>
      <c r="G139" s="191">
        <v>4.49</v>
      </c>
      <c r="H139" s="191">
        <v>4.42</v>
      </c>
      <c r="I139" s="191">
        <v>4.45</v>
      </c>
    </row>
    <row r="140" spans="1:9" ht="18" customHeight="1">
      <c r="A140" s="522" t="s">
        <v>5717</v>
      </c>
      <c r="B140" s="520" t="s">
        <v>352</v>
      </c>
      <c r="C140" s="535"/>
      <c r="D140" s="538"/>
      <c r="E140" s="470">
        <f>AVERAGE(E141:E152)</f>
        <v>4.6193749999999998</v>
      </c>
      <c r="F140" s="470">
        <f>AVERAGE(F141:F152)</f>
        <v>4.6049999999999995</v>
      </c>
      <c r="G140" s="470">
        <f>AVERAGE(G141:G152)</f>
        <v>4.6375000000000002</v>
      </c>
      <c r="H140" s="470">
        <f>AVERAGE(H141:H152)</f>
        <v>4.6058333333333339</v>
      </c>
      <c r="I140" s="470">
        <f>AVERAGE(I141:I152)</f>
        <v>4.6291666666666673</v>
      </c>
    </row>
    <row r="141" spans="1:9" ht="18" customHeight="1">
      <c r="A141" s="519"/>
      <c r="B141" s="521"/>
      <c r="C141" s="185" t="s">
        <v>353</v>
      </c>
      <c r="D141" s="438" t="s">
        <v>354</v>
      </c>
      <c r="E141" s="560">
        <f>AVERAGE(F141:I141)</f>
        <v>4.5999999999999996</v>
      </c>
      <c r="F141" s="186">
        <v>4.53</v>
      </c>
      <c r="G141" s="186">
        <v>4.62</v>
      </c>
      <c r="H141" s="186">
        <v>4.59</v>
      </c>
      <c r="I141" s="186">
        <v>4.66</v>
      </c>
    </row>
    <row r="142" spans="1:9" ht="18" customHeight="1">
      <c r="A142" s="519"/>
      <c r="B142" s="521"/>
      <c r="C142" s="187" t="s">
        <v>355</v>
      </c>
      <c r="D142" s="439" t="s">
        <v>356</v>
      </c>
      <c r="E142" s="561">
        <f t="shared" ref="E142:E152" si="13">AVERAGE(F142:I142)</f>
        <v>4.4474999999999998</v>
      </c>
      <c r="F142" s="189">
        <v>4.47</v>
      </c>
      <c r="G142" s="189">
        <v>4.5599999999999996</v>
      </c>
      <c r="H142" s="189">
        <v>4.38</v>
      </c>
      <c r="I142" s="189">
        <v>4.38</v>
      </c>
    </row>
    <row r="143" spans="1:9" ht="18" customHeight="1">
      <c r="A143" s="519"/>
      <c r="B143" s="521"/>
      <c r="C143" s="187" t="s">
        <v>357</v>
      </c>
      <c r="D143" s="439" t="s">
        <v>358</v>
      </c>
      <c r="E143" s="561">
        <f t="shared" si="13"/>
        <v>4.4350000000000005</v>
      </c>
      <c r="F143" s="189">
        <v>4.4400000000000004</v>
      </c>
      <c r="G143" s="189">
        <v>4.4800000000000004</v>
      </c>
      <c r="H143" s="189">
        <v>4.41</v>
      </c>
      <c r="I143" s="189">
        <v>4.41</v>
      </c>
    </row>
    <row r="144" spans="1:9" ht="18" customHeight="1">
      <c r="A144" s="519"/>
      <c r="B144" s="521"/>
      <c r="C144" s="187" t="s">
        <v>359</v>
      </c>
      <c r="D144" s="439" t="s">
        <v>360</v>
      </c>
      <c r="E144" s="561">
        <f t="shared" si="13"/>
        <v>4.6324999999999994</v>
      </c>
      <c r="F144" s="189">
        <v>4.57</v>
      </c>
      <c r="G144" s="189">
        <v>4.63</v>
      </c>
      <c r="H144" s="189">
        <v>4.63</v>
      </c>
      <c r="I144" s="189">
        <v>4.7</v>
      </c>
    </row>
    <row r="145" spans="1:9" ht="18" customHeight="1">
      <c r="A145" s="519"/>
      <c r="B145" s="521"/>
      <c r="C145" s="187" t="s">
        <v>361</v>
      </c>
      <c r="D145" s="439" t="s">
        <v>362</v>
      </c>
      <c r="E145" s="561">
        <f t="shared" si="13"/>
        <v>4.6625000000000005</v>
      </c>
      <c r="F145" s="189">
        <v>4.62</v>
      </c>
      <c r="G145" s="189">
        <v>4.6500000000000004</v>
      </c>
      <c r="H145" s="189">
        <v>4.6900000000000004</v>
      </c>
      <c r="I145" s="189">
        <v>4.6900000000000004</v>
      </c>
    </row>
    <row r="146" spans="1:9" ht="18" customHeight="1">
      <c r="A146" s="519"/>
      <c r="B146" s="521"/>
      <c r="C146" s="187" t="s">
        <v>363</v>
      </c>
      <c r="D146" s="439" t="s">
        <v>364</v>
      </c>
      <c r="E146" s="561">
        <f t="shared" si="13"/>
        <v>4.6150000000000002</v>
      </c>
      <c r="F146" s="189">
        <v>4.59</v>
      </c>
      <c r="G146" s="189">
        <v>4.59</v>
      </c>
      <c r="H146" s="189">
        <v>4.62</v>
      </c>
      <c r="I146" s="189">
        <v>4.66</v>
      </c>
    </row>
    <row r="147" spans="1:9" ht="18" customHeight="1">
      <c r="A147" s="519"/>
      <c r="B147" s="521"/>
      <c r="C147" s="187" t="s">
        <v>365</v>
      </c>
      <c r="D147" s="439" t="s">
        <v>366</v>
      </c>
      <c r="E147" s="561">
        <f t="shared" si="13"/>
        <v>4.55</v>
      </c>
      <c r="F147" s="189">
        <v>4.54</v>
      </c>
      <c r="G147" s="189">
        <v>4.62</v>
      </c>
      <c r="H147" s="189">
        <v>4.5</v>
      </c>
      <c r="I147" s="189">
        <v>4.54</v>
      </c>
    </row>
    <row r="148" spans="1:9" ht="18" customHeight="1">
      <c r="A148" s="519"/>
      <c r="B148" s="521"/>
      <c r="C148" s="187" t="s">
        <v>367</v>
      </c>
      <c r="D148" s="439" t="s">
        <v>368</v>
      </c>
      <c r="E148" s="561">
        <f t="shared" si="13"/>
        <v>4.6475</v>
      </c>
      <c r="F148" s="189">
        <v>4.63</v>
      </c>
      <c r="G148" s="189">
        <v>4.63</v>
      </c>
      <c r="H148" s="189">
        <v>4.63</v>
      </c>
      <c r="I148" s="189">
        <v>4.7</v>
      </c>
    </row>
    <row r="149" spans="1:9" ht="18" customHeight="1">
      <c r="A149" s="519"/>
      <c r="B149" s="521"/>
      <c r="C149" s="187" t="s">
        <v>369</v>
      </c>
      <c r="D149" s="439" t="s">
        <v>370</v>
      </c>
      <c r="E149" s="561">
        <f t="shared" si="13"/>
        <v>4.6524999999999999</v>
      </c>
      <c r="F149" s="189">
        <v>4.6399999999999997</v>
      </c>
      <c r="G149" s="189">
        <v>4.63</v>
      </c>
      <c r="H149" s="189">
        <v>4.67</v>
      </c>
      <c r="I149" s="189">
        <v>4.67</v>
      </c>
    </row>
    <row r="150" spans="1:9" ht="18" customHeight="1">
      <c r="A150" s="519"/>
      <c r="B150" s="521"/>
      <c r="C150" s="187" t="s">
        <v>371</v>
      </c>
      <c r="D150" s="439" t="s">
        <v>372</v>
      </c>
      <c r="E150" s="561">
        <f t="shared" si="13"/>
        <v>4.74</v>
      </c>
      <c r="F150" s="189">
        <v>4.76</v>
      </c>
      <c r="G150" s="189">
        <v>4.76</v>
      </c>
      <c r="H150" s="189">
        <v>4.76</v>
      </c>
      <c r="I150" s="189">
        <v>4.68</v>
      </c>
    </row>
    <row r="151" spans="1:9" ht="18" customHeight="1">
      <c r="A151" s="519"/>
      <c r="B151" s="521"/>
      <c r="C151" s="187" t="s">
        <v>373</v>
      </c>
      <c r="D151" s="439" t="s">
        <v>374</v>
      </c>
      <c r="E151" s="561">
        <f t="shared" si="13"/>
        <v>4.7</v>
      </c>
      <c r="F151" s="189">
        <v>4.68</v>
      </c>
      <c r="G151" s="189">
        <v>4.7300000000000004</v>
      </c>
      <c r="H151" s="189">
        <v>4.68</v>
      </c>
      <c r="I151" s="189">
        <v>4.71</v>
      </c>
    </row>
    <row r="152" spans="1:9" ht="18" customHeight="1">
      <c r="A152" s="519"/>
      <c r="B152" s="521"/>
      <c r="C152" s="192" t="s">
        <v>375</v>
      </c>
      <c r="D152" s="440" t="s">
        <v>376</v>
      </c>
      <c r="E152" s="548">
        <f t="shared" si="13"/>
        <v>4.75</v>
      </c>
      <c r="F152" s="193">
        <v>4.79</v>
      </c>
      <c r="G152" s="193">
        <v>4.75</v>
      </c>
      <c r="H152" s="193">
        <v>4.71</v>
      </c>
      <c r="I152" s="193">
        <v>4.75</v>
      </c>
    </row>
    <row r="153" spans="1:9" ht="18" customHeight="1">
      <c r="A153" s="522" t="s">
        <v>5717</v>
      </c>
      <c r="B153" s="520" t="s">
        <v>377</v>
      </c>
      <c r="C153" s="542"/>
      <c r="D153" s="543"/>
      <c r="E153" s="470">
        <f>AVERAGE(E154:E161)</f>
        <v>4.2703125000000002</v>
      </c>
      <c r="F153" s="470">
        <f>AVERAGE(F154:F161)</f>
        <v>4.2862499999999999</v>
      </c>
      <c r="G153" s="470">
        <f>AVERAGE(G154:G161)</f>
        <v>4.3012499999999996</v>
      </c>
      <c r="H153" s="470">
        <f>AVERAGE(H154:H161)</f>
        <v>4.2212499999999995</v>
      </c>
      <c r="I153" s="470">
        <f>AVERAGE(I154:I161)</f>
        <v>4.2725</v>
      </c>
    </row>
    <row r="154" spans="1:9" ht="18" customHeight="1">
      <c r="A154" s="519"/>
      <c r="B154" s="521"/>
      <c r="C154" s="185" t="s">
        <v>378</v>
      </c>
      <c r="D154" s="441" t="s">
        <v>379</v>
      </c>
      <c r="E154" s="560">
        <f>AVERAGE(F154:I154)</f>
        <v>3.915</v>
      </c>
      <c r="F154" s="186">
        <v>4</v>
      </c>
      <c r="G154" s="186">
        <v>4.07</v>
      </c>
      <c r="H154" s="186">
        <v>3.63</v>
      </c>
      <c r="I154" s="186">
        <v>3.96</v>
      </c>
    </row>
    <row r="155" spans="1:9" ht="18" customHeight="1">
      <c r="A155" s="519"/>
      <c r="B155" s="521"/>
      <c r="C155" s="187" t="s">
        <v>380</v>
      </c>
      <c r="D155" s="442" t="s">
        <v>368</v>
      </c>
      <c r="E155" s="561">
        <f t="shared" ref="E155:E161" si="14">AVERAGE(F155:I155)</f>
        <v>4.3650000000000002</v>
      </c>
      <c r="F155" s="189">
        <v>4.42</v>
      </c>
      <c r="G155" s="189">
        <v>4.41</v>
      </c>
      <c r="H155" s="189">
        <v>4.3</v>
      </c>
      <c r="I155" s="189">
        <v>4.33</v>
      </c>
    </row>
    <row r="156" spans="1:9" ht="18" customHeight="1">
      <c r="A156" s="519"/>
      <c r="B156" s="521"/>
      <c r="C156" s="187" t="s">
        <v>381</v>
      </c>
      <c r="D156" s="442" t="s">
        <v>382</v>
      </c>
      <c r="E156" s="561">
        <f t="shared" si="14"/>
        <v>4.2074999999999996</v>
      </c>
      <c r="F156" s="189">
        <v>4.07</v>
      </c>
      <c r="G156" s="189">
        <v>4.1500000000000004</v>
      </c>
      <c r="H156" s="189">
        <v>4.28</v>
      </c>
      <c r="I156" s="189">
        <v>4.33</v>
      </c>
    </row>
    <row r="157" spans="1:9" ht="18" customHeight="1">
      <c r="A157" s="519"/>
      <c r="B157" s="521"/>
      <c r="C157" s="187" t="s">
        <v>383</v>
      </c>
      <c r="D157" s="442" t="s">
        <v>384</v>
      </c>
      <c r="E157" s="561">
        <f t="shared" si="14"/>
        <v>4.2774999999999999</v>
      </c>
      <c r="F157" s="189">
        <v>4.26</v>
      </c>
      <c r="G157" s="189">
        <v>4.37</v>
      </c>
      <c r="H157" s="189">
        <v>4.26</v>
      </c>
      <c r="I157" s="189">
        <v>4.22</v>
      </c>
    </row>
    <row r="158" spans="1:9" ht="18" customHeight="1">
      <c r="A158" s="519"/>
      <c r="B158" s="521"/>
      <c r="C158" s="187" t="s">
        <v>385</v>
      </c>
      <c r="D158" s="444" t="s">
        <v>386</v>
      </c>
      <c r="E158" s="561">
        <f t="shared" si="14"/>
        <v>4.2674999999999992</v>
      </c>
      <c r="F158" s="189">
        <v>4.3</v>
      </c>
      <c r="G158" s="189">
        <v>4.33</v>
      </c>
      <c r="H158" s="189">
        <v>4.22</v>
      </c>
      <c r="I158" s="189">
        <v>4.22</v>
      </c>
    </row>
    <row r="159" spans="1:9" ht="18" customHeight="1">
      <c r="A159" s="519"/>
      <c r="B159" s="521"/>
      <c r="C159" s="187" t="s">
        <v>387</v>
      </c>
      <c r="D159" s="442" t="s">
        <v>388</v>
      </c>
      <c r="E159" s="561">
        <f t="shared" si="14"/>
        <v>4.2699999999999996</v>
      </c>
      <c r="F159" s="189">
        <v>4.3499999999999996</v>
      </c>
      <c r="G159" s="189">
        <v>4.2699999999999996</v>
      </c>
      <c r="H159" s="189">
        <v>4.2300000000000004</v>
      </c>
      <c r="I159" s="189">
        <v>4.2300000000000004</v>
      </c>
    </row>
    <row r="160" spans="1:9" ht="18" customHeight="1">
      <c r="A160" s="519"/>
      <c r="B160" s="521"/>
      <c r="C160" s="187" t="s">
        <v>389</v>
      </c>
      <c r="D160" s="442" t="s">
        <v>390</v>
      </c>
      <c r="E160" s="561">
        <f t="shared" si="14"/>
        <v>4.37</v>
      </c>
      <c r="F160" s="189">
        <v>4.33</v>
      </c>
      <c r="G160" s="189">
        <v>4.33</v>
      </c>
      <c r="H160" s="189">
        <v>4.41</v>
      </c>
      <c r="I160" s="189">
        <v>4.41</v>
      </c>
    </row>
    <row r="161" spans="1:9" ht="18" customHeight="1">
      <c r="A161" s="519"/>
      <c r="B161" s="521"/>
      <c r="C161" s="192" t="s">
        <v>391</v>
      </c>
      <c r="D161" s="443" t="s">
        <v>240</v>
      </c>
      <c r="E161" s="548">
        <f t="shared" si="14"/>
        <v>4.49</v>
      </c>
      <c r="F161" s="193">
        <v>4.5599999999999996</v>
      </c>
      <c r="G161" s="193">
        <v>4.4800000000000004</v>
      </c>
      <c r="H161" s="193">
        <v>4.4400000000000004</v>
      </c>
      <c r="I161" s="193">
        <v>4.4800000000000004</v>
      </c>
    </row>
    <row r="162" spans="1:9" ht="18" customHeight="1">
      <c r="A162" s="522" t="s">
        <v>5717</v>
      </c>
      <c r="B162" s="520" t="s">
        <v>392</v>
      </c>
      <c r="C162" s="542"/>
      <c r="D162" s="543"/>
      <c r="E162" s="470">
        <f>AVERAGE(E163:E169)</f>
        <v>4.7589285714285703</v>
      </c>
      <c r="F162" s="470">
        <f>AVERAGE(F163:F169)</f>
        <v>4.76</v>
      </c>
      <c r="G162" s="470">
        <f>AVERAGE(G163:G169)</f>
        <v>4.7700000000000005</v>
      </c>
      <c r="H162" s="470">
        <f>AVERAGE(H163:H169)</f>
        <v>4.7371428571428567</v>
      </c>
      <c r="I162" s="470">
        <f>AVERAGE(I163:I169)</f>
        <v>4.7685714285714287</v>
      </c>
    </row>
    <row r="163" spans="1:9" ht="18" customHeight="1">
      <c r="A163" s="523"/>
      <c r="B163" s="524"/>
      <c r="C163" s="185" t="s">
        <v>393</v>
      </c>
      <c r="D163" s="441" t="s">
        <v>394</v>
      </c>
      <c r="E163" s="560">
        <f>AVERAGE(F163:I163)</f>
        <v>4.7899999999999991</v>
      </c>
      <c r="F163" s="194">
        <v>4.83</v>
      </c>
      <c r="G163" s="186">
        <v>4.78</v>
      </c>
      <c r="H163" s="186">
        <v>4.72</v>
      </c>
      <c r="I163" s="186">
        <v>4.83</v>
      </c>
    </row>
    <row r="164" spans="1:9" ht="18" customHeight="1">
      <c r="A164" s="523"/>
      <c r="B164" s="524"/>
      <c r="C164" s="187" t="s">
        <v>395</v>
      </c>
      <c r="D164" s="442" t="s">
        <v>396</v>
      </c>
      <c r="E164" s="561">
        <f t="shared" ref="E164:E169" si="15">AVERAGE(F164:I164)</f>
        <v>4.7749999999999995</v>
      </c>
      <c r="F164" s="188">
        <v>4.83</v>
      </c>
      <c r="G164" s="189">
        <v>4.83</v>
      </c>
      <c r="H164" s="189">
        <v>4.72</v>
      </c>
      <c r="I164" s="189">
        <v>4.72</v>
      </c>
    </row>
    <row r="165" spans="1:9" ht="18" customHeight="1">
      <c r="A165" s="523"/>
      <c r="B165" s="524"/>
      <c r="C165" s="187" t="s">
        <v>397</v>
      </c>
      <c r="D165" s="442" t="s">
        <v>398</v>
      </c>
      <c r="E165" s="561">
        <f t="shared" si="15"/>
        <v>4.8599999999999994</v>
      </c>
      <c r="F165" s="188">
        <v>4.83</v>
      </c>
      <c r="G165" s="189">
        <v>4.8899999999999997</v>
      </c>
      <c r="H165" s="189">
        <v>4.83</v>
      </c>
      <c r="I165" s="189">
        <v>4.8899999999999997</v>
      </c>
    </row>
    <row r="166" spans="1:9" ht="18" customHeight="1">
      <c r="A166" s="523"/>
      <c r="B166" s="524"/>
      <c r="C166" s="187" t="s">
        <v>399</v>
      </c>
      <c r="D166" s="442" t="s">
        <v>400</v>
      </c>
      <c r="E166" s="561">
        <f t="shared" si="15"/>
        <v>4.8899999999999997</v>
      </c>
      <c r="F166" s="188">
        <v>4.8899999999999997</v>
      </c>
      <c r="G166" s="189">
        <v>4.8899999999999997</v>
      </c>
      <c r="H166" s="189">
        <v>4.8899999999999997</v>
      </c>
      <c r="I166" s="189">
        <v>4.8899999999999997</v>
      </c>
    </row>
    <row r="167" spans="1:9" ht="18" customHeight="1">
      <c r="A167" s="523"/>
      <c r="B167" s="524"/>
      <c r="C167" s="187" t="s">
        <v>401</v>
      </c>
      <c r="D167" s="442" t="s">
        <v>402</v>
      </c>
      <c r="E167" s="561">
        <f t="shared" si="15"/>
        <v>4.5574999999999992</v>
      </c>
      <c r="F167" s="188">
        <v>4.5</v>
      </c>
      <c r="G167" s="189">
        <v>4.5599999999999996</v>
      </c>
      <c r="H167" s="189">
        <v>4.5599999999999996</v>
      </c>
      <c r="I167" s="189">
        <v>4.6100000000000003</v>
      </c>
    </row>
    <row r="168" spans="1:9" ht="18" customHeight="1">
      <c r="A168" s="523"/>
      <c r="B168" s="524"/>
      <c r="C168" s="187" t="s">
        <v>403</v>
      </c>
      <c r="D168" s="442" t="s">
        <v>404</v>
      </c>
      <c r="E168" s="561">
        <f t="shared" si="15"/>
        <v>4.72</v>
      </c>
      <c r="F168" s="188">
        <v>4.72</v>
      </c>
      <c r="G168" s="189">
        <v>4.72</v>
      </c>
      <c r="H168" s="189">
        <v>4.72</v>
      </c>
      <c r="I168" s="189">
        <v>4.72</v>
      </c>
    </row>
    <row r="169" spans="1:9" ht="18" customHeight="1">
      <c r="A169" s="523"/>
      <c r="B169" s="524"/>
      <c r="C169" s="192" t="s">
        <v>405</v>
      </c>
      <c r="D169" s="443" t="s">
        <v>406</v>
      </c>
      <c r="E169" s="548">
        <f t="shared" si="15"/>
        <v>4.72</v>
      </c>
      <c r="F169" s="195">
        <v>4.72</v>
      </c>
      <c r="G169" s="193">
        <v>4.72</v>
      </c>
      <c r="H169" s="193">
        <v>4.72</v>
      </c>
      <c r="I169" s="193">
        <v>4.72</v>
      </c>
    </row>
    <row r="170" spans="1:9" ht="18" customHeight="1">
      <c r="A170" s="522" t="s">
        <v>5717</v>
      </c>
      <c r="B170" s="520" t="s">
        <v>407</v>
      </c>
      <c r="C170" s="536"/>
      <c r="D170" s="539"/>
      <c r="E170" s="470">
        <f>AVERAGE(E171:E176)</f>
        <v>4.9449999999999994</v>
      </c>
      <c r="F170" s="544">
        <f>AVERAGE(F171:F176)</f>
        <v>4.95</v>
      </c>
      <c r="G170" s="470">
        <f>AVERAGE(G171:G176)</f>
        <v>4.95</v>
      </c>
      <c r="H170" s="470">
        <f>AVERAGE(H171:H176)</f>
        <v>4.9233333333333329</v>
      </c>
      <c r="I170" s="470">
        <f>AVERAGE(I171:I176)</f>
        <v>4.956666666666667</v>
      </c>
    </row>
    <row r="171" spans="1:9" ht="18" customHeight="1">
      <c r="A171" s="523"/>
      <c r="B171" s="524"/>
      <c r="C171" s="185" t="s">
        <v>408</v>
      </c>
      <c r="D171" s="441" t="s">
        <v>409</v>
      </c>
      <c r="E171" s="560">
        <f t="shared" ref="E171:E176" si="16">AVERAGE(F171:I171)</f>
        <v>4.9450000000000003</v>
      </c>
      <c r="F171" s="194">
        <v>4.96</v>
      </c>
      <c r="G171" s="186">
        <v>4.96</v>
      </c>
      <c r="H171" s="186">
        <v>4.93</v>
      </c>
      <c r="I171" s="186">
        <v>4.93</v>
      </c>
    </row>
    <row r="172" spans="1:9" ht="18" customHeight="1">
      <c r="A172" s="523"/>
      <c r="B172" s="524"/>
      <c r="C172" s="187" t="s">
        <v>410</v>
      </c>
      <c r="D172" s="442" t="s">
        <v>411</v>
      </c>
      <c r="E172" s="561">
        <f t="shared" si="16"/>
        <v>4.9375</v>
      </c>
      <c r="F172" s="188">
        <v>4.93</v>
      </c>
      <c r="G172" s="189">
        <v>4.93</v>
      </c>
      <c r="H172" s="189">
        <v>4.93</v>
      </c>
      <c r="I172" s="189">
        <v>4.96</v>
      </c>
    </row>
    <row r="173" spans="1:9" ht="18" customHeight="1">
      <c r="A173" s="523"/>
      <c r="B173" s="524"/>
      <c r="C173" s="187" t="s">
        <v>412</v>
      </c>
      <c r="D173" s="442" t="s">
        <v>413</v>
      </c>
      <c r="E173" s="561">
        <f t="shared" si="16"/>
        <v>4.9350000000000005</v>
      </c>
      <c r="F173" s="188">
        <v>4.96</v>
      </c>
      <c r="G173" s="189">
        <v>4.96</v>
      </c>
      <c r="H173" s="189">
        <v>4.8600000000000003</v>
      </c>
      <c r="I173" s="189">
        <v>4.96</v>
      </c>
    </row>
    <row r="174" spans="1:9" ht="18" customHeight="1">
      <c r="A174" s="523"/>
      <c r="B174" s="524"/>
      <c r="C174" s="187" t="s">
        <v>414</v>
      </c>
      <c r="D174" s="442" t="s">
        <v>415</v>
      </c>
      <c r="E174" s="561">
        <f t="shared" si="16"/>
        <v>4.9524999999999997</v>
      </c>
      <c r="F174" s="188">
        <v>4.96</v>
      </c>
      <c r="G174" s="189">
        <v>4.96</v>
      </c>
      <c r="H174" s="189">
        <v>4.93</v>
      </c>
      <c r="I174" s="189">
        <v>4.96</v>
      </c>
    </row>
    <row r="175" spans="1:9" ht="18" customHeight="1">
      <c r="A175" s="523"/>
      <c r="B175" s="524"/>
      <c r="C175" s="187" t="s">
        <v>412</v>
      </c>
      <c r="D175" s="444" t="s">
        <v>416</v>
      </c>
      <c r="E175" s="561">
        <f t="shared" si="16"/>
        <v>4.97</v>
      </c>
      <c r="F175" s="188">
        <v>4.96</v>
      </c>
      <c r="G175" s="189">
        <v>4.96</v>
      </c>
      <c r="H175" s="189">
        <v>4.96</v>
      </c>
      <c r="I175" s="189">
        <v>5</v>
      </c>
    </row>
    <row r="176" spans="1:9" ht="18" customHeight="1">
      <c r="A176" s="523"/>
      <c r="B176" s="524"/>
      <c r="C176" s="192" t="s">
        <v>417</v>
      </c>
      <c r="D176" s="443" t="s">
        <v>418</v>
      </c>
      <c r="E176" s="548">
        <f t="shared" si="16"/>
        <v>4.93</v>
      </c>
      <c r="F176" s="195">
        <v>4.93</v>
      </c>
      <c r="G176" s="193">
        <v>4.93</v>
      </c>
      <c r="H176" s="193">
        <v>4.93</v>
      </c>
      <c r="I176" s="193">
        <v>4.93</v>
      </c>
    </row>
    <row r="177" spans="1:10" ht="18" customHeight="1">
      <c r="A177" s="522" t="s">
        <v>5717</v>
      </c>
      <c r="B177" s="520" t="s">
        <v>419</v>
      </c>
      <c r="C177" s="542"/>
      <c r="D177" s="543"/>
      <c r="E177" s="470">
        <f>AVERAGE(E178:E183)</f>
        <v>4.6895833333333323</v>
      </c>
      <c r="F177" s="544">
        <f>AVERAGE(F178:F183)</f>
        <v>4.6883333333333326</v>
      </c>
      <c r="G177" s="470">
        <f>AVERAGE(G178:G183)</f>
        <v>4.6933333333333342</v>
      </c>
      <c r="H177" s="470">
        <f>AVERAGE(H178:H183)</f>
        <v>4.6550000000000002</v>
      </c>
      <c r="I177" s="470">
        <f>AVERAGE(I178:I183)</f>
        <v>4.7216666666666667</v>
      </c>
    </row>
    <row r="178" spans="1:10" ht="18" customHeight="1">
      <c r="A178" s="523"/>
      <c r="B178" s="524"/>
      <c r="C178" s="185" t="s">
        <v>420</v>
      </c>
      <c r="D178" s="441" t="s">
        <v>421</v>
      </c>
      <c r="E178" s="560">
        <f t="shared" ref="E178:E183" si="17">AVERAGE(F178:I178)</f>
        <v>4.6100000000000003</v>
      </c>
      <c r="F178" s="194">
        <v>4.57</v>
      </c>
      <c r="G178" s="186">
        <v>4.5999999999999996</v>
      </c>
      <c r="H178" s="186">
        <v>4.57</v>
      </c>
      <c r="I178" s="186">
        <v>4.7</v>
      </c>
    </row>
    <row r="179" spans="1:10" ht="18" customHeight="1">
      <c r="A179" s="523"/>
      <c r="B179" s="524"/>
      <c r="C179" s="187" t="s">
        <v>422</v>
      </c>
      <c r="D179" s="442" t="s">
        <v>423</v>
      </c>
      <c r="E179" s="561">
        <f t="shared" si="17"/>
        <v>4.6649999999999991</v>
      </c>
      <c r="F179" s="188">
        <v>4.7300000000000004</v>
      </c>
      <c r="G179" s="189">
        <v>4.63</v>
      </c>
      <c r="H179" s="189">
        <v>4.63</v>
      </c>
      <c r="I179" s="189">
        <v>4.67</v>
      </c>
    </row>
    <row r="180" spans="1:10" ht="18" customHeight="1">
      <c r="A180" s="523"/>
      <c r="B180" s="524"/>
      <c r="C180" s="187" t="s">
        <v>424</v>
      </c>
      <c r="D180" s="442" t="s">
        <v>425</v>
      </c>
      <c r="E180" s="561">
        <f t="shared" si="17"/>
        <v>4.5999999999999996</v>
      </c>
      <c r="F180" s="188">
        <v>4.57</v>
      </c>
      <c r="G180" s="189">
        <v>4.53</v>
      </c>
      <c r="H180" s="189">
        <v>4.63</v>
      </c>
      <c r="I180" s="189">
        <v>4.67</v>
      </c>
    </row>
    <row r="181" spans="1:10" ht="18" customHeight="1">
      <c r="A181" s="523"/>
      <c r="B181" s="524"/>
      <c r="C181" s="187" t="s">
        <v>426</v>
      </c>
      <c r="D181" s="444" t="s">
        <v>427</v>
      </c>
      <c r="E181" s="561">
        <f t="shared" si="17"/>
        <v>4.6150000000000002</v>
      </c>
      <c r="F181" s="188">
        <v>4.5999999999999996</v>
      </c>
      <c r="G181" s="189">
        <v>4.63</v>
      </c>
      <c r="H181" s="189">
        <v>4.5999999999999996</v>
      </c>
      <c r="I181" s="189">
        <v>4.63</v>
      </c>
    </row>
    <row r="182" spans="1:10" ht="18" customHeight="1">
      <c r="A182" s="523"/>
      <c r="B182" s="524"/>
      <c r="C182" s="187" t="s">
        <v>428</v>
      </c>
      <c r="D182" s="442" t="s">
        <v>429</v>
      </c>
      <c r="E182" s="561">
        <f t="shared" si="17"/>
        <v>4.8249999999999993</v>
      </c>
      <c r="F182" s="188">
        <v>4.83</v>
      </c>
      <c r="G182" s="189">
        <v>4.87</v>
      </c>
      <c r="H182" s="189">
        <v>4.7699999999999996</v>
      </c>
      <c r="I182" s="189">
        <v>4.83</v>
      </c>
    </row>
    <row r="183" spans="1:10" ht="18" customHeight="1">
      <c r="A183" s="523"/>
      <c r="B183" s="524"/>
      <c r="C183" s="192" t="s">
        <v>430</v>
      </c>
      <c r="D183" s="446" t="s">
        <v>431</v>
      </c>
      <c r="E183" s="548">
        <f t="shared" si="17"/>
        <v>4.8224999999999998</v>
      </c>
      <c r="F183" s="195">
        <v>4.83</v>
      </c>
      <c r="G183" s="193">
        <v>4.9000000000000004</v>
      </c>
      <c r="H183" s="193">
        <v>4.7300000000000004</v>
      </c>
      <c r="I183" s="193">
        <v>4.83</v>
      </c>
    </row>
    <row r="184" spans="1:10" ht="18" customHeight="1">
      <c r="A184" s="522" t="s">
        <v>5717</v>
      </c>
      <c r="B184" s="520" t="s">
        <v>432</v>
      </c>
      <c r="C184" s="542"/>
      <c r="D184" s="543"/>
      <c r="E184" s="470">
        <f>AVERAGE(E185:E204)</f>
        <v>4.4094999999999995</v>
      </c>
      <c r="F184" s="544">
        <f>AVERAGE(F185:F204)</f>
        <v>4.4084999999999992</v>
      </c>
      <c r="G184" s="470">
        <f>AVERAGE(G185:G204)</f>
        <v>4.4154999999999998</v>
      </c>
      <c r="H184" s="470">
        <f>AVERAGE(H185:H204)</f>
        <v>4.4075000000000006</v>
      </c>
      <c r="I184" s="470">
        <f>AVERAGE(I185:I204)</f>
        <v>4.4064999999999994</v>
      </c>
    </row>
    <row r="185" spans="1:10" ht="18" customHeight="1">
      <c r="A185" s="523"/>
      <c r="B185" s="524"/>
      <c r="C185" s="185" t="s">
        <v>433</v>
      </c>
      <c r="D185" s="441" t="s">
        <v>434</v>
      </c>
      <c r="E185" s="560">
        <f>AVERAGE(F185:I185)</f>
        <v>4.51</v>
      </c>
      <c r="F185" s="194">
        <v>4.5199999999999996</v>
      </c>
      <c r="G185" s="186">
        <v>4.51</v>
      </c>
      <c r="H185" s="186">
        <v>4.47</v>
      </c>
      <c r="I185" s="186">
        <v>4.54</v>
      </c>
    </row>
    <row r="186" spans="1:10" ht="18" customHeight="1">
      <c r="A186" s="523"/>
      <c r="B186" s="524"/>
      <c r="C186" s="187" t="s">
        <v>435</v>
      </c>
      <c r="D186" s="442" t="s">
        <v>436</v>
      </c>
      <c r="E186" s="561">
        <f t="shared" ref="E186:E204" si="18">AVERAGE(F186:I186)</f>
        <v>4.3975</v>
      </c>
      <c r="F186" s="188">
        <v>4.38</v>
      </c>
      <c r="G186" s="189">
        <v>4.3899999999999997</v>
      </c>
      <c r="H186" s="189">
        <v>4.4000000000000004</v>
      </c>
      <c r="I186" s="189">
        <v>4.42</v>
      </c>
      <c r="J186" s="79"/>
    </row>
    <row r="187" spans="1:10" ht="18" customHeight="1">
      <c r="A187" s="523"/>
      <c r="B187" s="524"/>
      <c r="C187" s="187" t="s">
        <v>437</v>
      </c>
      <c r="D187" s="444" t="s">
        <v>438</v>
      </c>
      <c r="E187" s="561">
        <f t="shared" si="18"/>
        <v>4.3925000000000001</v>
      </c>
      <c r="F187" s="188">
        <v>4.41</v>
      </c>
      <c r="G187" s="189">
        <v>4.3600000000000003</v>
      </c>
      <c r="H187" s="189">
        <v>4.38</v>
      </c>
      <c r="I187" s="189">
        <v>4.42</v>
      </c>
    </row>
    <row r="188" spans="1:10" ht="18" customHeight="1">
      <c r="A188" s="523"/>
      <c r="B188" s="524"/>
      <c r="C188" s="187" t="s">
        <v>439</v>
      </c>
      <c r="D188" s="442" t="s">
        <v>440</v>
      </c>
      <c r="E188" s="561">
        <f t="shared" si="18"/>
        <v>4.4550000000000001</v>
      </c>
      <c r="F188" s="188">
        <v>4.43</v>
      </c>
      <c r="G188" s="189">
        <v>4.4800000000000004</v>
      </c>
      <c r="H188" s="189">
        <v>4.43</v>
      </c>
      <c r="I188" s="189">
        <v>4.4800000000000004</v>
      </c>
    </row>
    <row r="189" spans="1:10" ht="18" customHeight="1">
      <c r="A189" s="523"/>
      <c r="B189" s="524"/>
      <c r="C189" s="187" t="s">
        <v>441</v>
      </c>
      <c r="D189" s="439" t="s">
        <v>442</v>
      </c>
      <c r="E189" s="561">
        <f t="shared" si="18"/>
        <v>4.22</v>
      </c>
      <c r="F189" s="188">
        <v>4.29</v>
      </c>
      <c r="G189" s="189">
        <v>4.29</v>
      </c>
      <c r="H189" s="189">
        <v>4.24</v>
      </c>
      <c r="I189" s="189">
        <v>4.0599999999999996</v>
      </c>
    </row>
    <row r="190" spans="1:10" ht="18" customHeight="1">
      <c r="A190" s="523"/>
      <c r="B190" s="524"/>
      <c r="C190" s="187" t="s">
        <v>443</v>
      </c>
      <c r="D190" s="439" t="s">
        <v>444</v>
      </c>
      <c r="E190" s="561">
        <f t="shared" si="18"/>
        <v>4.2324999999999999</v>
      </c>
      <c r="F190" s="188">
        <v>4.18</v>
      </c>
      <c r="G190" s="189">
        <v>4.21</v>
      </c>
      <c r="H190" s="189">
        <v>4.29</v>
      </c>
      <c r="I190" s="189">
        <v>4.25</v>
      </c>
    </row>
    <row r="191" spans="1:10" ht="18" customHeight="1">
      <c r="A191" s="523"/>
      <c r="B191" s="524"/>
      <c r="C191" s="187" t="s">
        <v>445</v>
      </c>
      <c r="D191" s="439" t="s">
        <v>446</v>
      </c>
      <c r="E191" s="561">
        <f t="shared" si="18"/>
        <v>4.415</v>
      </c>
      <c r="F191" s="188">
        <v>4.4400000000000004</v>
      </c>
      <c r="G191" s="189">
        <v>4.3899999999999997</v>
      </c>
      <c r="H191" s="189">
        <v>4.3899999999999997</v>
      </c>
      <c r="I191" s="189">
        <v>4.4400000000000004</v>
      </c>
    </row>
    <row r="192" spans="1:10" ht="18" customHeight="1">
      <c r="A192" s="523"/>
      <c r="B192" s="524"/>
      <c r="C192" s="187" t="s">
        <v>447</v>
      </c>
      <c r="D192" s="439" t="s">
        <v>448</v>
      </c>
      <c r="E192" s="561">
        <f t="shared" si="18"/>
        <v>4.6050000000000004</v>
      </c>
      <c r="F192" s="188">
        <v>4.62</v>
      </c>
      <c r="G192" s="189">
        <v>4.62</v>
      </c>
      <c r="H192" s="189">
        <v>4.5599999999999996</v>
      </c>
      <c r="I192" s="189">
        <v>4.62</v>
      </c>
    </row>
    <row r="193" spans="1:9" ht="18" customHeight="1">
      <c r="A193" s="523"/>
      <c r="B193" s="524"/>
      <c r="C193" s="187" t="s">
        <v>449</v>
      </c>
      <c r="D193" s="439" t="s">
        <v>450</v>
      </c>
      <c r="E193" s="561">
        <f t="shared" si="18"/>
        <v>4.5449999999999999</v>
      </c>
      <c r="F193" s="188">
        <v>4.62</v>
      </c>
      <c r="G193" s="189">
        <v>4.5599999999999996</v>
      </c>
      <c r="H193" s="189">
        <v>4.5599999999999996</v>
      </c>
      <c r="I193" s="189">
        <v>4.4400000000000004</v>
      </c>
    </row>
    <row r="194" spans="1:9" ht="18" customHeight="1">
      <c r="A194" s="523"/>
      <c r="B194" s="524"/>
      <c r="C194" s="187" t="s">
        <v>451</v>
      </c>
      <c r="D194" s="444" t="s">
        <v>452</v>
      </c>
      <c r="E194" s="561">
        <f t="shared" si="18"/>
        <v>4.1550000000000002</v>
      </c>
      <c r="F194" s="188">
        <v>4.1399999999999997</v>
      </c>
      <c r="G194" s="189">
        <v>4.21</v>
      </c>
      <c r="H194" s="189">
        <v>4.13</v>
      </c>
      <c r="I194" s="189">
        <v>4.1399999999999997</v>
      </c>
    </row>
    <row r="195" spans="1:9" ht="18" customHeight="1">
      <c r="A195" s="523"/>
      <c r="B195" s="524"/>
      <c r="C195" s="187" t="s">
        <v>453</v>
      </c>
      <c r="D195" s="442" t="s">
        <v>454</v>
      </c>
      <c r="E195" s="561">
        <f t="shared" si="18"/>
        <v>4.1025</v>
      </c>
      <c r="F195" s="188">
        <v>4.0999999999999996</v>
      </c>
      <c r="G195" s="189">
        <v>4.08</v>
      </c>
      <c r="H195" s="189">
        <v>4.07</v>
      </c>
      <c r="I195" s="189">
        <v>4.16</v>
      </c>
    </row>
    <row r="196" spans="1:9" ht="18" customHeight="1">
      <c r="A196" s="523"/>
      <c r="B196" s="524"/>
      <c r="C196" s="187" t="s">
        <v>455</v>
      </c>
      <c r="D196" s="442" t="s">
        <v>456</v>
      </c>
      <c r="E196" s="561">
        <f t="shared" si="18"/>
        <v>4.0749999999999993</v>
      </c>
      <c r="F196" s="188">
        <v>4.0999999999999996</v>
      </c>
      <c r="G196" s="189">
        <v>4.05</v>
      </c>
      <c r="H196" s="189">
        <v>4</v>
      </c>
      <c r="I196" s="189">
        <v>4.1500000000000004</v>
      </c>
    </row>
    <row r="197" spans="1:9" ht="18" customHeight="1">
      <c r="A197" s="523"/>
      <c r="B197" s="524"/>
      <c r="C197" s="187" t="s">
        <v>457</v>
      </c>
      <c r="D197" s="442" t="s">
        <v>458</v>
      </c>
      <c r="E197" s="561">
        <f t="shared" si="18"/>
        <v>4.59</v>
      </c>
      <c r="F197" s="188">
        <v>4.6100000000000003</v>
      </c>
      <c r="G197" s="189">
        <v>4.58</v>
      </c>
      <c r="H197" s="189">
        <v>4.57</v>
      </c>
      <c r="I197" s="189">
        <v>4.5999999999999996</v>
      </c>
    </row>
    <row r="198" spans="1:9" ht="18" customHeight="1">
      <c r="A198" s="523"/>
      <c r="B198" s="524"/>
      <c r="C198" s="187" t="s">
        <v>459</v>
      </c>
      <c r="D198" s="442" t="s">
        <v>460</v>
      </c>
      <c r="E198" s="561">
        <f t="shared" si="18"/>
        <v>4.5125000000000002</v>
      </c>
      <c r="F198" s="188">
        <v>4.4800000000000004</v>
      </c>
      <c r="G198" s="189">
        <v>4.5199999999999996</v>
      </c>
      <c r="H198" s="189">
        <v>4.55</v>
      </c>
      <c r="I198" s="189">
        <v>4.5</v>
      </c>
    </row>
    <row r="199" spans="1:9" ht="18" customHeight="1">
      <c r="A199" s="523"/>
      <c r="B199" s="524"/>
      <c r="C199" s="187" t="s">
        <v>461</v>
      </c>
      <c r="D199" s="442" t="s">
        <v>462</v>
      </c>
      <c r="E199" s="561">
        <f t="shared" si="18"/>
        <v>4.25</v>
      </c>
      <c r="F199" s="188">
        <v>4.1399999999999997</v>
      </c>
      <c r="G199" s="189">
        <v>4.2699999999999996</v>
      </c>
      <c r="H199" s="189">
        <v>4.32</v>
      </c>
      <c r="I199" s="189">
        <v>4.2699999999999996</v>
      </c>
    </row>
    <row r="200" spans="1:9" ht="18" customHeight="1">
      <c r="A200" s="523"/>
      <c r="B200" s="524"/>
      <c r="C200" s="187" t="s">
        <v>463</v>
      </c>
      <c r="D200" s="442" t="s">
        <v>464</v>
      </c>
      <c r="E200" s="561">
        <f t="shared" si="18"/>
        <v>4.5374999999999996</v>
      </c>
      <c r="F200" s="188">
        <v>4.51</v>
      </c>
      <c r="G200" s="189">
        <v>4.58</v>
      </c>
      <c r="H200" s="189">
        <v>4.54</v>
      </c>
      <c r="I200" s="189">
        <v>4.5199999999999996</v>
      </c>
    </row>
    <row r="201" spans="1:9" ht="18" customHeight="1">
      <c r="A201" s="523"/>
      <c r="B201" s="524"/>
      <c r="C201" s="187" t="s">
        <v>465</v>
      </c>
      <c r="D201" s="442" t="s">
        <v>466</v>
      </c>
      <c r="E201" s="561">
        <f t="shared" si="18"/>
        <v>4.62</v>
      </c>
      <c r="F201" s="188">
        <v>4.6100000000000003</v>
      </c>
      <c r="G201" s="189">
        <v>4.62</v>
      </c>
      <c r="H201" s="189">
        <v>4.6399999999999997</v>
      </c>
      <c r="I201" s="189">
        <v>4.6100000000000003</v>
      </c>
    </row>
    <row r="202" spans="1:9" ht="18" customHeight="1">
      <c r="A202" s="523"/>
      <c r="B202" s="524"/>
      <c r="C202" s="187" t="s">
        <v>467</v>
      </c>
      <c r="D202" s="442" t="s">
        <v>468</v>
      </c>
      <c r="E202" s="561">
        <f t="shared" si="18"/>
        <v>4.6775000000000002</v>
      </c>
      <c r="F202" s="188">
        <v>4.6399999999999997</v>
      </c>
      <c r="G202" s="189">
        <v>4.6900000000000004</v>
      </c>
      <c r="H202" s="189">
        <v>4.7</v>
      </c>
      <c r="I202" s="189">
        <v>4.68</v>
      </c>
    </row>
    <row r="203" spans="1:9" ht="18" customHeight="1">
      <c r="A203" s="523"/>
      <c r="B203" s="524"/>
      <c r="C203" s="187" t="s">
        <v>469</v>
      </c>
      <c r="D203" s="442" t="s">
        <v>470</v>
      </c>
      <c r="E203" s="561">
        <f t="shared" si="18"/>
        <v>4.46</v>
      </c>
      <c r="F203" s="188">
        <v>4.49</v>
      </c>
      <c r="G203" s="189">
        <v>4.49</v>
      </c>
      <c r="H203" s="189">
        <v>4.45</v>
      </c>
      <c r="I203" s="189">
        <v>4.41</v>
      </c>
    </row>
    <row r="204" spans="1:9" ht="18" customHeight="1">
      <c r="A204" s="523"/>
      <c r="B204" s="524"/>
      <c r="C204" s="205" t="s">
        <v>471</v>
      </c>
      <c r="D204" s="456" t="s">
        <v>472</v>
      </c>
      <c r="E204" s="562">
        <f t="shared" si="18"/>
        <v>4.4375</v>
      </c>
      <c r="F204" s="190">
        <v>4.46</v>
      </c>
      <c r="G204" s="191">
        <v>4.41</v>
      </c>
      <c r="H204" s="191">
        <v>4.46</v>
      </c>
      <c r="I204" s="191">
        <v>4.42</v>
      </c>
    </row>
    <row r="205" spans="1:9" ht="18" customHeight="1">
      <c r="A205" s="522" t="s">
        <v>5718</v>
      </c>
      <c r="B205" s="520" t="s">
        <v>482</v>
      </c>
      <c r="C205" s="535"/>
      <c r="D205" s="538"/>
      <c r="E205" s="470">
        <f>AVERAGE(E206:E212)</f>
        <v>4.4764285714285714</v>
      </c>
      <c r="F205" s="470">
        <f>AVERAGE(F206:F212)</f>
        <v>4.4628571428571417</v>
      </c>
      <c r="G205" s="470">
        <f>AVERAGE(G206:G212)</f>
        <v>4.4857142857142858</v>
      </c>
      <c r="H205" s="470">
        <f>AVERAGE(H206:H212)</f>
        <v>4.4771428571428578</v>
      </c>
      <c r="I205" s="470">
        <f>AVERAGE(I206:I212)</f>
        <v>4.4799999999999995</v>
      </c>
    </row>
    <row r="206" spans="1:9" ht="18" customHeight="1">
      <c r="A206" s="523"/>
      <c r="B206" s="524"/>
      <c r="C206" s="185" t="s">
        <v>483</v>
      </c>
      <c r="D206" s="438" t="s">
        <v>484</v>
      </c>
      <c r="E206" s="560">
        <f>AVERAGE(F206:I206)</f>
        <v>4.4400000000000004</v>
      </c>
      <c r="F206" s="186">
        <v>4.42</v>
      </c>
      <c r="G206" s="186">
        <v>4.42</v>
      </c>
      <c r="H206" s="186">
        <v>4.46</v>
      </c>
      <c r="I206" s="186">
        <v>4.46</v>
      </c>
    </row>
    <row r="207" spans="1:9" ht="18" customHeight="1">
      <c r="A207" s="523"/>
      <c r="B207" s="524"/>
      <c r="C207" s="187" t="s">
        <v>485</v>
      </c>
      <c r="D207" s="442" t="s">
        <v>486</v>
      </c>
      <c r="E207" s="561">
        <f t="shared" ref="E207:E212" si="19">AVERAGE(F207:I207)</f>
        <v>4.5775000000000006</v>
      </c>
      <c r="F207" s="189">
        <v>4.58</v>
      </c>
      <c r="G207" s="189">
        <v>4.58</v>
      </c>
      <c r="H207" s="189">
        <v>4.58</v>
      </c>
      <c r="I207" s="189">
        <v>4.57</v>
      </c>
    </row>
    <row r="208" spans="1:9" ht="18" customHeight="1">
      <c r="A208" s="523"/>
      <c r="B208" s="524"/>
      <c r="C208" s="187" t="s">
        <v>487</v>
      </c>
      <c r="D208" s="442" t="s">
        <v>488</v>
      </c>
      <c r="E208" s="561">
        <f t="shared" si="19"/>
        <v>4.3125</v>
      </c>
      <c r="F208" s="189">
        <v>4.29</v>
      </c>
      <c r="G208" s="189">
        <v>4.33</v>
      </c>
      <c r="H208" s="189">
        <v>4.3</v>
      </c>
      <c r="I208" s="189">
        <v>4.33</v>
      </c>
    </row>
    <row r="209" spans="1:10" ht="18" customHeight="1">
      <c r="A209" s="523"/>
      <c r="B209" s="524"/>
      <c r="C209" s="187" t="s">
        <v>489</v>
      </c>
      <c r="D209" s="447" t="s">
        <v>490</v>
      </c>
      <c r="E209" s="561">
        <f t="shared" si="19"/>
        <v>4.5299999999999994</v>
      </c>
      <c r="F209" s="189">
        <v>4.5</v>
      </c>
      <c r="G209" s="189">
        <v>4.54</v>
      </c>
      <c r="H209" s="189">
        <v>4.58</v>
      </c>
      <c r="I209" s="189">
        <v>4.5</v>
      </c>
    </row>
    <row r="210" spans="1:10" ht="18" customHeight="1">
      <c r="A210" s="523"/>
      <c r="B210" s="524"/>
      <c r="C210" s="187" t="s">
        <v>491</v>
      </c>
      <c r="D210" s="442" t="s">
        <v>492</v>
      </c>
      <c r="E210" s="561">
        <f t="shared" si="19"/>
        <v>4.54</v>
      </c>
      <c r="F210" s="189">
        <v>4.58</v>
      </c>
      <c r="G210" s="189">
        <v>4.54</v>
      </c>
      <c r="H210" s="189">
        <v>4.5</v>
      </c>
      <c r="I210" s="189">
        <v>4.54</v>
      </c>
    </row>
    <row r="211" spans="1:10" ht="18" customHeight="1">
      <c r="A211" s="523"/>
      <c r="B211" s="524"/>
      <c r="C211" s="187" t="s">
        <v>493</v>
      </c>
      <c r="D211" s="442" t="s">
        <v>494</v>
      </c>
      <c r="E211" s="561">
        <f t="shared" si="19"/>
        <v>4.3975</v>
      </c>
      <c r="F211" s="189">
        <v>4.33</v>
      </c>
      <c r="G211" s="189">
        <v>4.42</v>
      </c>
      <c r="H211" s="189">
        <v>4.42</v>
      </c>
      <c r="I211" s="189">
        <v>4.42</v>
      </c>
    </row>
    <row r="212" spans="1:10" ht="18" customHeight="1">
      <c r="A212" s="523"/>
      <c r="B212" s="524"/>
      <c r="C212" s="192" t="s">
        <v>495</v>
      </c>
      <c r="D212" s="443" t="s">
        <v>496</v>
      </c>
      <c r="E212" s="548">
        <f t="shared" si="19"/>
        <v>4.5374999999999996</v>
      </c>
      <c r="F212" s="193">
        <v>4.54</v>
      </c>
      <c r="G212" s="193">
        <v>4.57</v>
      </c>
      <c r="H212" s="193">
        <v>4.5</v>
      </c>
      <c r="I212" s="193">
        <v>4.54</v>
      </c>
    </row>
    <row r="213" spans="1:10" ht="18" customHeight="1">
      <c r="A213" s="522" t="s">
        <v>5718</v>
      </c>
      <c r="B213" s="520" t="s">
        <v>497</v>
      </c>
      <c r="C213" s="535"/>
      <c r="D213" s="538"/>
      <c r="E213" s="470">
        <f>AVERAGE(E214:E218)</f>
        <v>4.8420000000000005</v>
      </c>
      <c r="F213" s="470">
        <f>AVERAGE(F214:F218)</f>
        <v>4.8499999999999996</v>
      </c>
      <c r="G213" s="470">
        <f>AVERAGE(G214:G218)</f>
        <v>4.8499999999999996</v>
      </c>
      <c r="H213" s="470">
        <f>AVERAGE(H214:H218)</f>
        <v>4.8499999999999996</v>
      </c>
      <c r="I213" s="470">
        <f>AVERAGE(I214:I218)</f>
        <v>4.8179999999999996</v>
      </c>
      <c r="J213" s="1"/>
    </row>
    <row r="214" spans="1:10" ht="18" customHeight="1">
      <c r="A214" s="519"/>
      <c r="B214" s="521"/>
      <c r="C214" s="185" t="s">
        <v>498</v>
      </c>
      <c r="D214" s="438" t="s">
        <v>499</v>
      </c>
      <c r="E214" s="560">
        <f>AVERAGE(F214:I214)</f>
        <v>4.83</v>
      </c>
      <c r="F214" s="186">
        <v>4.8499999999999996</v>
      </c>
      <c r="G214" s="186">
        <v>4.8499999999999996</v>
      </c>
      <c r="H214" s="186">
        <v>4.8499999999999996</v>
      </c>
      <c r="I214" s="186">
        <v>4.7699999999999996</v>
      </c>
      <c r="J214" s="1"/>
    </row>
    <row r="215" spans="1:10" ht="18" customHeight="1">
      <c r="A215" s="519"/>
      <c r="B215" s="521"/>
      <c r="C215" s="187" t="s">
        <v>498</v>
      </c>
      <c r="D215" s="439" t="s">
        <v>500</v>
      </c>
      <c r="E215" s="561">
        <f>AVERAGE(F215:I215)</f>
        <v>4.83</v>
      </c>
      <c r="F215" s="189">
        <v>4.8499999999999996</v>
      </c>
      <c r="G215" s="189">
        <v>4.8499999999999996</v>
      </c>
      <c r="H215" s="189">
        <v>4.8499999999999996</v>
      </c>
      <c r="I215" s="189">
        <v>4.7699999999999996</v>
      </c>
      <c r="J215" s="1"/>
    </row>
    <row r="216" spans="1:10" ht="18" customHeight="1">
      <c r="A216" s="519"/>
      <c r="B216" s="521"/>
      <c r="C216" s="187" t="s">
        <v>501</v>
      </c>
      <c r="D216" s="439" t="s">
        <v>502</v>
      </c>
      <c r="E216" s="561">
        <f>AVERAGE(F216:I216)</f>
        <v>4.8499999999999996</v>
      </c>
      <c r="F216" s="189">
        <v>4.8499999999999996</v>
      </c>
      <c r="G216" s="189">
        <v>4.8499999999999996</v>
      </c>
      <c r="H216" s="189">
        <v>4.8499999999999996</v>
      </c>
      <c r="I216" s="189">
        <v>4.8499999999999996</v>
      </c>
    </row>
    <row r="217" spans="1:10" ht="18" customHeight="1">
      <c r="A217" s="519"/>
      <c r="B217" s="521"/>
      <c r="C217" s="187" t="s">
        <v>498</v>
      </c>
      <c r="D217" s="439" t="s">
        <v>503</v>
      </c>
      <c r="E217" s="561">
        <f>AVERAGE(F217:I217)</f>
        <v>4.8499999999999996</v>
      </c>
      <c r="F217" s="189">
        <v>4.8499999999999996</v>
      </c>
      <c r="G217" s="189">
        <v>4.8499999999999996</v>
      </c>
      <c r="H217" s="189">
        <v>4.8499999999999996</v>
      </c>
      <c r="I217" s="189">
        <v>4.8499999999999996</v>
      </c>
    </row>
    <row r="218" spans="1:10" ht="18" customHeight="1">
      <c r="A218" s="519"/>
      <c r="B218" s="521"/>
      <c r="C218" s="192" t="s">
        <v>498</v>
      </c>
      <c r="D218" s="440" t="s">
        <v>504</v>
      </c>
      <c r="E218" s="548">
        <f>AVERAGE(F218:I218)</f>
        <v>4.8499999999999996</v>
      </c>
      <c r="F218" s="193">
        <v>4.8499999999999996</v>
      </c>
      <c r="G218" s="193">
        <v>4.8499999999999996</v>
      </c>
      <c r="H218" s="193">
        <v>4.8499999999999996</v>
      </c>
      <c r="I218" s="193">
        <v>4.8499999999999996</v>
      </c>
    </row>
    <row r="219" spans="1:10" ht="18" customHeight="1">
      <c r="A219" s="522" t="s">
        <v>5718</v>
      </c>
      <c r="B219" s="520" t="s">
        <v>505</v>
      </c>
      <c r="C219" s="535"/>
      <c r="D219" s="538"/>
      <c r="E219" s="470">
        <f>AVERAGE(E220:E221)</f>
        <v>4.74125</v>
      </c>
      <c r="F219" s="470">
        <f>AVERAGE(F220:F221)</f>
        <v>4.7349999999999994</v>
      </c>
      <c r="G219" s="470">
        <f>AVERAGE(G220:G221)</f>
        <v>4.75</v>
      </c>
      <c r="H219" s="470">
        <f>AVERAGE(H220:H221)</f>
        <v>4.6950000000000003</v>
      </c>
      <c r="I219" s="470">
        <f>AVERAGE(I220:I221)</f>
        <v>4.7850000000000001</v>
      </c>
    </row>
    <row r="220" spans="1:10" ht="18" customHeight="1">
      <c r="A220" s="523"/>
      <c r="B220" s="524"/>
      <c r="C220" s="185" t="s">
        <v>506</v>
      </c>
      <c r="D220" s="438" t="s">
        <v>507</v>
      </c>
      <c r="E220" s="560">
        <f>AVERAGE(F220:I220)</f>
        <v>4.74</v>
      </c>
      <c r="F220" s="186">
        <v>4.68</v>
      </c>
      <c r="G220" s="186">
        <v>4.75</v>
      </c>
      <c r="H220" s="186">
        <v>4.71</v>
      </c>
      <c r="I220" s="186">
        <v>4.82</v>
      </c>
    </row>
    <row r="221" spans="1:10" ht="18" customHeight="1">
      <c r="A221" s="523"/>
      <c r="B221" s="524"/>
      <c r="C221" s="192" t="s">
        <v>506</v>
      </c>
      <c r="D221" s="443" t="s">
        <v>508</v>
      </c>
      <c r="E221" s="548">
        <f>AVERAGE(F221:I221)</f>
        <v>4.7424999999999997</v>
      </c>
      <c r="F221" s="193">
        <v>4.79</v>
      </c>
      <c r="G221" s="193">
        <v>4.75</v>
      </c>
      <c r="H221" s="193">
        <v>4.68</v>
      </c>
      <c r="I221" s="193">
        <v>4.75</v>
      </c>
    </row>
    <row r="222" spans="1:10" ht="18" customHeight="1">
      <c r="A222" s="522" t="s">
        <v>5718</v>
      </c>
      <c r="B222" s="520" t="s">
        <v>419</v>
      </c>
      <c r="C222" s="535"/>
      <c r="D222" s="538"/>
      <c r="E222" s="470">
        <f>AVERAGE(E223:E228)</f>
        <v>4.5991666666666662</v>
      </c>
      <c r="F222" s="470">
        <f>AVERAGE(F223:F228)</f>
        <v>4.583333333333333</v>
      </c>
      <c r="G222" s="470">
        <f>AVERAGE(G223:G228)</f>
        <v>4.6050000000000004</v>
      </c>
      <c r="H222" s="470">
        <f>AVERAGE(H223:H228)</f>
        <v>4.5933333333333337</v>
      </c>
      <c r="I222" s="470">
        <f>AVERAGE(I223:I228)</f>
        <v>4.6150000000000002</v>
      </c>
      <c r="J222" s="1"/>
    </row>
    <row r="223" spans="1:10" ht="18" customHeight="1">
      <c r="A223" s="523"/>
      <c r="B223" s="521"/>
      <c r="C223" s="185" t="s">
        <v>509</v>
      </c>
      <c r="D223" s="441" t="s">
        <v>510</v>
      </c>
      <c r="E223" s="560">
        <f t="shared" ref="E223:E228" si="20">AVERAGE(F223:I223)</f>
        <v>4.7175000000000002</v>
      </c>
      <c r="F223" s="194">
        <v>4.68</v>
      </c>
      <c r="G223" s="186">
        <v>4.71</v>
      </c>
      <c r="H223" s="186">
        <v>4.74</v>
      </c>
      <c r="I223" s="186">
        <v>4.74</v>
      </c>
      <c r="J223" s="1"/>
    </row>
    <row r="224" spans="1:10" ht="18" customHeight="1">
      <c r="A224" s="523"/>
      <c r="B224" s="521"/>
      <c r="C224" s="187" t="s">
        <v>511</v>
      </c>
      <c r="D224" s="442" t="s">
        <v>512</v>
      </c>
      <c r="E224" s="561">
        <f t="shared" si="20"/>
        <v>4.71</v>
      </c>
      <c r="F224" s="188">
        <v>4.68</v>
      </c>
      <c r="G224" s="189">
        <v>4.68</v>
      </c>
      <c r="H224" s="189">
        <v>4.74</v>
      </c>
      <c r="I224" s="189">
        <v>4.74</v>
      </c>
      <c r="J224" s="1"/>
    </row>
    <row r="225" spans="1:10" ht="18" customHeight="1">
      <c r="A225" s="523"/>
      <c r="B225" s="521"/>
      <c r="C225" s="187" t="s">
        <v>513</v>
      </c>
      <c r="D225" s="442" t="s">
        <v>514</v>
      </c>
      <c r="E225" s="561">
        <f t="shared" si="20"/>
        <v>4.7249999999999996</v>
      </c>
      <c r="F225" s="188">
        <v>4.71</v>
      </c>
      <c r="G225" s="189">
        <v>4.71</v>
      </c>
      <c r="H225" s="189">
        <v>4.74</v>
      </c>
      <c r="I225" s="189">
        <v>4.74</v>
      </c>
      <c r="J225" s="1"/>
    </row>
    <row r="226" spans="1:10" ht="18" customHeight="1">
      <c r="A226" s="523"/>
      <c r="B226" s="521"/>
      <c r="C226" s="187" t="s">
        <v>515</v>
      </c>
      <c r="D226" s="442" t="s">
        <v>516</v>
      </c>
      <c r="E226" s="561">
        <f t="shared" si="20"/>
        <v>4.7850000000000001</v>
      </c>
      <c r="F226" s="189">
        <v>4.8</v>
      </c>
      <c r="G226" s="188">
        <v>4.8</v>
      </c>
      <c r="H226" s="189">
        <v>4.7699999999999996</v>
      </c>
      <c r="I226" s="189">
        <v>4.7699999999999996</v>
      </c>
      <c r="J226" s="1"/>
    </row>
    <row r="227" spans="1:10" ht="18" customHeight="1">
      <c r="A227" s="523"/>
      <c r="B227" s="521"/>
      <c r="C227" s="187" t="s">
        <v>517</v>
      </c>
      <c r="D227" s="442" t="s">
        <v>518</v>
      </c>
      <c r="E227" s="561">
        <f t="shared" si="20"/>
        <v>3.9425000000000003</v>
      </c>
      <c r="F227" s="188">
        <v>3.93</v>
      </c>
      <c r="G227" s="189">
        <v>4</v>
      </c>
      <c r="H227" s="189">
        <v>3.87</v>
      </c>
      <c r="I227" s="189">
        <v>3.97</v>
      </c>
      <c r="J227" s="1"/>
    </row>
    <row r="228" spans="1:10" ht="18" customHeight="1">
      <c r="A228" s="523"/>
      <c r="B228" s="521"/>
      <c r="C228" s="192" t="s">
        <v>519</v>
      </c>
      <c r="D228" s="443" t="s">
        <v>520</v>
      </c>
      <c r="E228" s="548">
        <f t="shared" si="20"/>
        <v>4.7149999999999999</v>
      </c>
      <c r="F228" s="195">
        <v>4.7</v>
      </c>
      <c r="G228" s="193">
        <v>4.7300000000000004</v>
      </c>
      <c r="H228" s="193">
        <v>4.7</v>
      </c>
      <c r="I228" s="193">
        <v>4.7300000000000004</v>
      </c>
    </row>
    <row r="229" spans="1:10" ht="18" customHeight="1">
      <c r="A229" s="522" t="s">
        <v>5718</v>
      </c>
      <c r="B229" s="520" t="s">
        <v>521</v>
      </c>
      <c r="C229" s="535"/>
      <c r="D229" s="538"/>
      <c r="E229" s="470">
        <f>AVERAGE(E230:E239)</f>
        <v>4.5575000000000001</v>
      </c>
      <c r="F229" s="470">
        <f>AVERAGE(F230:F239)</f>
        <v>4.5439999999999996</v>
      </c>
      <c r="G229" s="470">
        <f>AVERAGE(G230:G239)</f>
        <v>4.5660000000000007</v>
      </c>
      <c r="H229" s="470">
        <f>AVERAGE(H230:H239)</f>
        <v>4.5449999999999999</v>
      </c>
      <c r="I229" s="470">
        <f>AVERAGE(I230:I239)</f>
        <v>4.5750000000000002</v>
      </c>
    </row>
    <row r="230" spans="1:10" ht="18" customHeight="1">
      <c r="A230" s="523"/>
      <c r="B230" s="521"/>
      <c r="C230" s="185" t="s">
        <v>134</v>
      </c>
      <c r="D230" s="441" t="s">
        <v>522</v>
      </c>
      <c r="E230" s="560">
        <f>AVERAGE(F230:I230)</f>
        <v>4.5250000000000004</v>
      </c>
      <c r="F230" s="186">
        <v>4.4800000000000004</v>
      </c>
      <c r="G230" s="186">
        <v>4.51</v>
      </c>
      <c r="H230" s="186">
        <v>4.5</v>
      </c>
      <c r="I230" s="186">
        <v>4.6100000000000003</v>
      </c>
    </row>
    <row r="231" spans="1:10" ht="18" customHeight="1">
      <c r="A231" s="523"/>
      <c r="B231" s="521"/>
      <c r="C231" s="187" t="s">
        <v>134</v>
      </c>
      <c r="D231" s="442" t="s">
        <v>523</v>
      </c>
      <c r="E231" s="561">
        <f t="shared" ref="E231:E239" si="21">AVERAGE(F231:I231)</f>
        <v>4.4975000000000005</v>
      </c>
      <c r="F231" s="188">
        <v>4.5</v>
      </c>
      <c r="G231" s="189">
        <v>4.49</v>
      </c>
      <c r="H231" s="189">
        <v>4.47</v>
      </c>
      <c r="I231" s="189">
        <v>4.53</v>
      </c>
    </row>
    <row r="232" spans="1:10" ht="18" customHeight="1">
      <c r="A232" s="523"/>
      <c r="B232" s="521"/>
      <c r="C232" s="187" t="s">
        <v>134</v>
      </c>
      <c r="D232" s="442" t="s">
        <v>139</v>
      </c>
      <c r="E232" s="561">
        <f t="shared" si="21"/>
        <v>4.5075000000000003</v>
      </c>
      <c r="F232" s="188">
        <v>4.5</v>
      </c>
      <c r="G232" s="189">
        <v>4.5</v>
      </c>
      <c r="H232" s="189">
        <v>4.5</v>
      </c>
      <c r="I232" s="189">
        <v>4.53</v>
      </c>
    </row>
    <row r="233" spans="1:10" ht="18" customHeight="1">
      <c r="A233" s="523"/>
      <c r="B233" s="521"/>
      <c r="C233" s="187" t="s">
        <v>134</v>
      </c>
      <c r="D233" s="442" t="s">
        <v>146</v>
      </c>
      <c r="E233" s="561">
        <f t="shared" si="21"/>
        <v>4.54</v>
      </c>
      <c r="F233" s="188">
        <v>4.54</v>
      </c>
      <c r="G233" s="189">
        <v>4.58</v>
      </c>
      <c r="H233" s="189">
        <v>4.5</v>
      </c>
      <c r="I233" s="189">
        <v>4.54</v>
      </c>
    </row>
    <row r="234" spans="1:10" ht="18" customHeight="1">
      <c r="A234" s="523"/>
      <c r="B234" s="521"/>
      <c r="C234" s="187" t="s">
        <v>134</v>
      </c>
      <c r="D234" s="442" t="s">
        <v>145</v>
      </c>
      <c r="E234" s="561">
        <f t="shared" si="21"/>
        <v>4.4050000000000002</v>
      </c>
      <c r="F234" s="188">
        <v>4.3600000000000003</v>
      </c>
      <c r="G234" s="189">
        <v>4.42</v>
      </c>
      <c r="H234" s="189">
        <v>4.41</v>
      </c>
      <c r="I234" s="189">
        <v>4.43</v>
      </c>
    </row>
    <row r="235" spans="1:10" ht="18" customHeight="1">
      <c r="A235" s="523"/>
      <c r="B235" s="521"/>
      <c r="C235" s="187" t="s">
        <v>151</v>
      </c>
      <c r="D235" s="442" t="s">
        <v>152</v>
      </c>
      <c r="E235" s="561">
        <f t="shared" si="21"/>
        <v>4.71</v>
      </c>
      <c r="F235" s="188">
        <v>4.7</v>
      </c>
      <c r="G235" s="189">
        <v>4.7</v>
      </c>
      <c r="H235" s="189">
        <v>4.72</v>
      </c>
      <c r="I235" s="189">
        <v>4.72</v>
      </c>
    </row>
    <row r="236" spans="1:10" ht="18" customHeight="1">
      <c r="A236" s="523"/>
      <c r="B236" s="521"/>
      <c r="C236" s="187" t="s">
        <v>524</v>
      </c>
      <c r="D236" s="442" t="s">
        <v>525</v>
      </c>
      <c r="E236" s="561">
        <f t="shared" si="21"/>
        <v>4.55</v>
      </c>
      <c r="F236" s="188">
        <v>4.55</v>
      </c>
      <c r="G236" s="189">
        <v>4.58</v>
      </c>
      <c r="H236" s="189">
        <v>4.54</v>
      </c>
      <c r="I236" s="189">
        <v>4.53</v>
      </c>
    </row>
    <row r="237" spans="1:10" ht="18" customHeight="1">
      <c r="A237" s="523"/>
      <c r="B237" s="521"/>
      <c r="C237" s="187" t="s">
        <v>526</v>
      </c>
      <c r="D237" s="442" t="s">
        <v>527</v>
      </c>
      <c r="E237" s="561">
        <f t="shared" si="21"/>
        <v>4.5424999999999995</v>
      </c>
      <c r="F237" s="188">
        <v>4.53</v>
      </c>
      <c r="G237" s="189">
        <v>4.5599999999999996</v>
      </c>
      <c r="H237" s="189">
        <v>4.54</v>
      </c>
      <c r="I237" s="189">
        <v>4.54</v>
      </c>
    </row>
    <row r="238" spans="1:10" ht="18" customHeight="1">
      <c r="A238" s="523"/>
      <c r="B238" s="521"/>
      <c r="C238" s="187" t="s">
        <v>128</v>
      </c>
      <c r="D238" s="442" t="s">
        <v>528</v>
      </c>
      <c r="E238" s="561">
        <f t="shared" si="21"/>
        <v>4.6449999999999996</v>
      </c>
      <c r="F238" s="188">
        <v>4.6399999999999997</v>
      </c>
      <c r="G238" s="189">
        <v>4.68</v>
      </c>
      <c r="H238" s="189">
        <v>4.6100000000000003</v>
      </c>
      <c r="I238" s="189">
        <v>4.6500000000000004</v>
      </c>
    </row>
    <row r="239" spans="1:10" ht="18" customHeight="1">
      <c r="A239" s="523"/>
      <c r="B239" s="521"/>
      <c r="C239" s="192" t="s">
        <v>529</v>
      </c>
      <c r="D239" s="443" t="s">
        <v>309</v>
      </c>
      <c r="E239" s="548">
        <f t="shared" si="21"/>
        <v>4.6524999999999999</v>
      </c>
      <c r="F239" s="195">
        <v>4.6399999999999997</v>
      </c>
      <c r="G239" s="193">
        <v>4.6399999999999997</v>
      </c>
      <c r="H239" s="193">
        <v>4.66</v>
      </c>
      <c r="I239" s="193">
        <v>4.67</v>
      </c>
    </row>
    <row r="240" spans="1:10" ht="18" customHeight="1">
      <c r="A240" s="522" t="s">
        <v>5718</v>
      </c>
      <c r="B240" s="520" t="s">
        <v>530</v>
      </c>
      <c r="C240" s="535"/>
      <c r="D240" s="538"/>
      <c r="E240" s="470">
        <f>AVERAGE(E241:E262)</f>
        <v>4.2829545454545448</v>
      </c>
      <c r="F240" s="470">
        <f>AVERAGE(F241:F262)</f>
        <v>4.2918181818181811</v>
      </c>
      <c r="G240" s="470">
        <f>AVERAGE(G241:G262)</f>
        <v>4.3027272727272727</v>
      </c>
      <c r="H240" s="470">
        <f>AVERAGE(H241:H262)</f>
        <v>4.2395454545454552</v>
      </c>
      <c r="I240" s="470">
        <f>AVERAGE(I241:I262)</f>
        <v>4.297727272727272</v>
      </c>
    </row>
    <row r="241" spans="1:9" ht="18" customHeight="1">
      <c r="A241" s="523"/>
      <c r="B241" s="521"/>
      <c r="C241" s="185" t="s">
        <v>531</v>
      </c>
      <c r="D241" s="438" t="s">
        <v>532</v>
      </c>
      <c r="E241" s="563">
        <f>AVERAGE(F241:I241)</f>
        <v>4.4824999999999999</v>
      </c>
      <c r="F241" s="196">
        <v>4.4800000000000004</v>
      </c>
      <c r="G241" s="196">
        <v>4.51</v>
      </c>
      <c r="H241" s="196">
        <v>4.43</v>
      </c>
      <c r="I241" s="196">
        <v>4.51</v>
      </c>
    </row>
    <row r="242" spans="1:9" ht="18" customHeight="1">
      <c r="A242" s="523"/>
      <c r="B242" s="521"/>
      <c r="C242" s="187" t="s">
        <v>533</v>
      </c>
      <c r="D242" s="442" t="s">
        <v>534</v>
      </c>
      <c r="E242" s="564">
        <f t="shared" ref="E242:E262" si="22">AVERAGE(F242:I242)</f>
        <v>3.7149999999999999</v>
      </c>
      <c r="F242" s="189">
        <v>3.73</v>
      </c>
      <c r="G242" s="189">
        <v>3.88</v>
      </c>
      <c r="H242" s="189">
        <v>3.47</v>
      </c>
      <c r="I242" s="189">
        <v>3.78</v>
      </c>
    </row>
    <row r="243" spans="1:9" ht="18" customHeight="1">
      <c r="A243" s="523"/>
      <c r="B243" s="521"/>
      <c r="C243" s="187" t="s">
        <v>533</v>
      </c>
      <c r="D243" s="442" t="s">
        <v>535</v>
      </c>
      <c r="E243" s="564">
        <f t="shared" si="22"/>
        <v>3.75</v>
      </c>
      <c r="F243" s="189">
        <v>3.75</v>
      </c>
      <c r="G243" s="189">
        <v>3.9</v>
      </c>
      <c r="H243" s="189">
        <v>3.56</v>
      </c>
      <c r="I243" s="189">
        <v>3.79</v>
      </c>
    </row>
    <row r="244" spans="1:9" ht="18" customHeight="1">
      <c r="A244" s="523"/>
      <c r="B244" s="521"/>
      <c r="C244" s="187" t="s">
        <v>327</v>
      </c>
      <c r="D244" s="442" t="s">
        <v>536</v>
      </c>
      <c r="E244" s="564">
        <f t="shared" si="22"/>
        <v>4.3425000000000002</v>
      </c>
      <c r="F244" s="189">
        <v>4.37</v>
      </c>
      <c r="G244" s="189">
        <v>4.37</v>
      </c>
      <c r="H244" s="189">
        <v>4.26</v>
      </c>
      <c r="I244" s="189">
        <v>4.37</v>
      </c>
    </row>
    <row r="245" spans="1:9" ht="18" customHeight="1">
      <c r="A245" s="523"/>
      <c r="B245" s="521"/>
      <c r="C245" s="187" t="s">
        <v>537</v>
      </c>
      <c r="D245" s="442" t="s">
        <v>330</v>
      </c>
      <c r="E245" s="564">
        <f t="shared" si="22"/>
        <v>4.3600000000000003</v>
      </c>
      <c r="F245" s="189">
        <v>4.3600000000000003</v>
      </c>
      <c r="G245" s="189">
        <v>4.3600000000000003</v>
      </c>
      <c r="H245" s="189">
        <v>4.3600000000000003</v>
      </c>
      <c r="I245" s="189">
        <v>4.3600000000000003</v>
      </c>
    </row>
    <row r="246" spans="1:9" ht="18" customHeight="1">
      <c r="A246" s="523"/>
      <c r="B246" s="521"/>
      <c r="C246" s="187" t="s">
        <v>331</v>
      </c>
      <c r="D246" s="442" t="s">
        <v>538</v>
      </c>
      <c r="E246" s="564">
        <f t="shared" si="22"/>
        <v>4.2875000000000005</v>
      </c>
      <c r="F246" s="189">
        <v>4.29</v>
      </c>
      <c r="G246" s="189">
        <v>4.24</v>
      </c>
      <c r="H246" s="189">
        <v>4.33</v>
      </c>
      <c r="I246" s="189">
        <v>4.29</v>
      </c>
    </row>
    <row r="247" spans="1:9" ht="18" customHeight="1">
      <c r="A247" s="523"/>
      <c r="B247" s="521"/>
      <c r="C247" s="187" t="s">
        <v>333</v>
      </c>
      <c r="D247" s="442" t="s">
        <v>334</v>
      </c>
      <c r="E247" s="564">
        <f t="shared" si="22"/>
        <v>4.2649999999999997</v>
      </c>
      <c r="F247" s="189">
        <v>4.25</v>
      </c>
      <c r="G247" s="189">
        <v>4.25</v>
      </c>
      <c r="H247" s="189">
        <v>4.3099999999999996</v>
      </c>
      <c r="I247" s="189">
        <v>4.25</v>
      </c>
    </row>
    <row r="248" spans="1:9" ht="18" customHeight="1">
      <c r="A248" s="523"/>
      <c r="B248" s="521"/>
      <c r="C248" s="187" t="s">
        <v>335</v>
      </c>
      <c r="D248" s="442" t="s">
        <v>336</v>
      </c>
      <c r="E248" s="564">
        <f t="shared" si="22"/>
        <v>4.4000000000000004</v>
      </c>
      <c r="F248" s="189">
        <v>4.4000000000000004</v>
      </c>
      <c r="G248" s="189">
        <v>4.47</v>
      </c>
      <c r="H248" s="189">
        <v>4.33</v>
      </c>
      <c r="I248" s="189">
        <v>4.4000000000000004</v>
      </c>
    </row>
    <row r="249" spans="1:9" ht="18" customHeight="1">
      <c r="A249" s="523"/>
      <c r="B249" s="521"/>
      <c r="C249" s="187" t="s">
        <v>337</v>
      </c>
      <c r="D249" s="442" t="s">
        <v>338</v>
      </c>
      <c r="E249" s="564">
        <f t="shared" si="22"/>
        <v>4.6749999999999998</v>
      </c>
      <c r="F249" s="189">
        <v>4.6399999999999997</v>
      </c>
      <c r="G249" s="189">
        <v>4.6399999999999997</v>
      </c>
      <c r="H249" s="189">
        <v>4.71</v>
      </c>
      <c r="I249" s="189">
        <v>4.71</v>
      </c>
    </row>
    <row r="250" spans="1:9" ht="18" customHeight="1">
      <c r="A250" s="523"/>
      <c r="B250" s="521"/>
      <c r="C250" s="187" t="s">
        <v>539</v>
      </c>
      <c r="D250" s="442" t="s">
        <v>307</v>
      </c>
      <c r="E250" s="564">
        <f t="shared" si="22"/>
        <v>4.1924999999999999</v>
      </c>
      <c r="F250" s="189">
        <v>4.18</v>
      </c>
      <c r="G250" s="189">
        <v>4.2</v>
      </c>
      <c r="H250" s="189">
        <v>4.16</v>
      </c>
      <c r="I250" s="189">
        <v>4.2300000000000004</v>
      </c>
    </row>
    <row r="251" spans="1:9" ht="18" customHeight="1">
      <c r="A251" s="523"/>
      <c r="B251" s="521"/>
      <c r="C251" s="187" t="s">
        <v>540</v>
      </c>
      <c r="D251" s="442" t="s">
        <v>541</v>
      </c>
      <c r="E251" s="564">
        <f t="shared" si="22"/>
        <v>4.2074999999999996</v>
      </c>
      <c r="F251" s="189">
        <v>4.2300000000000004</v>
      </c>
      <c r="G251" s="189">
        <v>4.22</v>
      </c>
      <c r="H251" s="189">
        <v>4.16</v>
      </c>
      <c r="I251" s="189">
        <v>4.22</v>
      </c>
    </row>
    <row r="252" spans="1:9" ht="18" customHeight="1">
      <c r="A252" s="523"/>
      <c r="B252" s="521"/>
      <c r="C252" s="187" t="s">
        <v>540</v>
      </c>
      <c r="D252" s="442" t="s">
        <v>542</v>
      </c>
      <c r="E252" s="564">
        <f t="shared" si="22"/>
        <v>4.1674999999999995</v>
      </c>
      <c r="F252" s="189">
        <v>4.18</v>
      </c>
      <c r="G252" s="189">
        <v>4.18</v>
      </c>
      <c r="H252" s="189">
        <v>4.13</v>
      </c>
      <c r="I252" s="189">
        <v>4.18</v>
      </c>
    </row>
    <row r="253" spans="1:9" ht="18" customHeight="1">
      <c r="A253" s="523"/>
      <c r="B253" s="521"/>
      <c r="C253" s="187" t="s">
        <v>543</v>
      </c>
      <c r="D253" s="444" t="s">
        <v>544</v>
      </c>
      <c r="E253" s="561">
        <f t="shared" si="22"/>
        <v>4.625</v>
      </c>
      <c r="F253" s="189">
        <v>4.6399999999999997</v>
      </c>
      <c r="G253" s="189">
        <v>4.6100000000000003</v>
      </c>
      <c r="H253" s="189">
        <v>4.6100000000000003</v>
      </c>
      <c r="I253" s="189">
        <v>4.6399999999999997</v>
      </c>
    </row>
    <row r="254" spans="1:9" ht="18" customHeight="1">
      <c r="A254" s="523"/>
      <c r="B254" s="521"/>
      <c r="C254" s="187" t="s">
        <v>545</v>
      </c>
      <c r="D254" s="444" t="s">
        <v>460</v>
      </c>
      <c r="E254" s="561">
        <f t="shared" si="22"/>
        <v>4.6225000000000005</v>
      </c>
      <c r="F254" s="189">
        <v>4.63</v>
      </c>
      <c r="G254" s="189">
        <v>4.67</v>
      </c>
      <c r="H254" s="189">
        <v>4.5999999999999996</v>
      </c>
      <c r="I254" s="189">
        <v>4.59</v>
      </c>
    </row>
    <row r="255" spans="1:9" ht="18" customHeight="1">
      <c r="A255" s="523"/>
      <c r="B255" s="521"/>
      <c r="C255" s="187" t="s">
        <v>461</v>
      </c>
      <c r="D255" s="444" t="s">
        <v>546</v>
      </c>
      <c r="E255" s="561">
        <f t="shared" si="22"/>
        <v>4.0600000000000005</v>
      </c>
      <c r="F255" s="189">
        <v>4.12</v>
      </c>
      <c r="G255" s="189">
        <v>4.12</v>
      </c>
      <c r="H255" s="189">
        <v>3.88</v>
      </c>
      <c r="I255" s="189">
        <v>4.12</v>
      </c>
    </row>
    <row r="256" spans="1:9" ht="18" customHeight="1">
      <c r="A256" s="523"/>
      <c r="B256" s="521"/>
      <c r="C256" s="187" t="s">
        <v>547</v>
      </c>
      <c r="D256" s="444" t="s">
        <v>548</v>
      </c>
      <c r="E256" s="561">
        <f t="shared" si="22"/>
        <v>4.3074999999999992</v>
      </c>
      <c r="F256" s="189">
        <v>4.33</v>
      </c>
      <c r="G256" s="189">
        <v>4.2699999999999996</v>
      </c>
      <c r="H256" s="189">
        <v>4.3</v>
      </c>
      <c r="I256" s="189">
        <v>4.33</v>
      </c>
    </row>
    <row r="257" spans="1:13" ht="18" customHeight="1">
      <c r="A257" s="523"/>
      <c r="B257" s="521"/>
      <c r="C257" s="187" t="s">
        <v>549</v>
      </c>
      <c r="D257" s="444" t="s">
        <v>550</v>
      </c>
      <c r="E257" s="561">
        <f t="shared" si="22"/>
        <v>4.3324999999999996</v>
      </c>
      <c r="F257" s="189">
        <v>4.33</v>
      </c>
      <c r="G257" s="189">
        <v>4.3</v>
      </c>
      <c r="H257" s="189">
        <v>4.3499999999999996</v>
      </c>
      <c r="I257" s="189">
        <v>4.3499999999999996</v>
      </c>
    </row>
    <row r="258" spans="1:13" ht="18" customHeight="1">
      <c r="A258" s="523"/>
      <c r="B258" s="521"/>
      <c r="C258" s="187" t="s">
        <v>551</v>
      </c>
      <c r="D258" s="444" t="s">
        <v>552</v>
      </c>
      <c r="E258" s="561">
        <f t="shared" si="22"/>
        <v>4.6974999999999998</v>
      </c>
      <c r="F258" s="189">
        <v>4.68</v>
      </c>
      <c r="G258" s="189">
        <v>4.7300000000000004</v>
      </c>
      <c r="H258" s="189">
        <v>4.7300000000000004</v>
      </c>
      <c r="I258" s="189">
        <v>4.6500000000000004</v>
      </c>
    </row>
    <row r="259" spans="1:13" ht="18" customHeight="1">
      <c r="A259" s="523"/>
      <c r="B259" s="521"/>
      <c r="C259" s="187" t="s">
        <v>553</v>
      </c>
      <c r="D259" s="444" t="s">
        <v>554</v>
      </c>
      <c r="E259" s="561">
        <f t="shared" si="22"/>
        <v>3.8325</v>
      </c>
      <c r="F259" s="189">
        <v>3.88</v>
      </c>
      <c r="G259" s="189">
        <v>3.91</v>
      </c>
      <c r="H259" s="189">
        <v>3.69</v>
      </c>
      <c r="I259" s="189">
        <v>3.85</v>
      </c>
    </row>
    <row r="260" spans="1:13" ht="18" customHeight="1">
      <c r="A260" s="523"/>
      <c r="B260" s="521"/>
      <c r="C260" s="187" t="s">
        <v>555</v>
      </c>
      <c r="D260" s="444" t="s">
        <v>556</v>
      </c>
      <c r="E260" s="561">
        <f t="shared" si="22"/>
        <v>4.2074999999999996</v>
      </c>
      <c r="F260" s="189">
        <v>4.22</v>
      </c>
      <c r="G260" s="189">
        <v>4.16</v>
      </c>
      <c r="H260" s="189">
        <v>4.21</v>
      </c>
      <c r="I260" s="189">
        <v>4.24</v>
      </c>
    </row>
    <row r="261" spans="1:13" ht="18" customHeight="1">
      <c r="A261" s="523"/>
      <c r="B261" s="521"/>
      <c r="C261" s="187" t="s">
        <v>557</v>
      </c>
      <c r="D261" s="444" t="s">
        <v>558</v>
      </c>
      <c r="E261" s="561">
        <f t="shared" si="22"/>
        <v>4.34</v>
      </c>
      <c r="F261" s="189">
        <v>4.3499999999999996</v>
      </c>
      <c r="G261" s="189">
        <v>4.32</v>
      </c>
      <c r="H261" s="189">
        <v>4.37</v>
      </c>
      <c r="I261" s="189">
        <v>4.32</v>
      </c>
    </row>
    <row r="262" spans="1:13" ht="18" customHeight="1">
      <c r="A262" s="523"/>
      <c r="B262" s="521"/>
      <c r="C262" s="205" t="s">
        <v>557</v>
      </c>
      <c r="D262" s="456" t="s">
        <v>559</v>
      </c>
      <c r="E262" s="562">
        <f t="shared" si="22"/>
        <v>4.3550000000000004</v>
      </c>
      <c r="F262" s="191">
        <v>4.38</v>
      </c>
      <c r="G262" s="191">
        <v>4.3499999999999996</v>
      </c>
      <c r="H262" s="191">
        <v>4.32</v>
      </c>
      <c r="I262" s="191">
        <v>4.37</v>
      </c>
    </row>
    <row r="263" spans="1:13" ht="18" customHeight="1">
      <c r="A263" s="522" t="s">
        <v>5719</v>
      </c>
      <c r="B263" s="520" t="s">
        <v>566</v>
      </c>
      <c r="C263" s="535"/>
      <c r="D263" s="538"/>
      <c r="E263" s="470">
        <f>AVERAGE(E264:E268)</f>
        <v>4.3109999999999999</v>
      </c>
      <c r="F263" s="470">
        <f>AVERAGE(F264:F268)</f>
        <v>4.3180000000000005</v>
      </c>
      <c r="G263" s="470">
        <f>AVERAGE(G264:G268)</f>
        <v>4.3559999999999999</v>
      </c>
      <c r="H263" s="470">
        <f>AVERAGE(H264:H268)</f>
        <v>4.3020000000000005</v>
      </c>
      <c r="I263" s="470">
        <f>AVERAGE(I264:I268)</f>
        <v>4.2679999999999989</v>
      </c>
      <c r="M263" s="56"/>
    </row>
    <row r="264" spans="1:13" ht="18" customHeight="1">
      <c r="A264" s="523"/>
      <c r="B264" s="524"/>
      <c r="C264" s="185" t="s">
        <v>567</v>
      </c>
      <c r="D264" s="441" t="s">
        <v>568</v>
      </c>
      <c r="E264" s="560">
        <f>AVERAGE(F264:I264)</f>
        <v>4.5575000000000001</v>
      </c>
      <c r="F264" s="186">
        <v>4.6100000000000003</v>
      </c>
      <c r="G264" s="186">
        <v>4.5599999999999996</v>
      </c>
      <c r="H264" s="186">
        <v>4.5</v>
      </c>
      <c r="I264" s="186">
        <v>4.5599999999999996</v>
      </c>
      <c r="M264" s="56"/>
    </row>
    <row r="265" spans="1:13" ht="18" customHeight="1">
      <c r="A265" s="523"/>
      <c r="B265" s="524"/>
      <c r="C265" s="187" t="s">
        <v>569</v>
      </c>
      <c r="D265" s="447" t="s">
        <v>570</v>
      </c>
      <c r="E265" s="561">
        <f>AVERAGE(F265:I265)</f>
        <v>4.21</v>
      </c>
      <c r="F265" s="189">
        <v>4.0599999999999996</v>
      </c>
      <c r="G265" s="189">
        <v>4.28</v>
      </c>
      <c r="H265" s="189">
        <v>4.28</v>
      </c>
      <c r="I265" s="189">
        <v>4.22</v>
      </c>
      <c r="M265" s="56"/>
    </row>
    <row r="266" spans="1:13" ht="18" customHeight="1">
      <c r="A266" s="523"/>
      <c r="B266" s="524"/>
      <c r="C266" s="187" t="s">
        <v>571</v>
      </c>
      <c r="D266" s="444" t="s">
        <v>572</v>
      </c>
      <c r="E266" s="561">
        <f>AVERAGE(F266:I266)</f>
        <v>4.41</v>
      </c>
      <c r="F266" s="189">
        <v>4.47</v>
      </c>
      <c r="G266" s="189">
        <v>4.3899999999999997</v>
      </c>
      <c r="H266" s="189">
        <v>4.3899999999999997</v>
      </c>
      <c r="I266" s="189">
        <v>4.3899999999999997</v>
      </c>
      <c r="M266" s="56"/>
    </row>
    <row r="267" spans="1:13" ht="18" customHeight="1">
      <c r="A267" s="523"/>
      <c r="B267" s="524"/>
      <c r="C267" s="187" t="s">
        <v>573</v>
      </c>
      <c r="D267" s="444" t="s">
        <v>574</v>
      </c>
      <c r="E267" s="561">
        <f>AVERAGE(F267:I267)</f>
        <v>4.2375000000000007</v>
      </c>
      <c r="F267" s="189">
        <v>4.28</v>
      </c>
      <c r="G267" s="189">
        <v>4.22</v>
      </c>
      <c r="H267" s="189">
        <v>4.28</v>
      </c>
      <c r="I267" s="189">
        <v>4.17</v>
      </c>
      <c r="M267" s="56"/>
    </row>
    <row r="268" spans="1:13" ht="18" customHeight="1">
      <c r="A268" s="523"/>
      <c r="B268" s="524"/>
      <c r="C268" s="192" t="s">
        <v>575</v>
      </c>
      <c r="D268" s="448" t="s">
        <v>576</v>
      </c>
      <c r="E268" s="548">
        <f>AVERAGE(F268:I268)</f>
        <v>4.1399999999999997</v>
      </c>
      <c r="F268" s="193">
        <v>4.17</v>
      </c>
      <c r="G268" s="193">
        <v>4.33</v>
      </c>
      <c r="H268" s="193">
        <v>4.0599999999999996</v>
      </c>
      <c r="I268" s="193">
        <v>4</v>
      </c>
      <c r="M268" s="56"/>
    </row>
    <row r="269" spans="1:13" ht="18" customHeight="1">
      <c r="A269" s="522" t="s">
        <v>5719</v>
      </c>
      <c r="B269" s="520" t="s">
        <v>577</v>
      </c>
      <c r="C269" s="535"/>
      <c r="D269" s="538"/>
      <c r="E269" s="470">
        <f>AVERAGE(E270:E275)</f>
        <v>4.5164166666666672</v>
      </c>
      <c r="F269" s="470">
        <f>AVERAGE(F270:F275)</f>
        <v>4.5023333333333335</v>
      </c>
      <c r="G269" s="470">
        <f>AVERAGE(G270:G275)</f>
        <v>4.5516666666666667</v>
      </c>
      <c r="H269" s="470">
        <f>AVERAGE(H270:H275)</f>
        <v>4.4533333333333331</v>
      </c>
      <c r="I269" s="470">
        <f>AVERAGE(I270:I275)</f>
        <v>4.5583333333333336</v>
      </c>
      <c r="M269" s="56"/>
    </row>
    <row r="270" spans="1:13" ht="18" customHeight="1">
      <c r="A270" s="523"/>
      <c r="B270" s="524"/>
      <c r="C270" s="185" t="s">
        <v>578</v>
      </c>
      <c r="D270" s="438" t="s">
        <v>579</v>
      </c>
      <c r="E270" s="560">
        <f t="shared" ref="E270:E275" si="23">AVERAGE(F270:I270)</f>
        <v>4.7324999999999999</v>
      </c>
      <c r="F270" s="186">
        <v>4.76</v>
      </c>
      <c r="G270" s="186">
        <v>4.76</v>
      </c>
      <c r="H270" s="186">
        <v>4.6500000000000004</v>
      </c>
      <c r="I270" s="186">
        <v>4.76</v>
      </c>
      <c r="M270" s="56"/>
    </row>
    <row r="271" spans="1:13" ht="18" customHeight="1">
      <c r="A271" s="523"/>
      <c r="B271" s="524"/>
      <c r="C271" s="187" t="s">
        <v>580</v>
      </c>
      <c r="D271" s="442" t="s">
        <v>581</v>
      </c>
      <c r="E271" s="561">
        <f t="shared" si="23"/>
        <v>4.1500000000000004</v>
      </c>
      <c r="F271" s="189">
        <v>4.18</v>
      </c>
      <c r="G271" s="189">
        <v>4.24</v>
      </c>
      <c r="H271" s="189">
        <v>3.94</v>
      </c>
      <c r="I271" s="189">
        <v>4.24</v>
      </c>
      <c r="M271" s="56"/>
    </row>
    <row r="272" spans="1:13" ht="18" customHeight="1">
      <c r="A272" s="523"/>
      <c r="B272" s="524"/>
      <c r="C272" s="187" t="s">
        <v>582</v>
      </c>
      <c r="D272" s="442" t="s">
        <v>583</v>
      </c>
      <c r="E272" s="561">
        <f t="shared" si="23"/>
        <v>4.1499999999999995</v>
      </c>
      <c r="F272" s="189">
        <v>4.12</v>
      </c>
      <c r="G272" s="189">
        <v>4.24</v>
      </c>
      <c r="H272" s="189">
        <v>4.0599999999999996</v>
      </c>
      <c r="I272" s="189">
        <v>4.18</v>
      </c>
      <c r="M272" s="56"/>
    </row>
    <row r="273" spans="1:13" ht="18" customHeight="1">
      <c r="A273" s="523"/>
      <c r="B273" s="524"/>
      <c r="C273" s="187" t="s">
        <v>584</v>
      </c>
      <c r="D273" s="442" t="s">
        <v>585</v>
      </c>
      <c r="E273" s="561">
        <f t="shared" si="23"/>
        <v>4.6900000000000004</v>
      </c>
      <c r="F273" s="189">
        <v>4.6500000000000004</v>
      </c>
      <c r="G273" s="189">
        <v>4.6500000000000004</v>
      </c>
      <c r="H273" s="189">
        <v>4.71</v>
      </c>
      <c r="I273" s="189">
        <v>4.75</v>
      </c>
      <c r="M273" s="56"/>
    </row>
    <row r="274" spans="1:13" ht="18" customHeight="1">
      <c r="A274" s="523"/>
      <c r="B274" s="524"/>
      <c r="C274" s="187" t="s">
        <v>586</v>
      </c>
      <c r="D274" s="442" t="s">
        <v>587</v>
      </c>
      <c r="E274" s="561">
        <f t="shared" si="23"/>
        <v>4.681</v>
      </c>
      <c r="F274" s="189">
        <v>4.6539999999999999</v>
      </c>
      <c r="G274" s="189">
        <v>4.71</v>
      </c>
      <c r="H274" s="189">
        <v>4.6500000000000004</v>
      </c>
      <c r="I274" s="189">
        <v>4.71</v>
      </c>
      <c r="M274" s="56"/>
    </row>
    <row r="275" spans="1:13" ht="18" customHeight="1">
      <c r="A275" s="523"/>
      <c r="B275" s="524"/>
      <c r="C275" s="192" t="s">
        <v>588</v>
      </c>
      <c r="D275" s="443" t="s">
        <v>589</v>
      </c>
      <c r="E275" s="548">
        <f t="shared" si="23"/>
        <v>4.6950000000000003</v>
      </c>
      <c r="F275" s="193">
        <v>4.6500000000000004</v>
      </c>
      <c r="G275" s="193">
        <v>4.71</v>
      </c>
      <c r="H275" s="193">
        <v>4.71</v>
      </c>
      <c r="I275" s="193">
        <v>4.71</v>
      </c>
      <c r="M275" s="56"/>
    </row>
    <row r="276" spans="1:13" ht="18" customHeight="1">
      <c r="A276" s="522" t="s">
        <v>5719</v>
      </c>
      <c r="B276" s="520" t="s">
        <v>590</v>
      </c>
      <c r="C276" s="535"/>
      <c r="D276" s="538"/>
      <c r="E276" s="470">
        <f>AVERAGE(E277:E281)</f>
        <v>4.0209999999999999</v>
      </c>
      <c r="F276" s="470">
        <f>AVERAGE(F277:F281)</f>
        <v>4.048</v>
      </c>
      <c r="G276" s="470">
        <f>AVERAGE(G277:G281)</f>
        <v>4.0239999999999991</v>
      </c>
      <c r="H276" s="470">
        <f>AVERAGE(H277:H281)</f>
        <v>4</v>
      </c>
      <c r="I276" s="470">
        <f>AVERAGE(I277:I281)</f>
        <v>4.0119999999999996</v>
      </c>
      <c r="M276" s="56"/>
    </row>
    <row r="277" spans="1:13" ht="18" customHeight="1">
      <c r="A277" s="523"/>
      <c r="B277" s="524"/>
      <c r="C277" s="185" t="s">
        <v>591</v>
      </c>
      <c r="D277" s="438" t="s">
        <v>592</v>
      </c>
      <c r="E277" s="560">
        <f>AVERAGE(F277:I277)</f>
        <v>4.1349999999999998</v>
      </c>
      <c r="F277" s="186">
        <v>4.12</v>
      </c>
      <c r="G277" s="186">
        <v>4.12</v>
      </c>
      <c r="H277" s="186">
        <v>4.12</v>
      </c>
      <c r="I277" s="186">
        <v>4.18</v>
      </c>
      <c r="M277" s="56"/>
    </row>
    <row r="278" spans="1:13" ht="18" customHeight="1">
      <c r="A278" s="523"/>
      <c r="B278" s="524"/>
      <c r="C278" s="187" t="s">
        <v>593</v>
      </c>
      <c r="D278" s="442" t="s">
        <v>594</v>
      </c>
      <c r="E278" s="561">
        <f>AVERAGE(F278:I278)</f>
        <v>3.94</v>
      </c>
      <c r="F278" s="189">
        <v>3.94</v>
      </c>
      <c r="G278" s="189">
        <v>3.94</v>
      </c>
      <c r="H278" s="189">
        <v>3.94</v>
      </c>
      <c r="I278" s="189">
        <v>3.94</v>
      </c>
      <c r="M278" s="56"/>
    </row>
    <row r="279" spans="1:13" ht="18" customHeight="1">
      <c r="A279" s="523"/>
      <c r="B279" s="524"/>
      <c r="C279" s="187" t="s">
        <v>595</v>
      </c>
      <c r="D279" s="444" t="s">
        <v>596</v>
      </c>
      <c r="E279" s="561">
        <f>AVERAGE(F279:I279)</f>
        <v>3.5150000000000001</v>
      </c>
      <c r="F279" s="189">
        <v>3.59</v>
      </c>
      <c r="G279" s="189">
        <v>3.59</v>
      </c>
      <c r="H279" s="189">
        <v>3.47</v>
      </c>
      <c r="I279" s="189">
        <v>3.41</v>
      </c>
      <c r="M279" s="56"/>
    </row>
    <row r="280" spans="1:13" ht="18" customHeight="1">
      <c r="A280" s="523"/>
      <c r="B280" s="524"/>
      <c r="C280" s="187" t="s">
        <v>597</v>
      </c>
      <c r="D280" s="444" t="s">
        <v>598</v>
      </c>
      <c r="E280" s="561">
        <f>AVERAGE(F280:I280)</f>
        <v>4.1350000000000007</v>
      </c>
      <c r="F280" s="189">
        <v>4.18</v>
      </c>
      <c r="G280" s="189">
        <v>4.12</v>
      </c>
      <c r="H280" s="189">
        <v>4.12</v>
      </c>
      <c r="I280" s="189">
        <v>4.12</v>
      </c>
      <c r="M280" s="56"/>
    </row>
    <row r="281" spans="1:13" ht="18" customHeight="1">
      <c r="A281" s="523"/>
      <c r="B281" s="524"/>
      <c r="C281" s="192" t="s">
        <v>599</v>
      </c>
      <c r="D281" s="446" t="s">
        <v>600</v>
      </c>
      <c r="E281" s="548">
        <f>AVERAGE(F281:I281)</f>
        <v>4.38</v>
      </c>
      <c r="F281" s="193">
        <v>4.41</v>
      </c>
      <c r="G281" s="193">
        <v>4.3499999999999996</v>
      </c>
      <c r="H281" s="193">
        <v>4.3499999999999996</v>
      </c>
      <c r="I281" s="193">
        <v>4.41</v>
      </c>
      <c r="M281" s="56"/>
    </row>
    <row r="282" spans="1:13" ht="18" customHeight="1">
      <c r="A282" s="522" t="s">
        <v>5719</v>
      </c>
      <c r="B282" s="520" t="s">
        <v>601</v>
      </c>
      <c r="C282" s="535"/>
      <c r="D282" s="538"/>
      <c r="E282" s="470">
        <f>AVERAGE(E283:E288)</f>
        <v>4.6314166666666665</v>
      </c>
      <c r="F282" s="470">
        <f>AVERAGE(F283:F288)</f>
        <v>4.6350000000000007</v>
      </c>
      <c r="G282" s="470">
        <f>AVERAGE(G283:G288)</f>
        <v>4.63</v>
      </c>
      <c r="H282" s="470">
        <f>AVERAGE(H283:H288)</f>
        <v>4.6306666666666665</v>
      </c>
      <c r="I282" s="91">
        <f>AVERAGE(I283:I288)</f>
        <v>4.63</v>
      </c>
      <c r="M282" s="56"/>
    </row>
    <row r="283" spans="1:13" ht="18" customHeight="1">
      <c r="A283" s="519"/>
      <c r="B283" s="521"/>
      <c r="C283" s="185" t="s">
        <v>602</v>
      </c>
      <c r="D283" s="438" t="s">
        <v>603</v>
      </c>
      <c r="E283" s="560">
        <f t="shared" ref="E283:E288" si="24">AVERAGE(F283:I283)</f>
        <v>4.59</v>
      </c>
      <c r="F283" s="186">
        <v>4.59</v>
      </c>
      <c r="G283" s="186">
        <v>4.59</v>
      </c>
      <c r="H283" s="186">
        <v>4.59</v>
      </c>
      <c r="I283" s="186">
        <v>4.59</v>
      </c>
      <c r="M283" s="56"/>
    </row>
    <row r="284" spans="1:13" ht="18" customHeight="1">
      <c r="A284" s="519"/>
      <c r="B284" s="521"/>
      <c r="C284" s="187" t="s">
        <v>604</v>
      </c>
      <c r="D284" s="439" t="s">
        <v>605</v>
      </c>
      <c r="E284" s="561">
        <f t="shared" si="24"/>
        <v>4.5975000000000001</v>
      </c>
      <c r="F284" s="189">
        <v>4.62</v>
      </c>
      <c r="G284" s="189">
        <v>4.59</v>
      </c>
      <c r="H284" s="189">
        <v>4.59</v>
      </c>
      <c r="I284" s="189">
        <v>4.59</v>
      </c>
      <c r="M284" s="56"/>
    </row>
    <row r="285" spans="1:13" ht="18" customHeight="1">
      <c r="A285" s="519"/>
      <c r="B285" s="521"/>
      <c r="C285" s="187" t="s">
        <v>606</v>
      </c>
      <c r="D285" s="439" t="s">
        <v>607</v>
      </c>
      <c r="E285" s="561">
        <f t="shared" si="24"/>
        <v>4.6500000000000004</v>
      </c>
      <c r="F285" s="189">
        <v>4.6500000000000004</v>
      </c>
      <c r="G285" s="189">
        <v>4.6500000000000004</v>
      </c>
      <c r="H285" s="189">
        <v>4.6500000000000004</v>
      </c>
      <c r="I285" s="189">
        <v>4.6500000000000004</v>
      </c>
      <c r="M285" s="56"/>
    </row>
    <row r="286" spans="1:13" ht="18" customHeight="1">
      <c r="A286" s="519"/>
      <c r="B286" s="521"/>
      <c r="C286" s="187" t="s">
        <v>608</v>
      </c>
      <c r="D286" s="439" t="s">
        <v>609</v>
      </c>
      <c r="E286" s="561">
        <f t="shared" si="24"/>
        <v>4.6509999999999998</v>
      </c>
      <c r="F286" s="189">
        <v>4.6500000000000004</v>
      </c>
      <c r="G286" s="189">
        <v>4.6500000000000004</v>
      </c>
      <c r="H286" s="189">
        <v>4.6539999999999999</v>
      </c>
      <c r="I286" s="189">
        <v>4.6500000000000004</v>
      </c>
      <c r="M286" s="56"/>
    </row>
    <row r="287" spans="1:13" ht="18" customHeight="1">
      <c r="A287" s="519"/>
      <c r="B287" s="521"/>
      <c r="C287" s="187" t="s">
        <v>610</v>
      </c>
      <c r="D287" s="439" t="s">
        <v>611</v>
      </c>
      <c r="E287" s="561">
        <f t="shared" si="24"/>
        <v>4.6500000000000004</v>
      </c>
      <c r="F287" s="189">
        <v>4.6500000000000004</v>
      </c>
      <c r="G287" s="189">
        <v>4.6500000000000004</v>
      </c>
      <c r="H287" s="189">
        <v>4.6500000000000004</v>
      </c>
      <c r="I287" s="189">
        <v>4.6500000000000004</v>
      </c>
      <c r="M287" s="56"/>
    </row>
    <row r="288" spans="1:13" ht="18" customHeight="1">
      <c r="A288" s="519"/>
      <c r="B288" s="521"/>
      <c r="C288" s="192" t="s">
        <v>610</v>
      </c>
      <c r="D288" s="440" t="s">
        <v>612</v>
      </c>
      <c r="E288" s="548">
        <f t="shared" si="24"/>
        <v>4.6500000000000004</v>
      </c>
      <c r="F288" s="193">
        <v>4.6500000000000004</v>
      </c>
      <c r="G288" s="193">
        <v>4.6500000000000004</v>
      </c>
      <c r="H288" s="193">
        <v>4.6500000000000004</v>
      </c>
      <c r="I288" s="193">
        <v>4.6500000000000004</v>
      </c>
      <c r="M288" s="56"/>
    </row>
    <row r="289" spans="1:13" ht="18" customHeight="1">
      <c r="A289" s="522" t="s">
        <v>5719</v>
      </c>
      <c r="B289" s="520" t="s">
        <v>613</v>
      </c>
      <c r="C289" s="535"/>
      <c r="D289" s="538"/>
      <c r="E289" s="470">
        <f>AVERAGE(E290:E298)</f>
        <v>4.4419444444444443</v>
      </c>
      <c r="F289" s="470">
        <f>AVERAGE(F290:F298)</f>
        <v>4.4577777777777774</v>
      </c>
      <c r="G289" s="470">
        <f>AVERAGE(G290:G298)</f>
        <v>4.4522222222222219</v>
      </c>
      <c r="H289" s="470">
        <f>AVERAGE(H290:H298)</f>
        <v>4.4144444444444453</v>
      </c>
      <c r="I289" s="470">
        <f>AVERAGE(I290:I298)</f>
        <v>4.4433333333333325</v>
      </c>
      <c r="M289" s="56"/>
    </row>
    <row r="290" spans="1:13" ht="18" customHeight="1">
      <c r="A290" s="523"/>
      <c r="B290" s="521"/>
      <c r="C290" s="185" t="s">
        <v>614</v>
      </c>
      <c r="D290" s="438" t="s">
        <v>615</v>
      </c>
      <c r="E290" s="560">
        <f>AVERAGE(F290:I290)</f>
        <v>4.5249999999999995</v>
      </c>
      <c r="F290" s="186">
        <v>4.5199999999999996</v>
      </c>
      <c r="G290" s="186">
        <v>4.5199999999999996</v>
      </c>
      <c r="H290" s="186">
        <v>4.5199999999999996</v>
      </c>
      <c r="I290" s="186">
        <v>4.54</v>
      </c>
      <c r="M290" s="56"/>
    </row>
    <row r="291" spans="1:13" ht="18" customHeight="1">
      <c r="A291" s="523"/>
      <c r="B291" s="521"/>
      <c r="C291" s="187" t="s">
        <v>616</v>
      </c>
      <c r="D291" s="444" t="s">
        <v>617</v>
      </c>
      <c r="E291" s="561">
        <f t="shared" ref="E291:E298" si="25">AVERAGE(F291:I291)</f>
        <v>4.2699999999999996</v>
      </c>
      <c r="F291" s="188">
        <v>4.3</v>
      </c>
      <c r="G291" s="189">
        <v>4.3</v>
      </c>
      <c r="H291" s="189">
        <v>4.21</v>
      </c>
      <c r="I291" s="189">
        <v>4.2699999999999996</v>
      </c>
      <c r="M291" s="56"/>
    </row>
    <row r="292" spans="1:13" ht="18" customHeight="1">
      <c r="A292" s="523"/>
      <c r="B292" s="521"/>
      <c r="C292" s="187" t="s">
        <v>618</v>
      </c>
      <c r="D292" s="444" t="s">
        <v>619</v>
      </c>
      <c r="E292" s="561">
        <f t="shared" si="25"/>
        <v>4.38</v>
      </c>
      <c r="F292" s="188">
        <v>4.4000000000000004</v>
      </c>
      <c r="G292" s="189">
        <v>4.4000000000000004</v>
      </c>
      <c r="H292" s="189">
        <v>4.3600000000000003</v>
      </c>
      <c r="I292" s="189">
        <v>4.3600000000000003</v>
      </c>
      <c r="M292" s="56"/>
    </row>
    <row r="293" spans="1:13" ht="18" customHeight="1">
      <c r="A293" s="523"/>
      <c r="B293" s="521"/>
      <c r="C293" s="187" t="s">
        <v>620</v>
      </c>
      <c r="D293" s="444" t="s">
        <v>621</v>
      </c>
      <c r="E293" s="561">
        <f t="shared" si="25"/>
        <v>4.4000000000000004</v>
      </c>
      <c r="F293" s="188">
        <v>4.42</v>
      </c>
      <c r="G293" s="189">
        <v>4.37</v>
      </c>
      <c r="H293" s="189">
        <v>4.3899999999999997</v>
      </c>
      <c r="I293" s="189">
        <v>4.42</v>
      </c>
      <c r="M293" s="56"/>
    </row>
    <row r="294" spans="1:13" ht="18" customHeight="1">
      <c r="A294" s="523"/>
      <c r="B294" s="521"/>
      <c r="C294" s="187" t="s">
        <v>622</v>
      </c>
      <c r="D294" s="444" t="s">
        <v>623</v>
      </c>
      <c r="E294" s="561">
        <f t="shared" si="25"/>
        <v>4.5424999999999995</v>
      </c>
      <c r="F294" s="188">
        <v>4.54</v>
      </c>
      <c r="G294" s="189">
        <v>4.5199999999999996</v>
      </c>
      <c r="H294" s="189">
        <v>4.57</v>
      </c>
      <c r="I294" s="189">
        <v>4.54</v>
      </c>
      <c r="M294" s="56"/>
    </row>
    <row r="295" spans="1:13" ht="18" customHeight="1">
      <c r="A295" s="523"/>
      <c r="B295" s="521"/>
      <c r="C295" s="187" t="s">
        <v>624</v>
      </c>
      <c r="D295" s="444" t="s">
        <v>625</v>
      </c>
      <c r="E295" s="561">
        <f t="shared" si="25"/>
        <v>4.2850000000000001</v>
      </c>
      <c r="F295" s="188">
        <v>4.3099999999999996</v>
      </c>
      <c r="G295" s="189">
        <v>4.3099999999999996</v>
      </c>
      <c r="H295" s="189">
        <v>4.22</v>
      </c>
      <c r="I295" s="189">
        <v>4.3</v>
      </c>
      <c r="M295" s="56"/>
    </row>
    <row r="296" spans="1:13" ht="18" customHeight="1">
      <c r="A296" s="523"/>
      <c r="B296" s="521"/>
      <c r="C296" s="187" t="s">
        <v>626</v>
      </c>
      <c r="D296" s="444" t="s">
        <v>627</v>
      </c>
      <c r="E296" s="561">
        <f t="shared" si="25"/>
        <v>4.4600000000000009</v>
      </c>
      <c r="F296" s="188">
        <v>4.4800000000000004</v>
      </c>
      <c r="G296" s="189">
        <v>4.46</v>
      </c>
      <c r="H296" s="189">
        <v>4.4800000000000004</v>
      </c>
      <c r="I296" s="189">
        <v>4.42</v>
      </c>
      <c r="M296" s="56"/>
    </row>
    <row r="297" spans="1:13" ht="18" customHeight="1">
      <c r="A297" s="523"/>
      <c r="B297" s="521"/>
      <c r="C297" s="187" t="s">
        <v>628</v>
      </c>
      <c r="D297" s="444" t="s">
        <v>629</v>
      </c>
      <c r="E297" s="561">
        <f t="shared" si="25"/>
        <v>4.57</v>
      </c>
      <c r="F297" s="188">
        <v>4.58</v>
      </c>
      <c r="G297" s="189">
        <v>4.6100000000000003</v>
      </c>
      <c r="H297" s="189">
        <v>4.49</v>
      </c>
      <c r="I297" s="189">
        <v>4.5999999999999996</v>
      </c>
      <c r="M297" s="56"/>
    </row>
    <row r="298" spans="1:13" ht="18" customHeight="1">
      <c r="A298" s="523"/>
      <c r="B298" s="521"/>
      <c r="C298" s="192" t="s">
        <v>630</v>
      </c>
      <c r="D298" s="446" t="s">
        <v>631</v>
      </c>
      <c r="E298" s="548">
        <f t="shared" si="25"/>
        <v>4.5449999999999999</v>
      </c>
      <c r="F298" s="193">
        <v>4.57</v>
      </c>
      <c r="G298" s="193">
        <v>4.58</v>
      </c>
      <c r="H298" s="193">
        <v>4.49</v>
      </c>
      <c r="I298" s="193">
        <v>4.54</v>
      </c>
      <c r="M298" s="56"/>
    </row>
    <row r="299" spans="1:13" ht="18" customHeight="1">
      <c r="A299" s="522" t="s">
        <v>5719</v>
      </c>
      <c r="B299" s="520" t="s">
        <v>632</v>
      </c>
      <c r="C299" s="535"/>
      <c r="D299" s="538"/>
      <c r="E299" s="470">
        <f>AVERAGE(E300:E322)</f>
        <v>4.2394565217391307</v>
      </c>
      <c r="F299" s="470">
        <f>AVERAGE(F300:F322)</f>
        <v>4.2469565217391301</v>
      </c>
      <c r="G299" s="470">
        <f>AVERAGE(G300:G322)</f>
        <v>4.2526086956521736</v>
      </c>
      <c r="H299" s="470">
        <f>AVERAGE(H300:H322)</f>
        <v>4.2165217391304344</v>
      </c>
      <c r="I299" s="470">
        <f>AVERAGE(I300:I322)</f>
        <v>4.2417391304347829</v>
      </c>
      <c r="M299" s="56"/>
    </row>
    <row r="300" spans="1:13" ht="18" customHeight="1">
      <c r="A300" s="523"/>
      <c r="B300" s="521"/>
      <c r="C300" s="185" t="s">
        <v>633</v>
      </c>
      <c r="D300" s="441" t="s">
        <v>634</v>
      </c>
      <c r="E300" s="560">
        <f>AVERAGE(F300:I300)</f>
        <v>4.4149999999999991</v>
      </c>
      <c r="F300" s="186">
        <v>4.43</v>
      </c>
      <c r="G300" s="186">
        <v>4.47</v>
      </c>
      <c r="H300" s="186">
        <v>4.3600000000000003</v>
      </c>
      <c r="I300" s="186">
        <v>4.4000000000000004</v>
      </c>
      <c r="M300" s="56"/>
    </row>
    <row r="301" spans="1:13" ht="18" customHeight="1">
      <c r="A301" s="523"/>
      <c r="B301" s="521"/>
      <c r="C301" s="187" t="s">
        <v>635</v>
      </c>
      <c r="D301" s="444" t="s">
        <v>636</v>
      </c>
      <c r="E301" s="561">
        <f t="shared" ref="E301:E322" si="26">AVERAGE(F301:I301)</f>
        <v>4.1224999999999996</v>
      </c>
      <c r="F301" s="188">
        <v>4.13</v>
      </c>
      <c r="G301" s="189">
        <v>4.17</v>
      </c>
      <c r="H301" s="189">
        <v>4.0599999999999996</v>
      </c>
      <c r="I301" s="189">
        <v>4.13</v>
      </c>
      <c r="M301" s="56"/>
    </row>
    <row r="302" spans="1:13" ht="18" customHeight="1">
      <c r="A302" s="523"/>
      <c r="B302" s="521"/>
      <c r="C302" s="187" t="s">
        <v>637</v>
      </c>
      <c r="D302" s="444" t="s">
        <v>638</v>
      </c>
      <c r="E302" s="561">
        <f t="shared" si="26"/>
        <v>4.125</v>
      </c>
      <c r="F302" s="188">
        <v>4.17</v>
      </c>
      <c r="G302" s="189">
        <v>4.17</v>
      </c>
      <c r="H302" s="189">
        <v>4.0599999999999996</v>
      </c>
      <c r="I302" s="189">
        <v>4.0999999999999996</v>
      </c>
      <c r="M302" s="56"/>
    </row>
    <row r="303" spans="1:13" ht="18" customHeight="1">
      <c r="A303" s="523"/>
      <c r="B303" s="521"/>
      <c r="C303" s="187" t="s">
        <v>639</v>
      </c>
      <c r="D303" s="447" t="s">
        <v>640</v>
      </c>
      <c r="E303" s="561">
        <f t="shared" si="26"/>
        <v>4.3774999999999995</v>
      </c>
      <c r="F303" s="188">
        <v>4.4000000000000004</v>
      </c>
      <c r="G303" s="189">
        <v>4.21</v>
      </c>
      <c r="H303" s="189">
        <v>4.47</v>
      </c>
      <c r="I303" s="189">
        <v>4.43</v>
      </c>
      <c r="M303" s="56"/>
    </row>
    <row r="304" spans="1:13" ht="18" customHeight="1">
      <c r="A304" s="523"/>
      <c r="B304" s="521"/>
      <c r="C304" s="187" t="s">
        <v>641</v>
      </c>
      <c r="D304" s="439" t="s">
        <v>642</v>
      </c>
      <c r="E304" s="561">
        <f t="shared" si="26"/>
        <v>4.42</v>
      </c>
      <c r="F304" s="188">
        <v>4.38</v>
      </c>
      <c r="G304" s="189">
        <v>4.46</v>
      </c>
      <c r="H304" s="189">
        <v>4.38</v>
      </c>
      <c r="I304" s="189">
        <v>4.46</v>
      </c>
      <c r="M304" s="56"/>
    </row>
    <row r="305" spans="1:13" ht="18" customHeight="1">
      <c r="A305" s="523"/>
      <c r="B305" s="521"/>
      <c r="C305" s="187" t="s">
        <v>643</v>
      </c>
      <c r="D305" s="439" t="s">
        <v>644</v>
      </c>
      <c r="E305" s="561">
        <f t="shared" si="26"/>
        <v>4.2175000000000002</v>
      </c>
      <c r="F305" s="188">
        <v>4.2300000000000004</v>
      </c>
      <c r="G305" s="189">
        <v>4.1900000000000004</v>
      </c>
      <c r="H305" s="189">
        <v>4.2699999999999996</v>
      </c>
      <c r="I305" s="189">
        <v>4.18</v>
      </c>
      <c r="M305" s="56"/>
    </row>
    <row r="306" spans="1:13" ht="18" customHeight="1">
      <c r="A306" s="523"/>
      <c r="B306" s="521"/>
      <c r="C306" s="187" t="s">
        <v>645</v>
      </c>
      <c r="D306" s="439" t="s">
        <v>646</v>
      </c>
      <c r="E306" s="561">
        <f t="shared" si="26"/>
        <v>4.335</v>
      </c>
      <c r="F306" s="188">
        <v>4.29</v>
      </c>
      <c r="G306" s="189">
        <v>4.29</v>
      </c>
      <c r="H306" s="189">
        <v>4.41</v>
      </c>
      <c r="I306" s="189">
        <v>4.3499999999999996</v>
      </c>
      <c r="M306" s="56"/>
    </row>
    <row r="307" spans="1:13" ht="18" customHeight="1">
      <c r="A307" s="523"/>
      <c r="B307" s="521"/>
      <c r="C307" s="187" t="s">
        <v>647</v>
      </c>
      <c r="D307" s="439" t="s">
        <v>648</v>
      </c>
      <c r="E307" s="561">
        <f t="shared" si="26"/>
        <v>4.5599999999999996</v>
      </c>
      <c r="F307" s="188">
        <v>4.5599999999999996</v>
      </c>
      <c r="G307" s="189">
        <v>4.5599999999999996</v>
      </c>
      <c r="H307" s="189">
        <v>4.5599999999999996</v>
      </c>
      <c r="I307" s="189">
        <v>4.5599999999999996</v>
      </c>
      <c r="M307" s="56"/>
    </row>
    <row r="308" spans="1:13" ht="18" customHeight="1">
      <c r="A308" s="523"/>
      <c r="B308" s="521"/>
      <c r="C308" s="187" t="s">
        <v>649</v>
      </c>
      <c r="D308" s="439" t="s">
        <v>650</v>
      </c>
      <c r="E308" s="561">
        <f t="shared" si="26"/>
        <v>4.6500000000000004</v>
      </c>
      <c r="F308" s="188">
        <v>4.67</v>
      </c>
      <c r="G308" s="189">
        <v>4.47</v>
      </c>
      <c r="H308" s="189">
        <v>4.7300000000000004</v>
      </c>
      <c r="I308" s="189">
        <v>4.7300000000000004</v>
      </c>
      <c r="M308" s="56"/>
    </row>
    <row r="309" spans="1:13" ht="18" customHeight="1">
      <c r="A309" s="523"/>
      <c r="B309" s="521"/>
      <c r="C309" s="187" t="s">
        <v>651</v>
      </c>
      <c r="D309" s="439" t="s">
        <v>652</v>
      </c>
      <c r="E309" s="561">
        <f t="shared" si="26"/>
        <v>4.3149999999999995</v>
      </c>
      <c r="F309" s="188">
        <v>4.4000000000000004</v>
      </c>
      <c r="G309" s="189">
        <v>4.3</v>
      </c>
      <c r="H309" s="189">
        <v>4.2300000000000004</v>
      </c>
      <c r="I309" s="189">
        <v>4.33</v>
      </c>
      <c r="M309" s="56"/>
    </row>
    <row r="310" spans="1:13" ht="18" customHeight="1">
      <c r="A310" s="523"/>
      <c r="B310" s="521"/>
      <c r="C310" s="187" t="s">
        <v>653</v>
      </c>
      <c r="D310" s="447" t="s">
        <v>654</v>
      </c>
      <c r="E310" s="561">
        <f t="shared" si="26"/>
        <v>3.8400000000000003</v>
      </c>
      <c r="F310" s="189">
        <v>3.83</v>
      </c>
      <c r="G310" s="189">
        <v>3.87</v>
      </c>
      <c r="H310" s="189">
        <v>3.83</v>
      </c>
      <c r="I310" s="189">
        <v>3.83</v>
      </c>
      <c r="M310" s="56"/>
    </row>
    <row r="311" spans="1:13" ht="18" customHeight="1">
      <c r="A311" s="523"/>
      <c r="B311" s="521"/>
      <c r="C311" s="187" t="s">
        <v>655</v>
      </c>
      <c r="D311" s="444" t="s">
        <v>656</v>
      </c>
      <c r="E311" s="561">
        <f t="shared" si="26"/>
        <v>4.5425000000000004</v>
      </c>
      <c r="F311" s="189">
        <v>4.54</v>
      </c>
      <c r="G311" s="189">
        <v>4.51</v>
      </c>
      <c r="H311" s="189">
        <v>4.58</v>
      </c>
      <c r="I311" s="189">
        <v>4.54</v>
      </c>
      <c r="M311" s="56"/>
    </row>
    <row r="312" spans="1:13" ht="18" customHeight="1">
      <c r="A312" s="523"/>
      <c r="B312" s="521"/>
      <c r="C312" s="187" t="s">
        <v>657</v>
      </c>
      <c r="D312" s="444" t="s">
        <v>658</v>
      </c>
      <c r="E312" s="565">
        <f t="shared" si="26"/>
        <v>4.29</v>
      </c>
      <c r="F312" s="189">
        <v>4.29</v>
      </c>
      <c r="G312" s="189">
        <v>4.37</v>
      </c>
      <c r="H312" s="189">
        <v>4.21</v>
      </c>
      <c r="I312" s="189">
        <v>4.29</v>
      </c>
      <c r="M312" s="56"/>
    </row>
    <row r="313" spans="1:13" ht="18" customHeight="1">
      <c r="A313" s="523"/>
      <c r="B313" s="521"/>
      <c r="C313" s="187" t="s">
        <v>659</v>
      </c>
      <c r="D313" s="444" t="s">
        <v>660</v>
      </c>
      <c r="E313" s="561">
        <f t="shared" si="26"/>
        <v>3.7974999999999999</v>
      </c>
      <c r="F313" s="189">
        <v>3.69</v>
      </c>
      <c r="G313" s="189">
        <v>3.86</v>
      </c>
      <c r="H313" s="189">
        <v>3.64</v>
      </c>
      <c r="I313" s="189">
        <v>4</v>
      </c>
      <c r="M313" s="56"/>
    </row>
    <row r="314" spans="1:13" ht="18" customHeight="1">
      <c r="A314" s="523"/>
      <c r="B314" s="521"/>
      <c r="C314" s="187" t="s">
        <v>661</v>
      </c>
      <c r="D314" s="447" t="s">
        <v>662</v>
      </c>
      <c r="E314" s="561">
        <f t="shared" si="26"/>
        <v>3.7875000000000001</v>
      </c>
      <c r="F314" s="188">
        <v>3.83</v>
      </c>
      <c r="G314" s="189">
        <v>3.79</v>
      </c>
      <c r="H314" s="189">
        <v>3.78</v>
      </c>
      <c r="I314" s="189">
        <v>3.75</v>
      </c>
      <c r="M314" s="56"/>
    </row>
    <row r="315" spans="1:13" ht="18" customHeight="1">
      <c r="A315" s="523"/>
      <c r="B315" s="521"/>
      <c r="C315" s="187" t="s">
        <v>663</v>
      </c>
      <c r="D315" s="447" t="s">
        <v>664</v>
      </c>
      <c r="E315" s="561">
        <f t="shared" si="26"/>
        <v>3.78</v>
      </c>
      <c r="F315" s="188">
        <v>3.82</v>
      </c>
      <c r="G315" s="189">
        <v>3.8</v>
      </c>
      <c r="H315" s="189">
        <v>3.73</v>
      </c>
      <c r="I315" s="189">
        <v>3.77</v>
      </c>
      <c r="M315" s="56"/>
    </row>
    <row r="316" spans="1:13" ht="18" customHeight="1">
      <c r="A316" s="523"/>
      <c r="B316" s="521"/>
      <c r="C316" s="187" t="s">
        <v>665</v>
      </c>
      <c r="D316" s="439" t="s">
        <v>666</v>
      </c>
      <c r="E316" s="561">
        <f t="shared" si="26"/>
        <v>4.6950000000000003</v>
      </c>
      <c r="F316" s="189">
        <v>4.7</v>
      </c>
      <c r="G316" s="189">
        <v>4.67</v>
      </c>
      <c r="H316" s="189">
        <v>4.71</v>
      </c>
      <c r="I316" s="189">
        <v>4.7</v>
      </c>
      <c r="M316" s="56"/>
    </row>
    <row r="317" spans="1:13" ht="18" customHeight="1">
      <c r="A317" s="523"/>
      <c r="B317" s="521"/>
      <c r="C317" s="187" t="s">
        <v>667</v>
      </c>
      <c r="D317" s="439" t="s">
        <v>668</v>
      </c>
      <c r="E317" s="561">
        <f t="shared" si="26"/>
        <v>4.2275</v>
      </c>
      <c r="F317" s="188">
        <v>4.2</v>
      </c>
      <c r="G317" s="189">
        <v>4.3099999999999996</v>
      </c>
      <c r="H317" s="189">
        <v>4.2</v>
      </c>
      <c r="I317" s="189">
        <v>4.2</v>
      </c>
      <c r="M317" s="56"/>
    </row>
    <row r="318" spans="1:13" ht="18" customHeight="1">
      <c r="A318" s="523"/>
      <c r="B318" s="521"/>
      <c r="C318" s="187" t="s">
        <v>669</v>
      </c>
      <c r="D318" s="439" t="s">
        <v>670</v>
      </c>
      <c r="E318" s="561">
        <f t="shared" si="26"/>
        <v>4.4074999999999998</v>
      </c>
      <c r="F318" s="188">
        <v>4.4400000000000004</v>
      </c>
      <c r="G318" s="189">
        <v>4.41</v>
      </c>
      <c r="H318" s="189">
        <v>4.47</v>
      </c>
      <c r="I318" s="189">
        <v>4.3099999999999996</v>
      </c>
      <c r="M318" s="56"/>
    </row>
    <row r="319" spans="1:13" ht="18" customHeight="1">
      <c r="A319" s="523"/>
      <c r="B319" s="521"/>
      <c r="C319" s="187" t="s">
        <v>671</v>
      </c>
      <c r="D319" s="439" t="s">
        <v>672</v>
      </c>
      <c r="E319" s="561">
        <f t="shared" si="26"/>
        <v>4.4000000000000004</v>
      </c>
      <c r="F319" s="188">
        <v>4.4000000000000004</v>
      </c>
      <c r="G319" s="189">
        <v>4.47</v>
      </c>
      <c r="H319" s="189">
        <v>4.33</v>
      </c>
      <c r="I319" s="189">
        <v>4.4000000000000004</v>
      </c>
      <c r="M319" s="56"/>
    </row>
    <row r="320" spans="1:13" ht="18" customHeight="1">
      <c r="A320" s="523"/>
      <c r="B320" s="521"/>
      <c r="C320" s="187" t="s">
        <v>673</v>
      </c>
      <c r="D320" s="439" t="s">
        <v>674</v>
      </c>
      <c r="E320" s="561">
        <f t="shared" si="26"/>
        <v>4.43</v>
      </c>
      <c r="F320" s="188">
        <v>4.29</v>
      </c>
      <c r="G320" s="189">
        <v>4.5</v>
      </c>
      <c r="H320" s="189">
        <v>4.3600000000000003</v>
      </c>
      <c r="I320" s="189">
        <v>4.57</v>
      </c>
      <c r="M320" s="56"/>
    </row>
    <row r="321" spans="1:13" ht="18" customHeight="1">
      <c r="A321" s="523"/>
      <c r="B321" s="521"/>
      <c r="C321" s="187" t="s">
        <v>675</v>
      </c>
      <c r="D321" s="439" t="s">
        <v>676</v>
      </c>
      <c r="E321" s="561">
        <f t="shared" si="26"/>
        <v>4.16</v>
      </c>
      <c r="F321" s="188">
        <v>4.21</v>
      </c>
      <c r="G321" s="189">
        <v>4.29</v>
      </c>
      <c r="H321" s="189">
        <v>4.21</v>
      </c>
      <c r="I321" s="189">
        <v>3.93</v>
      </c>
      <c r="M321" s="56"/>
    </row>
    <row r="322" spans="1:13" ht="18" customHeight="1">
      <c r="A322" s="523"/>
      <c r="B322" s="521"/>
      <c r="C322" s="205" t="s">
        <v>677</v>
      </c>
      <c r="D322" s="451" t="s">
        <v>678</v>
      </c>
      <c r="E322" s="562">
        <f t="shared" si="26"/>
        <v>3.6124999999999998</v>
      </c>
      <c r="F322" s="190">
        <v>3.78</v>
      </c>
      <c r="G322" s="191">
        <v>3.67</v>
      </c>
      <c r="H322" s="191">
        <v>3.4</v>
      </c>
      <c r="I322" s="191">
        <v>3.6</v>
      </c>
      <c r="M322" s="56"/>
    </row>
    <row r="323" spans="1:13" ht="18" customHeight="1">
      <c r="A323" s="520" t="s">
        <v>5720</v>
      </c>
      <c r="B323" s="526"/>
      <c r="C323" s="526"/>
      <c r="D323" s="546"/>
      <c r="E323" s="470">
        <f>AVERAGEIF($C$79:$C$322,"**",E79:E322)</f>
        <v>4.4569072398190031</v>
      </c>
      <c r="F323" s="470">
        <f t="shared" ref="F323:I323" si="27">AVERAGEIF($C$79:$C$322,"**",F79:F322)</f>
        <v>4.4577466063348394</v>
      </c>
      <c r="G323" s="470">
        <f t="shared" si="27"/>
        <v>4.470542986425337</v>
      </c>
      <c r="H323" s="470">
        <f t="shared" si="27"/>
        <v>4.4319638009049811</v>
      </c>
      <c r="I323" s="470">
        <f t="shared" si="27"/>
        <v>4.4673755656108582</v>
      </c>
      <c r="M323" s="56"/>
    </row>
    <row r="324" spans="1:13" ht="18" customHeight="1">
      <c r="A324" s="522" t="s">
        <v>5722</v>
      </c>
      <c r="B324" s="520" t="s">
        <v>695</v>
      </c>
      <c r="C324" s="528"/>
      <c r="D324" s="547"/>
      <c r="E324" s="470">
        <f>AVERAGE(E325:E327)</f>
        <v>4.3066666666666666</v>
      </c>
      <c r="F324" s="470">
        <f>AVERAGE(F325:F327)</f>
        <v>4.3166666666666664</v>
      </c>
      <c r="G324" s="470">
        <f>AVERAGE(G325:G327)</f>
        <v>4.3033333333333337</v>
      </c>
      <c r="H324" s="470">
        <f>AVERAGE(H325:H327)</f>
        <v>4.3033333333333337</v>
      </c>
      <c r="I324" s="470">
        <f>AVERAGE(I325:I327)</f>
        <v>4.3033333333333337</v>
      </c>
      <c r="M324" s="56"/>
    </row>
    <row r="325" spans="1:13" ht="18" customHeight="1">
      <c r="A325" s="519"/>
      <c r="B325" s="521"/>
      <c r="C325" s="185" t="s">
        <v>696</v>
      </c>
      <c r="D325" s="438" t="s">
        <v>697</v>
      </c>
      <c r="E325" s="560">
        <f>AVERAGE(F325:I325)</f>
        <v>4.33</v>
      </c>
      <c r="F325" s="186">
        <v>4.33</v>
      </c>
      <c r="G325" s="186">
        <v>4.33</v>
      </c>
      <c r="H325" s="186">
        <v>4.33</v>
      </c>
      <c r="I325" s="186">
        <v>4.33</v>
      </c>
      <c r="M325" s="56"/>
    </row>
    <row r="326" spans="1:13" ht="18" customHeight="1">
      <c r="A326" s="519"/>
      <c r="B326" s="521"/>
      <c r="C326" s="187" t="s">
        <v>698</v>
      </c>
      <c r="D326" s="439" t="s">
        <v>699</v>
      </c>
      <c r="E326" s="561">
        <f>AVERAGE(F326:I326)</f>
        <v>4.33</v>
      </c>
      <c r="F326" s="188">
        <v>4.33</v>
      </c>
      <c r="G326" s="189">
        <v>4.33</v>
      </c>
      <c r="H326" s="189">
        <v>4.33</v>
      </c>
      <c r="I326" s="189">
        <v>4.33</v>
      </c>
      <c r="M326" s="56"/>
    </row>
    <row r="327" spans="1:13" ht="18" customHeight="1">
      <c r="A327" s="519"/>
      <c r="B327" s="521"/>
      <c r="C327" s="192" t="s">
        <v>700</v>
      </c>
      <c r="D327" s="440" t="s">
        <v>701</v>
      </c>
      <c r="E327" s="548">
        <f>AVERAGE(F327:I327)</f>
        <v>4.26</v>
      </c>
      <c r="F327" s="195">
        <v>4.29</v>
      </c>
      <c r="G327" s="193">
        <v>4.25</v>
      </c>
      <c r="H327" s="193">
        <v>4.25</v>
      </c>
      <c r="I327" s="193">
        <v>4.25</v>
      </c>
      <c r="M327" s="56"/>
    </row>
    <row r="328" spans="1:13" ht="18" customHeight="1">
      <c r="A328" s="522" t="s">
        <v>5722</v>
      </c>
      <c r="B328" s="520" t="s">
        <v>702</v>
      </c>
      <c r="C328" s="528"/>
      <c r="D328" s="547"/>
      <c r="E328" s="545">
        <f>AVERAGE(E329:E331)</f>
        <v>4.58</v>
      </c>
      <c r="F328" s="470">
        <f>AVERAGE(F329:F331)</f>
        <v>4.5199999999999996</v>
      </c>
      <c r="G328" s="470">
        <f>AVERAGE(G329:G331)</f>
        <v>4.6166666666666671</v>
      </c>
      <c r="H328" s="470">
        <f>AVERAGE(H329:H331)</f>
        <v>4.6066666666666665</v>
      </c>
      <c r="I328" s="470">
        <f>AVERAGE(I329:I331)</f>
        <v>4.5766666666666671</v>
      </c>
      <c r="M328" s="56"/>
    </row>
    <row r="329" spans="1:13" ht="18" customHeight="1">
      <c r="A329" s="519"/>
      <c r="B329" s="521"/>
      <c r="C329" s="185" t="s">
        <v>698</v>
      </c>
      <c r="D329" s="438" t="s">
        <v>699</v>
      </c>
      <c r="E329" s="560">
        <f>AVERAGE(F329:I329)</f>
        <v>4.4075000000000006</v>
      </c>
      <c r="F329" s="186">
        <v>4.37</v>
      </c>
      <c r="G329" s="186">
        <v>4.41</v>
      </c>
      <c r="H329" s="186">
        <v>4.41</v>
      </c>
      <c r="I329" s="186">
        <v>4.4400000000000004</v>
      </c>
      <c r="M329" s="56"/>
    </row>
    <row r="330" spans="1:13" ht="18" customHeight="1">
      <c r="A330" s="519"/>
      <c r="B330" s="521"/>
      <c r="C330" s="187" t="s">
        <v>700</v>
      </c>
      <c r="D330" s="439" t="s">
        <v>701</v>
      </c>
      <c r="E330" s="561">
        <f>AVERAGE(F330:I330)</f>
        <v>4.7225000000000001</v>
      </c>
      <c r="F330" s="188">
        <v>4.67</v>
      </c>
      <c r="G330" s="189">
        <v>4.74</v>
      </c>
      <c r="H330" s="189">
        <v>4.78</v>
      </c>
      <c r="I330" s="189">
        <v>4.7</v>
      </c>
      <c r="M330" s="56"/>
    </row>
    <row r="331" spans="1:13" ht="18" customHeight="1">
      <c r="A331" s="519"/>
      <c r="B331" s="521"/>
      <c r="C331" s="192" t="s">
        <v>696</v>
      </c>
      <c r="D331" s="443" t="s">
        <v>697</v>
      </c>
      <c r="E331" s="548">
        <f>AVERAGE(F331:I331)</f>
        <v>4.6099999999999994</v>
      </c>
      <c r="F331" s="195">
        <v>4.5199999999999996</v>
      </c>
      <c r="G331" s="193">
        <v>4.7</v>
      </c>
      <c r="H331" s="193">
        <v>4.63</v>
      </c>
      <c r="I331" s="193">
        <v>4.59</v>
      </c>
      <c r="M331" s="56"/>
    </row>
    <row r="332" spans="1:13" ht="18" customHeight="1">
      <c r="A332" s="522" t="s">
        <v>5722</v>
      </c>
      <c r="B332" s="520" t="s">
        <v>703</v>
      </c>
      <c r="C332" s="535"/>
      <c r="D332" s="538"/>
      <c r="E332" s="545">
        <f>AVERAGE(E333:E344)</f>
        <v>4.7833333333333332</v>
      </c>
      <c r="F332" s="545">
        <f>AVERAGE(F333:F344)</f>
        <v>4.7674999999999992</v>
      </c>
      <c r="G332" s="545">
        <f>AVERAGE(G333:G344)</f>
        <v>4.7849999999999993</v>
      </c>
      <c r="H332" s="545">
        <f>AVERAGE(H333:H344)</f>
        <v>4.7816666666666663</v>
      </c>
      <c r="I332" s="545">
        <f>AVERAGE(I333:I344)</f>
        <v>4.7991666666666672</v>
      </c>
      <c r="M332" s="56"/>
    </row>
    <row r="333" spans="1:13" ht="18" customHeight="1">
      <c r="A333" s="519"/>
      <c r="B333" s="521"/>
      <c r="C333" s="185" t="s">
        <v>704</v>
      </c>
      <c r="D333" s="445" t="s">
        <v>705</v>
      </c>
      <c r="E333" s="560">
        <f>AVERAGE(F333:I333)</f>
        <v>4.6825000000000001</v>
      </c>
      <c r="F333" s="194">
        <v>4.67</v>
      </c>
      <c r="G333" s="186">
        <v>4.6100000000000003</v>
      </c>
      <c r="H333" s="186">
        <v>4.67</v>
      </c>
      <c r="I333" s="186">
        <v>4.78</v>
      </c>
      <c r="M333" s="56"/>
    </row>
    <row r="334" spans="1:13" ht="18" customHeight="1">
      <c r="A334" s="519"/>
      <c r="B334" s="521"/>
      <c r="C334" s="187" t="s">
        <v>704</v>
      </c>
      <c r="D334" s="439" t="s">
        <v>706</v>
      </c>
      <c r="E334" s="561">
        <f t="shared" ref="E334:E344" si="28">AVERAGE(F334:I334)</f>
        <v>4.7649999999999997</v>
      </c>
      <c r="F334" s="188">
        <v>4.78</v>
      </c>
      <c r="G334" s="189">
        <v>4.78</v>
      </c>
      <c r="H334" s="189">
        <v>4.78</v>
      </c>
      <c r="I334" s="189">
        <v>4.72</v>
      </c>
      <c r="M334" s="56"/>
    </row>
    <row r="335" spans="1:13" ht="18" customHeight="1">
      <c r="A335" s="519"/>
      <c r="B335" s="521"/>
      <c r="C335" s="187" t="s">
        <v>704</v>
      </c>
      <c r="D335" s="439" t="s">
        <v>707</v>
      </c>
      <c r="E335" s="561">
        <f t="shared" si="28"/>
        <v>4.78</v>
      </c>
      <c r="F335" s="188">
        <v>4.78</v>
      </c>
      <c r="G335" s="189">
        <v>4.78</v>
      </c>
      <c r="H335" s="189">
        <v>4.78</v>
      </c>
      <c r="I335" s="189">
        <v>4.78</v>
      </c>
    </row>
    <row r="336" spans="1:13" ht="18" customHeight="1">
      <c r="A336" s="519"/>
      <c r="B336" s="521"/>
      <c r="C336" s="187" t="s">
        <v>708</v>
      </c>
      <c r="D336" s="439" t="s">
        <v>709</v>
      </c>
      <c r="E336" s="561">
        <f t="shared" si="28"/>
        <v>4.75</v>
      </c>
      <c r="F336" s="188">
        <v>4.72</v>
      </c>
      <c r="G336" s="189">
        <v>4.72</v>
      </c>
      <c r="H336" s="189">
        <v>4.78</v>
      </c>
      <c r="I336" s="189">
        <v>4.78</v>
      </c>
    </row>
    <row r="337" spans="1:9" ht="18" customHeight="1">
      <c r="A337" s="519"/>
      <c r="B337" s="521"/>
      <c r="C337" s="187" t="s">
        <v>708</v>
      </c>
      <c r="D337" s="439" t="s">
        <v>710</v>
      </c>
      <c r="E337" s="561">
        <f t="shared" si="28"/>
        <v>4.7650000000000006</v>
      </c>
      <c r="F337" s="188">
        <v>4.78</v>
      </c>
      <c r="G337" s="189">
        <v>4.72</v>
      </c>
      <c r="H337" s="189">
        <v>4.78</v>
      </c>
      <c r="I337" s="189">
        <v>4.78</v>
      </c>
    </row>
    <row r="338" spans="1:9" ht="18" customHeight="1">
      <c r="A338" s="519"/>
      <c r="B338" s="521"/>
      <c r="C338" s="187" t="s">
        <v>711</v>
      </c>
      <c r="D338" s="439" t="s">
        <v>712</v>
      </c>
      <c r="E338" s="561">
        <f t="shared" si="28"/>
        <v>4.7074999999999996</v>
      </c>
      <c r="F338" s="188">
        <v>4.67</v>
      </c>
      <c r="G338" s="189">
        <v>4.72</v>
      </c>
      <c r="H338" s="189">
        <v>4.72</v>
      </c>
      <c r="I338" s="189">
        <v>4.72</v>
      </c>
    </row>
    <row r="339" spans="1:9" ht="18" customHeight="1">
      <c r="A339" s="519"/>
      <c r="B339" s="521"/>
      <c r="C339" s="187" t="s">
        <v>713</v>
      </c>
      <c r="D339" s="439" t="s">
        <v>714</v>
      </c>
      <c r="E339" s="561">
        <f t="shared" si="28"/>
        <v>4.8875000000000002</v>
      </c>
      <c r="F339" s="188">
        <v>4.78</v>
      </c>
      <c r="G339" s="189">
        <v>5</v>
      </c>
      <c r="H339" s="189">
        <v>4.8899999999999997</v>
      </c>
      <c r="I339" s="189">
        <v>4.88</v>
      </c>
    </row>
    <row r="340" spans="1:9" ht="18" customHeight="1">
      <c r="A340" s="519"/>
      <c r="B340" s="521"/>
      <c r="C340" s="187" t="s">
        <v>715</v>
      </c>
      <c r="D340" s="439" t="s">
        <v>716</v>
      </c>
      <c r="E340" s="561">
        <f t="shared" si="28"/>
        <v>4.78</v>
      </c>
      <c r="F340" s="188">
        <v>4.78</v>
      </c>
      <c r="G340" s="189">
        <v>4.78</v>
      </c>
      <c r="H340" s="189">
        <v>4.78</v>
      </c>
      <c r="I340" s="189">
        <v>4.78</v>
      </c>
    </row>
    <row r="341" spans="1:9" ht="18" customHeight="1">
      <c r="A341" s="519"/>
      <c r="B341" s="521"/>
      <c r="C341" s="187" t="s">
        <v>715</v>
      </c>
      <c r="D341" s="439" t="s">
        <v>717</v>
      </c>
      <c r="E341" s="561">
        <f t="shared" si="28"/>
        <v>4.72</v>
      </c>
      <c r="F341" s="188">
        <v>4.72</v>
      </c>
      <c r="G341" s="189">
        <v>4.72</v>
      </c>
      <c r="H341" s="189">
        <v>4.72</v>
      </c>
      <c r="I341" s="189">
        <v>4.72</v>
      </c>
    </row>
    <row r="342" spans="1:9" ht="18" customHeight="1">
      <c r="A342" s="519"/>
      <c r="B342" s="521"/>
      <c r="C342" s="187" t="s">
        <v>718</v>
      </c>
      <c r="D342" s="439" t="s">
        <v>719</v>
      </c>
      <c r="E342" s="561">
        <f t="shared" si="28"/>
        <v>4.915</v>
      </c>
      <c r="F342" s="188">
        <v>4.9400000000000004</v>
      </c>
      <c r="G342" s="189">
        <v>4.9400000000000004</v>
      </c>
      <c r="H342" s="189">
        <v>4.8899999999999997</v>
      </c>
      <c r="I342" s="189">
        <v>4.8899999999999997</v>
      </c>
    </row>
    <row r="343" spans="1:9" ht="18" customHeight="1">
      <c r="A343" s="519"/>
      <c r="B343" s="521"/>
      <c r="C343" s="187" t="s">
        <v>720</v>
      </c>
      <c r="D343" s="439" t="s">
        <v>721</v>
      </c>
      <c r="E343" s="561">
        <f t="shared" si="28"/>
        <v>4.8724999999999996</v>
      </c>
      <c r="F343" s="188">
        <v>4.83</v>
      </c>
      <c r="G343" s="189">
        <v>4.8899999999999997</v>
      </c>
      <c r="H343" s="189">
        <v>4.83</v>
      </c>
      <c r="I343" s="189">
        <v>4.9400000000000004</v>
      </c>
    </row>
    <row r="344" spans="1:9" ht="18" customHeight="1">
      <c r="A344" s="519"/>
      <c r="B344" s="521"/>
      <c r="C344" s="192" t="s">
        <v>720</v>
      </c>
      <c r="D344" s="440" t="s">
        <v>722</v>
      </c>
      <c r="E344" s="548">
        <f t="shared" si="28"/>
        <v>4.7750000000000004</v>
      </c>
      <c r="F344" s="195">
        <v>4.76</v>
      </c>
      <c r="G344" s="193">
        <v>4.76</v>
      </c>
      <c r="H344" s="193">
        <v>4.76</v>
      </c>
      <c r="I344" s="193">
        <v>4.82</v>
      </c>
    </row>
    <row r="345" spans="1:9" ht="18" customHeight="1">
      <c r="A345" s="522" t="s">
        <v>5722</v>
      </c>
      <c r="B345" s="520" t="s">
        <v>723</v>
      </c>
      <c r="C345" s="535"/>
      <c r="D345" s="538"/>
      <c r="E345" s="545">
        <f>AVERAGE(E346:E353)</f>
        <v>4.666875000000001</v>
      </c>
      <c r="F345" s="545">
        <f>AVERAGE(F346:F353)</f>
        <v>4.6637499999999994</v>
      </c>
      <c r="G345" s="545">
        <f>AVERAGE(G346:G353)</f>
        <v>4.6849999999999996</v>
      </c>
      <c r="H345" s="545">
        <f>AVERAGE(H346:H353)</f>
        <v>4.6637499999999994</v>
      </c>
      <c r="I345" s="545">
        <f>AVERAGE(I346:I353)</f>
        <v>4.6550000000000002</v>
      </c>
    </row>
    <row r="346" spans="1:9" ht="18" customHeight="1">
      <c r="A346" s="519"/>
      <c r="B346" s="521"/>
      <c r="C346" s="185" t="s">
        <v>724</v>
      </c>
      <c r="D346" s="445" t="s">
        <v>725</v>
      </c>
      <c r="E346" s="560">
        <f>AVERAGE(F346:I346)</f>
        <v>4.7200000000000006</v>
      </c>
      <c r="F346" s="194">
        <v>4.6900000000000004</v>
      </c>
      <c r="G346" s="186">
        <v>4.75</v>
      </c>
      <c r="H346" s="186">
        <v>4.6900000000000004</v>
      </c>
      <c r="I346" s="186">
        <v>4.75</v>
      </c>
    </row>
    <row r="347" spans="1:9" ht="18" customHeight="1">
      <c r="A347" s="519"/>
      <c r="B347" s="521"/>
      <c r="C347" s="187" t="s">
        <v>726</v>
      </c>
      <c r="D347" s="439" t="s">
        <v>727</v>
      </c>
      <c r="E347" s="561">
        <f t="shared" ref="E347:E353" si="29">AVERAGE(F347:I347)</f>
        <v>4.7350000000000003</v>
      </c>
      <c r="F347" s="188">
        <v>4.6900000000000004</v>
      </c>
      <c r="G347" s="189">
        <v>4.75</v>
      </c>
      <c r="H347" s="189">
        <v>4.8099999999999996</v>
      </c>
      <c r="I347" s="189">
        <v>4.6900000000000004</v>
      </c>
    </row>
    <row r="348" spans="1:9" ht="18" customHeight="1">
      <c r="A348" s="519"/>
      <c r="B348" s="521"/>
      <c r="C348" s="187" t="s">
        <v>713</v>
      </c>
      <c r="D348" s="439" t="s">
        <v>714</v>
      </c>
      <c r="E348" s="561">
        <f t="shared" si="29"/>
        <v>4.705000000000001</v>
      </c>
      <c r="F348" s="188">
        <v>4.6900000000000004</v>
      </c>
      <c r="G348" s="189">
        <v>4.75</v>
      </c>
      <c r="H348" s="189">
        <v>4.6900000000000004</v>
      </c>
      <c r="I348" s="189">
        <v>4.6900000000000004</v>
      </c>
    </row>
    <row r="349" spans="1:9" ht="18" customHeight="1">
      <c r="A349" s="519"/>
      <c r="B349" s="521"/>
      <c r="C349" s="187" t="s">
        <v>724</v>
      </c>
      <c r="D349" s="439" t="s">
        <v>728</v>
      </c>
      <c r="E349" s="561">
        <f t="shared" si="29"/>
        <v>4.7799999999999994</v>
      </c>
      <c r="F349" s="188">
        <v>4.8099999999999996</v>
      </c>
      <c r="G349" s="189">
        <v>4.8099999999999996</v>
      </c>
      <c r="H349" s="189">
        <v>4.75</v>
      </c>
      <c r="I349" s="189">
        <v>4.75</v>
      </c>
    </row>
    <row r="350" spans="1:9" ht="18" customHeight="1">
      <c r="A350" s="519"/>
      <c r="B350" s="521"/>
      <c r="C350" s="187" t="s">
        <v>729</v>
      </c>
      <c r="D350" s="439" t="s">
        <v>716</v>
      </c>
      <c r="E350" s="561">
        <f t="shared" si="29"/>
        <v>4.6050000000000004</v>
      </c>
      <c r="F350" s="188">
        <v>4.62</v>
      </c>
      <c r="G350" s="189">
        <v>4.62</v>
      </c>
      <c r="H350" s="189">
        <v>4.5599999999999996</v>
      </c>
      <c r="I350" s="189">
        <v>4.62</v>
      </c>
    </row>
    <row r="351" spans="1:9" ht="18" customHeight="1">
      <c r="A351" s="519"/>
      <c r="B351" s="521"/>
      <c r="C351" s="187" t="s">
        <v>729</v>
      </c>
      <c r="D351" s="439" t="s">
        <v>730</v>
      </c>
      <c r="E351" s="561">
        <f t="shared" si="29"/>
        <v>4.5149999999999997</v>
      </c>
      <c r="F351" s="188">
        <v>4.5</v>
      </c>
      <c r="G351" s="189">
        <v>4.5599999999999996</v>
      </c>
      <c r="H351" s="189">
        <v>4.5</v>
      </c>
      <c r="I351" s="189">
        <v>4.5</v>
      </c>
    </row>
    <row r="352" spans="1:9" ht="18" customHeight="1">
      <c r="A352" s="519"/>
      <c r="B352" s="521"/>
      <c r="C352" s="187" t="s">
        <v>731</v>
      </c>
      <c r="D352" s="439" t="s">
        <v>732</v>
      </c>
      <c r="E352" s="561">
        <f t="shared" si="29"/>
        <v>4.62</v>
      </c>
      <c r="F352" s="188">
        <v>4.62</v>
      </c>
      <c r="G352" s="189">
        <v>4.62</v>
      </c>
      <c r="H352" s="189">
        <v>4.62</v>
      </c>
      <c r="I352" s="189">
        <v>4.62</v>
      </c>
    </row>
    <row r="353" spans="1:9" ht="18" customHeight="1">
      <c r="A353" s="519"/>
      <c r="B353" s="521"/>
      <c r="C353" s="192" t="s">
        <v>731</v>
      </c>
      <c r="D353" s="440" t="s">
        <v>733</v>
      </c>
      <c r="E353" s="548">
        <f t="shared" si="29"/>
        <v>4.6550000000000002</v>
      </c>
      <c r="F353" s="195">
        <v>4.6900000000000004</v>
      </c>
      <c r="G353" s="193">
        <v>4.62</v>
      </c>
      <c r="H353" s="193">
        <v>4.6900000000000004</v>
      </c>
      <c r="I353" s="193">
        <v>4.62</v>
      </c>
    </row>
    <row r="354" spans="1:9" ht="18" customHeight="1">
      <c r="A354" s="522" t="s">
        <v>5722</v>
      </c>
      <c r="B354" s="520" t="s">
        <v>734</v>
      </c>
      <c r="C354" s="535"/>
      <c r="D354" s="538"/>
      <c r="E354" s="545">
        <f>AVERAGE(E355:E357)</f>
        <v>4.642500000000001</v>
      </c>
      <c r="F354" s="545">
        <f>AVERAGE(F355:F357)</f>
        <v>4.6733333333333329</v>
      </c>
      <c r="G354" s="545">
        <f>AVERAGE(G355:G357)</f>
        <v>4.6433333333333335</v>
      </c>
      <c r="H354" s="545">
        <f>AVERAGE(H355:H357)</f>
        <v>4.6466666666666674</v>
      </c>
      <c r="I354" s="545">
        <f>AVERAGE(I355:I357)</f>
        <v>4.6066666666666665</v>
      </c>
    </row>
    <row r="355" spans="1:9" ht="18" customHeight="1">
      <c r="A355" s="519"/>
      <c r="B355" s="521"/>
      <c r="C355" s="185" t="s">
        <v>735</v>
      </c>
      <c r="D355" s="445" t="s">
        <v>736</v>
      </c>
      <c r="E355" s="560">
        <f>AVERAGE(F355:I355)</f>
        <v>4.6875</v>
      </c>
      <c r="F355" s="194">
        <v>4.71</v>
      </c>
      <c r="G355" s="186">
        <v>4.72</v>
      </c>
      <c r="H355" s="186">
        <v>4.66</v>
      </c>
      <c r="I355" s="186">
        <v>4.66</v>
      </c>
    </row>
    <row r="356" spans="1:9" ht="18" customHeight="1">
      <c r="A356" s="519"/>
      <c r="B356" s="521"/>
      <c r="C356" s="187" t="s">
        <v>737</v>
      </c>
      <c r="D356" s="439" t="s">
        <v>738</v>
      </c>
      <c r="E356" s="561">
        <f>AVERAGE(F356:I356)</f>
        <v>4.6275000000000004</v>
      </c>
      <c r="F356" s="188">
        <v>4.6900000000000004</v>
      </c>
      <c r="G356" s="189">
        <v>4.59</v>
      </c>
      <c r="H356" s="189">
        <v>4.62</v>
      </c>
      <c r="I356" s="189">
        <v>4.6100000000000003</v>
      </c>
    </row>
    <row r="357" spans="1:9" ht="18" customHeight="1">
      <c r="A357" s="519"/>
      <c r="B357" s="521"/>
      <c r="C357" s="192" t="s">
        <v>739</v>
      </c>
      <c r="D357" s="440" t="s">
        <v>740</v>
      </c>
      <c r="E357" s="548">
        <f>AVERAGE(F357:I357)</f>
        <v>4.6124999999999998</v>
      </c>
      <c r="F357" s="195">
        <v>4.62</v>
      </c>
      <c r="G357" s="193">
        <v>4.62</v>
      </c>
      <c r="H357" s="193">
        <v>4.66</v>
      </c>
      <c r="I357" s="193">
        <v>4.55</v>
      </c>
    </row>
    <row r="358" spans="1:9" ht="18" customHeight="1">
      <c r="A358" s="522" t="s">
        <v>5722</v>
      </c>
      <c r="B358" s="520" t="s">
        <v>741</v>
      </c>
      <c r="C358" s="535"/>
      <c r="D358" s="538"/>
      <c r="E358" s="545">
        <f>AVERAGE(E359:E363)</f>
        <v>4.4375</v>
      </c>
      <c r="F358" s="545">
        <f>AVERAGE(F359:F363)</f>
        <v>4.3739999999999997</v>
      </c>
      <c r="G358" s="545">
        <f>AVERAGE(G359:G363)</f>
        <v>4.4320000000000004</v>
      </c>
      <c r="H358" s="545">
        <f>AVERAGE(H359:H363)</f>
        <v>4.43</v>
      </c>
      <c r="I358" s="545">
        <f>AVERAGE(I359:I363)</f>
        <v>4.5140000000000002</v>
      </c>
    </row>
    <row r="359" spans="1:9" ht="18" customHeight="1">
      <c r="A359" s="519"/>
      <c r="B359" s="521"/>
      <c r="C359" s="185" t="s">
        <v>742</v>
      </c>
      <c r="D359" s="445" t="s">
        <v>743</v>
      </c>
      <c r="E359" s="560">
        <f>AVERAGE(F359:I359)</f>
        <v>4.7249999999999996</v>
      </c>
      <c r="F359" s="194">
        <v>4.71</v>
      </c>
      <c r="G359" s="186">
        <v>4.76</v>
      </c>
      <c r="H359" s="186">
        <v>4.76</v>
      </c>
      <c r="I359" s="186">
        <v>4.67</v>
      </c>
    </row>
    <row r="360" spans="1:9" ht="18" customHeight="1">
      <c r="A360" s="519"/>
      <c r="B360" s="521"/>
      <c r="C360" s="187" t="s">
        <v>742</v>
      </c>
      <c r="D360" s="439" t="s">
        <v>744</v>
      </c>
      <c r="E360" s="561">
        <f>AVERAGE(F360:I360)</f>
        <v>4.7125000000000004</v>
      </c>
      <c r="F360" s="188">
        <v>4.71</v>
      </c>
      <c r="G360" s="189">
        <v>4.76</v>
      </c>
      <c r="H360" s="189">
        <v>4.71</v>
      </c>
      <c r="I360" s="189">
        <v>4.67</v>
      </c>
    </row>
    <row r="361" spans="1:9" ht="18" customHeight="1">
      <c r="A361" s="519"/>
      <c r="B361" s="521"/>
      <c r="C361" s="187" t="s">
        <v>711</v>
      </c>
      <c r="D361" s="439" t="s">
        <v>745</v>
      </c>
      <c r="E361" s="561">
        <f>AVERAGE(F361:I361)</f>
        <v>3.5500000000000003</v>
      </c>
      <c r="F361" s="188">
        <v>3.35</v>
      </c>
      <c r="G361" s="189">
        <v>3.5</v>
      </c>
      <c r="H361" s="189">
        <v>3.45</v>
      </c>
      <c r="I361" s="189">
        <v>3.9</v>
      </c>
    </row>
    <row r="362" spans="1:9" ht="18" customHeight="1">
      <c r="A362" s="519"/>
      <c r="B362" s="521"/>
      <c r="C362" s="187" t="s">
        <v>746</v>
      </c>
      <c r="D362" s="439" t="s">
        <v>747</v>
      </c>
      <c r="E362" s="561">
        <f>AVERAGE(F362:I362)</f>
        <v>4.51</v>
      </c>
      <c r="F362" s="188">
        <v>4.43</v>
      </c>
      <c r="G362" s="189">
        <v>4.5199999999999996</v>
      </c>
      <c r="H362" s="189">
        <v>4.5199999999999996</v>
      </c>
      <c r="I362" s="189">
        <v>4.57</v>
      </c>
    </row>
    <row r="363" spans="1:9" ht="18" customHeight="1">
      <c r="A363" s="519"/>
      <c r="B363" s="521"/>
      <c r="C363" s="192" t="s">
        <v>724</v>
      </c>
      <c r="D363" s="440" t="s">
        <v>748</v>
      </c>
      <c r="E363" s="548">
        <f>AVERAGE(F363:I363)</f>
        <v>4.6899999999999995</v>
      </c>
      <c r="F363" s="195">
        <v>4.67</v>
      </c>
      <c r="G363" s="193">
        <v>4.62</v>
      </c>
      <c r="H363" s="193">
        <v>4.71</v>
      </c>
      <c r="I363" s="193">
        <v>4.76</v>
      </c>
    </row>
    <row r="364" spans="1:9" ht="18" customHeight="1">
      <c r="A364" s="522" t="s">
        <v>5722</v>
      </c>
      <c r="B364" s="520" t="s">
        <v>749</v>
      </c>
      <c r="C364" s="535"/>
      <c r="D364" s="538"/>
      <c r="E364" s="545">
        <f>AVERAGE(E365:E366)</f>
        <v>4.7987500000000001</v>
      </c>
      <c r="F364" s="545">
        <f>AVERAGE(F365:F366)</f>
        <v>4.75</v>
      </c>
      <c r="G364" s="545">
        <f>AVERAGE(G365:G366)</f>
        <v>4.8149999999999995</v>
      </c>
      <c r="H364" s="545">
        <f>AVERAGE(H365:H366)</f>
        <v>4.75</v>
      </c>
      <c r="I364" s="545">
        <f>AVERAGE(I365:I366)</f>
        <v>4.88</v>
      </c>
    </row>
    <row r="365" spans="1:9" ht="18" customHeight="1">
      <c r="A365" s="519"/>
      <c r="B365" s="521"/>
      <c r="C365" s="185" t="s">
        <v>750</v>
      </c>
      <c r="D365" s="445" t="s">
        <v>751</v>
      </c>
      <c r="E365" s="560">
        <f>AVERAGE(F365:I365)</f>
        <v>4.7525000000000004</v>
      </c>
      <c r="F365" s="194">
        <v>4.6900000000000004</v>
      </c>
      <c r="G365" s="186">
        <v>4.75</v>
      </c>
      <c r="H365" s="186">
        <v>4.6900000000000004</v>
      </c>
      <c r="I365" s="186">
        <v>4.88</v>
      </c>
    </row>
    <row r="366" spans="1:9" ht="18" customHeight="1">
      <c r="A366" s="519"/>
      <c r="B366" s="521"/>
      <c r="C366" s="192" t="s">
        <v>752</v>
      </c>
      <c r="D366" s="440" t="s">
        <v>753</v>
      </c>
      <c r="E366" s="548">
        <f>AVERAGE(F366:I366)</f>
        <v>4.8449999999999998</v>
      </c>
      <c r="F366" s="195">
        <v>4.8099999999999996</v>
      </c>
      <c r="G366" s="193">
        <v>4.88</v>
      </c>
      <c r="H366" s="193">
        <v>4.8099999999999996</v>
      </c>
      <c r="I366" s="193">
        <v>4.88</v>
      </c>
    </row>
    <row r="367" spans="1:9" ht="18" customHeight="1">
      <c r="A367" s="522" t="s">
        <v>5722</v>
      </c>
      <c r="B367" s="520" t="s">
        <v>754</v>
      </c>
      <c r="C367" s="535"/>
      <c r="D367" s="538"/>
      <c r="E367" s="545">
        <f>AVERAGE(E368:E379)</f>
        <v>4.4306249999999991</v>
      </c>
      <c r="F367" s="470">
        <f>AVERAGE(F368:F379)</f>
        <v>4.4316666666666666</v>
      </c>
      <c r="G367" s="470">
        <f>AVERAGE(G368:G379)</f>
        <v>4.434166666666667</v>
      </c>
      <c r="H367" s="470">
        <f>AVERAGE(H368:H379)</f>
        <v>4.4258333333333333</v>
      </c>
      <c r="I367" s="470">
        <f>AVERAGE(I368:I379)</f>
        <v>4.4308333333333332</v>
      </c>
    </row>
    <row r="368" spans="1:9" ht="18" customHeight="1">
      <c r="A368" s="519"/>
      <c r="B368" s="521"/>
      <c r="C368" s="185" t="s">
        <v>755</v>
      </c>
      <c r="D368" s="438" t="s">
        <v>756</v>
      </c>
      <c r="E368" s="560">
        <f>AVERAGE(F368:I368)</f>
        <v>4.4325000000000001</v>
      </c>
      <c r="F368" s="194">
        <v>4.4000000000000004</v>
      </c>
      <c r="G368" s="186">
        <v>4.43</v>
      </c>
      <c r="H368" s="186">
        <v>4.45</v>
      </c>
      <c r="I368" s="186">
        <v>4.45</v>
      </c>
    </row>
    <row r="369" spans="1:10" ht="18" customHeight="1">
      <c r="A369" s="519"/>
      <c r="B369" s="521"/>
      <c r="C369" s="187" t="s">
        <v>757</v>
      </c>
      <c r="D369" s="442" t="s">
        <v>758</v>
      </c>
      <c r="E369" s="561">
        <f t="shared" ref="E369:E379" si="30">AVERAGE(F369:I369)</f>
        <v>4.4150000000000009</v>
      </c>
      <c r="F369" s="188">
        <v>4.42</v>
      </c>
      <c r="G369" s="189">
        <v>4.45</v>
      </c>
      <c r="H369" s="189">
        <v>4.37</v>
      </c>
      <c r="I369" s="189">
        <v>4.42</v>
      </c>
    </row>
    <row r="370" spans="1:10" ht="18" customHeight="1">
      <c r="A370" s="519"/>
      <c r="B370" s="521"/>
      <c r="C370" s="187" t="s">
        <v>759</v>
      </c>
      <c r="D370" s="439" t="s">
        <v>760</v>
      </c>
      <c r="E370" s="561">
        <f t="shared" si="30"/>
        <v>4.4074999999999998</v>
      </c>
      <c r="F370" s="188">
        <v>4.42</v>
      </c>
      <c r="G370" s="189">
        <v>4.41</v>
      </c>
      <c r="H370" s="189">
        <v>4.3899999999999997</v>
      </c>
      <c r="I370" s="189">
        <v>4.41</v>
      </c>
    </row>
    <row r="371" spans="1:10" ht="18" customHeight="1">
      <c r="A371" s="519"/>
      <c r="B371" s="521"/>
      <c r="C371" s="187" t="s">
        <v>761</v>
      </c>
      <c r="D371" s="439" t="s">
        <v>762</v>
      </c>
      <c r="E371" s="561">
        <f t="shared" si="30"/>
        <v>4.4275000000000002</v>
      </c>
      <c r="F371" s="188">
        <v>4.4400000000000004</v>
      </c>
      <c r="G371" s="189">
        <v>4.43</v>
      </c>
      <c r="H371" s="189">
        <v>4.42</v>
      </c>
      <c r="I371" s="189">
        <v>4.42</v>
      </c>
    </row>
    <row r="372" spans="1:10" ht="18" customHeight="1">
      <c r="A372" s="519"/>
      <c r="B372" s="521"/>
      <c r="C372" s="187" t="s">
        <v>763</v>
      </c>
      <c r="D372" s="439" t="s">
        <v>764</v>
      </c>
      <c r="E372" s="561">
        <f t="shared" si="30"/>
        <v>4.3725000000000005</v>
      </c>
      <c r="F372" s="188">
        <v>4.3600000000000003</v>
      </c>
      <c r="G372" s="189">
        <v>4.3899999999999997</v>
      </c>
      <c r="H372" s="189">
        <v>4.37</v>
      </c>
      <c r="I372" s="189">
        <v>4.37</v>
      </c>
    </row>
    <row r="373" spans="1:10" ht="18" customHeight="1">
      <c r="A373" s="519"/>
      <c r="B373" s="521"/>
      <c r="C373" s="187" t="s">
        <v>765</v>
      </c>
      <c r="D373" s="439" t="s">
        <v>766</v>
      </c>
      <c r="E373" s="561">
        <f t="shared" si="30"/>
        <v>4.4224999999999994</v>
      </c>
      <c r="F373" s="188">
        <v>4.43</v>
      </c>
      <c r="G373" s="189">
        <v>4.42</v>
      </c>
      <c r="H373" s="189">
        <v>4.42</v>
      </c>
      <c r="I373" s="189">
        <v>4.42</v>
      </c>
    </row>
    <row r="374" spans="1:10" ht="18" customHeight="1">
      <c r="A374" s="519"/>
      <c r="B374" s="521"/>
      <c r="C374" s="187" t="s">
        <v>767</v>
      </c>
      <c r="D374" s="439" t="s">
        <v>768</v>
      </c>
      <c r="E374" s="561">
        <f t="shared" si="30"/>
        <v>4.5024999999999995</v>
      </c>
      <c r="F374" s="188">
        <v>4.53</v>
      </c>
      <c r="G374" s="189">
        <v>4.47</v>
      </c>
      <c r="H374" s="189">
        <v>4.51</v>
      </c>
      <c r="I374" s="189">
        <v>4.5</v>
      </c>
    </row>
    <row r="375" spans="1:10" ht="18" customHeight="1">
      <c r="A375" s="519"/>
      <c r="B375" s="521"/>
      <c r="C375" s="187" t="s">
        <v>769</v>
      </c>
      <c r="D375" s="439" t="s">
        <v>770</v>
      </c>
      <c r="E375" s="561">
        <f t="shared" si="30"/>
        <v>4.4550000000000001</v>
      </c>
      <c r="F375" s="188">
        <v>4.47</v>
      </c>
      <c r="G375" s="189">
        <v>4.45</v>
      </c>
      <c r="H375" s="189">
        <v>4.47</v>
      </c>
      <c r="I375" s="189">
        <v>4.43</v>
      </c>
    </row>
    <row r="376" spans="1:10" ht="18" customHeight="1">
      <c r="A376" s="519"/>
      <c r="B376" s="521"/>
      <c r="C376" s="187" t="s">
        <v>771</v>
      </c>
      <c r="D376" s="439" t="s">
        <v>772</v>
      </c>
      <c r="E376" s="561">
        <f t="shared" si="30"/>
        <v>4.4324999999999992</v>
      </c>
      <c r="F376" s="188">
        <v>4.43</v>
      </c>
      <c r="G376" s="189">
        <v>4.43</v>
      </c>
      <c r="H376" s="189">
        <v>4.45</v>
      </c>
      <c r="I376" s="189">
        <v>4.42</v>
      </c>
      <c r="J376" s="1"/>
    </row>
    <row r="377" spans="1:10" ht="18" customHeight="1">
      <c r="A377" s="519"/>
      <c r="B377" s="521"/>
      <c r="C377" s="187" t="s">
        <v>773</v>
      </c>
      <c r="D377" s="439" t="s">
        <v>774</v>
      </c>
      <c r="E377" s="561">
        <f t="shared" si="30"/>
        <v>4.2824999999999998</v>
      </c>
      <c r="F377" s="188">
        <v>4.28</v>
      </c>
      <c r="G377" s="189">
        <v>4.29</v>
      </c>
      <c r="H377" s="189">
        <v>4.26</v>
      </c>
      <c r="I377" s="189">
        <v>4.3</v>
      </c>
    </row>
    <row r="378" spans="1:10" ht="18" customHeight="1">
      <c r="A378" s="519"/>
      <c r="B378" s="521"/>
      <c r="C378" s="187" t="s">
        <v>775</v>
      </c>
      <c r="D378" s="439" t="s">
        <v>776</v>
      </c>
      <c r="E378" s="561">
        <f t="shared" si="30"/>
        <v>4.4524999999999997</v>
      </c>
      <c r="F378" s="188">
        <v>4.45</v>
      </c>
      <c r="G378" s="189">
        <v>4.47</v>
      </c>
      <c r="H378" s="189">
        <v>4.43</v>
      </c>
      <c r="I378" s="189">
        <v>4.46</v>
      </c>
    </row>
    <row r="379" spans="1:10" ht="18" customHeight="1">
      <c r="A379" s="519"/>
      <c r="B379" s="521"/>
      <c r="C379" s="192" t="s">
        <v>777</v>
      </c>
      <c r="D379" s="440" t="s">
        <v>778</v>
      </c>
      <c r="E379" s="548">
        <f t="shared" si="30"/>
        <v>4.5650000000000004</v>
      </c>
      <c r="F379" s="195">
        <v>4.55</v>
      </c>
      <c r="G379" s="193">
        <v>4.57</v>
      </c>
      <c r="H379" s="193">
        <v>4.57</v>
      </c>
      <c r="I379" s="193">
        <v>4.57</v>
      </c>
    </row>
    <row r="380" spans="1:10" ht="18" customHeight="1">
      <c r="A380" s="522" t="s">
        <v>5722</v>
      </c>
      <c r="B380" s="520" t="s">
        <v>779</v>
      </c>
      <c r="C380" s="535"/>
      <c r="D380" s="538"/>
      <c r="E380" s="545">
        <f>AVERAGE(E381:E405)</f>
        <v>4.3905999999999992</v>
      </c>
      <c r="F380" s="545">
        <f>AVERAGE(F381:F405)</f>
        <v>4.3723999999999998</v>
      </c>
      <c r="G380" s="545">
        <f>AVERAGE(G381:G405)</f>
        <v>4.4211999999999998</v>
      </c>
      <c r="H380" s="545">
        <f>AVERAGE(H381:H405)</f>
        <v>4.3587999999999996</v>
      </c>
      <c r="I380" s="545">
        <f>AVERAGE(I381:I405)</f>
        <v>4.41</v>
      </c>
    </row>
    <row r="381" spans="1:10" ht="18" customHeight="1">
      <c r="A381" s="519"/>
      <c r="B381" s="521"/>
      <c r="C381" s="185" t="s">
        <v>780</v>
      </c>
      <c r="D381" s="445" t="s">
        <v>781</v>
      </c>
      <c r="E381" s="560">
        <f>AVERAGE(F381:I381)</f>
        <v>4.45</v>
      </c>
      <c r="F381" s="194">
        <v>4.46</v>
      </c>
      <c r="G381" s="186">
        <v>4.5</v>
      </c>
      <c r="H381" s="186">
        <v>4.42</v>
      </c>
      <c r="I381" s="186">
        <v>4.42</v>
      </c>
    </row>
    <row r="382" spans="1:10" ht="18" customHeight="1">
      <c r="A382" s="519"/>
      <c r="B382" s="521"/>
      <c r="C382" s="187" t="s">
        <v>782</v>
      </c>
      <c r="D382" s="439" t="s">
        <v>783</v>
      </c>
      <c r="E382" s="561">
        <f t="shared" ref="E382:E405" si="31">AVERAGE(F382:I382)</f>
        <v>4.4649999999999999</v>
      </c>
      <c r="F382" s="188">
        <v>4.49</v>
      </c>
      <c r="G382" s="189">
        <v>4.41</v>
      </c>
      <c r="H382" s="189">
        <v>4.46</v>
      </c>
      <c r="I382" s="189">
        <v>4.5</v>
      </c>
    </row>
    <row r="383" spans="1:10" ht="18" customHeight="1">
      <c r="A383" s="519"/>
      <c r="B383" s="521"/>
      <c r="C383" s="187" t="s">
        <v>782</v>
      </c>
      <c r="D383" s="439" t="s">
        <v>784</v>
      </c>
      <c r="E383" s="561">
        <f t="shared" si="31"/>
        <v>4.5049999999999999</v>
      </c>
      <c r="F383" s="188">
        <v>4.51</v>
      </c>
      <c r="G383" s="189">
        <v>4.4800000000000004</v>
      </c>
      <c r="H383" s="189">
        <v>4.4800000000000004</v>
      </c>
      <c r="I383" s="189">
        <v>4.55</v>
      </c>
    </row>
    <row r="384" spans="1:10" ht="18" customHeight="1">
      <c r="A384" s="519"/>
      <c r="B384" s="521"/>
      <c r="C384" s="187" t="s">
        <v>785</v>
      </c>
      <c r="D384" s="439" t="s">
        <v>786</v>
      </c>
      <c r="E384" s="561">
        <f t="shared" si="31"/>
        <v>4.2225000000000001</v>
      </c>
      <c r="F384" s="188">
        <v>4.07</v>
      </c>
      <c r="G384" s="189">
        <v>4.38</v>
      </c>
      <c r="H384" s="189">
        <v>4.25</v>
      </c>
      <c r="I384" s="189">
        <v>4.1900000000000004</v>
      </c>
    </row>
    <row r="385" spans="1:9" ht="18" customHeight="1">
      <c r="A385" s="519"/>
      <c r="B385" s="521"/>
      <c r="C385" s="187" t="s">
        <v>787</v>
      </c>
      <c r="D385" s="439" t="s">
        <v>788</v>
      </c>
      <c r="E385" s="561">
        <f t="shared" si="31"/>
        <v>4.4399999999999995</v>
      </c>
      <c r="F385" s="188">
        <v>4.5</v>
      </c>
      <c r="G385" s="189">
        <v>4.42</v>
      </c>
      <c r="H385" s="189">
        <v>4.42</v>
      </c>
      <c r="I385" s="189">
        <v>4.42</v>
      </c>
    </row>
    <row r="386" spans="1:9" ht="18" customHeight="1">
      <c r="A386" s="519"/>
      <c r="B386" s="521"/>
      <c r="C386" s="187" t="s">
        <v>789</v>
      </c>
      <c r="D386" s="439" t="s">
        <v>790</v>
      </c>
      <c r="E386" s="561">
        <f t="shared" si="31"/>
        <v>4.38</v>
      </c>
      <c r="F386" s="188">
        <v>4.3</v>
      </c>
      <c r="G386" s="189">
        <v>4.45</v>
      </c>
      <c r="H386" s="189">
        <v>4.4000000000000004</v>
      </c>
      <c r="I386" s="189">
        <v>4.37</v>
      </c>
    </row>
    <row r="387" spans="1:9" ht="18" customHeight="1">
      <c r="A387" s="519"/>
      <c r="B387" s="521"/>
      <c r="C387" s="187" t="s">
        <v>791</v>
      </c>
      <c r="D387" s="439" t="s">
        <v>792</v>
      </c>
      <c r="E387" s="561">
        <f t="shared" si="31"/>
        <v>4.3499999999999996</v>
      </c>
      <c r="F387" s="188">
        <v>4.3499999999999996</v>
      </c>
      <c r="G387" s="189">
        <v>4.3499999999999996</v>
      </c>
      <c r="H387" s="189">
        <v>4.3499999999999996</v>
      </c>
      <c r="I387" s="189">
        <v>4.3499999999999996</v>
      </c>
    </row>
    <row r="388" spans="1:9" ht="18" customHeight="1">
      <c r="A388" s="519"/>
      <c r="B388" s="521"/>
      <c r="C388" s="187" t="s">
        <v>793</v>
      </c>
      <c r="D388" s="439" t="s">
        <v>794</v>
      </c>
      <c r="E388" s="561">
        <f t="shared" si="31"/>
        <v>4.4625000000000004</v>
      </c>
      <c r="F388" s="188">
        <v>4.5</v>
      </c>
      <c r="G388" s="189">
        <v>4.57</v>
      </c>
      <c r="H388" s="189">
        <v>4.21</v>
      </c>
      <c r="I388" s="189">
        <v>4.57</v>
      </c>
    </row>
    <row r="389" spans="1:9" ht="18" customHeight="1">
      <c r="A389" s="519"/>
      <c r="B389" s="521"/>
      <c r="C389" s="187" t="s">
        <v>795</v>
      </c>
      <c r="D389" s="439" t="s">
        <v>796</v>
      </c>
      <c r="E389" s="561">
        <f t="shared" si="31"/>
        <v>4.57</v>
      </c>
      <c r="F389" s="188">
        <v>4.47</v>
      </c>
      <c r="G389" s="189">
        <v>4.67</v>
      </c>
      <c r="H389" s="189">
        <v>4.47</v>
      </c>
      <c r="I389" s="189">
        <v>4.67</v>
      </c>
    </row>
    <row r="390" spans="1:9" ht="18" customHeight="1">
      <c r="A390" s="519"/>
      <c r="B390" s="521"/>
      <c r="C390" s="187" t="s">
        <v>797</v>
      </c>
      <c r="D390" s="439" t="s">
        <v>798</v>
      </c>
      <c r="E390" s="561">
        <f t="shared" si="31"/>
        <v>3.86</v>
      </c>
      <c r="F390" s="188">
        <v>3.88</v>
      </c>
      <c r="G390" s="189">
        <v>3.9</v>
      </c>
      <c r="H390" s="189">
        <v>3.81</v>
      </c>
      <c r="I390" s="189">
        <v>3.85</v>
      </c>
    </row>
    <row r="391" spans="1:9" ht="18" customHeight="1">
      <c r="A391" s="519"/>
      <c r="B391" s="521"/>
      <c r="C391" s="187" t="s">
        <v>799</v>
      </c>
      <c r="D391" s="439" t="s">
        <v>800</v>
      </c>
      <c r="E391" s="561">
        <f t="shared" si="31"/>
        <v>4.3100000000000005</v>
      </c>
      <c r="F391" s="188">
        <v>4.2699999999999996</v>
      </c>
      <c r="G391" s="189">
        <v>4.33</v>
      </c>
      <c r="H391" s="189">
        <v>4.29</v>
      </c>
      <c r="I391" s="189">
        <v>4.3499999999999996</v>
      </c>
    </row>
    <row r="392" spans="1:9" ht="18" customHeight="1">
      <c r="A392" s="519"/>
      <c r="B392" s="521"/>
      <c r="C392" s="187" t="s">
        <v>801</v>
      </c>
      <c r="D392" s="439" t="s">
        <v>802</v>
      </c>
      <c r="E392" s="561">
        <f t="shared" si="31"/>
        <v>4.4000000000000004</v>
      </c>
      <c r="F392" s="188">
        <v>4.4000000000000004</v>
      </c>
      <c r="G392" s="189">
        <v>4.43</v>
      </c>
      <c r="H392" s="189">
        <v>4.34</v>
      </c>
      <c r="I392" s="189">
        <v>4.43</v>
      </c>
    </row>
    <row r="393" spans="1:9" ht="18" customHeight="1">
      <c r="A393" s="519"/>
      <c r="B393" s="521"/>
      <c r="C393" s="187" t="s">
        <v>803</v>
      </c>
      <c r="D393" s="439" t="s">
        <v>804</v>
      </c>
      <c r="E393" s="561">
        <f t="shared" si="31"/>
        <v>4.5</v>
      </c>
      <c r="F393" s="188">
        <v>4.59</v>
      </c>
      <c r="G393" s="189">
        <v>4.59</v>
      </c>
      <c r="H393" s="189">
        <v>4.3499999999999996</v>
      </c>
      <c r="I393" s="189">
        <v>4.47</v>
      </c>
    </row>
    <row r="394" spans="1:9" ht="18" customHeight="1">
      <c r="A394" s="519"/>
      <c r="B394" s="521"/>
      <c r="C394" s="187" t="s">
        <v>805</v>
      </c>
      <c r="D394" s="439" t="s">
        <v>806</v>
      </c>
      <c r="E394" s="561">
        <f t="shared" si="31"/>
        <v>4.4474999999999998</v>
      </c>
      <c r="F394" s="188">
        <v>4.5</v>
      </c>
      <c r="G394" s="189">
        <v>4.43</v>
      </c>
      <c r="H394" s="189">
        <v>4.43</v>
      </c>
      <c r="I394" s="189">
        <v>4.43</v>
      </c>
    </row>
    <row r="395" spans="1:9" ht="18" customHeight="1">
      <c r="A395" s="519"/>
      <c r="B395" s="521"/>
      <c r="C395" s="187" t="s">
        <v>807</v>
      </c>
      <c r="D395" s="439" t="s">
        <v>808</v>
      </c>
      <c r="E395" s="561">
        <f t="shared" si="31"/>
        <v>4.4325000000000001</v>
      </c>
      <c r="F395" s="188">
        <v>4.4000000000000004</v>
      </c>
      <c r="G395" s="189">
        <v>4.47</v>
      </c>
      <c r="H395" s="189">
        <v>4.33</v>
      </c>
      <c r="I395" s="189">
        <v>4.53</v>
      </c>
    </row>
    <row r="396" spans="1:9" ht="18" customHeight="1">
      <c r="A396" s="519"/>
      <c r="B396" s="521"/>
      <c r="C396" s="187" t="s">
        <v>809</v>
      </c>
      <c r="D396" s="444" t="s">
        <v>810</v>
      </c>
      <c r="E396" s="561">
        <f t="shared" si="31"/>
        <v>4.0449999999999999</v>
      </c>
      <c r="F396" s="188">
        <v>3.82</v>
      </c>
      <c r="G396" s="189">
        <v>4.18</v>
      </c>
      <c r="H396" s="189">
        <v>4.09</v>
      </c>
      <c r="I396" s="189">
        <v>4.09</v>
      </c>
    </row>
    <row r="397" spans="1:9" ht="18" customHeight="1">
      <c r="A397" s="519"/>
      <c r="B397" s="521"/>
      <c r="C397" s="187" t="s">
        <v>811</v>
      </c>
      <c r="D397" s="444" t="s">
        <v>812</v>
      </c>
      <c r="E397" s="561">
        <f t="shared" si="31"/>
        <v>4.55</v>
      </c>
      <c r="F397" s="188">
        <v>4.5</v>
      </c>
      <c r="G397" s="189">
        <v>4.5599999999999996</v>
      </c>
      <c r="H397" s="189">
        <v>4.58</v>
      </c>
      <c r="I397" s="189">
        <v>4.5599999999999996</v>
      </c>
    </row>
    <row r="398" spans="1:9" ht="18" customHeight="1">
      <c r="A398" s="519"/>
      <c r="B398" s="521"/>
      <c r="C398" s="187" t="s">
        <v>813</v>
      </c>
      <c r="D398" s="442" t="s">
        <v>814</v>
      </c>
      <c r="E398" s="561">
        <f t="shared" si="31"/>
        <v>4.3949999999999996</v>
      </c>
      <c r="F398" s="188">
        <v>4.34</v>
      </c>
      <c r="G398" s="189">
        <v>4.41</v>
      </c>
      <c r="H398" s="189">
        <v>4.38</v>
      </c>
      <c r="I398" s="189">
        <v>4.45</v>
      </c>
    </row>
    <row r="399" spans="1:9" ht="18" customHeight="1">
      <c r="A399" s="519"/>
      <c r="B399" s="521"/>
      <c r="C399" s="187" t="s">
        <v>815</v>
      </c>
      <c r="D399" s="442" t="s">
        <v>816</v>
      </c>
      <c r="E399" s="561">
        <f t="shared" si="31"/>
        <v>4.1174999999999997</v>
      </c>
      <c r="F399" s="188">
        <v>4.13</v>
      </c>
      <c r="G399" s="189">
        <v>4.13</v>
      </c>
      <c r="H399" s="189">
        <v>4.07</v>
      </c>
      <c r="I399" s="189">
        <v>4.1399999999999997</v>
      </c>
    </row>
    <row r="400" spans="1:9" ht="18" customHeight="1">
      <c r="A400" s="519"/>
      <c r="B400" s="521"/>
      <c r="C400" s="187" t="s">
        <v>817</v>
      </c>
      <c r="D400" s="442" t="s">
        <v>818</v>
      </c>
      <c r="E400" s="561">
        <f t="shared" si="31"/>
        <v>4.6224999999999996</v>
      </c>
      <c r="F400" s="188">
        <v>4.59</v>
      </c>
      <c r="G400" s="189">
        <v>4.66</v>
      </c>
      <c r="H400" s="189">
        <v>4.6100000000000003</v>
      </c>
      <c r="I400" s="189">
        <v>4.63</v>
      </c>
    </row>
    <row r="401" spans="1:9" ht="18" customHeight="1">
      <c r="A401" s="519"/>
      <c r="B401" s="521"/>
      <c r="C401" s="187" t="s">
        <v>817</v>
      </c>
      <c r="D401" s="447" t="s">
        <v>819</v>
      </c>
      <c r="E401" s="561">
        <f t="shared" si="31"/>
        <v>4.6725000000000003</v>
      </c>
      <c r="F401" s="188">
        <v>4.66</v>
      </c>
      <c r="G401" s="189">
        <v>4.6500000000000004</v>
      </c>
      <c r="H401" s="189">
        <v>4.6900000000000004</v>
      </c>
      <c r="I401" s="189">
        <v>4.6900000000000004</v>
      </c>
    </row>
    <row r="402" spans="1:9" ht="18" customHeight="1">
      <c r="A402" s="519"/>
      <c r="B402" s="521"/>
      <c r="C402" s="187" t="s">
        <v>820</v>
      </c>
      <c r="D402" s="447" t="s">
        <v>821</v>
      </c>
      <c r="E402" s="561">
        <f t="shared" si="31"/>
        <v>4.7249999999999996</v>
      </c>
      <c r="F402" s="188">
        <v>4.7</v>
      </c>
      <c r="G402" s="189">
        <v>4.72</v>
      </c>
      <c r="H402" s="189">
        <v>4.7300000000000004</v>
      </c>
      <c r="I402" s="189">
        <v>4.75</v>
      </c>
    </row>
    <row r="403" spans="1:9" ht="18" customHeight="1">
      <c r="A403" s="519"/>
      <c r="B403" s="521"/>
      <c r="C403" s="187" t="s">
        <v>822</v>
      </c>
      <c r="D403" s="439" t="s">
        <v>823</v>
      </c>
      <c r="E403" s="561">
        <f t="shared" si="31"/>
        <v>4.0874999999999995</v>
      </c>
      <c r="F403" s="188">
        <v>4.07</v>
      </c>
      <c r="G403" s="189">
        <v>4.13</v>
      </c>
      <c r="H403" s="189">
        <v>4.0599999999999996</v>
      </c>
      <c r="I403" s="189">
        <v>4.09</v>
      </c>
    </row>
    <row r="404" spans="1:9" ht="18" customHeight="1">
      <c r="A404" s="519"/>
      <c r="B404" s="521"/>
      <c r="C404" s="187" t="s">
        <v>824</v>
      </c>
      <c r="D404" s="439" t="s">
        <v>825</v>
      </c>
      <c r="E404" s="561">
        <f t="shared" si="31"/>
        <v>4.2324999999999999</v>
      </c>
      <c r="F404" s="188">
        <v>4.2699999999999996</v>
      </c>
      <c r="G404" s="189">
        <v>4.24</v>
      </c>
      <c r="H404" s="189">
        <v>4.21</v>
      </c>
      <c r="I404" s="189">
        <v>4.21</v>
      </c>
    </row>
    <row r="405" spans="1:9" ht="18" customHeight="1">
      <c r="A405" s="519"/>
      <c r="B405" s="521"/>
      <c r="C405" s="205" t="s">
        <v>826</v>
      </c>
      <c r="D405" s="451" t="s">
        <v>827</v>
      </c>
      <c r="E405" s="562">
        <f t="shared" si="31"/>
        <v>4.5225</v>
      </c>
      <c r="F405" s="190">
        <v>4.54</v>
      </c>
      <c r="G405" s="191">
        <v>4.47</v>
      </c>
      <c r="H405" s="191">
        <v>4.54</v>
      </c>
      <c r="I405" s="191">
        <v>4.54</v>
      </c>
    </row>
    <row r="406" spans="1:9" ht="18" customHeight="1">
      <c r="A406" s="522" t="s">
        <v>5721</v>
      </c>
      <c r="B406" s="520" t="s">
        <v>833</v>
      </c>
      <c r="C406" s="535"/>
      <c r="D406" s="538"/>
      <c r="E406" s="470">
        <f>AVERAGE(E407:E411)</f>
        <v>4.8049999999999997</v>
      </c>
      <c r="F406" s="470">
        <f>AVERAGE(F407:F411)</f>
        <v>4.7839999999999998</v>
      </c>
      <c r="G406" s="470">
        <f>AVERAGE(G407:G411)</f>
        <v>4.8120000000000003</v>
      </c>
      <c r="H406" s="470">
        <f>AVERAGE(H407:H411)</f>
        <v>4.8120000000000003</v>
      </c>
      <c r="I406" s="470">
        <f>AVERAGE(I407:I411)</f>
        <v>4.8120000000000003</v>
      </c>
    </row>
    <row r="407" spans="1:9" ht="18" customHeight="1">
      <c r="A407" s="519"/>
      <c r="B407" s="521"/>
      <c r="C407" s="185" t="s">
        <v>834</v>
      </c>
      <c r="D407" s="438" t="s">
        <v>835</v>
      </c>
      <c r="E407" s="560">
        <f>AVERAGE(F407:I407)</f>
        <v>4.8650000000000002</v>
      </c>
      <c r="F407" s="186">
        <v>4.8499999999999996</v>
      </c>
      <c r="G407" s="186">
        <v>4.87</v>
      </c>
      <c r="H407" s="186">
        <v>4.87</v>
      </c>
      <c r="I407" s="186">
        <v>4.87</v>
      </c>
    </row>
    <row r="408" spans="1:9" ht="18" customHeight="1">
      <c r="A408" s="519"/>
      <c r="B408" s="521"/>
      <c r="C408" s="187" t="s">
        <v>836</v>
      </c>
      <c r="D408" s="439" t="s">
        <v>837</v>
      </c>
      <c r="E408" s="561">
        <f>AVERAGE(F408:I408)</f>
        <v>4.7149999999999999</v>
      </c>
      <c r="F408" s="189">
        <v>4.67</v>
      </c>
      <c r="G408" s="189">
        <v>4.7300000000000004</v>
      </c>
      <c r="H408" s="189">
        <v>4.7300000000000004</v>
      </c>
      <c r="I408" s="189">
        <v>4.7300000000000004</v>
      </c>
    </row>
    <row r="409" spans="1:9" ht="18" customHeight="1">
      <c r="A409" s="519"/>
      <c r="B409" s="521"/>
      <c r="C409" s="187" t="s">
        <v>838</v>
      </c>
      <c r="D409" s="439" t="s">
        <v>839</v>
      </c>
      <c r="E409" s="561">
        <f>AVERAGE(F409:I409)</f>
        <v>4.7149999999999999</v>
      </c>
      <c r="F409" s="189">
        <v>4.67</v>
      </c>
      <c r="G409" s="189">
        <v>4.7300000000000004</v>
      </c>
      <c r="H409" s="189">
        <v>4.7300000000000004</v>
      </c>
      <c r="I409" s="189">
        <v>4.7300000000000004</v>
      </c>
    </row>
    <row r="410" spans="1:9" ht="18" customHeight="1">
      <c r="A410" s="519"/>
      <c r="B410" s="521"/>
      <c r="C410" s="187" t="s">
        <v>840</v>
      </c>
      <c r="D410" s="439" t="s">
        <v>841</v>
      </c>
      <c r="E410" s="561">
        <f>AVERAGE(F410:I410)</f>
        <v>4.8</v>
      </c>
      <c r="F410" s="189">
        <v>4.8</v>
      </c>
      <c r="G410" s="189">
        <v>4.8</v>
      </c>
      <c r="H410" s="189">
        <v>4.8</v>
      </c>
      <c r="I410" s="189">
        <v>4.8</v>
      </c>
    </row>
    <row r="411" spans="1:9" ht="18" customHeight="1">
      <c r="A411" s="519"/>
      <c r="B411" s="521"/>
      <c r="C411" s="192" t="s">
        <v>842</v>
      </c>
      <c r="D411" s="440" t="s">
        <v>843</v>
      </c>
      <c r="E411" s="548">
        <f>AVERAGE(F411:I411)</f>
        <v>4.93</v>
      </c>
      <c r="F411" s="193">
        <v>4.93</v>
      </c>
      <c r="G411" s="193">
        <v>4.93</v>
      </c>
      <c r="H411" s="193">
        <v>4.93</v>
      </c>
      <c r="I411" s="193">
        <v>4.93</v>
      </c>
    </row>
    <row r="412" spans="1:9" ht="18" customHeight="1">
      <c r="A412" s="522" t="s">
        <v>5721</v>
      </c>
      <c r="B412" s="520" t="s">
        <v>844</v>
      </c>
      <c r="C412" s="542"/>
      <c r="D412" s="543"/>
      <c r="E412" s="470">
        <f>AVERAGE(E413:E414)</f>
        <v>4.9087499999999995</v>
      </c>
      <c r="F412" s="470">
        <f>AVERAGE(F413:F414)</f>
        <v>4.91</v>
      </c>
      <c r="G412" s="470">
        <f>AVERAGE(G413:G414)</f>
        <v>4.91</v>
      </c>
      <c r="H412" s="470">
        <f>AVERAGE(H413:H414)</f>
        <v>4.9049999999999994</v>
      </c>
      <c r="I412" s="470">
        <f>AVERAGE(I413:I414)</f>
        <v>4.91</v>
      </c>
    </row>
    <row r="413" spans="1:9" ht="18" customHeight="1">
      <c r="A413" s="519"/>
      <c r="B413" s="521"/>
      <c r="C413" s="185" t="s">
        <v>845</v>
      </c>
      <c r="D413" s="441" t="s">
        <v>846</v>
      </c>
      <c r="E413" s="560">
        <f>AVERAGE(F413:I413)</f>
        <v>4.8574999999999999</v>
      </c>
      <c r="F413" s="186">
        <v>4.8600000000000003</v>
      </c>
      <c r="G413" s="186">
        <v>4.8600000000000003</v>
      </c>
      <c r="H413" s="186">
        <v>4.8499999999999996</v>
      </c>
      <c r="I413" s="186">
        <v>4.8600000000000003</v>
      </c>
    </row>
    <row r="414" spans="1:9" ht="18" customHeight="1">
      <c r="A414" s="519"/>
      <c r="B414" s="521"/>
      <c r="C414" s="192" t="s">
        <v>845</v>
      </c>
      <c r="D414" s="446" t="s">
        <v>847</v>
      </c>
      <c r="E414" s="548">
        <f>AVERAGE(F414:I414)</f>
        <v>4.96</v>
      </c>
      <c r="F414" s="193">
        <v>4.96</v>
      </c>
      <c r="G414" s="193">
        <v>4.96</v>
      </c>
      <c r="H414" s="193">
        <v>4.96</v>
      </c>
      <c r="I414" s="193">
        <v>4.96</v>
      </c>
    </row>
    <row r="415" spans="1:9" ht="18" customHeight="1">
      <c r="A415" s="522" t="s">
        <v>5721</v>
      </c>
      <c r="B415" s="520" t="s">
        <v>155</v>
      </c>
      <c r="C415" s="542"/>
      <c r="D415" s="543"/>
      <c r="E415" s="470">
        <f>AVERAGE(E416:E436)</f>
        <v>4.3504047619047617</v>
      </c>
      <c r="F415" s="470">
        <f>AVERAGE(F416:F436)</f>
        <v>4.3428571428571416</v>
      </c>
      <c r="G415" s="470">
        <f>AVERAGE(G416:G436)</f>
        <v>4.3585714285714277</v>
      </c>
      <c r="H415" s="470">
        <f>AVERAGE(H416:H436)</f>
        <v>4.333333333333333</v>
      </c>
      <c r="I415" s="470">
        <f>AVERAGE(I416:I436)</f>
        <v>4.3668571428571425</v>
      </c>
    </row>
    <row r="416" spans="1:9" ht="18" customHeight="1">
      <c r="A416" s="523"/>
      <c r="B416" s="524"/>
      <c r="C416" s="185" t="s">
        <v>848</v>
      </c>
      <c r="D416" s="441" t="s">
        <v>849</v>
      </c>
      <c r="E416" s="560">
        <f>AVERAGE(F416:I416)</f>
        <v>4.4300000000000006</v>
      </c>
      <c r="F416" s="186">
        <v>4.4000000000000004</v>
      </c>
      <c r="G416" s="186">
        <v>4.47</v>
      </c>
      <c r="H416" s="186">
        <v>4.3899999999999997</v>
      </c>
      <c r="I416" s="186">
        <v>4.46</v>
      </c>
    </row>
    <row r="417" spans="1:9" ht="18" customHeight="1">
      <c r="A417" s="523"/>
      <c r="B417" s="524"/>
      <c r="C417" s="187" t="s">
        <v>850</v>
      </c>
      <c r="D417" s="442" t="s">
        <v>851</v>
      </c>
      <c r="E417" s="561">
        <f t="shared" ref="E417:E436" si="32">AVERAGE(F417:I417)</f>
        <v>4.03</v>
      </c>
      <c r="F417" s="189">
        <v>4.03</v>
      </c>
      <c r="G417" s="189">
        <v>4.03</v>
      </c>
      <c r="H417" s="189">
        <v>4.03</v>
      </c>
      <c r="I417" s="189">
        <v>4.03</v>
      </c>
    </row>
    <row r="418" spans="1:9" ht="18" customHeight="1">
      <c r="A418" s="523"/>
      <c r="B418" s="524"/>
      <c r="C418" s="187" t="s">
        <v>852</v>
      </c>
      <c r="D418" s="442" t="s">
        <v>853</v>
      </c>
      <c r="E418" s="561">
        <f t="shared" si="32"/>
        <v>4.2149999999999999</v>
      </c>
      <c r="F418" s="189">
        <v>4.2</v>
      </c>
      <c r="G418" s="189">
        <v>4.25</v>
      </c>
      <c r="H418" s="189">
        <v>4.25</v>
      </c>
      <c r="I418" s="189">
        <v>4.16</v>
      </c>
    </row>
    <row r="419" spans="1:9" ht="18" customHeight="1">
      <c r="A419" s="523"/>
      <c r="B419" s="524"/>
      <c r="C419" s="187" t="s">
        <v>854</v>
      </c>
      <c r="D419" s="442" t="s">
        <v>855</v>
      </c>
      <c r="E419" s="561">
        <f t="shared" si="32"/>
        <v>4.3149999999999995</v>
      </c>
      <c r="F419" s="189">
        <v>4.33</v>
      </c>
      <c r="G419" s="189">
        <v>4.2699999999999996</v>
      </c>
      <c r="H419" s="189">
        <v>4.33</v>
      </c>
      <c r="I419" s="189">
        <v>4.33</v>
      </c>
    </row>
    <row r="420" spans="1:9" ht="18" customHeight="1">
      <c r="A420" s="523"/>
      <c r="B420" s="524"/>
      <c r="C420" s="187" t="s">
        <v>329</v>
      </c>
      <c r="D420" s="439" t="s">
        <v>856</v>
      </c>
      <c r="E420" s="561">
        <f t="shared" si="32"/>
        <v>4.46</v>
      </c>
      <c r="F420" s="189">
        <v>4.5</v>
      </c>
      <c r="G420" s="189">
        <v>4.42</v>
      </c>
      <c r="H420" s="189">
        <v>4.42</v>
      </c>
      <c r="I420" s="189">
        <v>4.5</v>
      </c>
    </row>
    <row r="421" spans="1:9" ht="18" customHeight="1">
      <c r="A421" s="523"/>
      <c r="B421" s="524"/>
      <c r="C421" s="187" t="s">
        <v>857</v>
      </c>
      <c r="D421" s="439" t="s">
        <v>858</v>
      </c>
      <c r="E421" s="561">
        <f t="shared" si="32"/>
        <v>4.3885000000000005</v>
      </c>
      <c r="F421" s="189">
        <v>4.4000000000000004</v>
      </c>
      <c r="G421" s="189">
        <v>4.4000000000000004</v>
      </c>
      <c r="H421" s="189">
        <v>4.4000000000000004</v>
      </c>
      <c r="I421" s="189">
        <v>4.3540000000000001</v>
      </c>
    </row>
    <row r="422" spans="1:9" ht="18" customHeight="1">
      <c r="A422" s="523"/>
      <c r="B422" s="524"/>
      <c r="C422" s="187" t="s">
        <v>859</v>
      </c>
      <c r="D422" s="439" t="s">
        <v>334</v>
      </c>
      <c r="E422" s="561">
        <f t="shared" si="32"/>
        <v>4.2824999999999998</v>
      </c>
      <c r="F422" s="188">
        <v>4.2</v>
      </c>
      <c r="G422" s="189">
        <v>4.2699999999999996</v>
      </c>
      <c r="H422" s="189">
        <v>4.33</v>
      </c>
      <c r="I422" s="189">
        <v>4.33</v>
      </c>
    </row>
    <row r="423" spans="1:9" ht="18" customHeight="1">
      <c r="A423" s="523"/>
      <c r="B423" s="524"/>
      <c r="C423" s="187" t="s">
        <v>860</v>
      </c>
      <c r="D423" s="439" t="s">
        <v>861</v>
      </c>
      <c r="E423" s="561">
        <f t="shared" si="32"/>
        <v>4.5724999999999998</v>
      </c>
      <c r="F423" s="188">
        <v>4.55</v>
      </c>
      <c r="G423" s="189">
        <v>4.55</v>
      </c>
      <c r="H423" s="189">
        <v>4.55</v>
      </c>
      <c r="I423" s="189">
        <v>4.6399999999999997</v>
      </c>
    </row>
    <row r="424" spans="1:9" ht="18" customHeight="1">
      <c r="A424" s="523"/>
      <c r="B424" s="524"/>
      <c r="C424" s="187" t="s">
        <v>862</v>
      </c>
      <c r="D424" s="439" t="s">
        <v>863</v>
      </c>
      <c r="E424" s="561">
        <f t="shared" si="32"/>
        <v>4.62</v>
      </c>
      <c r="F424" s="188">
        <v>4.62</v>
      </c>
      <c r="G424" s="189">
        <v>4.62</v>
      </c>
      <c r="H424" s="189">
        <v>4.62</v>
      </c>
      <c r="I424" s="189">
        <v>4.62</v>
      </c>
    </row>
    <row r="425" spans="1:9" ht="18" customHeight="1">
      <c r="A425" s="523"/>
      <c r="B425" s="524"/>
      <c r="C425" s="187" t="s">
        <v>864</v>
      </c>
      <c r="D425" s="442" t="s">
        <v>865</v>
      </c>
      <c r="E425" s="561">
        <f t="shared" si="32"/>
        <v>4.5175000000000001</v>
      </c>
      <c r="F425" s="188">
        <v>4.54</v>
      </c>
      <c r="G425" s="189">
        <v>4.51</v>
      </c>
      <c r="H425" s="189">
        <v>4.4800000000000004</v>
      </c>
      <c r="I425" s="189">
        <v>4.54</v>
      </c>
    </row>
    <row r="426" spans="1:9" ht="18" customHeight="1">
      <c r="A426" s="523"/>
      <c r="B426" s="524"/>
      <c r="C426" s="187" t="s">
        <v>866</v>
      </c>
      <c r="D426" s="442" t="s">
        <v>867</v>
      </c>
      <c r="E426" s="561">
        <f t="shared" si="32"/>
        <v>3.9750000000000001</v>
      </c>
      <c r="F426" s="188">
        <v>3.98</v>
      </c>
      <c r="G426" s="189">
        <v>4</v>
      </c>
      <c r="H426" s="189">
        <v>3.92</v>
      </c>
      <c r="I426" s="189">
        <v>4</v>
      </c>
    </row>
    <row r="427" spans="1:9" ht="18" customHeight="1">
      <c r="A427" s="523"/>
      <c r="B427" s="524"/>
      <c r="C427" s="187" t="s">
        <v>868</v>
      </c>
      <c r="D427" s="439" t="s">
        <v>869</v>
      </c>
      <c r="E427" s="561">
        <f t="shared" si="32"/>
        <v>4.2524999999999995</v>
      </c>
      <c r="F427" s="188">
        <v>4.25</v>
      </c>
      <c r="G427" s="189">
        <v>4.3099999999999996</v>
      </c>
      <c r="H427" s="189">
        <v>4.17</v>
      </c>
      <c r="I427" s="189">
        <v>4.28</v>
      </c>
    </row>
    <row r="428" spans="1:9" ht="18" customHeight="1">
      <c r="A428" s="523"/>
      <c r="B428" s="524"/>
      <c r="C428" s="187" t="s">
        <v>870</v>
      </c>
      <c r="D428" s="439" t="s">
        <v>871</v>
      </c>
      <c r="E428" s="561">
        <f t="shared" si="32"/>
        <v>4.6725000000000003</v>
      </c>
      <c r="F428" s="188">
        <v>4.6900000000000004</v>
      </c>
      <c r="G428" s="189">
        <v>4.6900000000000004</v>
      </c>
      <c r="H428" s="189">
        <v>4.62</v>
      </c>
      <c r="I428" s="189">
        <v>4.6900000000000004</v>
      </c>
    </row>
    <row r="429" spans="1:9" ht="18" customHeight="1">
      <c r="A429" s="523"/>
      <c r="B429" s="524"/>
      <c r="C429" s="187" t="s">
        <v>872</v>
      </c>
      <c r="D429" s="439" t="s">
        <v>873</v>
      </c>
      <c r="E429" s="561">
        <f t="shared" si="32"/>
        <v>4.3825000000000003</v>
      </c>
      <c r="F429" s="188">
        <v>4.3099999999999996</v>
      </c>
      <c r="G429" s="189">
        <v>4.38</v>
      </c>
      <c r="H429" s="189">
        <v>4.38</v>
      </c>
      <c r="I429" s="189">
        <v>4.46</v>
      </c>
    </row>
    <row r="430" spans="1:9" ht="18" customHeight="1">
      <c r="A430" s="523"/>
      <c r="B430" s="524"/>
      <c r="C430" s="187" t="s">
        <v>874</v>
      </c>
      <c r="D430" s="439" t="s">
        <v>875</v>
      </c>
      <c r="E430" s="561">
        <f t="shared" si="32"/>
        <v>4.3074999999999992</v>
      </c>
      <c r="F430" s="188">
        <v>4.2300000000000004</v>
      </c>
      <c r="G430" s="189">
        <v>4.3099999999999996</v>
      </c>
      <c r="H430" s="189">
        <v>4.38</v>
      </c>
      <c r="I430" s="189">
        <v>4.3099999999999996</v>
      </c>
    </row>
    <row r="431" spans="1:9" ht="18" customHeight="1">
      <c r="A431" s="523"/>
      <c r="B431" s="524"/>
      <c r="C431" s="187" t="s">
        <v>876</v>
      </c>
      <c r="D431" s="442" t="s">
        <v>877</v>
      </c>
      <c r="E431" s="561">
        <f t="shared" si="32"/>
        <v>4.05</v>
      </c>
      <c r="F431" s="188">
        <v>4.0999999999999996</v>
      </c>
      <c r="G431" s="189">
        <v>4.0999999999999996</v>
      </c>
      <c r="H431" s="189">
        <v>4</v>
      </c>
      <c r="I431" s="189">
        <v>4</v>
      </c>
    </row>
    <row r="432" spans="1:9" ht="18" customHeight="1">
      <c r="A432" s="523"/>
      <c r="B432" s="524"/>
      <c r="C432" s="187" t="s">
        <v>878</v>
      </c>
      <c r="D432" s="442" t="s">
        <v>879</v>
      </c>
      <c r="E432" s="561">
        <f t="shared" si="32"/>
        <v>4.6925000000000008</v>
      </c>
      <c r="F432" s="188">
        <v>4.6900000000000004</v>
      </c>
      <c r="G432" s="189">
        <v>4.7300000000000004</v>
      </c>
      <c r="H432" s="189">
        <v>4.6100000000000003</v>
      </c>
      <c r="I432" s="189">
        <v>4.74</v>
      </c>
    </row>
    <row r="433" spans="1:9" ht="18" customHeight="1">
      <c r="A433" s="523"/>
      <c r="B433" s="524"/>
      <c r="C433" s="187" t="s">
        <v>880</v>
      </c>
      <c r="D433" s="442" t="s">
        <v>881</v>
      </c>
      <c r="E433" s="561">
        <f t="shared" si="32"/>
        <v>4.0424999999999995</v>
      </c>
      <c r="F433" s="188">
        <v>4.05</v>
      </c>
      <c r="G433" s="189">
        <v>4.0599999999999996</v>
      </c>
      <c r="H433" s="189">
        <v>3.95</v>
      </c>
      <c r="I433" s="189">
        <v>4.1100000000000003</v>
      </c>
    </row>
    <row r="434" spans="1:9" ht="18" customHeight="1">
      <c r="A434" s="523"/>
      <c r="B434" s="524"/>
      <c r="C434" s="187" t="s">
        <v>882</v>
      </c>
      <c r="D434" s="442" t="s">
        <v>883</v>
      </c>
      <c r="E434" s="561">
        <f t="shared" si="32"/>
        <v>4.4550000000000001</v>
      </c>
      <c r="F434" s="188">
        <v>4.47</v>
      </c>
      <c r="G434" s="189">
        <v>4.47</v>
      </c>
      <c r="H434" s="189">
        <v>4.41</v>
      </c>
      <c r="I434" s="189">
        <v>4.47</v>
      </c>
    </row>
    <row r="435" spans="1:9" ht="18" customHeight="1">
      <c r="A435" s="523"/>
      <c r="B435" s="524"/>
      <c r="C435" s="187" t="s">
        <v>884</v>
      </c>
      <c r="D435" s="442" t="s">
        <v>885</v>
      </c>
      <c r="E435" s="561">
        <f t="shared" si="32"/>
        <v>4.2949999999999999</v>
      </c>
      <c r="F435" s="188">
        <v>4.28</v>
      </c>
      <c r="G435" s="189">
        <v>4.3099999999999996</v>
      </c>
      <c r="H435" s="189">
        <v>4.33</v>
      </c>
      <c r="I435" s="189">
        <v>4.26</v>
      </c>
    </row>
    <row r="436" spans="1:9" ht="18" customHeight="1">
      <c r="A436" s="523"/>
      <c r="B436" s="524"/>
      <c r="C436" s="205" t="s">
        <v>886</v>
      </c>
      <c r="D436" s="473" t="s">
        <v>887</v>
      </c>
      <c r="E436" s="566">
        <f t="shared" si="32"/>
        <v>4.4024999999999999</v>
      </c>
      <c r="F436" s="191">
        <v>4.38</v>
      </c>
      <c r="G436" s="191">
        <v>4.38</v>
      </c>
      <c r="H436" s="191">
        <v>4.43</v>
      </c>
      <c r="I436" s="191">
        <v>4.42</v>
      </c>
    </row>
    <row r="437" spans="1:9" ht="18" customHeight="1">
      <c r="A437" s="522" t="s">
        <v>5723</v>
      </c>
      <c r="B437" s="520" t="s">
        <v>897</v>
      </c>
      <c r="C437" s="535"/>
      <c r="D437" s="538"/>
      <c r="E437" s="470">
        <f>AVERAGE(E438:E444)</f>
        <v>4.7264285714285714</v>
      </c>
      <c r="F437" s="470">
        <f>AVERAGE(F438:F444)</f>
        <v>4.7328571428571431</v>
      </c>
      <c r="G437" s="470">
        <f>AVERAGE(G438:G444)</f>
        <v>4.7742857142857131</v>
      </c>
      <c r="H437" s="470">
        <f>AVERAGE(H438:H444)</f>
        <v>4.6585714285714284</v>
      </c>
      <c r="I437" s="470">
        <f>AVERAGE(I438:I444)</f>
        <v>4.74</v>
      </c>
    </row>
    <row r="438" spans="1:9" ht="18" customHeight="1">
      <c r="A438" s="523"/>
      <c r="B438" s="524"/>
      <c r="C438" s="185" t="s">
        <v>898</v>
      </c>
      <c r="D438" s="441" t="s">
        <v>899</v>
      </c>
      <c r="E438" s="567">
        <f>AVERAGE(F438:I438)</f>
        <v>4.835</v>
      </c>
      <c r="F438" s="186">
        <v>4.8099999999999996</v>
      </c>
      <c r="G438" s="186">
        <v>4.8099999999999996</v>
      </c>
      <c r="H438" s="186">
        <v>4.8600000000000003</v>
      </c>
      <c r="I438" s="197">
        <v>4.8600000000000003</v>
      </c>
    </row>
    <row r="439" spans="1:9" ht="18" customHeight="1">
      <c r="A439" s="523"/>
      <c r="B439" s="524"/>
      <c r="C439" s="187" t="s">
        <v>900</v>
      </c>
      <c r="D439" s="442" t="s">
        <v>901</v>
      </c>
      <c r="E439" s="568">
        <f t="shared" ref="E439:E444" si="33">AVERAGE(F439:I439)</f>
        <v>4.7850000000000001</v>
      </c>
      <c r="F439" s="189">
        <v>4.76</v>
      </c>
      <c r="G439" s="189">
        <v>4.8600000000000003</v>
      </c>
      <c r="H439" s="189">
        <v>4.76</v>
      </c>
      <c r="I439" s="198">
        <v>4.76</v>
      </c>
    </row>
    <row r="440" spans="1:9" ht="18" customHeight="1">
      <c r="A440" s="523"/>
      <c r="B440" s="524"/>
      <c r="C440" s="187" t="s">
        <v>902</v>
      </c>
      <c r="D440" s="442" t="s">
        <v>903</v>
      </c>
      <c r="E440" s="569">
        <f t="shared" si="33"/>
        <v>4.7474999999999996</v>
      </c>
      <c r="F440" s="189">
        <v>4.76</v>
      </c>
      <c r="G440" s="189">
        <v>4.71</v>
      </c>
      <c r="H440" s="189">
        <v>4.76</v>
      </c>
      <c r="I440" s="198">
        <v>4.76</v>
      </c>
    </row>
    <row r="441" spans="1:9" ht="18" customHeight="1">
      <c r="A441" s="523"/>
      <c r="B441" s="524"/>
      <c r="C441" s="187" t="s">
        <v>904</v>
      </c>
      <c r="D441" s="442" t="s">
        <v>905</v>
      </c>
      <c r="E441" s="569">
        <f t="shared" si="33"/>
        <v>4.7125000000000004</v>
      </c>
      <c r="F441" s="189">
        <v>4.76</v>
      </c>
      <c r="G441" s="189">
        <v>4.8099999999999996</v>
      </c>
      <c r="H441" s="189">
        <v>4.5199999999999996</v>
      </c>
      <c r="I441" s="198">
        <v>4.76</v>
      </c>
    </row>
    <row r="442" spans="1:9" ht="18" customHeight="1">
      <c r="A442" s="523"/>
      <c r="B442" s="524"/>
      <c r="C442" s="187" t="s">
        <v>906</v>
      </c>
      <c r="D442" s="442" t="s">
        <v>907</v>
      </c>
      <c r="E442" s="569">
        <f t="shared" si="33"/>
        <v>4.6875</v>
      </c>
      <c r="F442" s="189">
        <v>4.71</v>
      </c>
      <c r="G442" s="189">
        <v>4.76</v>
      </c>
      <c r="H442" s="189">
        <v>4.57</v>
      </c>
      <c r="I442" s="198">
        <v>4.71</v>
      </c>
    </row>
    <row r="443" spans="1:9" ht="18" customHeight="1">
      <c r="A443" s="523"/>
      <c r="B443" s="524"/>
      <c r="C443" s="187" t="s">
        <v>908</v>
      </c>
      <c r="D443" s="442" t="s">
        <v>909</v>
      </c>
      <c r="E443" s="569">
        <f t="shared" si="33"/>
        <v>4.7225000000000001</v>
      </c>
      <c r="F443" s="189">
        <v>4.71</v>
      </c>
      <c r="G443" s="189">
        <v>4.76</v>
      </c>
      <c r="H443" s="189">
        <v>4.71</v>
      </c>
      <c r="I443" s="198">
        <v>4.71</v>
      </c>
    </row>
    <row r="444" spans="1:9" ht="18" customHeight="1">
      <c r="A444" s="523"/>
      <c r="B444" s="524"/>
      <c r="C444" s="192" t="s">
        <v>910</v>
      </c>
      <c r="D444" s="446" t="s">
        <v>911</v>
      </c>
      <c r="E444" s="570">
        <f t="shared" si="33"/>
        <v>4.5949999999999998</v>
      </c>
      <c r="F444" s="193">
        <v>4.62</v>
      </c>
      <c r="G444" s="193">
        <v>4.71</v>
      </c>
      <c r="H444" s="193">
        <v>4.43</v>
      </c>
      <c r="I444" s="199">
        <v>4.62</v>
      </c>
    </row>
    <row r="445" spans="1:9" ht="18" customHeight="1">
      <c r="A445" s="522" t="s">
        <v>5723</v>
      </c>
      <c r="B445" s="520" t="s">
        <v>912</v>
      </c>
      <c r="C445" s="535"/>
      <c r="D445" s="538"/>
      <c r="E445" s="470">
        <f>AVERAGE(E446:E454)</f>
        <v>4.8500000000000005</v>
      </c>
      <c r="F445" s="470">
        <f>AVERAGE(F446:F454)</f>
        <v>4.8411111111111111</v>
      </c>
      <c r="G445" s="470">
        <f>AVERAGE(G446:G454)</f>
        <v>4.8555555555555561</v>
      </c>
      <c r="H445" s="470">
        <f>AVERAGE(H446:H454)</f>
        <v>4.8455555555555554</v>
      </c>
      <c r="I445" s="470">
        <f>AVERAGE(I446:I454)</f>
        <v>4.8577777777777778</v>
      </c>
    </row>
    <row r="446" spans="1:9" ht="18" customHeight="1">
      <c r="A446" s="523"/>
      <c r="B446" s="524"/>
      <c r="C446" s="185" t="s">
        <v>913</v>
      </c>
      <c r="D446" s="438" t="s">
        <v>914</v>
      </c>
      <c r="E446" s="560">
        <f>AVERAGE(F446:I446)</f>
        <v>4.8475000000000001</v>
      </c>
      <c r="F446" s="194">
        <v>4.82</v>
      </c>
      <c r="G446" s="186">
        <v>4.82</v>
      </c>
      <c r="H446" s="186">
        <v>4.8600000000000003</v>
      </c>
      <c r="I446" s="186">
        <v>4.8899999999999997</v>
      </c>
    </row>
    <row r="447" spans="1:9" ht="18" customHeight="1">
      <c r="A447" s="523"/>
      <c r="B447" s="524"/>
      <c r="C447" s="187" t="s">
        <v>915</v>
      </c>
      <c r="D447" s="442" t="s">
        <v>916</v>
      </c>
      <c r="E447" s="561">
        <f t="shared" ref="E447:E454" si="34">AVERAGE(F447:I447)</f>
        <v>4.8224999999999998</v>
      </c>
      <c r="F447" s="189">
        <v>4.79</v>
      </c>
      <c r="G447" s="189">
        <v>4.82</v>
      </c>
      <c r="H447" s="189">
        <v>4.82</v>
      </c>
      <c r="I447" s="189">
        <v>4.8600000000000003</v>
      </c>
    </row>
    <row r="448" spans="1:9" ht="18" customHeight="1">
      <c r="A448" s="523"/>
      <c r="B448" s="524"/>
      <c r="C448" s="187" t="s">
        <v>915</v>
      </c>
      <c r="D448" s="442" t="s">
        <v>917</v>
      </c>
      <c r="E448" s="561">
        <f t="shared" si="34"/>
        <v>4.8375000000000004</v>
      </c>
      <c r="F448" s="189">
        <v>4.82</v>
      </c>
      <c r="G448" s="189">
        <v>4.8499999999999996</v>
      </c>
      <c r="H448" s="189">
        <v>4.82</v>
      </c>
      <c r="I448" s="189">
        <v>4.8600000000000003</v>
      </c>
    </row>
    <row r="449" spans="1:9" ht="18" customHeight="1">
      <c r="A449" s="523"/>
      <c r="B449" s="524"/>
      <c r="C449" s="187" t="s">
        <v>915</v>
      </c>
      <c r="D449" s="442" t="s">
        <v>918</v>
      </c>
      <c r="E449" s="561">
        <f t="shared" si="34"/>
        <v>4.8499999999999996</v>
      </c>
      <c r="F449" s="189">
        <v>4.82</v>
      </c>
      <c r="G449" s="189">
        <v>4.8600000000000003</v>
      </c>
      <c r="H449" s="189">
        <v>4.8600000000000003</v>
      </c>
      <c r="I449" s="189">
        <v>4.8600000000000003</v>
      </c>
    </row>
    <row r="450" spans="1:9" ht="18" customHeight="1">
      <c r="A450" s="523"/>
      <c r="B450" s="524"/>
      <c r="C450" s="187" t="s">
        <v>919</v>
      </c>
      <c r="D450" s="442" t="s">
        <v>920</v>
      </c>
      <c r="E450" s="561">
        <f t="shared" si="34"/>
        <v>4.8600000000000003</v>
      </c>
      <c r="F450" s="189">
        <v>4.8600000000000003</v>
      </c>
      <c r="G450" s="189">
        <v>4.8600000000000003</v>
      </c>
      <c r="H450" s="189">
        <v>4.8600000000000003</v>
      </c>
      <c r="I450" s="189">
        <v>4.8600000000000003</v>
      </c>
    </row>
    <row r="451" spans="1:9" ht="18" customHeight="1">
      <c r="A451" s="523"/>
      <c r="B451" s="524"/>
      <c r="C451" s="187" t="s">
        <v>913</v>
      </c>
      <c r="D451" s="442" t="s">
        <v>921</v>
      </c>
      <c r="E451" s="561">
        <f t="shared" si="34"/>
        <v>4.8899999999999997</v>
      </c>
      <c r="F451" s="188">
        <v>4.8899999999999997</v>
      </c>
      <c r="G451" s="189">
        <v>4.8899999999999997</v>
      </c>
      <c r="H451" s="189">
        <v>4.8899999999999997</v>
      </c>
      <c r="I451" s="189">
        <v>4.8899999999999997</v>
      </c>
    </row>
    <row r="452" spans="1:9" ht="18" customHeight="1">
      <c r="A452" s="523"/>
      <c r="B452" s="524"/>
      <c r="C452" s="187" t="s">
        <v>915</v>
      </c>
      <c r="D452" s="442" t="s">
        <v>922</v>
      </c>
      <c r="E452" s="561">
        <f t="shared" si="34"/>
        <v>4.8550000000000004</v>
      </c>
      <c r="F452" s="188">
        <v>4.8899999999999997</v>
      </c>
      <c r="G452" s="189">
        <v>4.8899999999999997</v>
      </c>
      <c r="H452" s="189">
        <v>4.82</v>
      </c>
      <c r="I452" s="189">
        <v>4.82</v>
      </c>
    </row>
    <row r="453" spans="1:9" ht="18" customHeight="1">
      <c r="A453" s="523"/>
      <c r="B453" s="524"/>
      <c r="C453" s="187" t="s">
        <v>915</v>
      </c>
      <c r="D453" s="442" t="s">
        <v>923</v>
      </c>
      <c r="E453" s="561">
        <f t="shared" si="34"/>
        <v>4.8049999999999997</v>
      </c>
      <c r="F453" s="188">
        <v>4.79</v>
      </c>
      <c r="G453" s="189">
        <v>4.82</v>
      </c>
      <c r="H453" s="189">
        <v>4.79</v>
      </c>
      <c r="I453" s="189">
        <v>4.82</v>
      </c>
    </row>
    <row r="454" spans="1:9" ht="18" customHeight="1">
      <c r="A454" s="523"/>
      <c r="B454" s="524"/>
      <c r="C454" s="192" t="s">
        <v>915</v>
      </c>
      <c r="D454" s="446" t="s">
        <v>924</v>
      </c>
      <c r="E454" s="548">
        <f t="shared" si="34"/>
        <v>4.8824999999999994</v>
      </c>
      <c r="F454" s="195">
        <v>4.8899999999999997</v>
      </c>
      <c r="G454" s="193">
        <v>4.8899999999999997</v>
      </c>
      <c r="H454" s="193">
        <v>4.8899999999999997</v>
      </c>
      <c r="I454" s="193">
        <v>4.8600000000000003</v>
      </c>
    </row>
    <row r="455" spans="1:9" ht="18" customHeight="1">
      <c r="A455" s="522" t="s">
        <v>5723</v>
      </c>
      <c r="B455" s="520" t="s">
        <v>925</v>
      </c>
      <c r="C455" s="542"/>
      <c r="D455" s="543"/>
      <c r="E455" s="470">
        <f>AVERAGE(E456:E468)</f>
        <v>4.4925000000000006</v>
      </c>
      <c r="F455" s="544">
        <f>AVERAGE(F456:F468)</f>
        <v>4.508461538461539</v>
      </c>
      <c r="G455" s="470">
        <f>AVERAGE(G456:G468)</f>
        <v>4.5092307692307694</v>
      </c>
      <c r="H455" s="470">
        <f>AVERAGE(H456:H468)</f>
        <v>4.4569230769230774</v>
      </c>
      <c r="I455" s="470">
        <f>AVERAGE(I456:I468)</f>
        <v>4.4953846153846158</v>
      </c>
    </row>
    <row r="456" spans="1:9" ht="18" customHeight="1">
      <c r="A456" s="523"/>
      <c r="B456" s="524"/>
      <c r="C456" s="185" t="s">
        <v>926</v>
      </c>
      <c r="D456" s="441" t="s">
        <v>927</v>
      </c>
      <c r="E456" s="560">
        <f>AVERAGE(F456:I456)</f>
        <v>4.4099999999999993</v>
      </c>
      <c r="F456" s="194">
        <v>4.38</v>
      </c>
      <c r="G456" s="186">
        <v>4.5</v>
      </c>
      <c r="H456" s="186">
        <v>4.38</v>
      </c>
      <c r="I456" s="186">
        <v>4.38</v>
      </c>
    </row>
    <row r="457" spans="1:9" ht="18" customHeight="1">
      <c r="A457" s="523"/>
      <c r="B457" s="524"/>
      <c r="C457" s="187" t="s">
        <v>928</v>
      </c>
      <c r="D457" s="442" t="s">
        <v>901</v>
      </c>
      <c r="E457" s="561">
        <f t="shared" ref="E457:E468" si="35">AVERAGE(F457:I457)</f>
        <v>4.45</v>
      </c>
      <c r="F457" s="188">
        <v>4.4800000000000004</v>
      </c>
      <c r="G457" s="189">
        <v>4.45</v>
      </c>
      <c r="H457" s="189">
        <v>4.3899999999999997</v>
      </c>
      <c r="I457" s="189">
        <v>4.4800000000000004</v>
      </c>
    </row>
    <row r="458" spans="1:9" ht="18" customHeight="1">
      <c r="A458" s="523"/>
      <c r="B458" s="524"/>
      <c r="C458" s="187" t="s">
        <v>929</v>
      </c>
      <c r="D458" s="444" t="s">
        <v>930</v>
      </c>
      <c r="E458" s="561">
        <f t="shared" si="35"/>
        <v>4.6100000000000003</v>
      </c>
      <c r="F458" s="188">
        <v>4.62</v>
      </c>
      <c r="G458" s="189">
        <v>4.66</v>
      </c>
      <c r="H458" s="189">
        <v>4.5</v>
      </c>
      <c r="I458" s="189">
        <v>4.66</v>
      </c>
    </row>
    <row r="459" spans="1:9" ht="18" customHeight="1">
      <c r="A459" s="523"/>
      <c r="B459" s="524"/>
      <c r="C459" s="187" t="s">
        <v>361</v>
      </c>
      <c r="D459" s="442" t="s">
        <v>931</v>
      </c>
      <c r="E459" s="561">
        <f t="shared" si="35"/>
        <v>4.4749999999999996</v>
      </c>
      <c r="F459" s="188">
        <v>4.46</v>
      </c>
      <c r="G459" s="189">
        <v>4.46</v>
      </c>
      <c r="H459" s="189">
        <v>4.46</v>
      </c>
      <c r="I459" s="189">
        <v>4.5199999999999996</v>
      </c>
    </row>
    <row r="460" spans="1:9" ht="18" customHeight="1">
      <c r="A460" s="523"/>
      <c r="B460" s="524"/>
      <c r="C460" s="187" t="s">
        <v>932</v>
      </c>
      <c r="D460" s="442" t="s">
        <v>933</v>
      </c>
      <c r="E460" s="561">
        <f t="shared" si="35"/>
        <v>4.4450000000000003</v>
      </c>
      <c r="F460" s="188">
        <v>4.43</v>
      </c>
      <c r="G460" s="189">
        <v>4.43</v>
      </c>
      <c r="H460" s="189">
        <v>4.46</v>
      </c>
      <c r="I460" s="189">
        <v>4.46</v>
      </c>
    </row>
    <row r="461" spans="1:9" ht="18" customHeight="1">
      <c r="A461" s="523"/>
      <c r="B461" s="524"/>
      <c r="C461" s="187" t="s">
        <v>934</v>
      </c>
      <c r="D461" s="442" t="s">
        <v>935</v>
      </c>
      <c r="E461" s="561">
        <f t="shared" si="35"/>
        <v>4.4725000000000001</v>
      </c>
      <c r="F461" s="188">
        <v>4.55</v>
      </c>
      <c r="G461" s="189">
        <v>4.4800000000000004</v>
      </c>
      <c r="H461" s="189">
        <v>4.41</v>
      </c>
      <c r="I461" s="189">
        <v>4.45</v>
      </c>
    </row>
    <row r="462" spans="1:9" ht="18" customHeight="1">
      <c r="A462" s="523"/>
      <c r="B462" s="524"/>
      <c r="C462" s="187" t="s">
        <v>936</v>
      </c>
      <c r="D462" s="442" t="s">
        <v>937</v>
      </c>
      <c r="E462" s="561">
        <f t="shared" si="35"/>
        <v>4.51</v>
      </c>
      <c r="F462" s="188">
        <v>4.5199999999999996</v>
      </c>
      <c r="G462" s="189">
        <v>4.5199999999999996</v>
      </c>
      <c r="H462" s="189">
        <v>4.4800000000000004</v>
      </c>
      <c r="I462" s="189">
        <v>4.5199999999999996</v>
      </c>
    </row>
    <row r="463" spans="1:9" ht="18" customHeight="1">
      <c r="A463" s="523"/>
      <c r="B463" s="524"/>
      <c r="C463" s="187" t="s">
        <v>938</v>
      </c>
      <c r="D463" s="444" t="s">
        <v>939</v>
      </c>
      <c r="E463" s="561">
        <f t="shared" si="35"/>
        <v>4.5525000000000002</v>
      </c>
      <c r="F463" s="188">
        <v>4.6100000000000003</v>
      </c>
      <c r="G463" s="189">
        <v>4.54</v>
      </c>
      <c r="H463" s="189">
        <v>4.5199999999999996</v>
      </c>
      <c r="I463" s="189">
        <v>4.54</v>
      </c>
    </row>
    <row r="464" spans="1:9" ht="18" customHeight="1">
      <c r="A464" s="523"/>
      <c r="B464" s="524"/>
      <c r="C464" s="187" t="s">
        <v>940</v>
      </c>
      <c r="D464" s="442" t="s">
        <v>941</v>
      </c>
      <c r="E464" s="561">
        <f t="shared" si="35"/>
        <v>4.3125</v>
      </c>
      <c r="F464" s="188">
        <v>4.25</v>
      </c>
      <c r="G464" s="189">
        <v>4.3600000000000003</v>
      </c>
      <c r="H464" s="189">
        <v>4.32</v>
      </c>
      <c r="I464" s="189">
        <v>4.32</v>
      </c>
    </row>
    <row r="465" spans="1:9" ht="18" customHeight="1">
      <c r="A465" s="523"/>
      <c r="B465" s="524"/>
      <c r="C465" s="187" t="s">
        <v>942</v>
      </c>
      <c r="D465" s="442" t="s">
        <v>943</v>
      </c>
      <c r="E465" s="561">
        <f t="shared" si="35"/>
        <v>4.5600000000000005</v>
      </c>
      <c r="F465" s="188">
        <v>4.57</v>
      </c>
      <c r="G465" s="189">
        <v>4.57</v>
      </c>
      <c r="H465" s="189">
        <v>4.5999999999999996</v>
      </c>
      <c r="I465" s="189">
        <v>4.5</v>
      </c>
    </row>
    <row r="466" spans="1:9" ht="18" customHeight="1">
      <c r="A466" s="523"/>
      <c r="B466" s="524"/>
      <c r="C466" s="187" t="s">
        <v>944</v>
      </c>
      <c r="D466" s="444" t="s">
        <v>945</v>
      </c>
      <c r="E466" s="561">
        <f t="shared" si="35"/>
        <v>4.45</v>
      </c>
      <c r="F466" s="188">
        <v>4.58</v>
      </c>
      <c r="G466" s="189">
        <v>4.45</v>
      </c>
      <c r="H466" s="189">
        <v>4.32</v>
      </c>
      <c r="I466" s="189">
        <v>4.45</v>
      </c>
    </row>
    <row r="467" spans="1:9" ht="18" customHeight="1">
      <c r="A467" s="523"/>
      <c r="B467" s="524"/>
      <c r="C467" s="187" t="s">
        <v>946</v>
      </c>
      <c r="D467" s="442" t="s">
        <v>947</v>
      </c>
      <c r="E467" s="561">
        <f t="shared" si="35"/>
        <v>4.4749999999999996</v>
      </c>
      <c r="F467" s="189">
        <v>4.4800000000000004</v>
      </c>
      <c r="G467" s="189">
        <v>4.5199999999999996</v>
      </c>
      <c r="H467" s="189">
        <v>4.45</v>
      </c>
      <c r="I467" s="189">
        <v>4.45</v>
      </c>
    </row>
    <row r="468" spans="1:9" ht="18" customHeight="1">
      <c r="A468" s="523"/>
      <c r="B468" s="524"/>
      <c r="C468" s="192" t="s">
        <v>948</v>
      </c>
      <c r="D468" s="446" t="s">
        <v>949</v>
      </c>
      <c r="E468" s="548">
        <f t="shared" si="35"/>
        <v>4.68</v>
      </c>
      <c r="F468" s="195">
        <v>4.68</v>
      </c>
      <c r="G468" s="193">
        <v>4.68</v>
      </c>
      <c r="H468" s="193">
        <v>4.6500000000000004</v>
      </c>
      <c r="I468" s="193">
        <v>4.71</v>
      </c>
    </row>
    <row r="469" spans="1:9" ht="18" customHeight="1">
      <c r="A469" s="522" t="s">
        <v>5723</v>
      </c>
      <c r="B469" s="520" t="s">
        <v>950</v>
      </c>
      <c r="C469" s="542"/>
      <c r="D469" s="543"/>
      <c r="E469" s="470">
        <f>AVERAGE(E470:E476)</f>
        <v>4.8466428571428564</v>
      </c>
      <c r="F469" s="470">
        <f>AVERAGE(F470:F476)</f>
        <v>4.8400000000000007</v>
      </c>
      <c r="G469" s="470">
        <f>AVERAGE(G470:G476)</f>
        <v>4.8465714285714281</v>
      </c>
      <c r="H469" s="470">
        <f>AVERAGE(H470:H476)</f>
        <v>4.8500000000000005</v>
      </c>
      <c r="I469" s="470">
        <f>AVERAGE(I470:I476)</f>
        <v>4.8500000000000005</v>
      </c>
    </row>
    <row r="470" spans="1:9" ht="18" customHeight="1">
      <c r="A470" s="523"/>
      <c r="B470" s="524"/>
      <c r="C470" s="185" t="s">
        <v>951</v>
      </c>
      <c r="D470" s="441" t="s">
        <v>952</v>
      </c>
      <c r="E470" s="560">
        <f>AVERAGE(F470:I470)</f>
        <v>4.8425000000000002</v>
      </c>
      <c r="F470" s="194">
        <v>4.79</v>
      </c>
      <c r="G470" s="186">
        <v>4.8600000000000003</v>
      </c>
      <c r="H470" s="186">
        <v>4.8600000000000003</v>
      </c>
      <c r="I470" s="186">
        <v>4.8600000000000003</v>
      </c>
    </row>
    <row r="471" spans="1:9" ht="18" customHeight="1">
      <c r="A471" s="523"/>
      <c r="B471" s="524"/>
      <c r="C471" s="187" t="s">
        <v>953</v>
      </c>
      <c r="D471" s="442" t="s">
        <v>954</v>
      </c>
      <c r="E471" s="561">
        <f t="shared" ref="E471:E476" si="36">AVERAGE(F471:I471)</f>
        <v>4.8024999999999993</v>
      </c>
      <c r="F471" s="188">
        <v>4.79</v>
      </c>
      <c r="G471" s="189">
        <v>4.7699999999999996</v>
      </c>
      <c r="H471" s="189">
        <v>4.8600000000000003</v>
      </c>
      <c r="I471" s="189">
        <v>4.79</v>
      </c>
    </row>
    <row r="472" spans="1:9" ht="18" customHeight="1">
      <c r="A472" s="523"/>
      <c r="B472" s="524"/>
      <c r="C472" s="187" t="s">
        <v>955</v>
      </c>
      <c r="D472" s="444" t="s">
        <v>956</v>
      </c>
      <c r="E472" s="561">
        <f t="shared" si="36"/>
        <v>4.8425000000000002</v>
      </c>
      <c r="F472" s="188">
        <v>4.8600000000000003</v>
      </c>
      <c r="G472" s="189">
        <v>4.8600000000000003</v>
      </c>
      <c r="H472" s="189">
        <v>4.79</v>
      </c>
      <c r="I472" s="189">
        <v>4.8600000000000003</v>
      </c>
    </row>
    <row r="473" spans="1:9" ht="18" customHeight="1">
      <c r="A473" s="523"/>
      <c r="B473" s="524"/>
      <c r="C473" s="187" t="s">
        <v>957</v>
      </c>
      <c r="D473" s="442" t="s">
        <v>958</v>
      </c>
      <c r="E473" s="561">
        <f t="shared" si="36"/>
        <v>4.8600000000000003</v>
      </c>
      <c r="F473" s="188">
        <v>4.8600000000000003</v>
      </c>
      <c r="G473" s="189">
        <v>4.8600000000000003</v>
      </c>
      <c r="H473" s="189">
        <v>4.8600000000000003</v>
      </c>
      <c r="I473" s="189">
        <v>4.8600000000000003</v>
      </c>
    </row>
    <row r="474" spans="1:9" ht="18" customHeight="1">
      <c r="A474" s="523"/>
      <c r="B474" s="524"/>
      <c r="C474" s="187" t="s">
        <v>953</v>
      </c>
      <c r="D474" s="447" t="s">
        <v>959</v>
      </c>
      <c r="E474" s="561">
        <f t="shared" si="36"/>
        <v>4.8600000000000003</v>
      </c>
      <c r="F474" s="188">
        <v>4.8600000000000003</v>
      </c>
      <c r="G474" s="189">
        <v>4.8600000000000003</v>
      </c>
      <c r="H474" s="189">
        <v>4.8600000000000003</v>
      </c>
      <c r="I474" s="189">
        <v>4.8600000000000003</v>
      </c>
    </row>
    <row r="475" spans="1:9" ht="18" customHeight="1">
      <c r="A475" s="523"/>
      <c r="B475" s="524"/>
      <c r="C475" s="187" t="s">
        <v>960</v>
      </c>
      <c r="D475" s="439" t="s">
        <v>961</v>
      </c>
      <c r="E475" s="561">
        <f t="shared" si="36"/>
        <v>4.8600000000000003</v>
      </c>
      <c r="F475" s="188">
        <v>4.8600000000000003</v>
      </c>
      <c r="G475" s="189">
        <v>4.8600000000000003</v>
      </c>
      <c r="H475" s="189">
        <v>4.8600000000000003</v>
      </c>
      <c r="I475" s="189">
        <v>4.8600000000000003</v>
      </c>
    </row>
    <row r="476" spans="1:9" ht="18" customHeight="1">
      <c r="A476" s="523"/>
      <c r="B476" s="524"/>
      <c r="C476" s="192" t="s">
        <v>960</v>
      </c>
      <c r="D476" s="440" t="s">
        <v>962</v>
      </c>
      <c r="E476" s="548">
        <f t="shared" si="36"/>
        <v>4.859</v>
      </c>
      <c r="F476" s="195">
        <v>4.8600000000000003</v>
      </c>
      <c r="G476" s="193">
        <v>4.8559999999999999</v>
      </c>
      <c r="H476" s="193">
        <v>4.8600000000000003</v>
      </c>
      <c r="I476" s="193">
        <v>4.8600000000000003</v>
      </c>
    </row>
    <row r="477" spans="1:9" ht="18" customHeight="1">
      <c r="A477" s="522" t="s">
        <v>5723</v>
      </c>
      <c r="B477" s="520" t="s">
        <v>963</v>
      </c>
      <c r="C477" s="542"/>
      <c r="D477" s="543"/>
      <c r="E477" s="470">
        <f>AVERAGE(E478)</f>
        <v>4.6150000000000002</v>
      </c>
      <c r="F477" s="470">
        <f>AVERAGE(F478)</f>
        <v>4.5599999999999996</v>
      </c>
      <c r="G477" s="470">
        <f>AVERAGE(G478)</f>
        <v>4.6399999999999997</v>
      </c>
      <c r="H477" s="470">
        <f>AVERAGE(H478)</f>
        <v>4.62</v>
      </c>
      <c r="I477" s="470">
        <f>AVERAGE(I478)</f>
        <v>4.6399999999999997</v>
      </c>
    </row>
    <row r="478" spans="1:9" ht="18" customHeight="1">
      <c r="A478" s="523"/>
      <c r="B478" s="524"/>
      <c r="C478" s="200" t="s">
        <v>964</v>
      </c>
      <c r="D478" s="449" t="s">
        <v>965</v>
      </c>
      <c r="E478" s="549">
        <f>AVERAGE(F478:I478)</f>
        <v>4.6150000000000002</v>
      </c>
      <c r="F478" s="201">
        <v>4.5599999999999996</v>
      </c>
      <c r="G478" s="202">
        <v>4.6399999999999997</v>
      </c>
      <c r="H478" s="202">
        <v>4.62</v>
      </c>
      <c r="I478" s="202">
        <v>4.6399999999999997</v>
      </c>
    </row>
    <row r="479" spans="1:9" ht="18" customHeight="1">
      <c r="A479" s="522" t="s">
        <v>5723</v>
      </c>
      <c r="B479" s="520" t="s">
        <v>966</v>
      </c>
      <c r="C479" s="542"/>
      <c r="D479" s="543"/>
      <c r="E479" s="470">
        <f>AVERAGE(E480:E488)</f>
        <v>4.5350000000000001</v>
      </c>
      <c r="F479" s="470">
        <f>AVERAGE(F480:F488)</f>
        <v>4.5355555555555549</v>
      </c>
      <c r="G479" s="470">
        <f>AVERAGE(G480:G488)</f>
        <v>4.543333333333333</v>
      </c>
      <c r="H479" s="470">
        <f>AVERAGE(H480:H488)</f>
        <v>4.5199999999999996</v>
      </c>
      <c r="I479" s="470">
        <f>AVERAGE(I480:I488)</f>
        <v>4.5411111111111104</v>
      </c>
    </row>
    <row r="480" spans="1:9" ht="18" customHeight="1">
      <c r="A480" s="523"/>
      <c r="B480" s="524"/>
      <c r="C480" s="185" t="s">
        <v>967</v>
      </c>
      <c r="D480" s="441" t="s">
        <v>135</v>
      </c>
      <c r="E480" s="560">
        <f>AVERAGE(F480:I480)</f>
        <v>4.5374999999999996</v>
      </c>
      <c r="F480" s="194">
        <v>4.55</v>
      </c>
      <c r="G480" s="186">
        <v>4.4800000000000004</v>
      </c>
      <c r="H480" s="186">
        <v>4.54</v>
      </c>
      <c r="I480" s="186">
        <v>4.58</v>
      </c>
    </row>
    <row r="481" spans="1:9" ht="18" customHeight="1">
      <c r="A481" s="523"/>
      <c r="B481" s="524"/>
      <c r="C481" s="187" t="s">
        <v>967</v>
      </c>
      <c r="D481" s="442" t="s">
        <v>968</v>
      </c>
      <c r="E481" s="561">
        <f t="shared" ref="E481:E488" si="37">AVERAGE(F481:I481)</f>
        <v>4.5549999999999997</v>
      </c>
      <c r="F481" s="188">
        <v>4.57</v>
      </c>
      <c r="G481" s="189">
        <v>4.54</v>
      </c>
      <c r="H481" s="189">
        <v>4.54</v>
      </c>
      <c r="I481" s="189">
        <v>4.57</v>
      </c>
    </row>
    <row r="482" spans="1:9" ht="18" customHeight="1">
      <c r="A482" s="523"/>
      <c r="B482" s="524"/>
      <c r="C482" s="187" t="s">
        <v>134</v>
      </c>
      <c r="D482" s="442" t="s">
        <v>969</v>
      </c>
      <c r="E482" s="561">
        <f t="shared" si="37"/>
        <v>4.55</v>
      </c>
      <c r="F482" s="188">
        <v>4.5199999999999996</v>
      </c>
      <c r="G482" s="189">
        <v>4.5599999999999996</v>
      </c>
      <c r="H482" s="189">
        <v>4.57</v>
      </c>
      <c r="I482" s="189">
        <v>4.55</v>
      </c>
    </row>
    <row r="483" spans="1:9" ht="18" customHeight="1">
      <c r="A483" s="523"/>
      <c r="B483" s="524"/>
      <c r="C483" s="187" t="s">
        <v>967</v>
      </c>
      <c r="D483" s="442" t="s">
        <v>970</v>
      </c>
      <c r="E483" s="561">
        <f t="shared" si="37"/>
        <v>4.5650000000000004</v>
      </c>
      <c r="F483" s="188">
        <v>4.58</v>
      </c>
      <c r="G483" s="189">
        <v>4.5599999999999996</v>
      </c>
      <c r="H483" s="189">
        <v>4.55</v>
      </c>
      <c r="I483" s="189">
        <v>4.57</v>
      </c>
    </row>
    <row r="484" spans="1:9" ht="18" customHeight="1">
      <c r="A484" s="523"/>
      <c r="B484" s="524"/>
      <c r="C484" s="187" t="s">
        <v>967</v>
      </c>
      <c r="D484" s="444" t="s">
        <v>145</v>
      </c>
      <c r="E484" s="561">
        <f t="shared" si="37"/>
        <v>4.415</v>
      </c>
      <c r="F484" s="188">
        <v>4.4000000000000004</v>
      </c>
      <c r="G484" s="189">
        <v>4.43</v>
      </c>
      <c r="H484" s="189">
        <v>4.42</v>
      </c>
      <c r="I484" s="189">
        <v>4.41</v>
      </c>
    </row>
    <row r="485" spans="1:9" ht="18" customHeight="1">
      <c r="A485" s="523"/>
      <c r="B485" s="524"/>
      <c r="C485" s="187" t="s">
        <v>971</v>
      </c>
      <c r="D485" s="442" t="s">
        <v>972</v>
      </c>
      <c r="E485" s="561">
        <f t="shared" si="37"/>
        <v>4.63</v>
      </c>
      <c r="F485" s="188">
        <v>4.62</v>
      </c>
      <c r="G485" s="189">
        <v>4.67</v>
      </c>
      <c r="H485" s="189">
        <v>4.62</v>
      </c>
      <c r="I485" s="189">
        <v>4.6100000000000003</v>
      </c>
    </row>
    <row r="486" spans="1:9" ht="18" customHeight="1">
      <c r="A486" s="523"/>
      <c r="B486" s="524"/>
      <c r="C486" s="187" t="s">
        <v>973</v>
      </c>
      <c r="D486" s="442" t="s">
        <v>974</v>
      </c>
      <c r="E486" s="561">
        <f t="shared" si="37"/>
        <v>4.5549999999999997</v>
      </c>
      <c r="F486" s="188">
        <v>4.5599999999999996</v>
      </c>
      <c r="G486" s="189">
        <v>4.55</v>
      </c>
      <c r="H486" s="189">
        <v>4.5599999999999996</v>
      </c>
      <c r="I486" s="189">
        <v>4.55</v>
      </c>
    </row>
    <row r="487" spans="1:9" ht="18" customHeight="1">
      <c r="A487" s="523"/>
      <c r="B487" s="524"/>
      <c r="C487" s="187" t="s">
        <v>948</v>
      </c>
      <c r="D487" s="442" t="s">
        <v>949</v>
      </c>
      <c r="E487" s="561">
        <f t="shared" si="37"/>
        <v>4.57</v>
      </c>
      <c r="F487" s="188">
        <v>4.58</v>
      </c>
      <c r="G487" s="189">
        <v>4.6100000000000003</v>
      </c>
      <c r="H487" s="189">
        <v>4.5199999999999996</v>
      </c>
      <c r="I487" s="189">
        <v>4.57</v>
      </c>
    </row>
    <row r="488" spans="1:9" ht="18" customHeight="1">
      <c r="A488" s="523"/>
      <c r="B488" s="527"/>
      <c r="C488" s="192" t="s">
        <v>936</v>
      </c>
      <c r="D488" s="443" t="s">
        <v>975</v>
      </c>
      <c r="E488" s="548">
        <f t="shared" si="37"/>
        <v>4.4375</v>
      </c>
      <c r="F488" s="195">
        <v>4.4400000000000004</v>
      </c>
      <c r="G488" s="193">
        <v>4.49</v>
      </c>
      <c r="H488" s="193">
        <v>4.3600000000000003</v>
      </c>
      <c r="I488" s="193">
        <v>4.46</v>
      </c>
    </row>
    <row r="489" spans="1:9" ht="18" customHeight="1">
      <c r="A489" s="522" t="s">
        <v>5723</v>
      </c>
      <c r="B489" s="525" t="s">
        <v>976</v>
      </c>
      <c r="C489" s="554"/>
      <c r="D489" s="555"/>
      <c r="E489" s="470">
        <f>AVERAGE(E490:E511)</f>
        <v>4.4270454545454552</v>
      </c>
      <c r="F489" s="470">
        <f>AVERAGE(F490:F511)</f>
        <v>4.4036363636363633</v>
      </c>
      <c r="G489" s="470">
        <f>AVERAGE(G490:G511)</f>
        <v>4.4340909090909095</v>
      </c>
      <c r="H489" s="470">
        <f>AVERAGE(H490:H511)</f>
        <v>4.4222727272727278</v>
      </c>
      <c r="I489" s="470">
        <f>AVERAGE(I490:I511)</f>
        <v>4.4481818181818191</v>
      </c>
    </row>
    <row r="490" spans="1:9" ht="18" customHeight="1">
      <c r="A490" s="523"/>
      <c r="B490" s="521"/>
      <c r="C490" s="185" t="s">
        <v>977</v>
      </c>
      <c r="D490" s="438" t="s">
        <v>978</v>
      </c>
      <c r="E490" s="560">
        <f>AVERAGE(F490:I490)</f>
        <v>4.46</v>
      </c>
      <c r="F490" s="186">
        <v>4.43</v>
      </c>
      <c r="G490" s="186">
        <v>4.4800000000000004</v>
      </c>
      <c r="H490" s="186">
        <v>4.46</v>
      </c>
      <c r="I490" s="186">
        <v>4.47</v>
      </c>
    </row>
    <row r="491" spans="1:9" ht="18" customHeight="1">
      <c r="A491" s="523"/>
      <c r="B491" s="524"/>
      <c r="C491" s="187" t="s">
        <v>979</v>
      </c>
      <c r="D491" s="442" t="s">
        <v>980</v>
      </c>
      <c r="E491" s="561">
        <f t="shared" ref="E491:E511" si="38">AVERAGE(F491:I491)</f>
        <v>4.6275000000000004</v>
      </c>
      <c r="F491" s="189">
        <v>4.63</v>
      </c>
      <c r="G491" s="189">
        <v>4.58</v>
      </c>
      <c r="H491" s="189">
        <v>4.6500000000000004</v>
      </c>
      <c r="I491" s="189">
        <v>4.6500000000000004</v>
      </c>
    </row>
    <row r="492" spans="1:9" ht="18" customHeight="1">
      <c r="A492" s="523"/>
      <c r="B492" s="524"/>
      <c r="C492" s="187" t="s">
        <v>981</v>
      </c>
      <c r="D492" s="442" t="s">
        <v>982</v>
      </c>
      <c r="E492" s="561">
        <f t="shared" si="38"/>
        <v>4.455000000000001</v>
      </c>
      <c r="F492" s="188">
        <v>4.4400000000000004</v>
      </c>
      <c r="G492" s="189">
        <v>4.4800000000000004</v>
      </c>
      <c r="H492" s="189">
        <v>4.4400000000000004</v>
      </c>
      <c r="I492" s="189">
        <v>4.46</v>
      </c>
    </row>
    <row r="493" spans="1:9" ht="18" customHeight="1">
      <c r="A493" s="523"/>
      <c r="B493" s="524"/>
      <c r="C493" s="187" t="s">
        <v>983</v>
      </c>
      <c r="D493" s="439" t="s">
        <v>984</v>
      </c>
      <c r="E493" s="561">
        <f t="shared" si="38"/>
        <v>4.5299999999999994</v>
      </c>
      <c r="F493" s="188">
        <v>4.5</v>
      </c>
      <c r="G493" s="189">
        <v>4.5599999999999996</v>
      </c>
      <c r="H493" s="189">
        <v>4.5</v>
      </c>
      <c r="I493" s="189">
        <v>4.5599999999999996</v>
      </c>
    </row>
    <row r="494" spans="1:9" ht="18" customHeight="1">
      <c r="A494" s="523"/>
      <c r="B494" s="524"/>
      <c r="C494" s="187" t="s">
        <v>985</v>
      </c>
      <c r="D494" s="439" t="s">
        <v>986</v>
      </c>
      <c r="E494" s="561">
        <f t="shared" si="38"/>
        <v>4.4050000000000002</v>
      </c>
      <c r="F494" s="188">
        <v>4.3600000000000003</v>
      </c>
      <c r="G494" s="189">
        <v>4.3600000000000003</v>
      </c>
      <c r="H494" s="189">
        <v>4.45</v>
      </c>
      <c r="I494" s="189">
        <v>4.45</v>
      </c>
    </row>
    <row r="495" spans="1:9" ht="18" customHeight="1">
      <c r="A495" s="523"/>
      <c r="B495" s="524"/>
      <c r="C495" s="187" t="s">
        <v>987</v>
      </c>
      <c r="D495" s="439" t="s">
        <v>988</v>
      </c>
      <c r="E495" s="561">
        <f t="shared" si="38"/>
        <v>4.3274999999999997</v>
      </c>
      <c r="F495" s="188">
        <v>4.2699999999999996</v>
      </c>
      <c r="G495" s="189">
        <v>4.2300000000000004</v>
      </c>
      <c r="H495" s="189">
        <v>4.3600000000000003</v>
      </c>
      <c r="I495" s="189">
        <v>4.45</v>
      </c>
    </row>
    <row r="496" spans="1:9" ht="18" customHeight="1">
      <c r="A496" s="523"/>
      <c r="B496" s="524"/>
      <c r="C496" s="187" t="s">
        <v>989</v>
      </c>
      <c r="D496" s="439" t="s">
        <v>990</v>
      </c>
      <c r="E496" s="561">
        <f t="shared" si="38"/>
        <v>4.25</v>
      </c>
      <c r="F496" s="188">
        <v>4.1900000000000004</v>
      </c>
      <c r="G496" s="189">
        <v>4.25</v>
      </c>
      <c r="H496" s="189">
        <v>4.3099999999999996</v>
      </c>
      <c r="I496" s="189">
        <v>4.25</v>
      </c>
    </row>
    <row r="497" spans="1:9" ht="18" customHeight="1">
      <c r="A497" s="519"/>
      <c r="B497" s="524"/>
      <c r="C497" s="187" t="s">
        <v>991</v>
      </c>
      <c r="D497" s="439" t="s">
        <v>992</v>
      </c>
      <c r="E497" s="561">
        <f t="shared" si="38"/>
        <v>4.4974999999999996</v>
      </c>
      <c r="F497" s="188">
        <v>4.5599999999999996</v>
      </c>
      <c r="G497" s="189">
        <v>4.5599999999999996</v>
      </c>
      <c r="H497" s="189">
        <v>4.3099999999999996</v>
      </c>
      <c r="I497" s="189">
        <v>4.5599999999999996</v>
      </c>
    </row>
    <row r="498" spans="1:9" ht="18" customHeight="1">
      <c r="A498" s="523"/>
      <c r="B498" s="521"/>
      <c r="C498" s="187" t="s">
        <v>993</v>
      </c>
      <c r="D498" s="442" t="s">
        <v>994</v>
      </c>
      <c r="E498" s="561">
        <f t="shared" si="38"/>
        <v>4.4950000000000001</v>
      </c>
      <c r="F498" s="188">
        <v>4.3600000000000003</v>
      </c>
      <c r="G498" s="189">
        <v>4.54</v>
      </c>
      <c r="H498" s="189">
        <v>4.54</v>
      </c>
      <c r="I498" s="189">
        <v>4.54</v>
      </c>
    </row>
    <row r="499" spans="1:9" ht="18" customHeight="1">
      <c r="A499" s="523"/>
      <c r="B499" s="524"/>
      <c r="C499" s="187" t="s">
        <v>995</v>
      </c>
      <c r="D499" s="442" t="s">
        <v>996</v>
      </c>
      <c r="E499" s="561">
        <f t="shared" si="38"/>
        <v>4.42</v>
      </c>
      <c r="F499" s="188">
        <v>4.4000000000000004</v>
      </c>
      <c r="G499" s="189">
        <v>4.43</v>
      </c>
      <c r="H499" s="189">
        <v>4.42</v>
      </c>
      <c r="I499" s="189">
        <v>4.43</v>
      </c>
    </row>
    <row r="500" spans="1:9" ht="18" customHeight="1">
      <c r="A500" s="523"/>
      <c r="B500" s="524"/>
      <c r="C500" s="187" t="s">
        <v>997</v>
      </c>
      <c r="D500" s="442" t="s">
        <v>998</v>
      </c>
      <c r="E500" s="561">
        <f t="shared" si="38"/>
        <v>4.2100000000000009</v>
      </c>
      <c r="F500" s="188">
        <v>4.18</v>
      </c>
      <c r="G500" s="189">
        <v>4.21</v>
      </c>
      <c r="H500" s="189">
        <v>4.21</v>
      </c>
      <c r="I500" s="189">
        <v>4.24</v>
      </c>
    </row>
    <row r="501" spans="1:9" ht="18" customHeight="1">
      <c r="A501" s="523"/>
      <c r="B501" s="524"/>
      <c r="C501" s="187" t="s">
        <v>999</v>
      </c>
      <c r="D501" s="444" t="s">
        <v>1000</v>
      </c>
      <c r="E501" s="561">
        <f t="shared" si="38"/>
        <v>4.3599999999999994</v>
      </c>
      <c r="F501" s="188">
        <v>4.34</v>
      </c>
      <c r="G501" s="189">
        <v>4.38</v>
      </c>
      <c r="H501" s="189">
        <v>4.38</v>
      </c>
      <c r="I501" s="189">
        <v>4.34</v>
      </c>
    </row>
    <row r="502" spans="1:9" ht="18" customHeight="1">
      <c r="A502" s="523"/>
      <c r="B502" s="524"/>
      <c r="C502" s="187" t="s">
        <v>1001</v>
      </c>
      <c r="D502" s="444" t="s">
        <v>1002</v>
      </c>
      <c r="E502" s="561">
        <f t="shared" si="38"/>
        <v>4.5375000000000005</v>
      </c>
      <c r="F502" s="188">
        <v>4.55</v>
      </c>
      <c r="G502" s="189">
        <v>4.5</v>
      </c>
      <c r="H502" s="189">
        <v>4.55</v>
      </c>
      <c r="I502" s="189">
        <v>4.55</v>
      </c>
    </row>
    <row r="503" spans="1:9" ht="18" customHeight="1">
      <c r="A503" s="523"/>
      <c r="B503" s="524"/>
      <c r="C503" s="187" t="s">
        <v>1003</v>
      </c>
      <c r="D503" s="444" t="s">
        <v>1004</v>
      </c>
      <c r="E503" s="561">
        <f t="shared" si="38"/>
        <v>4.5600000000000005</v>
      </c>
      <c r="F503" s="188">
        <v>4.59</v>
      </c>
      <c r="G503" s="189">
        <v>4.59</v>
      </c>
      <c r="H503" s="189">
        <v>4.53</v>
      </c>
      <c r="I503" s="189">
        <v>4.53</v>
      </c>
    </row>
    <row r="504" spans="1:9" ht="18" customHeight="1">
      <c r="A504" s="523"/>
      <c r="B504" s="524"/>
      <c r="C504" s="187" t="s">
        <v>1005</v>
      </c>
      <c r="D504" s="444" t="s">
        <v>1006</v>
      </c>
      <c r="E504" s="561">
        <f t="shared" si="38"/>
        <v>4.4850000000000003</v>
      </c>
      <c r="F504" s="188">
        <v>4.4400000000000004</v>
      </c>
      <c r="G504" s="189">
        <v>4.5</v>
      </c>
      <c r="H504" s="189">
        <v>4.4400000000000004</v>
      </c>
      <c r="I504" s="189">
        <v>4.5599999999999996</v>
      </c>
    </row>
    <row r="505" spans="1:9" ht="18" customHeight="1">
      <c r="A505" s="523"/>
      <c r="B505" s="524"/>
      <c r="C505" s="187" t="s">
        <v>1007</v>
      </c>
      <c r="D505" s="444" t="s">
        <v>1008</v>
      </c>
      <c r="E505" s="561">
        <f t="shared" si="38"/>
        <v>4.2300000000000004</v>
      </c>
      <c r="F505" s="188">
        <v>4.2300000000000004</v>
      </c>
      <c r="G505" s="189">
        <v>4.2300000000000004</v>
      </c>
      <c r="H505" s="189">
        <v>4.2300000000000004</v>
      </c>
      <c r="I505" s="189">
        <v>4.2300000000000004</v>
      </c>
    </row>
    <row r="506" spans="1:9" ht="18" customHeight="1">
      <c r="A506" s="523"/>
      <c r="B506" s="524"/>
      <c r="C506" s="187" t="s">
        <v>1009</v>
      </c>
      <c r="D506" s="444" t="s">
        <v>1010</v>
      </c>
      <c r="E506" s="561">
        <f t="shared" si="38"/>
        <v>4.6124999999999998</v>
      </c>
      <c r="F506" s="188">
        <v>4.53</v>
      </c>
      <c r="G506" s="189">
        <v>4.67</v>
      </c>
      <c r="H506" s="189">
        <v>4.6100000000000003</v>
      </c>
      <c r="I506" s="189">
        <v>4.6399999999999997</v>
      </c>
    </row>
    <row r="507" spans="1:9" ht="18" customHeight="1">
      <c r="A507" s="523"/>
      <c r="B507" s="524"/>
      <c r="C507" s="187" t="s">
        <v>1011</v>
      </c>
      <c r="D507" s="442" t="s">
        <v>1012</v>
      </c>
      <c r="E507" s="561">
        <f t="shared" si="38"/>
        <v>4.5474999999999994</v>
      </c>
      <c r="F507" s="188">
        <v>4.55</v>
      </c>
      <c r="G507" s="189">
        <v>4.55</v>
      </c>
      <c r="H507" s="189">
        <v>4.59</v>
      </c>
      <c r="I507" s="189">
        <v>4.5</v>
      </c>
    </row>
    <row r="508" spans="1:9" ht="18" customHeight="1">
      <c r="A508" s="523"/>
      <c r="B508" s="524"/>
      <c r="C508" s="187" t="s">
        <v>1013</v>
      </c>
      <c r="D508" s="442" t="s">
        <v>1014</v>
      </c>
      <c r="E508" s="561">
        <f t="shared" si="38"/>
        <v>4.1549999999999994</v>
      </c>
      <c r="F508" s="188">
        <v>4.17</v>
      </c>
      <c r="G508" s="189">
        <v>4.17</v>
      </c>
      <c r="H508" s="189">
        <v>4.1100000000000003</v>
      </c>
      <c r="I508" s="189">
        <v>4.17</v>
      </c>
    </row>
    <row r="509" spans="1:9" ht="18" customHeight="1">
      <c r="A509" s="523"/>
      <c r="B509" s="524"/>
      <c r="C509" s="187" t="s">
        <v>1015</v>
      </c>
      <c r="D509" s="442" t="s">
        <v>1016</v>
      </c>
      <c r="E509" s="561">
        <f t="shared" si="38"/>
        <v>4.4349999999999996</v>
      </c>
      <c r="F509" s="188">
        <v>4.41</v>
      </c>
      <c r="G509" s="189">
        <v>4.43</v>
      </c>
      <c r="H509" s="189">
        <v>4.43</v>
      </c>
      <c r="I509" s="189">
        <v>4.47</v>
      </c>
    </row>
    <row r="510" spans="1:9" ht="18" customHeight="1">
      <c r="A510" s="523"/>
      <c r="B510" s="524"/>
      <c r="C510" s="187" t="s">
        <v>1017</v>
      </c>
      <c r="D510" s="444" t="s">
        <v>1018</v>
      </c>
      <c r="E510" s="561">
        <f t="shared" si="38"/>
        <v>4.7149999999999999</v>
      </c>
      <c r="F510" s="188">
        <v>4.72</v>
      </c>
      <c r="G510" s="189">
        <v>4.72</v>
      </c>
      <c r="H510" s="189">
        <v>4.7300000000000004</v>
      </c>
      <c r="I510" s="189">
        <v>4.6900000000000004</v>
      </c>
    </row>
    <row r="511" spans="1:9" ht="18" customHeight="1">
      <c r="A511" s="523"/>
      <c r="B511" s="524"/>
      <c r="C511" s="205" t="s">
        <v>960</v>
      </c>
      <c r="D511" s="473" t="s">
        <v>1019</v>
      </c>
      <c r="E511" s="562">
        <f t="shared" si="38"/>
        <v>4.08</v>
      </c>
      <c r="F511" s="190">
        <v>4.03</v>
      </c>
      <c r="G511" s="191">
        <v>4.13</v>
      </c>
      <c r="H511" s="191">
        <v>4.04</v>
      </c>
      <c r="I511" s="191">
        <v>4.12</v>
      </c>
    </row>
    <row r="512" spans="1:9" ht="18" customHeight="1">
      <c r="A512" s="522" t="s">
        <v>5724</v>
      </c>
      <c r="B512" s="520" t="s">
        <v>1028</v>
      </c>
      <c r="C512" s="535"/>
      <c r="D512" s="538"/>
      <c r="E512" s="470">
        <f>AVERAGE(E513:E520)</f>
        <v>4.7415624999999997</v>
      </c>
      <c r="F512" s="470">
        <f>AVERAGE(F513:F520)</f>
        <v>4.72</v>
      </c>
      <c r="G512" s="470">
        <f>AVERAGE(G513:G520)</f>
        <v>4.7512500000000006</v>
      </c>
      <c r="H512" s="470">
        <f>AVERAGE(H513:H520)</f>
        <v>4.7125000000000004</v>
      </c>
      <c r="I512" s="470">
        <f>AVERAGE(I513:I520)</f>
        <v>4.7824999999999998</v>
      </c>
    </row>
    <row r="513" spans="1:9" ht="18" customHeight="1">
      <c r="A513" s="523"/>
      <c r="B513" s="524"/>
      <c r="C513" s="185" t="s">
        <v>1029</v>
      </c>
      <c r="D513" s="438" t="s">
        <v>1030</v>
      </c>
      <c r="E513" s="560">
        <f>AVERAGE(F513:I513)</f>
        <v>4.87</v>
      </c>
      <c r="F513" s="186">
        <v>4.87</v>
      </c>
      <c r="G513" s="186">
        <v>4.87</v>
      </c>
      <c r="H513" s="186">
        <v>4.87</v>
      </c>
      <c r="I513" s="186">
        <v>4.87</v>
      </c>
    </row>
    <row r="514" spans="1:9" ht="18" customHeight="1">
      <c r="A514" s="523"/>
      <c r="B514" s="524"/>
      <c r="C514" s="187" t="s">
        <v>1031</v>
      </c>
      <c r="D514" s="442" t="s">
        <v>1032</v>
      </c>
      <c r="E514" s="561">
        <f t="shared" ref="E514:E520" si="39">AVERAGE(F514:I514)</f>
        <v>4.5750000000000011</v>
      </c>
      <c r="F514" s="189">
        <v>4.4400000000000004</v>
      </c>
      <c r="G514" s="189">
        <v>4.75</v>
      </c>
      <c r="H514" s="189">
        <v>4.4400000000000004</v>
      </c>
      <c r="I514" s="189">
        <v>4.67</v>
      </c>
    </row>
    <row r="515" spans="1:9" ht="18" customHeight="1">
      <c r="A515" s="523"/>
      <c r="B515" s="524"/>
      <c r="C515" s="187" t="s">
        <v>1033</v>
      </c>
      <c r="D515" s="447" t="s">
        <v>1034</v>
      </c>
      <c r="E515" s="561">
        <f t="shared" si="39"/>
        <v>4.7675000000000001</v>
      </c>
      <c r="F515" s="189">
        <v>4.8099999999999996</v>
      </c>
      <c r="G515" s="189">
        <v>4.6900000000000004</v>
      </c>
      <c r="H515" s="189">
        <v>4.6900000000000004</v>
      </c>
      <c r="I515" s="189">
        <v>4.88</v>
      </c>
    </row>
    <row r="516" spans="1:9" ht="18" customHeight="1">
      <c r="A516" s="523"/>
      <c r="B516" s="524"/>
      <c r="C516" s="187" t="s">
        <v>1029</v>
      </c>
      <c r="D516" s="442" t="s">
        <v>1035</v>
      </c>
      <c r="E516" s="561">
        <f t="shared" si="39"/>
        <v>4.9400000000000004</v>
      </c>
      <c r="F516" s="189">
        <v>4.9400000000000004</v>
      </c>
      <c r="G516" s="189">
        <v>4.9400000000000004</v>
      </c>
      <c r="H516" s="189">
        <v>4.9400000000000004</v>
      </c>
      <c r="I516" s="189">
        <v>4.9400000000000004</v>
      </c>
    </row>
    <row r="517" spans="1:9" ht="18" customHeight="1">
      <c r="A517" s="523"/>
      <c r="B517" s="524"/>
      <c r="C517" s="187" t="s">
        <v>1036</v>
      </c>
      <c r="D517" s="442" t="s">
        <v>1037</v>
      </c>
      <c r="E517" s="561">
        <f t="shared" si="39"/>
        <v>4.4700000000000006</v>
      </c>
      <c r="F517" s="189">
        <v>4.5</v>
      </c>
      <c r="G517" s="189">
        <v>4.4400000000000004</v>
      </c>
      <c r="H517" s="189">
        <v>4.4400000000000004</v>
      </c>
      <c r="I517" s="189">
        <v>4.5</v>
      </c>
    </row>
    <row r="518" spans="1:9" ht="18" customHeight="1">
      <c r="A518" s="523"/>
      <c r="B518" s="524"/>
      <c r="C518" s="187" t="s">
        <v>1036</v>
      </c>
      <c r="D518" s="442" t="s">
        <v>1038</v>
      </c>
      <c r="E518" s="561">
        <f t="shared" si="39"/>
        <v>4.4150000000000009</v>
      </c>
      <c r="F518" s="189">
        <v>4.38</v>
      </c>
      <c r="G518" s="189">
        <v>4.4400000000000004</v>
      </c>
      <c r="H518" s="189">
        <v>4.4400000000000004</v>
      </c>
      <c r="I518" s="189">
        <v>4.4000000000000004</v>
      </c>
    </row>
    <row r="519" spans="1:9" ht="18" customHeight="1">
      <c r="A519" s="523"/>
      <c r="B519" s="524"/>
      <c r="C519" s="187" t="s">
        <v>1039</v>
      </c>
      <c r="D519" s="442" t="s">
        <v>1040</v>
      </c>
      <c r="E519" s="561">
        <f t="shared" si="39"/>
        <v>4.9400000000000004</v>
      </c>
      <c r="F519" s="189">
        <v>4.88</v>
      </c>
      <c r="G519" s="189">
        <v>4.9400000000000004</v>
      </c>
      <c r="H519" s="189">
        <v>4.9400000000000004</v>
      </c>
      <c r="I519" s="189">
        <v>5</v>
      </c>
    </row>
    <row r="520" spans="1:9" ht="18" customHeight="1">
      <c r="A520" s="523"/>
      <c r="B520" s="524"/>
      <c r="C520" s="192" t="s">
        <v>1039</v>
      </c>
      <c r="D520" s="448" t="s">
        <v>1041</v>
      </c>
      <c r="E520" s="548">
        <f t="shared" si="39"/>
        <v>4.9550000000000001</v>
      </c>
      <c r="F520" s="193">
        <v>4.9400000000000004</v>
      </c>
      <c r="G520" s="193">
        <v>4.9400000000000004</v>
      </c>
      <c r="H520" s="193">
        <v>4.9400000000000004</v>
      </c>
      <c r="I520" s="193">
        <v>5</v>
      </c>
    </row>
    <row r="521" spans="1:9" ht="18" customHeight="1">
      <c r="A521" s="522" t="s">
        <v>5724</v>
      </c>
      <c r="B521" s="520" t="s">
        <v>1042</v>
      </c>
      <c r="C521" s="535"/>
      <c r="D521" s="538"/>
      <c r="E521" s="470">
        <f>AVERAGE(E522:E528)</f>
        <v>4.9914285714285711</v>
      </c>
      <c r="F521" s="470">
        <f>AVERAGE(F522:F528)</f>
        <v>4.9828571428571431</v>
      </c>
      <c r="G521" s="470">
        <f>AVERAGE(G522:G528)</f>
        <v>5</v>
      </c>
      <c r="H521" s="470">
        <f>AVERAGE(H522:H528)</f>
        <v>4.9828571428571431</v>
      </c>
      <c r="I521" s="470">
        <f>AVERAGE(I522:I528)</f>
        <v>5</v>
      </c>
    </row>
    <row r="522" spans="1:9" ht="18" customHeight="1">
      <c r="A522" s="519"/>
      <c r="B522" s="521"/>
      <c r="C522" s="185" t="s">
        <v>1043</v>
      </c>
      <c r="D522" s="438" t="s">
        <v>1044</v>
      </c>
      <c r="E522" s="560">
        <f>AVERAGE(F522:I522)</f>
        <v>5</v>
      </c>
      <c r="F522" s="186">
        <v>5</v>
      </c>
      <c r="G522" s="186">
        <v>5</v>
      </c>
      <c r="H522" s="186">
        <v>5</v>
      </c>
      <c r="I522" s="186">
        <v>5</v>
      </c>
    </row>
    <row r="523" spans="1:9" ht="18" customHeight="1">
      <c r="A523" s="519"/>
      <c r="B523" s="521"/>
      <c r="C523" s="187" t="s">
        <v>1043</v>
      </c>
      <c r="D523" s="439" t="s">
        <v>1045</v>
      </c>
      <c r="E523" s="561">
        <f t="shared" ref="E523:E528" si="40">AVERAGE(F523:I523)</f>
        <v>5</v>
      </c>
      <c r="F523" s="189">
        <v>5</v>
      </c>
      <c r="G523" s="189">
        <v>5</v>
      </c>
      <c r="H523" s="189">
        <v>5</v>
      </c>
      <c r="I523" s="189">
        <v>5</v>
      </c>
    </row>
    <row r="524" spans="1:9" ht="18" customHeight="1">
      <c r="A524" s="519"/>
      <c r="B524" s="521"/>
      <c r="C524" s="187" t="s">
        <v>1043</v>
      </c>
      <c r="D524" s="439" t="s">
        <v>1046</v>
      </c>
      <c r="E524" s="561">
        <f t="shared" si="40"/>
        <v>5</v>
      </c>
      <c r="F524" s="189">
        <v>5</v>
      </c>
      <c r="G524" s="189">
        <v>5</v>
      </c>
      <c r="H524" s="189">
        <v>5</v>
      </c>
      <c r="I524" s="189">
        <v>5</v>
      </c>
    </row>
    <row r="525" spans="1:9" ht="18" customHeight="1">
      <c r="A525" s="519"/>
      <c r="B525" s="521"/>
      <c r="C525" s="187" t="s">
        <v>1043</v>
      </c>
      <c r="D525" s="439" t="s">
        <v>1047</v>
      </c>
      <c r="E525" s="561">
        <f t="shared" si="40"/>
        <v>5</v>
      </c>
      <c r="F525" s="189">
        <v>5</v>
      </c>
      <c r="G525" s="189">
        <v>5</v>
      </c>
      <c r="H525" s="189">
        <v>5</v>
      </c>
      <c r="I525" s="189">
        <v>5</v>
      </c>
    </row>
    <row r="526" spans="1:9" ht="18" customHeight="1">
      <c r="A526" s="519"/>
      <c r="B526" s="521"/>
      <c r="C526" s="187" t="s">
        <v>1043</v>
      </c>
      <c r="D526" s="439" t="s">
        <v>1048</v>
      </c>
      <c r="E526" s="561">
        <f t="shared" si="40"/>
        <v>5</v>
      </c>
      <c r="F526" s="189">
        <v>5</v>
      </c>
      <c r="G526" s="189">
        <v>5</v>
      </c>
      <c r="H526" s="189">
        <v>5</v>
      </c>
      <c r="I526" s="189">
        <v>5</v>
      </c>
    </row>
    <row r="527" spans="1:9" ht="18" customHeight="1">
      <c r="A527" s="519"/>
      <c r="B527" s="521"/>
      <c r="C527" s="187" t="s">
        <v>1043</v>
      </c>
      <c r="D527" s="439" t="s">
        <v>1049</v>
      </c>
      <c r="E527" s="561">
        <f t="shared" si="40"/>
        <v>5</v>
      </c>
      <c r="F527" s="189">
        <v>5</v>
      </c>
      <c r="G527" s="189">
        <v>5</v>
      </c>
      <c r="H527" s="189">
        <v>5</v>
      </c>
      <c r="I527" s="189">
        <v>5</v>
      </c>
    </row>
    <row r="528" spans="1:9" ht="18" customHeight="1">
      <c r="A528" s="519"/>
      <c r="B528" s="521"/>
      <c r="C528" s="192" t="s">
        <v>1050</v>
      </c>
      <c r="D528" s="440" t="s">
        <v>1051</v>
      </c>
      <c r="E528" s="548">
        <f t="shared" si="40"/>
        <v>4.9399999999999995</v>
      </c>
      <c r="F528" s="193">
        <v>4.88</v>
      </c>
      <c r="G528" s="193">
        <v>5</v>
      </c>
      <c r="H528" s="193">
        <v>4.88</v>
      </c>
      <c r="I528" s="193">
        <v>5</v>
      </c>
    </row>
    <row r="529" spans="1:9" ht="18" customHeight="1">
      <c r="A529" s="522" t="s">
        <v>5724</v>
      </c>
      <c r="B529" s="520" t="s">
        <v>1052</v>
      </c>
      <c r="C529" s="535"/>
      <c r="D529" s="538"/>
      <c r="E529" s="470">
        <f>AVERAGE(E530:E536)</f>
        <v>4.3671428571428565</v>
      </c>
      <c r="F529" s="470">
        <f>AVERAGE(F530:F536)</f>
        <v>4.385714285714287</v>
      </c>
      <c r="G529" s="470">
        <f>AVERAGE(G530:G536)</f>
        <v>4.38</v>
      </c>
      <c r="H529" s="470">
        <f>AVERAGE(H530:H536)</f>
        <v>4.3457142857142861</v>
      </c>
      <c r="I529" s="470">
        <f>AVERAGE(I530:I536)</f>
        <v>4.3571428571428577</v>
      </c>
    </row>
    <row r="530" spans="1:9" ht="18" customHeight="1">
      <c r="A530" s="523"/>
      <c r="B530" s="524"/>
      <c r="C530" s="185" t="s">
        <v>1053</v>
      </c>
      <c r="D530" s="438" t="s">
        <v>1054</v>
      </c>
      <c r="E530" s="560">
        <f>AVERAGE(F530:I530)</f>
        <v>4.2924999999999995</v>
      </c>
      <c r="F530" s="186">
        <v>4.3600000000000003</v>
      </c>
      <c r="G530" s="186">
        <v>4.2699999999999996</v>
      </c>
      <c r="H530" s="186">
        <v>4.2699999999999996</v>
      </c>
      <c r="I530" s="186">
        <v>4.2699999999999996</v>
      </c>
    </row>
    <row r="531" spans="1:9" ht="18" customHeight="1">
      <c r="A531" s="523"/>
      <c r="B531" s="524"/>
      <c r="C531" s="187" t="s">
        <v>1055</v>
      </c>
      <c r="D531" s="442" t="s">
        <v>1056</v>
      </c>
      <c r="E531" s="561">
        <f t="shared" ref="E531:E536" si="41">AVERAGE(F531:I531)</f>
        <v>4.4800000000000004</v>
      </c>
      <c r="F531" s="189">
        <v>4.54</v>
      </c>
      <c r="G531" s="189">
        <v>4.5</v>
      </c>
      <c r="H531" s="189">
        <v>4.46</v>
      </c>
      <c r="I531" s="189">
        <v>4.42</v>
      </c>
    </row>
    <row r="532" spans="1:9" ht="18" customHeight="1">
      <c r="A532" s="523"/>
      <c r="B532" s="524"/>
      <c r="C532" s="187" t="s">
        <v>1057</v>
      </c>
      <c r="D532" s="442" t="s">
        <v>1058</v>
      </c>
      <c r="E532" s="561">
        <f t="shared" si="41"/>
        <v>4.33</v>
      </c>
      <c r="F532" s="189">
        <v>4.3099999999999996</v>
      </c>
      <c r="G532" s="189">
        <v>4.3099999999999996</v>
      </c>
      <c r="H532" s="189">
        <v>4.3499999999999996</v>
      </c>
      <c r="I532" s="189">
        <v>4.3499999999999996</v>
      </c>
    </row>
    <row r="533" spans="1:9" ht="18" customHeight="1">
      <c r="A533" s="523"/>
      <c r="B533" s="524"/>
      <c r="C533" s="187" t="s">
        <v>1059</v>
      </c>
      <c r="D533" s="442" t="s">
        <v>1060</v>
      </c>
      <c r="E533" s="561">
        <f t="shared" si="41"/>
        <v>4.46</v>
      </c>
      <c r="F533" s="189">
        <v>4.42</v>
      </c>
      <c r="G533" s="189">
        <v>4.54</v>
      </c>
      <c r="H533" s="189">
        <v>4.42</v>
      </c>
      <c r="I533" s="189">
        <v>4.46</v>
      </c>
    </row>
    <row r="534" spans="1:9" ht="18" customHeight="1">
      <c r="A534" s="523"/>
      <c r="B534" s="524"/>
      <c r="C534" s="187" t="s">
        <v>1061</v>
      </c>
      <c r="D534" s="442" t="s">
        <v>1062</v>
      </c>
      <c r="E534" s="561">
        <f t="shared" si="41"/>
        <v>4.4399999999999995</v>
      </c>
      <c r="F534" s="189">
        <v>4.42</v>
      </c>
      <c r="G534" s="189">
        <v>4.42</v>
      </c>
      <c r="H534" s="189">
        <v>4.5</v>
      </c>
      <c r="I534" s="189">
        <v>4.42</v>
      </c>
    </row>
    <row r="535" spans="1:9" ht="18" customHeight="1">
      <c r="A535" s="523"/>
      <c r="B535" s="524"/>
      <c r="C535" s="187" t="s">
        <v>1061</v>
      </c>
      <c r="D535" s="442" t="s">
        <v>1063</v>
      </c>
      <c r="E535" s="561">
        <f t="shared" si="41"/>
        <v>4.4225000000000003</v>
      </c>
      <c r="F535" s="189">
        <v>4.42</v>
      </c>
      <c r="G535" s="189">
        <v>4.3499999999999996</v>
      </c>
      <c r="H535" s="189">
        <v>4.46</v>
      </c>
      <c r="I535" s="189">
        <v>4.46</v>
      </c>
    </row>
    <row r="536" spans="1:9" ht="18" customHeight="1">
      <c r="A536" s="523"/>
      <c r="B536" s="524"/>
      <c r="C536" s="192" t="s">
        <v>1064</v>
      </c>
      <c r="D536" s="443" t="s">
        <v>1065</v>
      </c>
      <c r="E536" s="548">
        <f t="shared" si="41"/>
        <v>4.1450000000000005</v>
      </c>
      <c r="F536" s="193">
        <v>4.2300000000000004</v>
      </c>
      <c r="G536" s="193">
        <v>4.2699999999999996</v>
      </c>
      <c r="H536" s="193">
        <v>3.96</v>
      </c>
      <c r="I536" s="193">
        <v>4.12</v>
      </c>
    </row>
    <row r="537" spans="1:9" ht="18" customHeight="1">
      <c r="A537" s="522" t="s">
        <v>5724</v>
      </c>
      <c r="B537" s="520" t="s">
        <v>1066</v>
      </c>
      <c r="C537" s="535"/>
      <c r="D537" s="538"/>
      <c r="E537" s="470">
        <f>AVERAGE(E538:E541)</f>
        <v>4.4175000000000004</v>
      </c>
      <c r="F537" s="470">
        <f>AVERAGE(F538:F541)</f>
        <v>4.4175000000000004</v>
      </c>
      <c r="G537" s="470">
        <f>AVERAGE(G538:G541)</f>
        <v>4.4675000000000002</v>
      </c>
      <c r="H537" s="470">
        <f>AVERAGE(H538:H541)</f>
        <v>4.4000000000000004</v>
      </c>
      <c r="I537" s="470">
        <f>AVERAGE(I538:I541)</f>
        <v>4.3849999999999998</v>
      </c>
    </row>
    <row r="538" spans="1:9" ht="18" customHeight="1">
      <c r="A538" s="523"/>
      <c r="B538" s="521"/>
      <c r="C538" s="185" t="s">
        <v>1067</v>
      </c>
      <c r="D538" s="441" t="s">
        <v>1051</v>
      </c>
      <c r="E538" s="560">
        <f>AVERAGE(F538:I538)</f>
        <v>4.5150000000000006</v>
      </c>
      <c r="F538" s="194">
        <v>4.53</v>
      </c>
      <c r="G538" s="186">
        <v>4.5999999999999996</v>
      </c>
      <c r="H538" s="186">
        <v>4.53</v>
      </c>
      <c r="I538" s="186">
        <v>4.4000000000000004</v>
      </c>
    </row>
    <row r="539" spans="1:9" ht="18" customHeight="1">
      <c r="A539" s="523"/>
      <c r="B539" s="521"/>
      <c r="C539" s="187" t="s">
        <v>1068</v>
      </c>
      <c r="D539" s="442" t="s">
        <v>1069</v>
      </c>
      <c r="E539" s="561">
        <f>AVERAGE(F539:I539)</f>
        <v>4.2699999999999996</v>
      </c>
      <c r="F539" s="188">
        <v>4.2699999999999996</v>
      </c>
      <c r="G539" s="189">
        <v>4.2699999999999996</v>
      </c>
      <c r="H539" s="189">
        <v>4.2699999999999996</v>
      </c>
      <c r="I539" s="189">
        <v>4.2699999999999996</v>
      </c>
    </row>
    <row r="540" spans="1:9" ht="18" customHeight="1">
      <c r="A540" s="523"/>
      <c r="B540" s="521"/>
      <c r="C540" s="187" t="s">
        <v>1070</v>
      </c>
      <c r="D540" s="442" t="s">
        <v>1071</v>
      </c>
      <c r="E540" s="561">
        <f>AVERAGE(F540:I540)</f>
        <v>4.4175000000000004</v>
      </c>
      <c r="F540" s="188">
        <v>4.47</v>
      </c>
      <c r="G540" s="189">
        <v>4.47</v>
      </c>
      <c r="H540" s="189">
        <v>4.33</v>
      </c>
      <c r="I540" s="189">
        <v>4.4000000000000004</v>
      </c>
    </row>
    <row r="541" spans="1:9" ht="18" customHeight="1">
      <c r="A541" s="523"/>
      <c r="B541" s="521"/>
      <c r="C541" s="192" t="s">
        <v>1072</v>
      </c>
      <c r="D541" s="446" t="s">
        <v>1073</v>
      </c>
      <c r="E541" s="548">
        <f>AVERAGE(F541:I541)</f>
        <v>4.4674999999999994</v>
      </c>
      <c r="F541" s="195">
        <v>4.4000000000000004</v>
      </c>
      <c r="G541" s="193">
        <v>4.53</v>
      </c>
      <c r="H541" s="193">
        <v>4.47</v>
      </c>
      <c r="I541" s="193">
        <v>4.47</v>
      </c>
    </row>
    <row r="542" spans="1:9" ht="18" customHeight="1">
      <c r="A542" s="522" t="s">
        <v>5724</v>
      </c>
      <c r="B542" s="520" t="s">
        <v>1074</v>
      </c>
      <c r="C542" s="535"/>
      <c r="D542" s="538"/>
      <c r="E542" s="470">
        <f>AVERAGE(E543)</f>
        <v>4.1850000000000005</v>
      </c>
      <c r="F542" s="470">
        <f>AVERAGE(F543)</f>
        <v>4.16</v>
      </c>
      <c r="G542" s="470">
        <f>AVERAGE(G543)</f>
        <v>4.1900000000000004</v>
      </c>
      <c r="H542" s="470">
        <f>AVERAGE(H543)</f>
        <v>4.16</v>
      </c>
      <c r="I542" s="470">
        <f>AVERAGE(I543)</f>
        <v>4.2300000000000004</v>
      </c>
    </row>
    <row r="543" spans="1:9" ht="18" customHeight="1">
      <c r="A543" s="523"/>
      <c r="B543" s="521"/>
      <c r="C543" s="200" t="s">
        <v>1075</v>
      </c>
      <c r="D543" s="450" t="s">
        <v>1076</v>
      </c>
      <c r="E543" s="545">
        <f>AVERAGE(F543:I543)</f>
        <v>4.1850000000000005</v>
      </c>
      <c r="F543" s="202">
        <v>4.16</v>
      </c>
      <c r="G543" s="202">
        <v>4.1900000000000004</v>
      </c>
      <c r="H543" s="202">
        <v>4.16</v>
      </c>
      <c r="I543" s="202">
        <v>4.2300000000000004</v>
      </c>
    </row>
    <row r="544" spans="1:9" ht="18" customHeight="1">
      <c r="A544" s="523"/>
      <c r="B544" s="520" t="s">
        <v>1077</v>
      </c>
      <c r="C544" s="535"/>
      <c r="D544" s="538"/>
      <c r="E544" s="470">
        <f>AVERAGE(E545:E549)</f>
        <v>4.9300000000000006</v>
      </c>
      <c r="F544" s="470">
        <f>AVERAGE(F545:F549)</f>
        <v>4.9300000000000006</v>
      </c>
      <c r="G544" s="470">
        <f>AVERAGE(G545:G549)</f>
        <v>4.9300000000000006</v>
      </c>
      <c r="H544" s="470">
        <f>AVERAGE(H545:H549)</f>
        <v>4.9300000000000006</v>
      </c>
      <c r="I544" s="470">
        <f>AVERAGE(I545:I549)</f>
        <v>4.9300000000000006</v>
      </c>
    </row>
    <row r="545" spans="1:9" ht="18" customHeight="1">
      <c r="A545" s="523"/>
      <c r="B545" s="521"/>
      <c r="C545" s="185" t="s">
        <v>1078</v>
      </c>
      <c r="D545" s="438" t="s">
        <v>1079</v>
      </c>
      <c r="E545" s="560">
        <f>AVERAGE(F545:I545)</f>
        <v>4.915</v>
      </c>
      <c r="F545" s="186">
        <v>4.8899999999999997</v>
      </c>
      <c r="G545" s="186">
        <v>4.8899999999999997</v>
      </c>
      <c r="H545" s="186">
        <v>4.9400000000000004</v>
      </c>
      <c r="I545" s="186">
        <v>4.9400000000000004</v>
      </c>
    </row>
    <row r="546" spans="1:9" ht="18" customHeight="1">
      <c r="A546" s="523"/>
      <c r="B546" s="521"/>
      <c r="C546" s="187" t="s">
        <v>1078</v>
      </c>
      <c r="D546" s="442" t="s">
        <v>1080</v>
      </c>
      <c r="E546" s="564">
        <f>AVERAGE(F546:I546)</f>
        <v>4.9400000000000004</v>
      </c>
      <c r="F546" s="189">
        <v>4.9400000000000004</v>
      </c>
      <c r="G546" s="189">
        <v>4.9400000000000004</v>
      </c>
      <c r="H546" s="189">
        <v>4.9400000000000004</v>
      </c>
      <c r="I546" s="189">
        <v>4.9400000000000004</v>
      </c>
    </row>
    <row r="547" spans="1:9" ht="18" customHeight="1">
      <c r="A547" s="523"/>
      <c r="B547" s="521"/>
      <c r="C547" s="187" t="s">
        <v>1078</v>
      </c>
      <c r="D547" s="442" t="s">
        <v>1081</v>
      </c>
      <c r="E547" s="564">
        <f>AVERAGE(F547:I547)</f>
        <v>4.9400000000000004</v>
      </c>
      <c r="F547" s="189">
        <v>4.9400000000000004</v>
      </c>
      <c r="G547" s="189">
        <v>4.9400000000000004</v>
      </c>
      <c r="H547" s="189">
        <v>4.9400000000000004</v>
      </c>
      <c r="I547" s="189">
        <v>4.9400000000000004</v>
      </c>
    </row>
    <row r="548" spans="1:9" ht="18" customHeight="1">
      <c r="A548" s="523"/>
      <c r="B548" s="521"/>
      <c r="C548" s="187" t="s">
        <v>1078</v>
      </c>
      <c r="D548" s="442" t="s">
        <v>1082</v>
      </c>
      <c r="E548" s="564">
        <f>AVERAGE(F548:I548)</f>
        <v>4.915</v>
      </c>
      <c r="F548" s="189">
        <v>4.9400000000000004</v>
      </c>
      <c r="G548" s="189">
        <v>4.9400000000000004</v>
      </c>
      <c r="H548" s="189">
        <v>4.8899999999999997</v>
      </c>
      <c r="I548" s="189">
        <v>4.8899999999999997</v>
      </c>
    </row>
    <row r="549" spans="1:9" ht="18" customHeight="1">
      <c r="A549" s="523"/>
      <c r="B549" s="521"/>
      <c r="C549" s="192" t="s">
        <v>1078</v>
      </c>
      <c r="D549" s="443" t="s">
        <v>1083</v>
      </c>
      <c r="E549" s="571">
        <f>AVERAGE(F549:I549)</f>
        <v>4.9400000000000004</v>
      </c>
      <c r="F549" s="193">
        <v>4.9400000000000004</v>
      </c>
      <c r="G549" s="193">
        <v>4.9400000000000004</v>
      </c>
      <c r="H549" s="193">
        <v>4.9400000000000004</v>
      </c>
      <c r="I549" s="193">
        <v>4.9400000000000004</v>
      </c>
    </row>
    <row r="550" spans="1:9" ht="18" customHeight="1">
      <c r="A550" s="522" t="s">
        <v>5724</v>
      </c>
      <c r="B550" s="520" t="s">
        <v>1084</v>
      </c>
      <c r="C550" s="535"/>
      <c r="D550" s="538"/>
      <c r="E550" s="544">
        <f>AVERAGE(E551:E558)</f>
        <v>4.4749999999999996</v>
      </c>
      <c r="F550" s="470">
        <f>AVERAGE(F551:F558)</f>
        <v>4.4825000000000008</v>
      </c>
      <c r="G550" s="470">
        <f>AVERAGE(G551:G558)</f>
        <v>4.4874999999999998</v>
      </c>
      <c r="H550" s="470">
        <f>AVERAGE(H551:H558)</f>
        <v>4.4450000000000003</v>
      </c>
      <c r="I550" s="470">
        <f>AVERAGE(I551:I558)</f>
        <v>4.4850000000000003</v>
      </c>
    </row>
    <row r="551" spans="1:9" ht="18" customHeight="1">
      <c r="A551" s="523"/>
      <c r="B551" s="521"/>
      <c r="C551" s="185" t="s">
        <v>1085</v>
      </c>
      <c r="D551" s="438" t="s">
        <v>1086</v>
      </c>
      <c r="E551" s="572">
        <f>AVERAGE(F551:I551)</f>
        <v>4.4975000000000005</v>
      </c>
      <c r="F551" s="186">
        <v>4.49</v>
      </c>
      <c r="G551" s="186">
        <v>4.4800000000000004</v>
      </c>
      <c r="H551" s="186">
        <v>4.4800000000000004</v>
      </c>
      <c r="I551" s="186">
        <v>4.54</v>
      </c>
    </row>
    <row r="552" spans="1:9" ht="18" customHeight="1">
      <c r="A552" s="523"/>
      <c r="B552" s="521"/>
      <c r="C552" s="187" t="s">
        <v>1087</v>
      </c>
      <c r="D552" s="442" t="s">
        <v>1088</v>
      </c>
      <c r="E552" s="564">
        <f t="shared" ref="E552:E558" si="42">AVERAGE(F552:I552)</f>
        <v>4.4649999999999999</v>
      </c>
      <c r="F552" s="189">
        <v>4.5</v>
      </c>
      <c r="G552" s="189">
        <v>4.4800000000000004</v>
      </c>
      <c r="H552" s="189">
        <v>4.43</v>
      </c>
      <c r="I552" s="189">
        <v>4.45</v>
      </c>
    </row>
    <row r="553" spans="1:9" ht="18" customHeight="1">
      <c r="A553" s="523"/>
      <c r="B553" s="521"/>
      <c r="C553" s="187" t="s">
        <v>1089</v>
      </c>
      <c r="D553" s="442" t="s">
        <v>1090</v>
      </c>
      <c r="E553" s="564">
        <f t="shared" si="42"/>
        <v>4.4925000000000006</v>
      </c>
      <c r="F553" s="189">
        <v>4.54</v>
      </c>
      <c r="G553" s="189">
        <v>4.51</v>
      </c>
      <c r="H553" s="189">
        <v>4.46</v>
      </c>
      <c r="I553" s="189">
        <v>4.46</v>
      </c>
    </row>
    <row r="554" spans="1:9" ht="18" customHeight="1">
      <c r="A554" s="523"/>
      <c r="B554" s="521"/>
      <c r="C554" s="187" t="s">
        <v>1091</v>
      </c>
      <c r="D554" s="442" t="s">
        <v>1092</v>
      </c>
      <c r="E554" s="564">
        <f t="shared" si="42"/>
        <v>4.4800000000000004</v>
      </c>
      <c r="F554" s="189">
        <v>4.4800000000000004</v>
      </c>
      <c r="G554" s="189">
        <v>4.45</v>
      </c>
      <c r="H554" s="189">
        <v>4.51</v>
      </c>
      <c r="I554" s="189">
        <v>4.4800000000000004</v>
      </c>
    </row>
    <row r="555" spans="1:9" ht="18" customHeight="1">
      <c r="A555" s="523"/>
      <c r="B555" s="521"/>
      <c r="C555" s="187" t="s">
        <v>1093</v>
      </c>
      <c r="D555" s="442" t="s">
        <v>1094</v>
      </c>
      <c r="E555" s="564">
        <f t="shared" si="42"/>
        <v>4.4625000000000004</v>
      </c>
      <c r="F555" s="189">
        <v>4.4400000000000004</v>
      </c>
      <c r="G555" s="189">
        <v>4.5199999999999996</v>
      </c>
      <c r="H555" s="189">
        <v>4.43</v>
      </c>
      <c r="I555" s="189">
        <v>4.46</v>
      </c>
    </row>
    <row r="556" spans="1:9" ht="18" customHeight="1">
      <c r="A556" s="523"/>
      <c r="B556" s="521"/>
      <c r="C556" s="187" t="s">
        <v>1093</v>
      </c>
      <c r="D556" s="442" t="s">
        <v>1095</v>
      </c>
      <c r="E556" s="564">
        <f t="shared" si="42"/>
        <v>4.4550000000000001</v>
      </c>
      <c r="F556" s="189">
        <v>4.4400000000000004</v>
      </c>
      <c r="G556" s="189">
        <v>4.5199999999999996</v>
      </c>
      <c r="H556" s="189">
        <v>4.37</v>
      </c>
      <c r="I556" s="189">
        <v>4.49</v>
      </c>
    </row>
    <row r="557" spans="1:9" ht="18" customHeight="1">
      <c r="A557" s="523"/>
      <c r="B557" s="521"/>
      <c r="C557" s="187" t="s">
        <v>1096</v>
      </c>
      <c r="D557" s="439" t="s">
        <v>1097</v>
      </c>
      <c r="E557" s="561">
        <f t="shared" si="42"/>
        <v>4.5649999999999995</v>
      </c>
      <c r="F557" s="189">
        <v>4.55</v>
      </c>
      <c r="G557" s="189">
        <v>4.57</v>
      </c>
      <c r="H557" s="189">
        <v>4.5599999999999996</v>
      </c>
      <c r="I557" s="189">
        <v>4.58</v>
      </c>
    </row>
    <row r="558" spans="1:9" ht="18" customHeight="1">
      <c r="A558" s="523"/>
      <c r="B558" s="521"/>
      <c r="C558" s="192" t="s">
        <v>1098</v>
      </c>
      <c r="D558" s="440" t="s">
        <v>1099</v>
      </c>
      <c r="E558" s="548">
        <f t="shared" si="42"/>
        <v>4.3825000000000003</v>
      </c>
      <c r="F558" s="193">
        <v>4.42</v>
      </c>
      <c r="G558" s="193">
        <v>4.37</v>
      </c>
      <c r="H558" s="193">
        <v>4.32</v>
      </c>
      <c r="I558" s="193">
        <v>4.42</v>
      </c>
    </row>
    <row r="559" spans="1:9" ht="18" customHeight="1">
      <c r="A559" s="522" t="s">
        <v>5724</v>
      </c>
      <c r="B559" s="520" t="s">
        <v>1100</v>
      </c>
      <c r="C559" s="535"/>
      <c r="D559" s="538"/>
      <c r="E559" s="470">
        <f>AVERAGE(E560:E584)</f>
        <v>4.3442999999999996</v>
      </c>
      <c r="F559" s="470">
        <f>AVERAGE(F560:F584)</f>
        <v>4.3255999999999997</v>
      </c>
      <c r="G559" s="470">
        <f>AVERAGE(G560:G584)</f>
        <v>4.3643999999999998</v>
      </c>
      <c r="H559" s="470">
        <f>AVERAGE(H560:H584)</f>
        <v>4.3472</v>
      </c>
      <c r="I559" s="470">
        <f>AVERAGE(I560:I584)</f>
        <v>4.34</v>
      </c>
    </row>
    <row r="560" spans="1:9" ht="18" customHeight="1">
      <c r="A560" s="523"/>
      <c r="B560" s="521"/>
      <c r="C560" s="185" t="s">
        <v>1036</v>
      </c>
      <c r="D560" s="441" t="s">
        <v>1101</v>
      </c>
      <c r="E560" s="560">
        <f>AVERAGE(F560:I560)</f>
        <v>4.1550000000000002</v>
      </c>
      <c r="F560" s="186">
        <v>4.13</v>
      </c>
      <c r="G560" s="186">
        <v>4.1900000000000004</v>
      </c>
      <c r="H560" s="186">
        <v>4.0999999999999996</v>
      </c>
      <c r="I560" s="186">
        <v>4.2</v>
      </c>
    </row>
    <row r="561" spans="1:17" ht="18" customHeight="1">
      <c r="A561" s="523"/>
      <c r="B561" s="521"/>
      <c r="C561" s="187" t="s">
        <v>1102</v>
      </c>
      <c r="D561" s="442" t="s">
        <v>1101</v>
      </c>
      <c r="E561" s="564">
        <f t="shared" ref="E561:E584" si="43">AVERAGE(F561:I561)</f>
        <v>4.0150000000000006</v>
      </c>
      <c r="F561" s="189">
        <v>4.0599999999999996</v>
      </c>
      <c r="G561" s="189">
        <v>4.03</v>
      </c>
      <c r="H561" s="189">
        <v>3.97</v>
      </c>
      <c r="I561" s="189">
        <v>4</v>
      </c>
    </row>
    <row r="562" spans="1:17" ht="18" customHeight="1">
      <c r="A562" s="523"/>
      <c r="B562" s="521"/>
      <c r="C562" s="187" t="s">
        <v>1103</v>
      </c>
      <c r="D562" s="442" t="s">
        <v>1101</v>
      </c>
      <c r="E562" s="564">
        <f t="shared" si="43"/>
        <v>3.8899999999999997</v>
      </c>
      <c r="F562" s="189">
        <v>3.88</v>
      </c>
      <c r="G562" s="189">
        <v>3.92</v>
      </c>
      <c r="H562" s="189">
        <v>3.88</v>
      </c>
      <c r="I562" s="189">
        <v>3.88</v>
      </c>
    </row>
    <row r="563" spans="1:17" ht="18" customHeight="1">
      <c r="A563" s="523"/>
      <c r="B563" s="521"/>
      <c r="C563" s="187" t="s">
        <v>1104</v>
      </c>
      <c r="D563" s="442" t="s">
        <v>1101</v>
      </c>
      <c r="E563" s="564">
        <f t="shared" si="43"/>
        <v>4.0250000000000004</v>
      </c>
      <c r="F563" s="189">
        <v>4</v>
      </c>
      <c r="G563" s="189">
        <v>4.03</v>
      </c>
      <c r="H563" s="189">
        <v>4.07</v>
      </c>
      <c r="I563" s="189">
        <v>4</v>
      </c>
    </row>
    <row r="564" spans="1:17" ht="18" customHeight="1">
      <c r="A564" s="523"/>
      <c r="B564" s="521"/>
      <c r="C564" s="187" t="s">
        <v>1105</v>
      </c>
      <c r="D564" s="442" t="s">
        <v>1101</v>
      </c>
      <c r="E564" s="564">
        <f t="shared" si="43"/>
        <v>3.8224999999999998</v>
      </c>
      <c r="F564" s="189">
        <v>3.81</v>
      </c>
      <c r="G564" s="189">
        <v>3.87</v>
      </c>
      <c r="H564" s="189">
        <v>3.74</v>
      </c>
      <c r="I564" s="189">
        <v>3.87</v>
      </c>
    </row>
    <row r="565" spans="1:17" ht="18" customHeight="1">
      <c r="A565" s="523"/>
      <c r="B565" s="521"/>
      <c r="C565" s="187" t="s">
        <v>1106</v>
      </c>
      <c r="D565" s="442" t="s">
        <v>1101</v>
      </c>
      <c r="E565" s="564">
        <f t="shared" si="43"/>
        <v>4.09</v>
      </c>
      <c r="F565" s="189">
        <v>4.0599999999999996</v>
      </c>
      <c r="G565" s="189">
        <v>4.09</v>
      </c>
      <c r="H565" s="189">
        <v>4.12</v>
      </c>
      <c r="I565" s="189">
        <v>4.09</v>
      </c>
    </row>
    <row r="566" spans="1:17" ht="18" customHeight="1">
      <c r="A566" s="523"/>
      <c r="B566" s="521"/>
      <c r="C566" s="187" t="s">
        <v>1107</v>
      </c>
      <c r="D566" s="442" t="s">
        <v>1108</v>
      </c>
      <c r="E566" s="564">
        <f t="shared" si="43"/>
        <v>4.3574999999999999</v>
      </c>
      <c r="F566" s="189">
        <v>4.28</v>
      </c>
      <c r="G566" s="189">
        <v>4.29</v>
      </c>
      <c r="H566" s="189">
        <v>4.3899999999999997</v>
      </c>
      <c r="I566" s="189">
        <v>4.47</v>
      </c>
      <c r="Q566" s="2"/>
    </row>
    <row r="567" spans="1:17" ht="18" customHeight="1">
      <c r="A567" s="523"/>
      <c r="B567" s="521"/>
      <c r="C567" s="187" t="s">
        <v>1109</v>
      </c>
      <c r="D567" s="442" t="s">
        <v>1110</v>
      </c>
      <c r="E567" s="564">
        <f t="shared" si="43"/>
        <v>4.5824999999999996</v>
      </c>
      <c r="F567" s="189">
        <v>4.58</v>
      </c>
      <c r="G567" s="189">
        <v>4.5</v>
      </c>
      <c r="H567" s="189">
        <v>4.67</v>
      </c>
      <c r="I567" s="189">
        <v>4.58</v>
      </c>
    </row>
    <row r="568" spans="1:17" ht="18" customHeight="1">
      <c r="A568" s="523"/>
      <c r="B568" s="521"/>
      <c r="C568" s="187" t="s">
        <v>1111</v>
      </c>
      <c r="D568" s="442" t="s">
        <v>1112</v>
      </c>
      <c r="E568" s="564">
        <f t="shared" si="43"/>
        <v>4.24</v>
      </c>
      <c r="F568" s="189">
        <v>4.2699999999999996</v>
      </c>
      <c r="G568" s="189">
        <v>4.32</v>
      </c>
      <c r="H568" s="189">
        <v>4.1399999999999997</v>
      </c>
      <c r="I568" s="189">
        <v>4.2300000000000004</v>
      </c>
    </row>
    <row r="569" spans="1:17" ht="18" customHeight="1">
      <c r="A569" s="523"/>
      <c r="B569" s="521"/>
      <c r="C569" s="187" t="s">
        <v>1113</v>
      </c>
      <c r="D569" s="442" t="s">
        <v>1114</v>
      </c>
      <c r="E569" s="564">
        <f t="shared" si="43"/>
        <v>4.3174999999999999</v>
      </c>
      <c r="F569" s="189">
        <v>4.2699999999999996</v>
      </c>
      <c r="G569" s="189">
        <v>4.2699999999999996</v>
      </c>
      <c r="H569" s="189">
        <v>4.4000000000000004</v>
      </c>
      <c r="I569" s="189">
        <v>4.33</v>
      </c>
    </row>
    <row r="570" spans="1:17" ht="18" customHeight="1">
      <c r="A570" s="523"/>
      <c r="B570" s="521"/>
      <c r="C570" s="187" t="s">
        <v>1115</v>
      </c>
      <c r="D570" s="442" t="s">
        <v>1116</v>
      </c>
      <c r="E570" s="564">
        <f t="shared" si="43"/>
        <v>4.6574999999999998</v>
      </c>
      <c r="F570" s="189">
        <v>4.71</v>
      </c>
      <c r="G570" s="189">
        <v>4.71</v>
      </c>
      <c r="H570" s="189">
        <v>4.71</v>
      </c>
      <c r="I570" s="189">
        <v>4.5</v>
      </c>
    </row>
    <row r="571" spans="1:17" ht="18" customHeight="1">
      <c r="A571" s="523"/>
      <c r="B571" s="521"/>
      <c r="C571" s="187" t="s">
        <v>1117</v>
      </c>
      <c r="D571" s="442" t="s">
        <v>1118</v>
      </c>
      <c r="E571" s="564">
        <f t="shared" si="43"/>
        <v>4.71</v>
      </c>
      <c r="F571" s="189">
        <v>4.6399999999999997</v>
      </c>
      <c r="G571" s="189">
        <v>4.71</v>
      </c>
      <c r="H571" s="189">
        <v>4.6900000000000004</v>
      </c>
      <c r="I571" s="189">
        <v>4.8</v>
      </c>
    </row>
    <row r="572" spans="1:17" ht="18" customHeight="1">
      <c r="A572" s="523"/>
      <c r="B572" s="521"/>
      <c r="C572" s="187" t="s">
        <v>1119</v>
      </c>
      <c r="D572" s="442" t="s">
        <v>1120</v>
      </c>
      <c r="E572" s="564">
        <f t="shared" si="43"/>
        <v>4.6325000000000003</v>
      </c>
      <c r="F572" s="189">
        <v>4.59</v>
      </c>
      <c r="G572" s="189">
        <v>4.6500000000000004</v>
      </c>
      <c r="H572" s="189">
        <v>4.62</v>
      </c>
      <c r="I572" s="189">
        <v>4.67</v>
      </c>
    </row>
    <row r="573" spans="1:17" ht="18" customHeight="1">
      <c r="A573" s="523"/>
      <c r="B573" s="521"/>
      <c r="C573" s="187" t="s">
        <v>1121</v>
      </c>
      <c r="D573" s="442" t="s">
        <v>1122</v>
      </c>
      <c r="E573" s="564">
        <f t="shared" si="43"/>
        <v>4.4924999999999997</v>
      </c>
      <c r="F573" s="189">
        <v>4.5</v>
      </c>
      <c r="G573" s="189">
        <v>4.53</v>
      </c>
      <c r="H573" s="189">
        <v>4.47</v>
      </c>
      <c r="I573" s="189">
        <v>4.47</v>
      </c>
    </row>
    <row r="574" spans="1:17" ht="18" customHeight="1">
      <c r="A574" s="523"/>
      <c r="B574" s="521"/>
      <c r="C574" s="187" t="s">
        <v>1123</v>
      </c>
      <c r="D574" s="442" t="s">
        <v>1124</v>
      </c>
      <c r="E574" s="564">
        <f t="shared" si="43"/>
        <v>3.9049999999999998</v>
      </c>
      <c r="F574" s="189">
        <v>3.95</v>
      </c>
      <c r="G574" s="189">
        <v>3.95</v>
      </c>
      <c r="H574" s="189">
        <v>3.78</v>
      </c>
      <c r="I574" s="189">
        <v>3.94</v>
      </c>
    </row>
    <row r="575" spans="1:17" ht="18" customHeight="1">
      <c r="A575" s="523"/>
      <c r="B575" s="521"/>
      <c r="C575" s="187" t="s">
        <v>1125</v>
      </c>
      <c r="D575" s="442" t="s">
        <v>1126</v>
      </c>
      <c r="E575" s="564">
        <f t="shared" si="43"/>
        <v>4.8099999999999996</v>
      </c>
      <c r="F575" s="189">
        <v>4.76</v>
      </c>
      <c r="G575" s="189">
        <v>4.83</v>
      </c>
      <c r="H575" s="189">
        <v>4.84</v>
      </c>
      <c r="I575" s="189">
        <v>4.8099999999999996</v>
      </c>
    </row>
    <row r="576" spans="1:17" ht="18" customHeight="1">
      <c r="A576" s="523"/>
      <c r="B576" s="521"/>
      <c r="C576" s="187" t="s">
        <v>1127</v>
      </c>
      <c r="D576" s="442" t="s">
        <v>1128</v>
      </c>
      <c r="E576" s="564">
        <f t="shared" si="43"/>
        <v>4.5449999999999999</v>
      </c>
      <c r="F576" s="189">
        <v>4.53</v>
      </c>
      <c r="G576" s="189">
        <v>4.53</v>
      </c>
      <c r="H576" s="189">
        <v>4.5599999999999996</v>
      </c>
      <c r="I576" s="189">
        <v>4.5599999999999996</v>
      </c>
    </row>
    <row r="577" spans="1:9" ht="18" customHeight="1">
      <c r="A577" s="523"/>
      <c r="B577" s="521"/>
      <c r="C577" s="187" t="s">
        <v>1129</v>
      </c>
      <c r="D577" s="442" t="s">
        <v>1130</v>
      </c>
      <c r="E577" s="564">
        <f t="shared" si="43"/>
        <v>4.4424999999999999</v>
      </c>
      <c r="F577" s="189">
        <v>4.38</v>
      </c>
      <c r="G577" s="189">
        <v>4.58</v>
      </c>
      <c r="H577" s="189">
        <v>4.54</v>
      </c>
      <c r="I577" s="189">
        <v>4.2699999999999996</v>
      </c>
    </row>
    <row r="578" spans="1:9" ht="18" customHeight="1">
      <c r="A578" s="523"/>
      <c r="B578" s="521"/>
      <c r="C578" s="187" t="s">
        <v>1131</v>
      </c>
      <c r="D578" s="442" t="s">
        <v>1132</v>
      </c>
      <c r="E578" s="564">
        <f t="shared" si="43"/>
        <v>4.7700000000000005</v>
      </c>
      <c r="F578" s="189">
        <v>4.72</v>
      </c>
      <c r="G578" s="189">
        <v>4.8</v>
      </c>
      <c r="H578" s="189">
        <v>4.78</v>
      </c>
      <c r="I578" s="189">
        <v>4.78</v>
      </c>
    </row>
    <row r="579" spans="1:9" ht="18" customHeight="1">
      <c r="A579" s="523"/>
      <c r="B579" s="521"/>
      <c r="C579" s="187" t="s">
        <v>1133</v>
      </c>
      <c r="D579" s="442" t="s">
        <v>1134</v>
      </c>
      <c r="E579" s="564">
        <f t="shared" si="43"/>
        <v>4.0625</v>
      </c>
      <c r="F579" s="189">
        <v>4.0999999999999996</v>
      </c>
      <c r="G579" s="189">
        <v>4.1100000000000003</v>
      </c>
      <c r="H579" s="189">
        <v>4</v>
      </c>
      <c r="I579" s="189">
        <v>4.04</v>
      </c>
    </row>
    <row r="580" spans="1:9" ht="18" customHeight="1">
      <c r="A580" s="523"/>
      <c r="B580" s="521"/>
      <c r="C580" s="187" t="s">
        <v>1135</v>
      </c>
      <c r="D580" s="442" t="s">
        <v>1136</v>
      </c>
      <c r="E580" s="564">
        <f t="shared" si="43"/>
        <v>4.3774999999999995</v>
      </c>
      <c r="F580" s="189">
        <v>4.38</v>
      </c>
      <c r="G580" s="189">
        <v>4.38</v>
      </c>
      <c r="H580" s="189">
        <v>4.41</v>
      </c>
      <c r="I580" s="189">
        <v>4.34</v>
      </c>
    </row>
    <row r="581" spans="1:9" ht="18" customHeight="1">
      <c r="A581" s="523"/>
      <c r="B581" s="521"/>
      <c r="C581" s="187" t="s">
        <v>1137</v>
      </c>
      <c r="D581" s="442" t="s">
        <v>1138</v>
      </c>
      <c r="E581" s="564">
        <f t="shared" si="43"/>
        <v>4.6150000000000002</v>
      </c>
      <c r="F581" s="189">
        <v>4.67</v>
      </c>
      <c r="G581" s="189">
        <v>4.62</v>
      </c>
      <c r="H581" s="189">
        <v>4.55</v>
      </c>
      <c r="I581" s="189">
        <v>4.62</v>
      </c>
    </row>
    <row r="582" spans="1:9" ht="18" customHeight="1">
      <c r="A582" s="523"/>
      <c r="B582" s="521"/>
      <c r="C582" s="187" t="s">
        <v>1139</v>
      </c>
      <c r="D582" s="442" t="s">
        <v>1140</v>
      </c>
      <c r="E582" s="564">
        <f t="shared" si="43"/>
        <v>4.4749999999999996</v>
      </c>
      <c r="F582" s="189">
        <v>4.5</v>
      </c>
      <c r="G582" s="189">
        <v>4.5</v>
      </c>
      <c r="H582" s="189">
        <v>4.55</v>
      </c>
      <c r="I582" s="189">
        <v>4.3499999999999996</v>
      </c>
    </row>
    <row r="583" spans="1:9" ht="18" customHeight="1">
      <c r="A583" s="523"/>
      <c r="B583" s="521"/>
      <c r="C583" s="187" t="s">
        <v>1141</v>
      </c>
      <c r="D583" s="442" t="s">
        <v>1142</v>
      </c>
      <c r="E583" s="564">
        <f t="shared" si="43"/>
        <v>4.4475000000000007</v>
      </c>
      <c r="F583" s="189">
        <v>4.2</v>
      </c>
      <c r="G583" s="189">
        <v>4.53</v>
      </c>
      <c r="H583" s="189">
        <v>4.53</v>
      </c>
      <c r="I583" s="189">
        <v>4.53</v>
      </c>
    </row>
    <row r="584" spans="1:9" ht="18" customHeight="1">
      <c r="A584" s="523"/>
      <c r="B584" s="521"/>
      <c r="C584" s="205" t="s">
        <v>1143</v>
      </c>
      <c r="D584" s="473" t="s">
        <v>1144</v>
      </c>
      <c r="E584" s="573">
        <f t="shared" si="43"/>
        <v>4.17</v>
      </c>
      <c r="F584" s="191">
        <v>4.17</v>
      </c>
      <c r="G584" s="191">
        <v>4.17</v>
      </c>
      <c r="H584" s="191">
        <v>4.17</v>
      </c>
      <c r="I584" s="191">
        <v>4.17</v>
      </c>
    </row>
    <row r="585" spans="1:9" ht="18" customHeight="1">
      <c r="A585" s="520" t="s">
        <v>5725</v>
      </c>
      <c r="B585" s="528"/>
      <c r="C585" s="528"/>
      <c r="D585" s="547"/>
      <c r="E585" s="470">
        <f>AVERAGEIF($C325:$C584,"*",E325:E584)</f>
        <v>4.5362606837606858</v>
      </c>
      <c r="F585" s="470">
        <f t="shared" ref="F585:I585" si="44">AVERAGEIF($C325:$C584,"*",F325:F584)</f>
        <v>4.5261538461538455</v>
      </c>
      <c r="G585" s="470">
        <f t="shared" si="44"/>
        <v>4.5498547008547012</v>
      </c>
      <c r="H585" s="470">
        <f t="shared" si="44"/>
        <v>4.52269230769231</v>
      </c>
      <c r="I585" s="470">
        <f t="shared" si="44"/>
        <v>4.5463418803418811</v>
      </c>
    </row>
    <row r="586" spans="1:9" ht="18" customHeight="1">
      <c r="A586" s="522" t="s">
        <v>5726</v>
      </c>
      <c r="B586" s="520" t="s">
        <v>1154</v>
      </c>
      <c r="C586" s="528"/>
      <c r="D586" s="547"/>
      <c r="E586" s="470">
        <f>AVERAGE(E587:E594)</f>
        <v>4.5543750000000003</v>
      </c>
      <c r="F586" s="470">
        <f>AVERAGE(F587:F594)</f>
        <v>4.5225000000000009</v>
      </c>
      <c r="G586" s="470">
        <f>AVERAGE(G587:G594)</f>
        <v>4.5475000000000003</v>
      </c>
      <c r="H586" s="470">
        <f>AVERAGE(H587:H594)</f>
        <v>4.5650000000000004</v>
      </c>
      <c r="I586" s="470">
        <f>AVERAGE(I587:I594)</f>
        <v>4.5825000000000005</v>
      </c>
    </row>
    <row r="587" spans="1:9" ht="18" customHeight="1">
      <c r="A587" s="519"/>
      <c r="B587" s="521"/>
      <c r="C587" s="185" t="s">
        <v>1155</v>
      </c>
      <c r="D587" s="438" t="s">
        <v>1156</v>
      </c>
      <c r="E587" s="560">
        <f>AVERAGE(F587:I587)</f>
        <v>4.5674999999999999</v>
      </c>
      <c r="F587" s="186">
        <v>4.4000000000000004</v>
      </c>
      <c r="G587" s="186">
        <v>4.53</v>
      </c>
      <c r="H587" s="186">
        <v>4.67</v>
      </c>
      <c r="I587" s="186">
        <v>4.67</v>
      </c>
    </row>
    <row r="588" spans="1:9" ht="18" customHeight="1">
      <c r="A588" s="519"/>
      <c r="B588" s="521"/>
      <c r="C588" s="187" t="s">
        <v>1155</v>
      </c>
      <c r="D588" s="439" t="s">
        <v>1157</v>
      </c>
      <c r="E588" s="561">
        <f t="shared" ref="E588:E594" si="45">AVERAGE(F588:I588)</f>
        <v>4.5650000000000004</v>
      </c>
      <c r="F588" s="188">
        <v>4.5999999999999996</v>
      </c>
      <c r="G588" s="189">
        <v>4.5999999999999996</v>
      </c>
      <c r="H588" s="189">
        <v>4.53</v>
      </c>
      <c r="I588" s="189">
        <v>4.53</v>
      </c>
    </row>
    <row r="589" spans="1:9" ht="18" customHeight="1">
      <c r="A589" s="519"/>
      <c r="B589" s="521"/>
      <c r="C589" s="187" t="s">
        <v>1155</v>
      </c>
      <c r="D589" s="439" t="s">
        <v>1158</v>
      </c>
      <c r="E589" s="561">
        <f t="shared" si="45"/>
        <v>4.5824999999999996</v>
      </c>
      <c r="F589" s="188">
        <v>4.53</v>
      </c>
      <c r="G589" s="189">
        <v>4.5999999999999996</v>
      </c>
      <c r="H589" s="189">
        <v>4.5999999999999996</v>
      </c>
      <c r="I589" s="189">
        <v>4.5999999999999996</v>
      </c>
    </row>
    <row r="590" spans="1:9" ht="18" customHeight="1">
      <c r="A590" s="519"/>
      <c r="B590" s="521"/>
      <c r="C590" s="187" t="s">
        <v>1155</v>
      </c>
      <c r="D590" s="439" t="s">
        <v>1159</v>
      </c>
      <c r="E590" s="561">
        <f t="shared" si="45"/>
        <v>4.53</v>
      </c>
      <c r="F590" s="188">
        <v>4.53</v>
      </c>
      <c r="G590" s="189">
        <v>4.53</v>
      </c>
      <c r="H590" s="189">
        <v>4.53</v>
      </c>
      <c r="I590" s="189">
        <v>4.53</v>
      </c>
    </row>
    <row r="591" spans="1:9" ht="18" customHeight="1">
      <c r="A591" s="519"/>
      <c r="B591" s="521"/>
      <c r="C591" s="187" t="s">
        <v>1160</v>
      </c>
      <c r="D591" s="439" t="s">
        <v>1161</v>
      </c>
      <c r="E591" s="561">
        <f t="shared" si="45"/>
        <v>4.5474999999999994</v>
      </c>
      <c r="F591" s="188">
        <v>4.53</v>
      </c>
      <c r="G591" s="189">
        <v>4.53</v>
      </c>
      <c r="H591" s="189">
        <v>4.53</v>
      </c>
      <c r="I591" s="189">
        <v>4.5999999999999996</v>
      </c>
    </row>
    <row r="592" spans="1:9" ht="18" customHeight="1">
      <c r="A592" s="519"/>
      <c r="B592" s="521"/>
      <c r="C592" s="187" t="s">
        <v>1155</v>
      </c>
      <c r="D592" s="439" t="s">
        <v>1162</v>
      </c>
      <c r="E592" s="561">
        <f t="shared" si="45"/>
        <v>4.5474999999999994</v>
      </c>
      <c r="F592" s="188">
        <v>4.53</v>
      </c>
      <c r="G592" s="189">
        <v>4.53</v>
      </c>
      <c r="H592" s="189">
        <v>4.53</v>
      </c>
      <c r="I592" s="189">
        <v>4.5999999999999996</v>
      </c>
    </row>
    <row r="593" spans="1:9" ht="18" customHeight="1">
      <c r="A593" s="519"/>
      <c r="B593" s="521"/>
      <c r="C593" s="187" t="s">
        <v>1160</v>
      </c>
      <c r="D593" s="439" t="s">
        <v>1162</v>
      </c>
      <c r="E593" s="561">
        <f t="shared" si="45"/>
        <v>4.53</v>
      </c>
      <c r="F593" s="188">
        <v>4.53</v>
      </c>
      <c r="G593" s="189">
        <v>4.53</v>
      </c>
      <c r="H593" s="189">
        <v>4.53</v>
      </c>
      <c r="I593" s="189">
        <v>4.53</v>
      </c>
    </row>
    <row r="594" spans="1:9" ht="18" customHeight="1">
      <c r="A594" s="519"/>
      <c r="B594" s="521"/>
      <c r="C594" s="192" t="s">
        <v>1163</v>
      </c>
      <c r="D594" s="440" t="s">
        <v>1164</v>
      </c>
      <c r="E594" s="548">
        <f t="shared" si="45"/>
        <v>4.5649999999999995</v>
      </c>
      <c r="F594" s="195">
        <v>4.53</v>
      </c>
      <c r="G594" s="193">
        <v>4.53</v>
      </c>
      <c r="H594" s="193">
        <v>4.5999999999999996</v>
      </c>
      <c r="I594" s="193">
        <v>4.5999999999999996</v>
      </c>
    </row>
    <row r="595" spans="1:9" ht="18" customHeight="1">
      <c r="A595" s="522" t="s">
        <v>5726</v>
      </c>
      <c r="B595" s="520" t="s">
        <v>1165</v>
      </c>
      <c r="C595" s="528"/>
      <c r="D595" s="547"/>
      <c r="E595" s="545">
        <f>AVERAGE(E596:E603)</f>
        <v>4.6049999999999995</v>
      </c>
      <c r="F595" s="470">
        <f>AVERAGE(F596:F603)</f>
        <v>4.6187499999999995</v>
      </c>
      <c r="G595" s="470">
        <f>AVERAGE(G596:G603)</f>
        <v>4.5912499999999996</v>
      </c>
      <c r="H595" s="470">
        <f>AVERAGE(H596:H603)</f>
        <v>4.5974999999999993</v>
      </c>
      <c r="I595" s="470">
        <f>AVERAGE(I596:I603)</f>
        <v>4.6124999999999998</v>
      </c>
    </row>
    <row r="596" spans="1:9" ht="18" customHeight="1">
      <c r="A596" s="519"/>
      <c r="B596" s="521"/>
      <c r="C596" s="185" t="s">
        <v>1166</v>
      </c>
      <c r="D596" s="438" t="s">
        <v>1167</v>
      </c>
      <c r="E596" s="560">
        <f>AVERAGE(F596:I596)</f>
        <v>4.5149999999999997</v>
      </c>
      <c r="F596" s="186">
        <v>4.5</v>
      </c>
      <c r="G596" s="186">
        <v>4.5599999999999996</v>
      </c>
      <c r="H596" s="186">
        <v>4.5</v>
      </c>
      <c r="I596" s="186">
        <v>4.5</v>
      </c>
    </row>
    <row r="597" spans="1:9" ht="18" customHeight="1">
      <c r="A597" s="519"/>
      <c r="B597" s="521"/>
      <c r="C597" s="187" t="s">
        <v>1168</v>
      </c>
      <c r="D597" s="439" t="s">
        <v>1169</v>
      </c>
      <c r="E597" s="561">
        <f t="shared" ref="E597:E603" si="46">AVERAGE(F597:I597)</f>
        <v>4.5225</v>
      </c>
      <c r="F597" s="188">
        <v>4.5599999999999996</v>
      </c>
      <c r="G597" s="189">
        <v>4.4400000000000004</v>
      </c>
      <c r="H597" s="189">
        <v>4.5</v>
      </c>
      <c r="I597" s="189">
        <v>4.59</v>
      </c>
    </row>
    <row r="598" spans="1:9" ht="18" customHeight="1">
      <c r="A598" s="519"/>
      <c r="B598" s="521"/>
      <c r="C598" s="187" t="s">
        <v>1168</v>
      </c>
      <c r="D598" s="442" t="s">
        <v>1170</v>
      </c>
      <c r="E598" s="561">
        <f t="shared" si="46"/>
        <v>4.5299999999999994</v>
      </c>
      <c r="F598" s="188">
        <v>4.5599999999999996</v>
      </c>
      <c r="G598" s="189">
        <v>4.5</v>
      </c>
      <c r="H598" s="189">
        <v>4.5599999999999996</v>
      </c>
      <c r="I598" s="189">
        <v>4.5</v>
      </c>
    </row>
    <row r="599" spans="1:9" ht="18" customHeight="1">
      <c r="A599" s="519"/>
      <c r="B599" s="521"/>
      <c r="C599" s="187" t="s">
        <v>1168</v>
      </c>
      <c r="D599" s="442" t="s">
        <v>1171</v>
      </c>
      <c r="E599" s="561">
        <f t="shared" si="46"/>
        <v>4.5925000000000002</v>
      </c>
      <c r="F599" s="188">
        <v>4.6100000000000003</v>
      </c>
      <c r="G599" s="189">
        <v>4.5599999999999996</v>
      </c>
      <c r="H599" s="189">
        <v>4.6100000000000003</v>
      </c>
      <c r="I599" s="189">
        <v>4.59</v>
      </c>
    </row>
    <row r="600" spans="1:9" ht="18" customHeight="1">
      <c r="A600" s="519"/>
      <c r="B600" s="521"/>
      <c r="C600" s="187" t="s">
        <v>1168</v>
      </c>
      <c r="D600" s="442" t="s">
        <v>1172</v>
      </c>
      <c r="E600" s="561">
        <f t="shared" si="46"/>
        <v>4.415</v>
      </c>
      <c r="F600" s="188">
        <v>4.4400000000000004</v>
      </c>
      <c r="G600" s="189">
        <v>4.3899999999999997</v>
      </c>
      <c r="H600" s="189">
        <v>4.3899999999999997</v>
      </c>
      <c r="I600" s="189">
        <v>4.4400000000000004</v>
      </c>
    </row>
    <row r="601" spans="1:9" ht="18" customHeight="1">
      <c r="A601" s="519"/>
      <c r="B601" s="521"/>
      <c r="C601" s="187" t="s">
        <v>1173</v>
      </c>
      <c r="D601" s="442" t="s">
        <v>1174</v>
      </c>
      <c r="E601" s="561">
        <f t="shared" si="46"/>
        <v>4.6950000000000003</v>
      </c>
      <c r="F601" s="188">
        <v>4.67</v>
      </c>
      <c r="G601" s="189">
        <v>4.72</v>
      </c>
      <c r="H601" s="189">
        <v>4.72</v>
      </c>
      <c r="I601" s="189">
        <v>4.67</v>
      </c>
    </row>
    <row r="602" spans="1:9" ht="18" customHeight="1">
      <c r="A602" s="519"/>
      <c r="B602" s="521"/>
      <c r="C602" s="187" t="s">
        <v>1175</v>
      </c>
      <c r="D602" s="442" t="s">
        <v>1176</v>
      </c>
      <c r="E602" s="561">
        <f t="shared" si="46"/>
        <v>4.78</v>
      </c>
      <c r="F602" s="188">
        <v>4.78</v>
      </c>
      <c r="G602" s="189">
        <v>4.78</v>
      </c>
      <c r="H602" s="189">
        <v>4.78</v>
      </c>
      <c r="I602" s="189">
        <v>4.78</v>
      </c>
    </row>
    <row r="603" spans="1:9" ht="18" customHeight="1">
      <c r="A603" s="519"/>
      <c r="B603" s="521"/>
      <c r="C603" s="192" t="s">
        <v>1175</v>
      </c>
      <c r="D603" s="440" t="s">
        <v>1177</v>
      </c>
      <c r="E603" s="548">
        <f t="shared" si="46"/>
        <v>4.7899999999999991</v>
      </c>
      <c r="F603" s="195">
        <v>4.83</v>
      </c>
      <c r="G603" s="193">
        <v>4.78</v>
      </c>
      <c r="H603" s="193">
        <v>4.72</v>
      </c>
      <c r="I603" s="193">
        <v>4.83</v>
      </c>
    </row>
    <row r="604" spans="1:9" ht="18" customHeight="1">
      <c r="A604" s="522" t="s">
        <v>5726</v>
      </c>
      <c r="B604" s="520" t="s">
        <v>1178</v>
      </c>
      <c r="C604" s="535"/>
      <c r="D604" s="538"/>
      <c r="E604" s="545">
        <f>AVERAGE(E605:E610)</f>
        <v>4.581666666666667</v>
      </c>
      <c r="F604" s="545">
        <f>AVERAGE(F605:F610)</f>
        <v>4.5716666666666663</v>
      </c>
      <c r="G604" s="545">
        <f>AVERAGE(G605:G610)</f>
        <v>4.5699999999999994</v>
      </c>
      <c r="H604" s="545">
        <f>AVERAGE(H605:H610)</f>
        <v>4.6033333333333335</v>
      </c>
      <c r="I604" s="545">
        <f>AVERAGE(I605:I610)</f>
        <v>4.581666666666667</v>
      </c>
    </row>
    <row r="605" spans="1:9" ht="18" customHeight="1">
      <c r="A605" s="519"/>
      <c r="B605" s="521"/>
      <c r="C605" s="185" t="s">
        <v>1179</v>
      </c>
      <c r="D605" s="445" t="s">
        <v>1180</v>
      </c>
      <c r="E605" s="560">
        <f t="shared" ref="E605:E610" si="47">AVERAGE(F605:I605)</f>
        <v>4.5750000000000002</v>
      </c>
      <c r="F605" s="194">
        <v>4.5599999999999996</v>
      </c>
      <c r="G605" s="186">
        <v>4.5599999999999996</v>
      </c>
      <c r="H605" s="186">
        <v>4.5599999999999996</v>
      </c>
      <c r="I605" s="186">
        <v>4.62</v>
      </c>
    </row>
    <row r="606" spans="1:9" ht="18" customHeight="1">
      <c r="A606" s="519"/>
      <c r="B606" s="521"/>
      <c r="C606" s="187" t="s">
        <v>1181</v>
      </c>
      <c r="D606" s="439" t="s">
        <v>1182</v>
      </c>
      <c r="E606" s="561">
        <f t="shared" si="47"/>
        <v>4.5625</v>
      </c>
      <c r="F606" s="188">
        <v>4.5</v>
      </c>
      <c r="G606" s="189">
        <v>4.5599999999999996</v>
      </c>
      <c r="H606" s="189">
        <v>4.6900000000000004</v>
      </c>
      <c r="I606" s="189">
        <v>4.5</v>
      </c>
    </row>
    <row r="607" spans="1:9" ht="18" customHeight="1">
      <c r="A607" s="519"/>
      <c r="B607" s="521"/>
      <c r="C607" s="187" t="s">
        <v>1183</v>
      </c>
      <c r="D607" s="439" t="s">
        <v>1184</v>
      </c>
      <c r="E607" s="561">
        <f t="shared" si="47"/>
        <v>4.6375000000000002</v>
      </c>
      <c r="F607" s="188">
        <v>4.6900000000000004</v>
      </c>
      <c r="G607" s="189">
        <v>4.62</v>
      </c>
      <c r="H607" s="189">
        <v>4.62</v>
      </c>
      <c r="I607" s="189">
        <v>4.62</v>
      </c>
    </row>
    <row r="608" spans="1:9" ht="18" customHeight="1">
      <c r="A608" s="519"/>
      <c r="B608" s="521"/>
      <c r="C608" s="187" t="s">
        <v>1185</v>
      </c>
      <c r="D608" s="439" t="s">
        <v>1186</v>
      </c>
      <c r="E608" s="561">
        <f t="shared" si="47"/>
        <v>4.5299999999999994</v>
      </c>
      <c r="F608" s="188">
        <v>4.5</v>
      </c>
      <c r="G608" s="189">
        <v>4.5</v>
      </c>
      <c r="H608" s="189">
        <v>4.5599999999999996</v>
      </c>
      <c r="I608" s="189">
        <v>4.5599999999999996</v>
      </c>
    </row>
    <row r="609" spans="1:9" ht="18" customHeight="1">
      <c r="A609" s="519"/>
      <c r="B609" s="521"/>
      <c r="C609" s="187" t="s">
        <v>1173</v>
      </c>
      <c r="D609" s="439" t="s">
        <v>1174</v>
      </c>
      <c r="E609" s="561">
        <f t="shared" si="47"/>
        <v>4.5299999999999994</v>
      </c>
      <c r="F609" s="188">
        <v>4.5599999999999996</v>
      </c>
      <c r="G609" s="189">
        <v>4.5599999999999996</v>
      </c>
      <c r="H609" s="189">
        <v>4.5</v>
      </c>
      <c r="I609" s="189">
        <v>4.5</v>
      </c>
    </row>
    <row r="610" spans="1:9" ht="18" customHeight="1">
      <c r="A610" s="519"/>
      <c r="B610" s="521"/>
      <c r="C610" s="192" t="s">
        <v>1187</v>
      </c>
      <c r="D610" s="440" t="s">
        <v>1188</v>
      </c>
      <c r="E610" s="548">
        <f t="shared" si="47"/>
        <v>4.6550000000000002</v>
      </c>
      <c r="F610" s="195">
        <v>4.62</v>
      </c>
      <c r="G610" s="193">
        <v>4.62</v>
      </c>
      <c r="H610" s="193">
        <v>4.6900000000000004</v>
      </c>
      <c r="I610" s="193">
        <v>4.6900000000000004</v>
      </c>
    </row>
    <row r="611" spans="1:9" ht="18" customHeight="1">
      <c r="A611" s="522" t="s">
        <v>5726</v>
      </c>
      <c r="B611" s="520" t="s">
        <v>1189</v>
      </c>
      <c r="C611" s="535"/>
      <c r="D611" s="538"/>
      <c r="E611" s="545">
        <f>AVERAGE(E612:E617)</f>
        <v>4.850833333333334</v>
      </c>
      <c r="F611" s="545">
        <f>AVERAGE(F612:F617)</f>
        <v>4.8483333333333336</v>
      </c>
      <c r="G611" s="545">
        <f>AVERAGE(G612:G617)</f>
        <v>4.8500000000000005</v>
      </c>
      <c r="H611" s="545">
        <f>AVERAGE(H612:H617)</f>
        <v>4.8550000000000004</v>
      </c>
      <c r="I611" s="545">
        <f>AVERAGE(I612:I617)</f>
        <v>4.8500000000000005</v>
      </c>
    </row>
    <row r="612" spans="1:9" ht="18" customHeight="1">
      <c r="A612" s="519"/>
      <c r="B612" s="521"/>
      <c r="C612" s="185" t="s">
        <v>1190</v>
      </c>
      <c r="D612" s="445" t="s">
        <v>1191</v>
      </c>
      <c r="E612" s="560">
        <f t="shared" ref="E612:E617" si="48">AVERAGE(F612:I612)</f>
        <v>4.84</v>
      </c>
      <c r="F612" s="194">
        <v>4.8099999999999996</v>
      </c>
      <c r="G612" s="186">
        <v>4.8499999999999996</v>
      </c>
      <c r="H612" s="186">
        <v>4.8499999999999996</v>
      </c>
      <c r="I612" s="186">
        <v>4.8499999999999996</v>
      </c>
    </row>
    <row r="613" spans="1:9" ht="18" customHeight="1">
      <c r="A613" s="519"/>
      <c r="B613" s="521"/>
      <c r="C613" s="187" t="s">
        <v>1190</v>
      </c>
      <c r="D613" s="439" t="s">
        <v>1192</v>
      </c>
      <c r="E613" s="561">
        <f t="shared" si="48"/>
        <v>4.8499999999999996</v>
      </c>
      <c r="F613" s="188">
        <v>4.8499999999999996</v>
      </c>
      <c r="G613" s="189">
        <v>4.8499999999999996</v>
      </c>
      <c r="H613" s="189">
        <v>4.8499999999999996</v>
      </c>
      <c r="I613" s="189">
        <v>4.8499999999999996</v>
      </c>
    </row>
    <row r="614" spans="1:9" ht="18" customHeight="1">
      <c r="A614" s="519"/>
      <c r="B614" s="521"/>
      <c r="C614" s="187" t="s">
        <v>1193</v>
      </c>
      <c r="D614" s="439" t="s">
        <v>1194</v>
      </c>
      <c r="E614" s="561">
        <f t="shared" si="48"/>
        <v>4.8650000000000002</v>
      </c>
      <c r="F614" s="188">
        <v>4.88</v>
      </c>
      <c r="G614" s="189">
        <v>4.8499999999999996</v>
      </c>
      <c r="H614" s="189">
        <v>4.88</v>
      </c>
      <c r="I614" s="189">
        <v>4.8499999999999996</v>
      </c>
    </row>
    <row r="615" spans="1:9" ht="18" customHeight="1">
      <c r="A615" s="519"/>
      <c r="B615" s="521"/>
      <c r="C615" s="187" t="s">
        <v>1190</v>
      </c>
      <c r="D615" s="439" t="s">
        <v>1195</v>
      </c>
      <c r="E615" s="561">
        <f t="shared" si="48"/>
        <v>4.8499999999999996</v>
      </c>
      <c r="F615" s="188">
        <v>4.8499999999999996</v>
      </c>
      <c r="G615" s="189">
        <v>4.8499999999999996</v>
      </c>
      <c r="H615" s="189">
        <v>4.8499999999999996</v>
      </c>
      <c r="I615" s="189">
        <v>4.8499999999999996</v>
      </c>
    </row>
    <row r="616" spans="1:9" ht="18" customHeight="1">
      <c r="A616" s="519"/>
      <c r="B616" s="521"/>
      <c r="C616" s="187" t="s">
        <v>1190</v>
      </c>
      <c r="D616" s="439" t="s">
        <v>1196</v>
      </c>
      <c r="E616" s="561">
        <f t="shared" si="48"/>
        <v>4.8499999999999996</v>
      </c>
      <c r="F616" s="188">
        <v>4.8499999999999996</v>
      </c>
      <c r="G616" s="189">
        <v>4.8499999999999996</v>
      </c>
      <c r="H616" s="189">
        <v>4.8499999999999996</v>
      </c>
      <c r="I616" s="189">
        <v>4.8499999999999996</v>
      </c>
    </row>
    <row r="617" spans="1:9" ht="18" customHeight="1">
      <c r="A617" s="519"/>
      <c r="B617" s="521"/>
      <c r="C617" s="192" t="s">
        <v>1190</v>
      </c>
      <c r="D617" s="440" t="s">
        <v>1197</v>
      </c>
      <c r="E617" s="548">
        <f t="shared" si="48"/>
        <v>4.8499999999999996</v>
      </c>
      <c r="F617" s="195">
        <v>4.8499999999999996</v>
      </c>
      <c r="G617" s="193">
        <v>4.8499999999999996</v>
      </c>
      <c r="H617" s="193">
        <v>4.8499999999999996</v>
      </c>
      <c r="I617" s="193">
        <v>4.8499999999999996</v>
      </c>
    </row>
    <row r="618" spans="1:9" ht="18" customHeight="1">
      <c r="A618" s="522" t="s">
        <v>5726</v>
      </c>
      <c r="B618" s="520" t="s">
        <v>1198</v>
      </c>
      <c r="C618" s="535"/>
      <c r="D618" s="538"/>
      <c r="E618" s="545">
        <f>AVERAGE(E619:E632)</f>
        <v>4.5275000000000007</v>
      </c>
      <c r="F618" s="545">
        <f>AVERAGE(F619:F632)</f>
        <v>4.5292857142857148</v>
      </c>
      <c r="G618" s="545">
        <f>AVERAGE(G619:G632)</f>
        <v>4.5235714285714286</v>
      </c>
      <c r="H618" s="545">
        <f>AVERAGE(H619:H632)</f>
        <v>4.53</v>
      </c>
      <c r="I618" s="545">
        <f>AVERAGE(I619:I632)</f>
        <v>4.5271428571428576</v>
      </c>
    </row>
    <row r="619" spans="1:9" ht="18" customHeight="1">
      <c r="A619" s="519"/>
      <c r="B619" s="521"/>
      <c r="C619" s="185" t="s">
        <v>1199</v>
      </c>
      <c r="D619" s="438" t="s">
        <v>1200</v>
      </c>
      <c r="E619" s="560">
        <f>AVERAGE(F619:I619)</f>
        <v>4.5024999999999995</v>
      </c>
      <c r="F619" s="194">
        <v>4.5199999999999996</v>
      </c>
      <c r="G619" s="186">
        <v>4.47</v>
      </c>
      <c r="H619" s="186">
        <v>4.51</v>
      </c>
      <c r="I619" s="186">
        <v>4.51</v>
      </c>
    </row>
    <row r="620" spans="1:9" ht="18" customHeight="1">
      <c r="A620" s="519"/>
      <c r="B620" s="521"/>
      <c r="C620" s="187" t="s">
        <v>1201</v>
      </c>
      <c r="D620" s="439" t="s">
        <v>1202</v>
      </c>
      <c r="E620" s="561">
        <f t="shared" ref="E620:E632" si="49">AVERAGE(F620:I620)</f>
        <v>4.5225</v>
      </c>
      <c r="F620" s="188">
        <v>4.53</v>
      </c>
      <c r="G620" s="189">
        <v>4.54</v>
      </c>
      <c r="H620" s="189">
        <v>4.51</v>
      </c>
      <c r="I620" s="189">
        <v>4.51</v>
      </c>
    </row>
    <row r="621" spans="1:9" ht="18" customHeight="1">
      <c r="A621" s="519"/>
      <c r="B621" s="521"/>
      <c r="C621" s="187" t="s">
        <v>1203</v>
      </c>
      <c r="D621" s="442" t="s">
        <v>1204</v>
      </c>
      <c r="E621" s="561">
        <f t="shared" si="49"/>
        <v>4.5350000000000001</v>
      </c>
      <c r="F621" s="188">
        <v>4.54</v>
      </c>
      <c r="G621" s="189">
        <v>4.54</v>
      </c>
      <c r="H621" s="189">
        <v>4.53</v>
      </c>
      <c r="I621" s="189">
        <v>4.53</v>
      </c>
    </row>
    <row r="622" spans="1:9" ht="18" customHeight="1">
      <c r="A622" s="519"/>
      <c r="B622" s="521"/>
      <c r="C622" s="187" t="s">
        <v>1205</v>
      </c>
      <c r="D622" s="439" t="s">
        <v>1206</v>
      </c>
      <c r="E622" s="561">
        <f t="shared" si="49"/>
        <v>4.51</v>
      </c>
      <c r="F622" s="188">
        <v>4.51</v>
      </c>
      <c r="G622" s="189">
        <v>4.51</v>
      </c>
      <c r="H622" s="189">
        <v>4.53</v>
      </c>
      <c r="I622" s="189">
        <v>4.49</v>
      </c>
    </row>
    <row r="623" spans="1:9" ht="18" customHeight="1">
      <c r="A623" s="519"/>
      <c r="B623" s="521"/>
      <c r="C623" s="187" t="s">
        <v>1207</v>
      </c>
      <c r="D623" s="439" t="s">
        <v>1208</v>
      </c>
      <c r="E623" s="561">
        <f t="shared" si="49"/>
        <v>4.5</v>
      </c>
      <c r="F623" s="188">
        <v>4.51</v>
      </c>
      <c r="G623" s="189">
        <v>4.5</v>
      </c>
      <c r="H623" s="189">
        <v>4.49</v>
      </c>
      <c r="I623" s="189">
        <v>4.5</v>
      </c>
    </row>
    <row r="624" spans="1:9" ht="18" customHeight="1">
      <c r="A624" s="519"/>
      <c r="B624" s="521"/>
      <c r="C624" s="187" t="s">
        <v>1209</v>
      </c>
      <c r="D624" s="439" t="s">
        <v>1210</v>
      </c>
      <c r="E624" s="561">
        <f t="shared" si="49"/>
        <v>4.5424999999999995</v>
      </c>
      <c r="F624" s="188">
        <v>4.53</v>
      </c>
      <c r="G624" s="189">
        <v>4.54</v>
      </c>
      <c r="H624" s="189">
        <v>4.5599999999999996</v>
      </c>
      <c r="I624" s="189">
        <v>4.54</v>
      </c>
    </row>
    <row r="625" spans="1:9" ht="18" customHeight="1">
      <c r="A625" s="519"/>
      <c r="B625" s="521"/>
      <c r="C625" s="187" t="s">
        <v>1211</v>
      </c>
      <c r="D625" s="439" t="s">
        <v>1212</v>
      </c>
      <c r="E625" s="561">
        <f t="shared" si="49"/>
        <v>4.5225</v>
      </c>
      <c r="F625" s="188">
        <v>4.53</v>
      </c>
      <c r="G625" s="189">
        <v>4.51</v>
      </c>
      <c r="H625" s="189">
        <v>4.51</v>
      </c>
      <c r="I625" s="189">
        <v>4.54</v>
      </c>
    </row>
    <row r="626" spans="1:9" ht="18" customHeight="1">
      <c r="A626" s="519"/>
      <c r="B626" s="521"/>
      <c r="C626" s="187" t="s">
        <v>1213</v>
      </c>
      <c r="D626" s="439" t="s">
        <v>1214</v>
      </c>
      <c r="E626" s="561">
        <f t="shared" si="49"/>
        <v>4.5325000000000006</v>
      </c>
      <c r="F626" s="188">
        <v>4.54</v>
      </c>
      <c r="G626" s="189">
        <v>4.53</v>
      </c>
      <c r="H626" s="189">
        <v>4.53</v>
      </c>
      <c r="I626" s="189">
        <v>4.53</v>
      </c>
    </row>
    <row r="627" spans="1:9" ht="18" customHeight="1">
      <c r="A627" s="519"/>
      <c r="B627" s="521"/>
      <c r="C627" s="187" t="s">
        <v>1215</v>
      </c>
      <c r="D627" s="439" t="s">
        <v>1216</v>
      </c>
      <c r="E627" s="561">
        <f t="shared" si="49"/>
        <v>4.5574999999999992</v>
      </c>
      <c r="F627" s="188">
        <v>4.54</v>
      </c>
      <c r="G627" s="189">
        <v>4.57</v>
      </c>
      <c r="H627" s="189">
        <v>4.5599999999999996</v>
      </c>
      <c r="I627" s="189">
        <v>4.5599999999999996</v>
      </c>
    </row>
    <row r="628" spans="1:9" ht="18" customHeight="1">
      <c r="A628" s="519"/>
      <c r="B628" s="521"/>
      <c r="C628" s="187" t="s">
        <v>1217</v>
      </c>
      <c r="D628" s="439" t="s">
        <v>1218</v>
      </c>
      <c r="E628" s="561">
        <f t="shared" si="49"/>
        <v>4.5175000000000001</v>
      </c>
      <c r="F628" s="188">
        <v>4.51</v>
      </c>
      <c r="G628" s="189">
        <v>4.53</v>
      </c>
      <c r="H628" s="189">
        <v>4.53</v>
      </c>
      <c r="I628" s="189">
        <v>4.5</v>
      </c>
    </row>
    <row r="629" spans="1:9" ht="18" customHeight="1">
      <c r="A629" s="519"/>
      <c r="B629" s="521"/>
      <c r="C629" s="187" t="s">
        <v>1219</v>
      </c>
      <c r="D629" s="439" t="s">
        <v>1220</v>
      </c>
      <c r="E629" s="561">
        <f t="shared" si="49"/>
        <v>4.5474999999999994</v>
      </c>
      <c r="F629" s="188">
        <v>4.5599999999999996</v>
      </c>
      <c r="G629" s="189">
        <v>4.5</v>
      </c>
      <c r="H629" s="189">
        <v>4.5599999999999996</v>
      </c>
      <c r="I629" s="189">
        <v>4.57</v>
      </c>
    </row>
    <row r="630" spans="1:9" ht="18" customHeight="1">
      <c r="A630" s="519"/>
      <c r="B630" s="521"/>
      <c r="C630" s="187" t="s">
        <v>1221</v>
      </c>
      <c r="D630" s="439" t="s">
        <v>1222</v>
      </c>
      <c r="E630" s="561">
        <f t="shared" si="49"/>
        <v>4.5449999999999999</v>
      </c>
      <c r="F630" s="188">
        <v>4.5599999999999996</v>
      </c>
      <c r="G630" s="189">
        <v>4.54</v>
      </c>
      <c r="H630" s="189">
        <v>4.54</v>
      </c>
      <c r="I630" s="189">
        <v>4.54</v>
      </c>
    </row>
    <row r="631" spans="1:9" ht="18" customHeight="1">
      <c r="A631" s="519"/>
      <c r="B631" s="521"/>
      <c r="C631" s="187" t="s">
        <v>1223</v>
      </c>
      <c r="D631" s="439" t="s">
        <v>1224</v>
      </c>
      <c r="E631" s="561">
        <f t="shared" si="49"/>
        <v>4.5674999999999999</v>
      </c>
      <c r="F631" s="188">
        <v>4.57</v>
      </c>
      <c r="G631" s="189">
        <v>4.57</v>
      </c>
      <c r="H631" s="189">
        <v>4.57</v>
      </c>
      <c r="I631" s="189">
        <v>4.5599999999999996</v>
      </c>
    </row>
    <row r="632" spans="1:9" ht="18" customHeight="1">
      <c r="A632" s="519"/>
      <c r="B632" s="521"/>
      <c r="C632" s="192" t="s">
        <v>1225</v>
      </c>
      <c r="D632" s="440" t="s">
        <v>1226</v>
      </c>
      <c r="E632" s="548">
        <f t="shared" si="49"/>
        <v>4.4824999999999999</v>
      </c>
      <c r="F632" s="195">
        <v>4.46</v>
      </c>
      <c r="G632" s="193">
        <v>4.4800000000000004</v>
      </c>
      <c r="H632" s="193">
        <v>4.49</v>
      </c>
      <c r="I632" s="193">
        <v>4.5</v>
      </c>
    </row>
    <row r="633" spans="1:9" ht="18" customHeight="1">
      <c r="A633" s="522" t="s">
        <v>5726</v>
      </c>
      <c r="B633" s="520" t="s">
        <v>1227</v>
      </c>
      <c r="C633" s="535"/>
      <c r="D633" s="538"/>
      <c r="E633" s="545">
        <f>AVERAGE(E634:E650)</f>
        <v>4.4310294117647056</v>
      </c>
      <c r="F633" s="470">
        <f>AVERAGE(F634:F650)</f>
        <v>4.4282352941176475</v>
      </c>
      <c r="G633" s="470">
        <f>AVERAGE(G634:G650)</f>
        <v>4.4300000000000006</v>
      </c>
      <c r="H633" s="470">
        <f>AVERAGE(H634:H650)</f>
        <v>4.4188235294117648</v>
      </c>
      <c r="I633" s="470">
        <f>AVERAGE(I634:I650)</f>
        <v>4.447058823529412</v>
      </c>
    </row>
    <row r="634" spans="1:9" ht="18" customHeight="1">
      <c r="A634" s="519"/>
      <c r="B634" s="521"/>
      <c r="C634" s="185" t="s">
        <v>1228</v>
      </c>
      <c r="D634" s="438" t="s">
        <v>1229</v>
      </c>
      <c r="E634" s="560">
        <f>AVERAGE(F634:I634)</f>
        <v>4.4674999999999994</v>
      </c>
      <c r="F634" s="194">
        <v>4.46</v>
      </c>
      <c r="G634" s="186">
        <v>4.49</v>
      </c>
      <c r="H634" s="186">
        <v>4.41</v>
      </c>
      <c r="I634" s="186">
        <v>4.51</v>
      </c>
    </row>
    <row r="635" spans="1:9" ht="18" customHeight="1">
      <c r="A635" s="519"/>
      <c r="B635" s="521"/>
      <c r="C635" s="187" t="s">
        <v>1230</v>
      </c>
      <c r="D635" s="439" t="s">
        <v>1231</v>
      </c>
      <c r="E635" s="561">
        <f t="shared" ref="E635:E650" si="50">AVERAGE(F635:I635)</f>
        <v>4.1950000000000003</v>
      </c>
      <c r="F635" s="188">
        <v>4.18</v>
      </c>
      <c r="G635" s="189">
        <v>4.18</v>
      </c>
      <c r="H635" s="189">
        <v>4.1500000000000004</v>
      </c>
      <c r="I635" s="189">
        <v>4.2699999999999996</v>
      </c>
    </row>
    <row r="636" spans="1:9" ht="18" customHeight="1">
      <c r="A636" s="519"/>
      <c r="B636" s="521"/>
      <c r="C636" s="187" t="s">
        <v>1232</v>
      </c>
      <c r="D636" s="442" t="s">
        <v>1233</v>
      </c>
      <c r="E636" s="561">
        <f t="shared" si="50"/>
        <v>4.55</v>
      </c>
      <c r="F636" s="188">
        <v>4.53</v>
      </c>
      <c r="G636" s="189">
        <v>4.5999999999999996</v>
      </c>
      <c r="H636" s="189">
        <v>4.54</v>
      </c>
      <c r="I636" s="189">
        <v>4.53</v>
      </c>
    </row>
    <row r="637" spans="1:9" ht="18" customHeight="1">
      <c r="A637" s="519"/>
      <c r="B637" s="521"/>
      <c r="C637" s="187" t="s">
        <v>1234</v>
      </c>
      <c r="D637" s="442" t="s">
        <v>1235</v>
      </c>
      <c r="E637" s="561">
        <f t="shared" si="50"/>
        <v>4.4600000000000009</v>
      </c>
      <c r="F637" s="188">
        <v>4.4800000000000004</v>
      </c>
      <c r="G637" s="189">
        <v>4.4400000000000004</v>
      </c>
      <c r="H637" s="189">
        <v>4.4800000000000004</v>
      </c>
      <c r="I637" s="189">
        <v>4.4400000000000004</v>
      </c>
    </row>
    <row r="638" spans="1:9" ht="18" customHeight="1">
      <c r="A638" s="519"/>
      <c r="B638" s="521"/>
      <c r="C638" s="187" t="s">
        <v>1236</v>
      </c>
      <c r="D638" s="439" t="s">
        <v>1237</v>
      </c>
      <c r="E638" s="561">
        <f t="shared" si="50"/>
        <v>4.3650000000000002</v>
      </c>
      <c r="F638" s="188">
        <v>4.3499999999999996</v>
      </c>
      <c r="G638" s="189">
        <v>4.3499999999999996</v>
      </c>
      <c r="H638" s="189">
        <v>4.3499999999999996</v>
      </c>
      <c r="I638" s="189">
        <v>4.41</v>
      </c>
    </row>
    <row r="639" spans="1:9" ht="18" customHeight="1">
      <c r="A639" s="519"/>
      <c r="B639" s="521"/>
      <c r="C639" s="187" t="s">
        <v>1238</v>
      </c>
      <c r="D639" s="439" t="s">
        <v>1239</v>
      </c>
      <c r="E639" s="561">
        <f t="shared" si="50"/>
        <v>4.3875000000000002</v>
      </c>
      <c r="F639" s="188">
        <v>4.47</v>
      </c>
      <c r="G639" s="189">
        <v>4.3600000000000003</v>
      </c>
      <c r="H639" s="189">
        <v>4.3600000000000003</v>
      </c>
      <c r="I639" s="189">
        <v>4.3600000000000003</v>
      </c>
    </row>
    <row r="640" spans="1:9" ht="18" customHeight="1">
      <c r="A640" s="519"/>
      <c r="B640" s="521"/>
      <c r="C640" s="187" t="s">
        <v>1240</v>
      </c>
      <c r="D640" s="439" t="s">
        <v>1241</v>
      </c>
      <c r="E640" s="561">
        <f t="shared" si="50"/>
        <v>4.3</v>
      </c>
      <c r="F640" s="188">
        <v>4.3</v>
      </c>
      <c r="G640" s="189">
        <v>4.3</v>
      </c>
      <c r="H640" s="189">
        <v>4.3</v>
      </c>
      <c r="I640" s="189">
        <v>4.3</v>
      </c>
    </row>
    <row r="641" spans="1:9" ht="18" customHeight="1">
      <c r="A641" s="519"/>
      <c r="B641" s="521"/>
      <c r="C641" s="187" t="s">
        <v>1242</v>
      </c>
      <c r="D641" s="439" t="s">
        <v>1243</v>
      </c>
      <c r="E641" s="561">
        <f t="shared" si="50"/>
        <v>4.2349999999999994</v>
      </c>
      <c r="F641" s="188">
        <v>4.28</v>
      </c>
      <c r="G641" s="189">
        <v>4.33</v>
      </c>
      <c r="H641" s="189">
        <v>4</v>
      </c>
      <c r="I641" s="189">
        <v>4.33</v>
      </c>
    </row>
    <row r="642" spans="1:9" ht="18" customHeight="1">
      <c r="A642" s="519"/>
      <c r="B642" s="521"/>
      <c r="C642" s="187" t="s">
        <v>1244</v>
      </c>
      <c r="D642" s="439" t="s">
        <v>1245</v>
      </c>
      <c r="E642" s="561">
        <f t="shared" si="50"/>
        <v>4.53</v>
      </c>
      <c r="F642" s="188">
        <v>4.53</v>
      </c>
      <c r="G642" s="189">
        <v>4.53</v>
      </c>
      <c r="H642" s="189">
        <v>4.53</v>
      </c>
      <c r="I642" s="189">
        <v>4.53</v>
      </c>
    </row>
    <row r="643" spans="1:9" ht="18" customHeight="1">
      <c r="A643" s="519"/>
      <c r="B643" s="521"/>
      <c r="C643" s="187" t="s">
        <v>1246</v>
      </c>
      <c r="D643" s="439" t="s">
        <v>1247</v>
      </c>
      <c r="E643" s="561">
        <f t="shared" si="50"/>
        <v>4.62</v>
      </c>
      <c r="F643" s="188">
        <v>4.47</v>
      </c>
      <c r="G643" s="189">
        <v>4.67</v>
      </c>
      <c r="H643" s="189">
        <v>4.67</v>
      </c>
      <c r="I643" s="189">
        <v>4.67</v>
      </c>
    </row>
    <row r="644" spans="1:9" ht="18" customHeight="1">
      <c r="A644" s="519"/>
      <c r="B644" s="521"/>
      <c r="C644" s="187" t="s">
        <v>1248</v>
      </c>
      <c r="D644" s="439" t="s">
        <v>1249</v>
      </c>
      <c r="E644" s="561">
        <f t="shared" si="50"/>
        <v>4.7650000000000006</v>
      </c>
      <c r="F644" s="188">
        <v>4.78</v>
      </c>
      <c r="G644" s="189">
        <v>4.74</v>
      </c>
      <c r="H644" s="189">
        <v>4.8</v>
      </c>
      <c r="I644" s="189">
        <v>4.74</v>
      </c>
    </row>
    <row r="645" spans="1:9" ht="18" customHeight="1">
      <c r="A645" s="519"/>
      <c r="B645" s="521"/>
      <c r="C645" s="187" t="s">
        <v>1250</v>
      </c>
      <c r="D645" s="439" t="s">
        <v>1251</v>
      </c>
      <c r="E645" s="561">
        <f t="shared" si="50"/>
        <v>4.0299999999999994</v>
      </c>
      <c r="F645" s="188">
        <v>4.03</v>
      </c>
      <c r="G645" s="189">
        <v>4.01</v>
      </c>
      <c r="H645" s="189">
        <v>4.01</v>
      </c>
      <c r="I645" s="189">
        <v>4.07</v>
      </c>
    </row>
    <row r="646" spans="1:9" ht="18" customHeight="1">
      <c r="A646" s="519"/>
      <c r="B646" s="521"/>
      <c r="C646" s="187" t="s">
        <v>1252</v>
      </c>
      <c r="D646" s="439" t="s">
        <v>1253</v>
      </c>
      <c r="E646" s="561">
        <f t="shared" si="50"/>
        <v>4.4275000000000002</v>
      </c>
      <c r="F646" s="188">
        <v>4.45</v>
      </c>
      <c r="G646" s="189">
        <v>4.3899999999999997</v>
      </c>
      <c r="H646" s="189">
        <v>4.42</v>
      </c>
      <c r="I646" s="189">
        <v>4.45</v>
      </c>
    </row>
    <row r="647" spans="1:9" ht="18" customHeight="1">
      <c r="A647" s="519"/>
      <c r="B647" s="521"/>
      <c r="C647" s="187" t="s">
        <v>1254</v>
      </c>
      <c r="D647" s="439" t="s">
        <v>1255</v>
      </c>
      <c r="E647" s="561">
        <f t="shared" si="50"/>
        <v>4.6549999999999994</v>
      </c>
      <c r="F647" s="188">
        <v>4.68</v>
      </c>
      <c r="G647" s="189">
        <v>4.63</v>
      </c>
      <c r="H647" s="189">
        <v>4.68</v>
      </c>
      <c r="I647" s="189">
        <v>4.63</v>
      </c>
    </row>
    <row r="648" spans="1:9" ht="18" customHeight="1">
      <c r="A648" s="519"/>
      <c r="B648" s="521"/>
      <c r="C648" s="187" t="s">
        <v>1256</v>
      </c>
      <c r="D648" s="439" t="s">
        <v>1257</v>
      </c>
      <c r="E648" s="561">
        <f t="shared" si="50"/>
        <v>4.62</v>
      </c>
      <c r="F648" s="188">
        <v>4.62</v>
      </c>
      <c r="G648" s="189">
        <v>4.62</v>
      </c>
      <c r="H648" s="189">
        <v>4.62</v>
      </c>
      <c r="I648" s="189">
        <v>4.62</v>
      </c>
    </row>
    <row r="649" spans="1:9" ht="18" customHeight="1">
      <c r="A649" s="519"/>
      <c r="B649" s="521"/>
      <c r="C649" s="187" t="s">
        <v>1258</v>
      </c>
      <c r="D649" s="439" t="s">
        <v>1259</v>
      </c>
      <c r="E649" s="561">
        <f t="shared" si="50"/>
        <v>4.45</v>
      </c>
      <c r="F649" s="188">
        <v>4.4000000000000004</v>
      </c>
      <c r="G649" s="189">
        <v>4.4000000000000004</v>
      </c>
      <c r="H649" s="189">
        <v>4.53</v>
      </c>
      <c r="I649" s="189">
        <v>4.47</v>
      </c>
    </row>
    <row r="650" spans="1:9" ht="18" customHeight="1">
      <c r="A650" s="519"/>
      <c r="B650" s="521"/>
      <c r="C650" s="205" t="s">
        <v>1260</v>
      </c>
      <c r="D650" s="473" t="s">
        <v>1261</v>
      </c>
      <c r="E650" s="562">
        <f t="shared" si="50"/>
        <v>4.2699999999999996</v>
      </c>
      <c r="F650" s="190">
        <v>4.2699999999999996</v>
      </c>
      <c r="G650" s="191">
        <v>4.2699999999999996</v>
      </c>
      <c r="H650" s="191">
        <v>4.2699999999999996</v>
      </c>
      <c r="I650" s="191">
        <v>4.2699999999999996</v>
      </c>
    </row>
    <row r="651" spans="1:9" ht="18" customHeight="1">
      <c r="A651" s="522" t="s">
        <v>5727</v>
      </c>
      <c r="B651" s="520" t="s">
        <v>1269</v>
      </c>
      <c r="C651" s="535"/>
      <c r="D651" s="538"/>
      <c r="E651" s="470">
        <f>AVERAGE(E652:E663)</f>
        <v>4.586875</v>
      </c>
      <c r="F651" s="470">
        <f>AVERAGE(F652:F663)</f>
        <v>4.5708333333333329</v>
      </c>
      <c r="G651" s="470">
        <f>AVERAGE(G652:G663)</f>
        <v>4.6150000000000002</v>
      </c>
      <c r="H651" s="470">
        <f>AVERAGE(H652:H663)</f>
        <v>4.565833333333333</v>
      </c>
      <c r="I651" s="470">
        <f>AVERAGE(I652:I663)</f>
        <v>4.5958333333333341</v>
      </c>
    </row>
    <row r="652" spans="1:9" ht="18" customHeight="1">
      <c r="A652" s="519"/>
      <c r="B652" s="521"/>
      <c r="C652" s="185" t="s">
        <v>1270</v>
      </c>
      <c r="D652" s="438" t="s">
        <v>1271</v>
      </c>
      <c r="E652" s="560">
        <f>AVERAGE(F652:I652)</f>
        <v>4.7074999999999996</v>
      </c>
      <c r="F652" s="186">
        <v>4.68</v>
      </c>
      <c r="G652" s="186">
        <v>4.71</v>
      </c>
      <c r="H652" s="186">
        <v>4.68</v>
      </c>
      <c r="I652" s="186">
        <v>4.76</v>
      </c>
    </row>
    <row r="653" spans="1:9" ht="18" customHeight="1">
      <c r="A653" s="519"/>
      <c r="B653" s="521"/>
      <c r="C653" s="187" t="s">
        <v>1272</v>
      </c>
      <c r="D653" s="439" t="s">
        <v>1273</v>
      </c>
      <c r="E653" s="561">
        <f t="shared" ref="E653:E663" si="51">AVERAGE(F653:I653)</f>
        <v>4.2</v>
      </c>
      <c r="F653" s="189">
        <v>4.24</v>
      </c>
      <c r="G653" s="189">
        <v>4.32</v>
      </c>
      <c r="H653" s="189">
        <v>4.0599999999999996</v>
      </c>
      <c r="I653" s="189">
        <v>4.18</v>
      </c>
    </row>
    <row r="654" spans="1:9" ht="18" customHeight="1">
      <c r="A654" s="519"/>
      <c r="B654" s="521"/>
      <c r="C654" s="187" t="s">
        <v>1274</v>
      </c>
      <c r="D654" s="439" t="s">
        <v>1275</v>
      </c>
      <c r="E654" s="561">
        <f t="shared" si="51"/>
        <v>4.5699999999999994</v>
      </c>
      <c r="F654" s="189">
        <v>4.5599999999999996</v>
      </c>
      <c r="G654" s="189">
        <v>4.66</v>
      </c>
      <c r="H654" s="189">
        <v>4.5599999999999996</v>
      </c>
      <c r="I654" s="189">
        <v>4.5</v>
      </c>
    </row>
    <row r="655" spans="1:9" ht="18" customHeight="1">
      <c r="A655" s="519"/>
      <c r="B655" s="521"/>
      <c r="C655" s="187" t="s">
        <v>1276</v>
      </c>
      <c r="D655" s="439" t="s">
        <v>1277</v>
      </c>
      <c r="E655" s="561">
        <f t="shared" si="51"/>
        <v>4.5374999999999996</v>
      </c>
      <c r="F655" s="189">
        <v>4.57</v>
      </c>
      <c r="G655" s="189">
        <v>4.54</v>
      </c>
      <c r="H655" s="189">
        <v>4.54</v>
      </c>
      <c r="I655" s="189">
        <v>4.5</v>
      </c>
    </row>
    <row r="656" spans="1:9" ht="18" customHeight="1">
      <c r="A656" s="519"/>
      <c r="B656" s="521"/>
      <c r="C656" s="187" t="s">
        <v>1278</v>
      </c>
      <c r="D656" s="439" t="s">
        <v>1279</v>
      </c>
      <c r="E656" s="561">
        <f t="shared" si="51"/>
        <v>4.7124999999999995</v>
      </c>
      <c r="F656" s="189">
        <v>4.72</v>
      </c>
      <c r="G656" s="189">
        <v>4.72</v>
      </c>
      <c r="H656" s="189">
        <v>4.6900000000000004</v>
      </c>
      <c r="I656" s="189">
        <v>4.72</v>
      </c>
    </row>
    <row r="657" spans="1:9" ht="18" customHeight="1">
      <c r="A657" s="519"/>
      <c r="B657" s="521"/>
      <c r="C657" s="187" t="s">
        <v>1280</v>
      </c>
      <c r="D657" s="439" t="s">
        <v>1281</v>
      </c>
      <c r="E657" s="561">
        <f t="shared" si="51"/>
        <v>4.5575000000000001</v>
      </c>
      <c r="F657" s="189">
        <v>4.5199999999999996</v>
      </c>
      <c r="G657" s="189">
        <v>4.57</v>
      </c>
      <c r="H657" s="189">
        <v>4.57</v>
      </c>
      <c r="I657" s="189">
        <v>4.57</v>
      </c>
    </row>
    <row r="658" spans="1:9" ht="18" customHeight="1">
      <c r="A658" s="519"/>
      <c r="B658" s="521"/>
      <c r="C658" s="187" t="s">
        <v>1282</v>
      </c>
      <c r="D658" s="439" t="s">
        <v>1283</v>
      </c>
      <c r="E658" s="561">
        <f t="shared" si="51"/>
        <v>4.8049999999999997</v>
      </c>
      <c r="F658" s="189">
        <v>4.76</v>
      </c>
      <c r="G658" s="189">
        <v>4.82</v>
      </c>
      <c r="H658" s="189">
        <v>4.79</v>
      </c>
      <c r="I658" s="189">
        <v>4.8499999999999996</v>
      </c>
    </row>
    <row r="659" spans="1:9" ht="18" customHeight="1">
      <c r="A659" s="519"/>
      <c r="B659" s="521"/>
      <c r="C659" s="187" t="s">
        <v>1284</v>
      </c>
      <c r="D659" s="439" t="s">
        <v>1285</v>
      </c>
      <c r="E659" s="561">
        <f t="shared" si="51"/>
        <v>4.5149999999999997</v>
      </c>
      <c r="F659" s="189">
        <v>4.47</v>
      </c>
      <c r="G659" s="189">
        <v>4.5199999999999996</v>
      </c>
      <c r="H659" s="189">
        <v>4.5</v>
      </c>
      <c r="I659" s="189">
        <v>4.57</v>
      </c>
    </row>
    <row r="660" spans="1:9" ht="18" customHeight="1">
      <c r="A660" s="519"/>
      <c r="B660" s="521"/>
      <c r="C660" s="187" t="s">
        <v>1286</v>
      </c>
      <c r="D660" s="439" t="s">
        <v>1287</v>
      </c>
      <c r="E660" s="561">
        <f t="shared" si="51"/>
        <v>4.4974999999999996</v>
      </c>
      <c r="F660" s="189">
        <v>4.47</v>
      </c>
      <c r="G660" s="189">
        <v>4.47</v>
      </c>
      <c r="H660" s="189">
        <v>4.5199999999999996</v>
      </c>
      <c r="I660" s="189">
        <v>4.53</v>
      </c>
    </row>
    <row r="661" spans="1:9" ht="18" customHeight="1">
      <c r="A661" s="519"/>
      <c r="B661" s="521"/>
      <c r="C661" s="187" t="s">
        <v>1288</v>
      </c>
      <c r="D661" s="439" t="s">
        <v>1289</v>
      </c>
      <c r="E661" s="561">
        <f t="shared" si="51"/>
        <v>4.43</v>
      </c>
      <c r="F661" s="189">
        <v>4.4000000000000004</v>
      </c>
      <c r="G661" s="189">
        <v>4.5</v>
      </c>
      <c r="H661" s="189">
        <v>4.37</v>
      </c>
      <c r="I661" s="189">
        <v>4.45</v>
      </c>
    </row>
    <row r="662" spans="1:9" ht="18" customHeight="1">
      <c r="A662" s="519"/>
      <c r="B662" s="521"/>
      <c r="C662" s="187" t="s">
        <v>1290</v>
      </c>
      <c r="D662" s="439" t="s">
        <v>1291</v>
      </c>
      <c r="E662" s="561">
        <f t="shared" si="51"/>
        <v>4.7124999999999995</v>
      </c>
      <c r="F662" s="189">
        <v>4.7</v>
      </c>
      <c r="G662" s="189">
        <v>4.7300000000000004</v>
      </c>
      <c r="H662" s="189">
        <v>4.72</v>
      </c>
      <c r="I662" s="189">
        <v>4.7</v>
      </c>
    </row>
    <row r="663" spans="1:9" ht="18" customHeight="1">
      <c r="A663" s="519"/>
      <c r="B663" s="521"/>
      <c r="C663" s="192" t="s">
        <v>1290</v>
      </c>
      <c r="D663" s="440" t="s">
        <v>1292</v>
      </c>
      <c r="E663" s="548">
        <f t="shared" si="51"/>
        <v>4.7975000000000003</v>
      </c>
      <c r="F663" s="193">
        <v>4.76</v>
      </c>
      <c r="G663" s="193">
        <v>4.82</v>
      </c>
      <c r="H663" s="193">
        <v>4.79</v>
      </c>
      <c r="I663" s="193">
        <v>4.82</v>
      </c>
    </row>
    <row r="664" spans="1:9" ht="18" customHeight="1">
      <c r="A664" s="522" t="s">
        <v>5727</v>
      </c>
      <c r="B664" s="520" t="s">
        <v>1293</v>
      </c>
      <c r="C664" s="542"/>
      <c r="D664" s="543"/>
      <c r="E664" s="470">
        <f>AVERAGE(E665:E670)</f>
        <v>4.7537499999999993</v>
      </c>
      <c r="F664" s="470">
        <f>AVERAGE(F665:F670)</f>
        <v>4.7616666666666667</v>
      </c>
      <c r="G664" s="470">
        <f>AVERAGE(G665:G670)</f>
        <v>4.7566666666666668</v>
      </c>
      <c r="H664" s="470">
        <f>AVERAGE(H665:H670)</f>
        <v>4.7316666666666665</v>
      </c>
      <c r="I664" s="470">
        <f>AVERAGE(I665:I670)</f>
        <v>4.7649999999999997</v>
      </c>
    </row>
    <row r="665" spans="1:9" ht="18" customHeight="1">
      <c r="A665" s="519"/>
      <c r="B665" s="521"/>
      <c r="C665" s="185" t="s">
        <v>1294</v>
      </c>
      <c r="D665" s="441" t="s">
        <v>1295</v>
      </c>
      <c r="E665" s="560">
        <f t="shared" ref="E665:E670" si="52">AVERAGE(F665:I665)</f>
        <v>4.83</v>
      </c>
      <c r="F665" s="186">
        <v>4.83</v>
      </c>
      <c r="G665" s="186">
        <v>4.83</v>
      </c>
      <c r="H665" s="186">
        <v>4.83</v>
      </c>
      <c r="I665" s="186">
        <v>4.83</v>
      </c>
    </row>
    <row r="666" spans="1:9" ht="18" customHeight="1">
      <c r="A666" s="519"/>
      <c r="B666" s="521"/>
      <c r="C666" s="187" t="s">
        <v>1296</v>
      </c>
      <c r="D666" s="442" t="s">
        <v>1297</v>
      </c>
      <c r="E666" s="561">
        <f t="shared" si="52"/>
        <v>4.5599999999999996</v>
      </c>
      <c r="F666" s="189">
        <v>4.5599999999999996</v>
      </c>
      <c r="G666" s="189">
        <v>4.59</v>
      </c>
      <c r="H666" s="189">
        <v>4.47</v>
      </c>
      <c r="I666" s="189">
        <v>4.62</v>
      </c>
    </row>
    <row r="667" spans="1:9" ht="18" customHeight="1">
      <c r="A667" s="519"/>
      <c r="B667" s="521"/>
      <c r="C667" s="187" t="s">
        <v>1298</v>
      </c>
      <c r="D667" s="444" t="s">
        <v>1297</v>
      </c>
      <c r="E667" s="561">
        <f t="shared" si="52"/>
        <v>4.6050000000000004</v>
      </c>
      <c r="F667" s="189">
        <v>4.62</v>
      </c>
      <c r="G667" s="189">
        <v>4.59</v>
      </c>
      <c r="H667" s="189">
        <v>4.5599999999999996</v>
      </c>
      <c r="I667" s="189">
        <v>4.6500000000000004</v>
      </c>
    </row>
    <row r="668" spans="1:9" ht="18" customHeight="1">
      <c r="A668" s="519"/>
      <c r="B668" s="521"/>
      <c r="C668" s="187" t="s">
        <v>1299</v>
      </c>
      <c r="D668" s="442" t="s">
        <v>1300</v>
      </c>
      <c r="E668" s="561">
        <f t="shared" si="52"/>
        <v>4.8949999999999996</v>
      </c>
      <c r="F668" s="189">
        <v>4.8899999999999997</v>
      </c>
      <c r="G668" s="189">
        <v>4.8899999999999997</v>
      </c>
      <c r="H668" s="189">
        <v>4.91</v>
      </c>
      <c r="I668" s="189">
        <v>4.8899999999999997</v>
      </c>
    </row>
    <row r="669" spans="1:9" ht="18" customHeight="1">
      <c r="A669" s="519"/>
      <c r="B669" s="521"/>
      <c r="C669" s="187" t="s">
        <v>1301</v>
      </c>
      <c r="D669" s="444" t="s">
        <v>1300</v>
      </c>
      <c r="E669" s="561">
        <f t="shared" si="52"/>
        <v>4.8774999999999995</v>
      </c>
      <c r="F669" s="189">
        <v>4.91</v>
      </c>
      <c r="G669" s="189">
        <v>4.88</v>
      </c>
      <c r="H669" s="189">
        <v>4.88</v>
      </c>
      <c r="I669" s="189">
        <v>4.84</v>
      </c>
    </row>
    <row r="670" spans="1:9" ht="18" customHeight="1">
      <c r="A670" s="519"/>
      <c r="B670" s="521"/>
      <c r="C670" s="192" t="s">
        <v>1302</v>
      </c>
      <c r="D670" s="443" t="s">
        <v>1303</v>
      </c>
      <c r="E670" s="548">
        <f t="shared" si="52"/>
        <v>4.7549999999999999</v>
      </c>
      <c r="F670" s="193">
        <v>4.76</v>
      </c>
      <c r="G670" s="193">
        <v>4.76</v>
      </c>
      <c r="H670" s="193">
        <v>4.74</v>
      </c>
      <c r="I670" s="193">
        <v>4.76</v>
      </c>
    </row>
    <row r="671" spans="1:9" ht="18" customHeight="1">
      <c r="A671" s="522" t="s">
        <v>5727</v>
      </c>
      <c r="B671" s="520" t="s">
        <v>1304</v>
      </c>
      <c r="C671" s="542"/>
      <c r="D671" s="543"/>
      <c r="E671" s="470">
        <f>AVERAGE(E672:E678)</f>
        <v>4.4664285714285707</v>
      </c>
      <c r="F671" s="470">
        <f>AVERAGE(F672:F678)</f>
        <v>4.5</v>
      </c>
      <c r="G671" s="470">
        <f>AVERAGE(G672:G678)</f>
        <v>4.4528571428571428</v>
      </c>
      <c r="H671" s="470">
        <f>AVERAGE(H672:H678)</f>
        <v>4.43</v>
      </c>
      <c r="I671" s="470">
        <f>AVERAGE(I672:I678)</f>
        <v>4.4828571428571431</v>
      </c>
    </row>
    <row r="672" spans="1:9" ht="18" customHeight="1">
      <c r="A672" s="523"/>
      <c r="B672" s="521"/>
      <c r="C672" s="185" t="s">
        <v>1305</v>
      </c>
      <c r="D672" s="441" t="s">
        <v>1306</v>
      </c>
      <c r="E672" s="560">
        <f>AVERAGE(F672:I672)</f>
        <v>4.59</v>
      </c>
      <c r="F672" s="186">
        <v>4.62</v>
      </c>
      <c r="G672" s="186">
        <v>4.54</v>
      </c>
      <c r="H672" s="186">
        <v>4.58</v>
      </c>
      <c r="I672" s="186">
        <v>4.62</v>
      </c>
    </row>
    <row r="673" spans="1:9" ht="18" customHeight="1">
      <c r="A673" s="523"/>
      <c r="B673" s="521"/>
      <c r="C673" s="187" t="s">
        <v>1307</v>
      </c>
      <c r="D673" s="442" t="s">
        <v>1308</v>
      </c>
      <c r="E673" s="561">
        <f t="shared" ref="E673:E678" si="53">AVERAGE(F673:I673)</f>
        <v>4.47</v>
      </c>
      <c r="F673" s="188">
        <v>4.46</v>
      </c>
      <c r="G673" s="189">
        <v>4.54</v>
      </c>
      <c r="H673" s="189">
        <v>4.38</v>
      </c>
      <c r="I673" s="189">
        <v>4.5</v>
      </c>
    </row>
    <row r="674" spans="1:9" ht="18" customHeight="1">
      <c r="A674" s="523"/>
      <c r="B674" s="521"/>
      <c r="C674" s="187" t="s">
        <v>1309</v>
      </c>
      <c r="D674" s="442" t="s">
        <v>1310</v>
      </c>
      <c r="E674" s="561">
        <f t="shared" si="53"/>
        <v>4.41</v>
      </c>
      <c r="F674" s="188">
        <v>4.46</v>
      </c>
      <c r="G674" s="189">
        <v>4.38</v>
      </c>
      <c r="H674" s="189">
        <v>4.38</v>
      </c>
      <c r="I674" s="189">
        <v>4.42</v>
      </c>
    </row>
    <row r="675" spans="1:9" ht="18" customHeight="1">
      <c r="A675" s="523"/>
      <c r="B675" s="521"/>
      <c r="C675" s="187" t="s">
        <v>1311</v>
      </c>
      <c r="D675" s="444" t="s">
        <v>1312</v>
      </c>
      <c r="E675" s="561">
        <f t="shared" si="53"/>
        <v>4.6225000000000005</v>
      </c>
      <c r="F675" s="188">
        <v>4.67</v>
      </c>
      <c r="G675" s="189">
        <v>4.62</v>
      </c>
      <c r="H675" s="189">
        <v>4.62</v>
      </c>
      <c r="I675" s="189">
        <v>4.58</v>
      </c>
    </row>
    <row r="676" spans="1:9" ht="18" customHeight="1">
      <c r="A676" s="523"/>
      <c r="B676" s="521"/>
      <c r="C676" s="187" t="s">
        <v>1313</v>
      </c>
      <c r="D676" s="442" t="s">
        <v>1314</v>
      </c>
      <c r="E676" s="561">
        <f t="shared" si="53"/>
        <v>4.47</v>
      </c>
      <c r="F676" s="188">
        <v>4.5</v>
      </c>
      <c r="G676" s="189">
        <v>4.5</v>
      </c>
      <c r="H676" s="189">
        <v>4.5</v>
      </c>
      <c r="I676" s="189">
        <v>4.38</v>
      </c>
    </row>
    <row r="677" spans="1:9" ht="18" customHeight="1">
      <c r="A677" s="523"/>
      <c r="B677" s="521"/>
      <c r="C677" s="187" t="s">
        <v>1315</v>
      </c>
      <c r="D677" s="442" t="s">
        <v>1316</v>
      </c>
      <c r="E677" s="561">
        <f t="shared" si="53"/>
        <v>4.3149999999999995</v>
      </c>
      <c r="F677" s="188">
        <v>4.33</v>
      </c>
      <c r="G677" s="189">
        <v>4.26</v>
      </c>
      <c r="H677" s="189">
        <v>4.29</v>
      </c>
      <c r="I677" s="189">
        <v>4.38</v>
      </c>
    </row>
    <row r="678" spans="1:9" ht="18" customHeight="1">
      <c r="A678" s="523"/>
      <c r="B678" s="521"/>
      <c r="C678" s="192" t="s">
        <v>1315</v>
      </c>
      <c r="D678" s="446" t="s">
        <v>1317</v>
      </c>
      <c r="E678" s="548">
        <f t="shared" si="53"/>
        <v>4.3874999999999993</v>
      </c>
      <c r="F678" s="195">
        <v>4.46</v>
      </c>
      <c r="G678" s="193">
        <v>4.33</v>
      </c>
      <c r="H678" s="193">
        <v>4.26</v>
      </c>
      <c r="I678" s="193">
        <v>4.5</v>
      </c>
    </row>
    <row r="679" spans="1:9" ht="18" customHeight="1">
      <c r="A679" s="522" t="s">
        <v>5727</v>
      </c>
      <c r="B679" s="520" t="s">
        <v>1318</v>
      </c>
      <c r="C679" s="542"/>
      <c r="D679" s="543"/>
      <c r="E679" s="470">
        <f>AVERAGE(E680:E708)</f>
        <v>4.4540517241379307</v>
      </c>
      <c r="F679" s="470">
        <f>AVERAGE(F680:F708)</f>
        <v>4.4586206896551728</v>
      </c>
      <c r="G679" s="470">
        <f>AVERAGE(G680:G708)</f>
        <v>4.4537931034482767</v>
      </c>
      <c r="H679" s="470">
        <f>AVERAGE(H680:H708)</f>
        <v>4.4513793103448274</v>
      </c>
      <c r="I679" s="470">
        <f>AVERAGE(I680:I708)</f>
        <v>4.4524137931034495</v>
      </c>
    </row>
    <row r="680" spans="1:9" ht="18" customHeight="1">
      <c r="A680" s="523"/>
      <c r="B680" s="524"/>
      <c r="C680" s="185" t="s">
        <v>1319</v>
      </c>
      <c r="D680" s="445" t="s">
        <v>1320</v>
      </c>
      <c r="E680" s="560">
        <f>AVERAGE(F680:I680)</f>
        <v>4.5299999999999994</v>
      </c>
      <c r="F680" s="186">
        <v>4.53</v>
      </c>
      <c r="G680" s="186">
        <v>4.47</v>
      </c>
      <c r="H680" s="186">
        <v>4.5599999999999996</v>
      </c>
      <c r="I680" s="186">
        <v>4.5599999999999996</v>
      </c>
    </row>
    <row r="681" spans="1:9" ht="18" customHeight="1">
      <c r="A681" s="523"/>
      <c r="B681" s="524"/>
      <c r="C681" s="187" t="s">
        <v>1321</v>
      </c>
      <c r="D681" s="439" t="s">
        <v>1322</v>
      </c>
      <c r="E681" s="561">
        <f t="shared" ref="E681:E708" si="54">AVERAGE(F681:I681)</f>
        <v>4.67</v>
      </c>
      <c r="F681" s="188">
        <v>4.67</v>
      </c>
      <c r="G681" s="189">
        <v>4.67</v>
      </c>
      <c r="H681" s="189">
        <v>4.67</v>
      </c>
      <c r="I681" s="189">
        <v>4.67</v>
      </c>
    </row>
    <row r="682" spans="1:9" ht="18" customHeight="1">
      <c r="A682" s="523"/>
      <c r="B682" s="524"/>
      <c r="C682" s="187" t="s">
        <v>1323</v>
      </c>
      <c r="D682" s="439" t="s">
        <v>1324</v>
      </c>
      <c r="E682" s="561">
        <f t="shared" si="54"/>
        <v>4.34</v>
      </c>
      <c r="F682" s="188">
        <v>4.3899999999999997</v>
      </c>
      <c r="G682" s="189">
        <v>4.22</v>
      </c>
      <c r="H682" s="189">
        <v>4.3899999999999997</v>
      </c>
      <c r="I682" s="189">
        <v>4.3600000000000003</v>
      </c>
    </row>
    <row r="683" spans="1:9" ht="18" customHeight="1">
      <c r="A683" s="523"/>
      <c r="B683" s="524"/>
      <c r="C683" s="187" t="s">
        <v>1325</v>
      </c>
      <c r="D683" s="439" t="s">
        <v>1326</v>
      </c>
      <c r="E683" s="561">
        <f t="shared" si="54"/>
        <v>4.544999999999999</v>
      </c>
      <c r="F683" s="188">
        <v>4.5</v>
      </c>
      <c r="G683" s="189">
        <v>4.5599999999999996</v>
      </c>
      <c r="H683" s="189">
        <v>4.5599999999999996</v>
      </c>
      <c r="I683" s="189">
        <v>4.5599999999999996</v>
      </c>
    </row>
    <row r="684" spans="1:9" ht="18" customHeight="1">
      <c r="A684" s="523"/>
      <c r="B684" s="524"/>
      <c r="C684" s="187" t="s">
        <v>1327</v>
      </c>
      <c r="D684" s="439" t="s">
        <v>1328</v>
      </c>
      <c r="E684" s="561">
        <f t="shared" si="54"/>
        <v>4.6399999999999997</v>
      </c>
      <c r="F684" s="188">
        <v>4.6399999999999997</v>
      </c>
      <c r="G684" s="189">
        <v>4.6399999999999997</v>
      </c>
      <c r="H684" s="189">
        <v>4.6399999999999997</v>
      </c>
      <c r="I684" s="189">
        <v>4.6399999999999997</v>
      </c>
    </row>
    <row r="685" spans="1:9" ht="18" customHeight="1">
      <c r="A685" s="523"/>
      <c r="B685" s="524"/>
      <c r="C685" s="187" t="s">
        <v>1329</v>
      </c>
      <c r="D685" s="439" t="s">
        <v>1330</v>
      </c>
      <c r="E685" s="561">
        <f t="shared" si="54"/>
        <v>4.71</v>
      </c>
      <c r="F685" s="188">
        <v>4.71</v>
      </c>
      <c r="G685" s="189">
        <v>4.71</v>
      </c>
      <c r="H685" s="189">
        <v>4.71</v>
      </c>
      <c r="I685" s="189">
        <v>4.71</v>
      </c>
    </row>
    <row r="686" spans="1:9" ht="18" customHeight="1">
      <c r="A686" s="523"/>
      <c r="B686" s="524"/>
      <c r="C686" s="187" t="s">
        <v>1331</v>
      </c>
      <c r="D686" s="442" t="s">
        <v>1332</v>
      </c>
      <c r="E686" s="561">
        <f t="shared" si="54"/>
        <v>4.2275</v>
      </c>
      <c r="F686" s="188">
        <v>4.24</v>
      </c>
      <c r="G686" s="189">
        <v>4.26</v>
      </c>
      <c r="H686" s="189">
        <v>4.22</v>
      </c>
      <c r="I686" s="189">
        <v>4.1900000000000004</v>
      </c>
    </row>
    <row r="687" spans="1:9" ht="18" customHeight="1">
      <c r="A687" s="523"/>
      <c r="B687" s="524"/>
      <c r="C687" s="187" t="s">
        <v>1333</v>
      </c>
      <c r="D687" s="439" t="s">
        <v>1334</v>
      </c>
      <c r="E687" s="561">
        <f t="shared" si="54"/>
        <v>4.4424999999999999</v>
      </c>
      <c r="F687" s="188">
        <v>4.45</v>
      </c>
      <c r="G687" s="189">
        <v>4.4800000000000004</v>
      </c>
      <c r="H687" s="189">
        <v>4.5199999999999996</v>
      </c>
      <c r="I687" s="189">
        <v>4.32</v>
      </c>
    </row>
    <row r="688" spans="1:9" ht="18" customHeight="1">
      <c r="A688" s="523"/>
      <c r="B688" s="524"/>
      <c r="C688" s="187" t="s">
        <v>1335</v>
      </c>
      <c r="D688" s="439" t="s">
        <v>1336</v>
      </c>
      <c r="E688" s="561">
        <f t="shared" si="54"/>
        <v>4.6500000000000004</v>
      </c>
      <c r="F688" s="188">
        <v>4.75</v>
      </c>
      <c r="G688" s="189">
        <v>4.6500000000000004</v>
      </c>
      <c r="H688" s="189">
        <v>4.7</v>
      </c>
      <c r="I688" s="189">
        <v>4.5</v>
      </c>
    </row>
    <row r="689" spans="1:9" ht="18" customHeight="1">
      <c r="A689" s="523"/>
      <c r="B689" s="524"/>
      <c r="C689" s="187" t="s">
        <v>1337</v>
      </c>
      <c r="D689" s="439" t="s">
        <v>1338</v>
      </c>
      <c r="E689" s="561">
        <f t="shared" si="54"/>
        <v>4.7725</v>
      </c>
      <c r="F689" s="188">
        <v>4.75</v>
      </c>
      <c r="G689" s="189">
        <v>4.88</v>
      </c>
      <c r="H689" s="189">
        <v>4.6500000000000004</v>
      </c>
      <c r="I689" s="189">
        <v>4.8099999999999996</v>
      </c>
    </row>
    <row r="690" spans="1:9" ht="18" customHeight="1">
      <c r="A690" s="523"/>
      <c r="B690" s="524"/>
      <c r="C690" s="187" t="s">
        <v>1339</v>
      </c>
      <c r="D690" s="439" t="s">
        <v>1340</v>
      </c>
      <c r="E690" s="561">
        <f t="shared" si="54"/>
        <v>4.62</v>
      </c>
      <c r="F690" s="188">
        <v>4.62</v>
      </c>
      <c r="G690" s="189">
        <v>4.62</v>
      </c>
      <c r="H690" s="189">
        <v>4.62</v>
      </c>
      <c r="I690" s="189">
        <v>4.62</v>
      </c>
    </row>
    <row r="691" spans="1:9" ht="18" customHeight="1">
      <c r="A691" s="523"/>
      <c r="B691" s="524"/>
      <c r="C691" s="187" t="s">
        <v>1341</v>
      </c>
      <c r="D691" s="442" t="s">
        <v>1342</v>
      </c>
      <c r="E691" s="561">
        <f t="shared" si="54"/>
        <v>4.17</v>
      </c>
      <c r="F691" s="188">
        <v>4.17</v>
      </c>
      <c r="G691" s="189">
        <v>4.17</v>
      </c>
      <c r="H691" s="189">
        <v>4.17</v>
      </c>
      <c r="I691" s="189">
        <v>4.17</v>
      </c>
    </row>
    <row r="692" spans="1:9" ht="18" customHeight="1">
      <c r="A692" s="523"/>
      <c r="B692" s="524"/>
      <c r="C692" s="187" t="s">
        <v>1343</v>
      </c>
      <c r="D692" s="444" t="s">
        <v>1344</v>
      </c>
      <c r="E692" s="561">
        <f t="shared" si="54"/>
        <v>4.5874999999999995</v>
      </c>
      <c r="F692" s="188">
        <v>4.58</v>
      </c>
      <c r="G692" s="189">
        <v>4.6399999999999997</v>
      </c>
      <c r="H692" s="189">
        <v>4.6100000000000003</v>
      </c>
      <c r="I692" s="189">
        <v>4.5199999999999996</v>
      </c>
    </row>
    <row r="693" spans="1:9" ht="18" customHeight="1">
      <c r="A693" s="523"/>
      <c r="B693" s="524"/>
      <c r="C693" s="187" t="s">
        <v>1345</v>
      </c>
      <c r="D693" s="444" t="s">
        <v>1346</v>
      </c>
      <c r="E693" s="561">
        <f t="shared" si="54"/>
        <v>4.6499999999999995</v>
      </c>
      <c r="F693" s="188">
        <v>4.63</v>
      </c>
      <c r="G693" s="189">
        <v>4.63</v>
      </c>
      <c r="H693" s="189">
        <v>4.71</v>
      </c>
      <c r="I693" s="189">
        <v>4.63</v>
      </c>
    </row>
    <row r="694" spans="1:9" ht="18" customHeight="1">
      <c r="A694" s="523"/>
      <c r="B694" s="524"/>
      <c r="C694" s="187" t="s">
        <v>1347</v>
      </c>
      <c r="D694" s="444" t="s">
        <v>1348</v>
      </c>
      <c r="E694" s="561">
        <f t="shared" si="54"/>
        <v>3.8</v>
      </c>
      <c r="F694" s="188">
        <v>3.8</v>
      </c>
      <c r="G694" s="189">
        <v>3.8</v>
      </c>
      <c r="H694" s="189">
        <v>3.73</v>
      </c>
      <c r="I694" s="189">
        <v>3.87</v>
      </c>
    </row>
    <row r="695" spans="1:9" ht="18" customHeight="1">
      <c r="A695" s="523"/>
      <c r="B695" s="524"/>
      <c r="C695" s="187" t="s">
        <v>1349</v>
      </c>
      <c r="D695" s="444" t="s">
        <v>1350</v>
      </c>
      <c r="E695" s="561">
        <f t="shared" si="54"/>
        <v>4.7925000000000004</v>
      </c>
      <c r="F695" s="188">
        <v>4.78</v>
      </c>
      <c r="G695" s="189">
        <v>4.83</v>
      </c>
      <c r="H695" s="189">
        <v>4.7300000000000004</v>
      </c>
      <c r="I695" s="189">
        <v>4.83</v>
      </c>
    </row>
    <row r="696" spans="1:9" ht="18" customHeight="1">
      <c r="A696" s="523"/>
      <c r="B696" s="524"/>
      <c r="C696" s="187" t="s">
        <v>1351</v>
      </c>
      <c r="D696" s="447" t="s">
        <v>1350</v>
      </c>
      <c r="E696" s="561">
        <f t="shared" si="54"/>
        <v>4.6650000000000009</v>
      </c>
      <c r="F696" s="188">
        <v>4.6500000000000004</v>
      </c>
      <c r="G696" s="189">
        <v>4.6500000000000004</v>
      </c>
      <c r="H696" s="189">
        <v>4.71</v>
      </c>
      <c r="I696" s="189">
        <v>4.6500000000000004</v>
      </c>
    </row>
    <row r="697" spans="1:9" ht="18" customHeight="1">
      <c r="A697" s="523"/>
      <c r="B697" s="524"/>
      <c r="C697" s="187" t="s">
        <v>1352</v>
      </c>
      <c r="D697" s="444" t="s">
        <v>1350</v>
      </c>
      <c r="E697" s="561">
        <f t="shared" si="54"/>
        <v>4.46</v>
      </c>
      <c r="F697" s="188">
        <v>4.46</v>
      </c>
      <c r="G697" s="189">
        <v>4.46</v>
      </c>
      <c r="H697" s="189">
        <v>4.46</v>
      </c>
      <c r="I697" s="189">
        <v>4.46</v>
      </c>
    </row>
    <row r="698" spans="1:9" ht="18" customHeight="1">
      <c r="A698" s="523"/>
      <c r="B698" s="524"/>
      <c r="C698" s="187" t="s">
        <v>1353</v>
      </c>
      <c r="D698" s="447" t="s">
        <v>1350</v>
      </c>
      <c r="E698" s="561">
        <f t="shared" si="54"/>
        <v>4.25</v>
      </c>
      <c r="F698" s="188">
        <v>4.25</v>
      </c>
      <c r="G698" s="189">
        <v>4.25</v>
      </c>
      <c r="H698" s="189">
        <v>4.25</v>
      </c>
      <c r="I698" s="189">
        <v>4.25</v>
      </c>
    </row>
    <row r="699" spans="1:9" ht="18" customHeight="1">
      <c r="A699" s="523"/>
      <c r="B699" s="524"/>
      <c r="C699" s="187" t="s">
        <v>1354</v>
      </c>
      <c r="D699" s="444" t="s">
        <v>1350</v>
      </c>
      <c r="E699" s="561">
        <f t="shared" si="54"/>
        <v>4.3224999999999998</v>
      </c>
      <c r="F699" s="188">
        <v>4.29</v>
      </c>
      <c r="G699" s="189">
        <v>4.21</v>
      </c>
      <c r="H699" s="189">
        <v>4.29</v>
      </c>
      <c r="I699" s="189">
        <v>4.5</v>
      </c>
    </row>
    <row r="700" spans="1:9" ht="18" customHeight="1">
      <c r="A700" s="523"/>
      <c r="B700" s="524"/>
      <c r="C700" s="187" t="s">
        <v>1355</v>
      </c>
      <c r="D700" s="447" t="s">
        <v>1350</v>
      </c>
      <c r="E700" s="561">
        <f t="shared" si="54"/>
        <v>4.58</v>
      </c>
      <c r="F700" s="188">
        <v>4.58</v>
      </c>
      <c r="G700" s="189">
        <v>4.58</v>
      </c>
      <c r="H700" s="189">
        <v>4.58</v>
      </c>
      <c r="I700" s="189">
        <v>4.58</v>
      </c>
    </row>
    <row r="701" spans="1:9" ht="18" customHeight="1">
      <c r="A701" s="523"/>
      <c r="B701" s="524"/>
      <c r="C701" s="187" t="s">
        <v>1356</v>
      </c>
      <c r="D701" s="442" t="s">
        <v>1350</v>
      </c>
      <c r="E701" s="561">
        <f t="shared" si="54"/>
        <v>4.5</v>
      </c>
      <c r="F701" s="188">
        <v>4.5</v>
      </c>
      <c r="G701" s="189">
        <v>4.5</v>
      </c>
      <c r="H701" s="189">
        <v>4.5</v>
      </c>
      <c r="I701" s="189">
        <v>4.5</v>
      </c>
    </row>
    <row r="702" spans="1:9" ht="18" customHeight="1">
      <c r="A702" s="523"/>
      <c r="B702" s="524"/>
      <c r="C702" s="187" t="s">
        <v>1357</v>
      </c>
      <c r="D702" s="442" t="s">
        <v>1350</v>
      </c>
      <c r="E702" s="561">
        <f t="shared" si="54"/>
        <v>4.17</v>
      </c>
      <c r="F702" s="188">
        <v>4.2300000000000004</v>
      </c>
      <c r="G702" s="189">
        <v>4.1500000000000004</v>
      </c>
      <c r="H702" s="189">
        <v>4.1500000000000004</v>
      </c>
      <c r="I702" s="189">
        <v>4.1500000000000004</v>
      </c>
    </row>
    <row r="703" spans="1:9" ht="18" customHeight="1">
      <c r="A703" s="523"/>
      <c r="B703" s="524"/>
      <c r="C703" s="187" t="s">
        <v>1358</v>
      </c>
      <c r="D703" s="442" t="s">
        <v>1359</v>
      </c>
      <c r="E703" s="561">
        <f t="shared" si="54"/>
        <v>4.55</v>
      </c>
      <c r="F703" s="189">
        <v>4.5599999999999996</v>
      </c>
      <c r="G703" s="189">
        <v>4.5599999999999996</v>
      </c>
      <c r="H703" s="189">
        <v>4.54</v>
      </c>
      <c r="I703" s="189">
        <v>4.54</v>
      </c>
    </row>
    <row r="704" spans="1:9" ht="18" customHeight="1">
      <c r="A704" s="523"/>
      <c r="B704" s="524"/>
      <c r="C704" s="187" t="s">
        <v>1360</v>
      </c>
      <c r="D704" s="442" t="s">
        <v>1361</v>
      </c>
      <c r="E704" s="561">
        <f t="shared" si="54"/>
        <v>4.6225000000000005</v>
      </c>
      <c r="F704" s="189">
        <v>4.67</v>
      </c>
      <c r="G704" s="189">
        <v>4.67</v>
      </c>
      <c r="H704" s="189">
        <v>4.6500000000000004</v>
      </c>
      <c r="I704" s="189">
        <v>4.5</v>
      </c>
    </row>
    <row r="705" spans="1:9" ht="18" customHeight="1">
      <c r="A705" s="523"/>
      <c r="B705" s="524"/>
      <c r="C705" s="187" t="s">
        <v>1362</v>
      </c>
      <c r="D705" s="442" t="s">
        <v>1363</v>
      </c>
      <c r="E705" s="561">
        <f t="shared" si="54"/>
        <v>4.7949999999999999</v>
      </c>
      <c r="F705" s="188">
        <v>4.83</v>
      </c>
      <c r="G705" s="189">
        <v>4.79</v>
      </c>
      <c r="H705" s="189">
        <v>4.7699999999999996</v>
      </c>
      <c r="I705" s="189">
        <v>4.79</v>
      </c>
    </row>
    <row r="706" spans="1:9" ht="18" customHeight="1">
      <c r="A706" s="523"/>
      <c r="B706" s="524"/>
      <c r="C706" s="187" t="s">
        <v>1364</v>
      </c>
      <c r="D706" s="442" t="s">
        <v>1365</v>
      </c>
      <c r="E706" s="561">
        <f t="shared" si="54"/>
        <v>4.2549999999999999</v>
      </c>
      <c r="F706" s="188">
        <v>4.1900000000000004</v>
      </c>
      <c r="G706" s="189">
        <v>4.29</v>
      </c>
      <c r="H706" s="189">
        <v>4.25</v>
      </c>
      <c r="I706" s="189">
        <v>4.29</v>
      </c>
    </row>
    <row r="707" spans="1:9" ht="18" customHeight="1">
      <c r="A707" s="523"/>
      <c r="B707" s="524"/>
      <c r="C707" s="187" t="s">
        <v>1366</v>
      </c>
      <c r="D707" s="442" t="s">
        <v>1367</v>
      </c>
      <c r="E707" s="561">
        <f t="shared" si="54"/>
        <v>4.5600000000000005</v>
      </c>
      <c r="F707" s="188">
        <v>4.57</v>
      </c>
      <c r="G707" s="189">
        <v>4.55</v>
      </c>
      <c r="H707" s="189">
        <v>4.51</v>
      </c>
      <c r="I707" s="189">
        <v>4.6100000000000003</v>
      </c>
    </row>
    <row r="708" spans="1:9" ht="18" customHeight="1">
      <c r="A708" s="523"/>
      <c r="B708" s="524"/>
      <c r="C708" s="205" t="s">
        <v>1368</v>
      </c>
      <c r="D708" s="473" t="s">
        <v>1369</v>
      </c>
      <c r="E708" s="562">
        <f t="shared" si="54"/>
        <v>3.29</v>
      </c>
      <c r="F708" s="190">
        <v>3.31</v>
      </c>
      <c r="G708" s="191">
        <v>3.27</v>
      </c>
      <c r="H708" s="191">
        <v>3.24</v>
      </c>
      <c r="I708" s="191">
        <v>3.34</v>
      </c>
    </row>
    <row r="709" spans="1:9" ht="18" customHeight="1">
      <c r="A709" s="529" t="s">
        <v>5728</v>
      </c>
      <c r="B709" s="520" t="s">
        <v>1377</v>
      </c>
      <c r="C709" s="535"/>
      <c r="D709" s="538"/>
      <c r="E709" s="470">
        <f>AVERAGE(E710:E711)</f>
        <v>4.2612500000000004</v>
      </c>
      <c r="F709" s="470">
        <f>AVERAGE(F710:F711)</f>
        <v>4.2149999999999999</v>
      </c>
      <c r="G709" s="470">
        <f>AVERAGE(G710:G711)</f>
        <v>4.3849999999999998</v>
      </c>
      <c r="H709" s="470">
        <f>AVERAGE(H710:H711)</f>
        <v>4.1749999999999998</v>
      </c>
      <c r="I709" s="470">
        <f>AVERAGE(I710:I711)</f>
        <v>4.2699999999999996</v>
      </c>
    </row>
    <row r="710" spans="1:9" ht="18" customHeight="1">
      <c r="A710" s="523"/>
      <c r="B710" s="524"/>
      <c r="C710" s="185" t="s">
        <v>1378</v>
      </c>
      <c r="D710" s="438" t="s">
        <v>1379</v>
      </c>
      <c r="E710" s="574">
        <f>AVERAGE(F710:I710)</f>
        <v>4.1749999999999998</v>
      </c>
      <c r="F710" s="186">
        <v>4.12</v>
      </c>
      <c r="G710" s="186">
        <v>4.3099999999999996</v>
      </c>
      <c r="H710" s="186">
        <v>4.08</v>
      </c>
      <c r="I710" s="197">
        <v>4.1900000000000004</v>
      </c>
    </row>
    <row r="711" spans="1:9" ht="18" customHeight="1">
      <c r="A711" s="523"/>
      <c r="B711" s="524"/>
      <c r="C711" s="192" t="s">
        <v>1380</v>
      </c>
      <c r="D711" s="446" t="s">
        <v>1381</v>
      </c>
      <c r="E711" s="570">
        <f>AVERAGE(F711:I711)</f>
        <v>4.3475000000000001</v>
      </c>
      <c r="F711" s="193">
        <v>4.3099999999999996</v>
      </c>
      <c r="G711" s="193">
        <v>4.46</v>
      </c>
      <c r="H711" s="193">
        <v>4.2699999999999996</v>
      </c>
      <c r="I711" s="199">
        <v>4.3499999999999996</v>
      </c>
    </row>
    <row r="712" spans="1:9" ht="18" customHeight="1">
      <c r="A712" s="529" t="s">
        <v>5728</v>
      </c>
      <c r="B712" s="520" t="s">
        <v>1382</v>
      </c>
      <c r="C712" s="535"/>
      <c r="D712" s="538"/>
      <c r="E712" s="470">
        <f>AVERAGE(E713:E714)</f>
        <v>4.1899999999999995</v>
      </c>
      <c r="F712" s="470">
        <f>AVERAGE(F713:F714)</f>
        <v>4.2149999999999999</v>
      </c>
      <c r="G712" s="470">
        <f>AVERAGE(G713:G714)</f>
        <v>4.3550000000000004</v>
      </c>
      <c r="H712" s="470">
        <f>AVERAGE(H713:H714)</f>
        <v>4.0650000000000004</v>
      </c>
      <c r="I712" s="470">
        <f>AVERAGE(I713:I714)</f>
        <v>4.125</v>
      </c>
    </row>
    <row r="713" spans="1:9" ht="18" customHeight="1">
      <c r="A713" s="523"/>
      <c r="B713" s="524"/>
      <c r="C713" s="185" t="s">
        <v>1378</v>
      </c>
      <c r="D713" s="441" t="s">
        <v>1379</v>
      </c>
      <c r="E713" s="560">
        <f>AVERAGE(F713:I713)</f>
        <v>4.0824999999999996</v>
      </c>
      <c r="F713" s="194">
        <v>4.12</v>
      </c>
      <c r="G713" s="186">
        <v>4.33</v>
      </c>
      <c r="H713" s="186">
        <v>3.94</v>
      </c>
      <c r="I713" s="186">
        <v>3.94</v>
      </c>
    </row>
    <row r="714" spans="1:9" ht="18" customHeight="1">
      <c r="A714" s="523"/>
      <c r="B714" s="524"/>
      <c r="C714" s="192" t="s">
        <v>1380</v>
      </c>
      <c r="D714" s="443" t="s">
        <v>1381</v>
      </c>
      <c r="E714" s="548">
        <f>AVERAGE(F714:I714)</f>
        <v>4.2974999999999994</v>
      </c>
      <c r="F714" s="193">
        <v>4.3099999999999996</v>
      </c>
      <c r="G714" s="193">
        <v>4.38</v>
      </c>
      <c r="H714" s="193">
        <v>4.1900000000000004</v>
      </c>
      <c r="I714" s="193">
        <v>4.3099999999999996</v>
      </c>
    </row>
    <row r="715" spans="1:9" ht="18" customHeight="1">
      <c r="A715" s="529" t="s">
        <v>5728</v>
      </c>
      <c r="B715" s="520" t="s">
        <v>1383</v>
      </c>
      <c r="C715" s="542"/>
      <c r="D715" s="543"/>
      <c r="E715" s="470">
        <f>AVERAGE(E716:E718)</f>
        <v>4.5108333333333333</v>
      </c>
      <c r="F715" s="544">
        <f>AVERAGE(F716:F718)</f>
        <v>4.54</v>
      </c>
      <c r="G715" s="470">
        <f>AVERAGE(G716:G718)</f>
        <v>4.45</v>
      </c>
      <c r="H715" s="470">
        <f>AVERAGE(H716:H718)</f>
        <v>4.4933333333333332</v>
      </c>
      <c r="I715" s="470">
        <f>AVERAGE(I716:I718)</f>
        <v>4.5599999999999996</v>
      </c>
    </row>
    <row r="716" spans="1:9" ht="18" customHeight="1">
      <c r="A716" s="523"/>
      <c r="B716" s="524"/>
      <c r="C716" s="185" t="s">
        <v>1384</v>
      </c>
      <c r="D716" s="441" t="s">
        <v>1385</v>
      </c>
      <c r="E716" s="560">
        <f>AVERAGE(F716:I716)</f>
        <v>4.5150000000000006</v>
      </c>
      <c r="F716" s="194">
        <v>4.55</v>
      </c>
      <c r="G716" s="186">
        <v>4.4800000000000004</v>
      </c>
      <c r="H716" s="186">
        <v>4.4800000000000004</v>
      </c>
      <c r="I716" s="186">
        <v>4.55</v>
      </c>
    </row>
    <row r="717" spans="1:9" ht="18" customHeight="1">
      <c r="A717" s="523"/>
      <c r="B717" s="524"/>
      <c r="C717" s="187" t="s">
        <v>1384</v>
      </c>
      <c r="D717" s="442" t="s">
        <v>1386</v>
      </c>
      <c r="E717" s="561">
        <f>AVERAGE(F717:I717)</f>
        <v>4.5475000000000003</v>
      </c>
      <c r="F717" s="188">
        <v>4.55</v>
      </c>
      <c r="G717" s="189">
        <v>4.4800000000000004</v>
      </c>
      <c r="H717" s="189">
        <v>4.55</v>
      </c>
      <c r="I717" s="189">
        <v>4.6100000000000003</v>
      </c>
    </row>
    <row r="718" spans="1:9" ht="18" customHeight="1">
      <c r="A718" s="523"/>
      <c r="B718" s="524"/>
      <c r="C718" s="192" t="s">
        <v>1384</v>
      </c>
      <c r="D718" s="446" t="s">
        <v>1387</v>
      </c>
      <c r="E718" s="548">
        <f>AVERAGE(F718:I718)</f>
        <v>4.47</v>
      </c>
      <c r="F718" s="195">
        <v>4.5199999999999996</v>
      </c>
      <c r="G718" s="193">
        <v>4.3899999999999997</v>
      </c>
      <c r="H718" s="193">
        <v>4.45</v>
      </c>
      <c r="I718" s="193">
        <v>4.5199999999999996</v>
      </c>
    </row>
    <row r="719" spans="1:9" ht="18" customHeight="1">
      <c r="A719" s="529" t="s">
        <v>5728</v>
      </c>
      <c r="B719" s="520" t="s">
        <v>1388</v>
      </c>
      <c r="C719" s="542"/>
      <c r="D719" s="543"/>
      <c r="E719" s="470">
        <f>AVERAGE(E720:E721)</f>
        <v>4.415</v>
      </c>
      <c r="F719" s="544">
        <f>AVERAGE(F720:F721)</f>
        <v>4.34</v>
      </c>
      <c r="G719" s="470">
        <f>AVERAGE(G720:G721)</f>
        <v>4.5</v>
      </c>
      <c r="H719" s="470">
        <f>AVERAGE(H720:H721)</f>
        <v>4.32</v>
      </c>
      <c r="I719" s="470">
        <f>AVERAGE(I720:I721)</f>
        <v>4.5</v>
      </c>
    </row>
    <row r="720" spans="1:9" ht="18" customHeight="1">
      <c r="A720" s="523"/>
      <c r="B720" s="524"/>
      <c r="C720" s="185" t="s">
        <v>1389</v>
      </c>
      <c r="D720" s="438" t="s">
        <v>1390</v>
      </c>
      <c r="E720" s="560">
        <f>AVERAGE(F720:I720)</f>
        <v>4.41</v>
      </c>
      <c r="F720" s="194">
        <v>4.32</v>
      </c>
      <c r="G720" s="186">
        <v>4.5199999999999996</v>
      </c>
      <c r="H720" s="186">
        <v>4.32</v>
      </c>
      <c r="I720" s="186">
        <v>4.4800000000000004</v>
      </c>
    </row>
    <row r="721" spans="1:9" ht="18" customHeight="1">
      <c r="A721" s="523"/>
      <c r="B721" s="524"/>
      <c r="C721" s="192" t="s">
        <v>1391</v>
      </c>
      <c r="D721" s="446" t="s">
        <v>1392</v>
      </c>
      <c r="E721" s="548">
        <f>AVERAGE(F721:I721)</f>
        <v>4.42</v>
      </c>
      <c r="F721" s="195">
        <v>4.3600000000000003</v>
      </c>
      <c r="G721" s="193">
        <v>4.4800000000000004</v>
      </c>
      <c r="H721" s="193">
        <v>4.32</v>
      </c>
      <c r="I721" s="193">
        <v>4.5199999999999996</v>
      </c>
    </row>
    <row r="722" spans="1:9" ht="18" customHeight="1">
      <c r="A722" s="529" t="s">
        <v>5728</v>
      </c>
      <c r="B722" s="520" t="s">
        <v>1393</v>
      </c>
      <c r="C722" s="542"/>
      <c r="D722" s="543"/>
      <c r="E722" s="470">
        <f>AVERAGE(E723:E729)</f>
        <v>4.5217857142857145</v>
      </c>
      <c r="F722" s="544">
        <f>AVERAGE(F723:F729)</f>
        <v>4.5257142857142858</v>
      </c>
      <c r="G722" s="470">
        <f>AVERAGE(G723:G729)</f>
        <v>4.5457142857142854</v>
      </c>
      <c r="H722" s="470">
        <f>AVERAGE(H723:H729)</f>
        <v>4.4857142857142858</v>
      </c>
      <c r="I722" s="470">
        <f>AVERAGE(I723:I729)</f>
        <v>4.5299999999999994</v>
      </c>
    </row>
    <row r="723" spans="1:9" ht="18" customHeight="1">
      <c r="A723" s="523"/>
      <c r="B723" s="524"/>
      <c r="C723" s="185" t="s">
        <v>1394</v>
      </c>
      <c r="D723" s="438" t="s">
        <v>1395</v>
      </c>
      <c r="E723" s="560">
        <f>AVERAGE(F723:I723)</f>
        <v>4.5775000000000006</v>
      </c>
      <c r="F723" s="194">
        <v>4.57</v>
      </c>
      <c r="G723" s="186">
        <v>4.57</v>
      </c>
      <c r="H723" s="186">
        <v>4.57</v>
      </c>
      <c r="I723" s="186">
        <v>4.5999999999999996</v>
      </c>
    </row>
    <row r="724" spans="1:9" ht="18" customHeight="1">
      <c r="A724" s="523"/>
      <c r="B724" s="524"/>
      <c r="C724" s="187" t="s">
        <v>1396</v>
      </c>
      <c r="D724" s="442" t="s">
        <v>1397</v>
      </c>
      <c r="E724" s="561">
        <f t="shared" ref="E724:E729" si="55">AVERAGE(F724:I724)</f>
        <v>4.5</v>
      </c>
      <c r="F724" s="188">
        <v>4.47</v>
      </c>
      <c r="G724" s="189">
        <v>4.58</v>
      </c>
      <c r="H724" s="189">
        <v>4.43</v>
      </c>
      <c r="I724" s="189">
        <v>4.5199999999999996</v>
      </c>
    </row>
    <row r="725" spans="1:9" ht="18" customHeight="1">
      <c r="A725" s="523"/>
      <c r="B725" s="524"/>
      <c r="C725" s="187" t="s">
        <v>1398</v>
      </c>
      <c r="D725" s="444" t="s">
        <v>1399</v>
      </c>
      <c r="E725" s="561">
        <f t="shared" si="55"/>
        <v>4.4050000000000002</v>
      </c>
      <c r="F725" s="188">
        <v>4.38</v>
      </c>
      <c r="G725" s="189">
        <v>4.3899999999999997</v>
      </c>
      <c r="H725" s="189">
        <v>4.4400000000000004</v>
      </c>
      <c r="I725" s="189">
        <v>4.41</v>
      </c>
    </row>
    <row r="726" spans="1:9" ht="18" customHeight="1">
      <c r="A726" s="523"/>
      <c r="B726" s="524"/>
      <c r="C726" s="187" t="s">
        <v>1400</v>
      </c>
      <c r="D726" s="442" t="s">
        <v>1401</v>
      </c>
      <c r="E726" s="561">
        <f t="shared" si="55"/>
        <v>4.5299999999999994</v>
      </c>
      <c r="F726" s="188">
        <v>4.5599999999999996</v>
      </c>
      <c r="G726" s="189">
        <v>4.57</v>
      </c>
      <c r="H726" s="189">
        <v>4.47</v>
      </c>
      <c r="I726" s="189">
        <v>4.5199999999999996</v>
      </c>
    </row>
    <row r="727" spans="1:9" ht="18" customHeight="1">
      <c r="A727" s="523"/>
      <c r="B727" s="524"/>
      <c r="C727" s="187" t="s">
        <v>1400</v>
      </c>
      <c r="D727" s="442" t="s">
        <v>1402</v>
      </c>
      <c r="E727" s="561">
        <f t="shared" si="55"/>
        <v>4.5049999999999999</v>
      </c>
      <c r="F727" s="188">
        <v>4.55</v>
      </c>
      <c r="G727" s="189">
        <v>4.51</v>
      </c>
      <c r="H727" s="189">
        <v>4.4400000000000004</v>
      </c>
      <c r="I727" s="189">
        <v>4.5199999999999996</v>
      </c>
    </row>
    <row r="728" spans="1:9" ht="18" customHeight="1">
      <c r="A728" s="523"/>
      <c r="B728" s="524"/>
      <c r="C728" s="187" t="s">
        <v>1403</v>
      </c>
      <c r="D728" s="442" t="s">
        <v>1404</v>
      </c>
      <c r="E728" s="561">
        <f t="shared" si="55"/>
        <v>4.6974999999999998</v>
      </c>
      <c r="F728" s="188">
        <v>4.71</v>
      </c>
      <c r="G728" s="189">
        <v>4.71</v>
      </c>
      <c r="H728" s="189">
        <v>4.66</v>
      </c>
      <c r="I728" s="189">
        <v>4.71</v>
      </c>
    </row>
    <row r="729" spans="1:9" ht="18" customHeight="1">
      <c r="A729" s="523"/>
      <c r="B729" s="524"/>
      <c r="C729" s="192" t="s">
        <v>1405</v>
      </c>
      <c r="D729" s="443" t="s">
        <v>1406</v>
      </c>
      <c r="E729" s="548">
        <f t="shared" si="55"/>
        <v>4.4375</v>
      </c>
      <c r="F729" s="195">
        <v>4.4400000000000004</v>
      </c>
      <c r="G729" s="193">
        <v>4.49</v>
      </c>
      <c r="H729" s="193">
        <v>4.3899999999999997</v>
      </c>
      <c r="I729" s="193">
        <v>4.43</v>
      </c>
    </row>
    <row r="730" spans="1:9" ht="18" customHeight="1">
      <c r="A730" s="529" t="s">
        <v>5728</v>
      </c>
      <c r="B730" s="520" t="s">
        <v>1407</v>
      </c>
      <c r="C730" s="542"/>
      <c r="D730" s="543"/>
      <c r="E730" s="470">
        <f>AVERAGE(E731:E749)</f>
        <v>4.5044736842105255</v>
      </c>
      <c r="F730" s="470">
        <f>AVERAGE(F731:F749)</f>
        <v>4.4894736842105258</v>
      </c>
      <c r="G730" s="470">
        <f>AVERAGE(G731:G749)</f>
        <v>4.5121052631578946</v>
      </c>
      <c r="H730" s="470">
        <f>AVERAGE(H731:H749)</f>
        <v>4.5036842105263162</v>
      </c>
      <c r="I730" s="470">
        <f>AVERAGE(I731:I749)</f>
        <v>4.512631578947369</v>
      </c>
    </row>
    <row r="731" spans="1:9" ht="18" customHeight="1">
      <c r="A731" s="523"/>
      <c r="B731" s="524"/>
      <c r="C731" s="185" t="s">
        <v>1408</v>
      </c>
      <c r="D731" s="438" t="s">
        <v>1409</v>
      </c>
      <c r="E731" s="560">
        <f>AVERAGE(F731:I731)</f>
        <v>4.4800000000000004</v>
      </c>
      <c r="F731" s="194">
        <v>4.45</v>
      </c>
      <c r="G731" s="186">
        <v>4.49</v>
      </c>
      <c r="H731" s="186">
        <v>4.4800000000000004</v>
      </c>
      <c r="I731" s="186">
        <v>4.5</v>
      </c>
    </row>
    <row r="732" spans="1:9" ht="18" customHeight="1">
      <c r="A732" s="523"/>
      <c r="B732" s="524"/>
      <c r="C732" s="187" t="s">
        <v>1410</v>
      </c>
      <c r="D732" s="442" t="s">
        <v>1411</v>
      </c>
      <c r="E732" s="561">
        <f>AVERAGE(F732:I732)</f>
        <v>4.0925000000000002</v>
      </c>
      <c r="F732" s="188">
        <v>4.1100000000000003</v>
      </c>
      <c r="G732" s="189">
        <v>4.1100000000000003</v>
      </c>
      <c r="H732" s="189">
        <v>4.01</v>
      </c>
      <c r="I732" s="189">
        <v>4.1399999999999997</v>
      </c>
    </row>
    <row r="733" spans="1:9" ht="18" customHeight="1">
      <c r="A733" s="523"/>
      <c r="B733" s="524"/>
      <c r="C733" s="187" t="s">
        <v>1412</v>
      </c>
      <c r="D733" s="442" t="s">
        <v>1413</v>
      </c>
      <c r="E733" s="561">
        <f t="shared" ref="E733:E749" si="56">AVERAGE(F733:I733)</f>
        <v>4.5625</v>
      </c>
      <c r="F733" s="188">
        <v>4.51</v>
      </c>
      <c r="G733" s="189">
        <v>4.59</v>
      </c>
      <c r="H733" s="189">
        <v>4.5599999999999996</v>
      </c>
      <c r="I733" s="189">
        <v>4.59</v>
      </c>
    </row>
    <row r="734" spans="1:9" ht="18" customHeight="1">
      <c r="A734" s="523"/>
      <c r="B734" s="524"/>
      <c r="C734" s="187" t="s">
        <v>1414</v>
      </c>
      <c r="D734" s="442" t="s">
        <v>1415</v>
      </c>
      <c r="E734" s="561">
        <f t="shared" si="56"/>
        <v>4.51</v>
      </c>
      <c r="F734" s="188">
        <v>4.54</v>
      </c>
      <c r="G734" s="189">
        <v>4.46</v>
      </c>
      <c r="H734" s="189">
        <v>4.54</v>
      </c>
      <c r="I734" s="189">
        <v>4.5</v>
      </c>
    </row>
    <row r="735" spans="1:9" ht="18" customHeight="1">
      <c r="A735" s="523"/>
      <c r="B735" s="524"/>
      <c r="C735" s="187" t="s">
        <v>1416</v>
      </c>
      <c r="D735" s="439" t="s">
        <v>1417</v>
      </c>
      <c r="E735" s="561">
        <f t="shared" si="56"/>
        <v>4.4824999999999999</v>
      </c>
      <c r="F735" s="188">
        <v>4.53</v>
      </c>
      <c r="G735" s="189">
        <v>4.4000000000000004</v>
      </c>
      <c r="H735" s="189">
        <v>4.47</v>
      </c>
      <c r="I735" s="189">
        <v>4.53</v>
      </c>
    </row>
    <row r="736" spans="1:9" ht="18" customHeight="1">
      <c r="A736" s="523"/>
      <c r="B736" s="524"/>
      <c r="C736" s="187" t="s">
        <v>1418</v>
      </c>
      <c r="D736" s="439" t="s">
        <v>1419</v>
      </c>
      <c r="E736" s="561">
        <f t="shared" si="56"/>
        <v>4.46</v>
      </c>
      <c r="F736" s="188">
        <v>4.46</v>
      </c>
      <c r="G736" s="189">
        <v>4.46</v>
      </c>
      <c r="H736" s="189">
        <v>4.46</v>
      </c>
      <c r="I736" s="189">
        <v>4.46</v>
      </c>
    </row>
    <row r="737" spans="1:9" ht="18" customHeight="1">
      <c r="A737" s="523"/>
      <c r="B737" s="524"/>
      <c r="C737" s="187" t="s">
        <v>1420</v>
      </c>
      <c r="D737" s="439" t="s">
        <v>1421</v>
      </c>
      <c r="E737" s="561">
        <f t="shared" si="56"/>
        <v>4.3324999999999996</v>
      </c>
      <c r="F737" s="188">
        <v>4.3</v>
      </c>
      <c r="G737" s="189">
        <v>4.3499999999999996</v>
      </c>
      <c r="H737" s="189">
        <v>4.3499999999999996</v>
      </c>
      <c r="I737" s="189">
        <v>4.33</v>
      </c>
    </row>
    <row r="738" spans="1:9" ht="18" customHeight="1">
      <c r="A738" s="523"/>
      <c r="B738" s="524"/>
      <c r="C738" s="187" t="s">
        <v>1422</v>
      </c>
      <c r="D738" s="439" t="s">
        <v>1423</v>
      </c>
      <c r="E738" s="561">
        <f t="shared" si="56"/>
        <v>4.5449999999999999</v>
      </c>
      <c r="F738" s="188">
        <v>4.47</v>
      </c>
      <c r="G738" s="189">
        <v>4.53</v>
      </c>
      <c r="H738" s="189">
        <v>4.59</v>
      </c>
      <c r="I738" s="189">
        <v>4.59</v>
      </c>
    </row>
    <row r="739" spans="1:9" ht="18" customHeight="1">
      <c r="A739" s="523"/>
      <c r="B739" s="524"/>
      <c r="C739" s="187" t="s">
        <v>1424</v>
      </c>
      <c r="D739" s="439" t="s">
        <v>1425</v>
      </c>
      <c r="E739" s="561">
        <f t="shared" si="56"/>
        <v>4.6050000000000004</v>
      </c>
      <c r="F739" s="188">
        <v>4.6500000000000004</v>
      </c>
      <c r="G739" s="189">
        <v>4.6500000000000004</v>
      </c>
      <c r="H739" s="189">
        <v>4.47</v>
      </c>
      <c r="I739" s="189">
        <v>4.6500000000000004</v>
      </c>
    </row>
    <row r="740" spans="1:9" ht="18" customHeight="1">
      <c r="A740" s="523"/>
      <c r="B740" s="524"/>
      <c r="C740" s="187" t="s">
        <v>1426</v>
      </c>
      <c r="D740" s="439" t="s">
        <v>1427</v>
      </c>
      <c r="E740" s="561">
        <f t="shared" si="56"/>
        <v>4.6099999999999994</v>
      </c>
      <c r="F740" s="188">
        <v>4.37</v>
      </c>
      <c r="G740" s="189">
        <v>4.67</v>
      </c>
      <c r="H740" s="189">
        <v>4.67</v>
      </c>
      <c r="I740" s="189">
        <v>4.7300000000000004</v>
      </c>
    </row>
    <row r="741" spans="1:9" ht="18" customHeight="1">
      <c r="A741" s="523"/>
      <c r="B741" s="524"/>
      <c r="C741" s="187" t="s">
        <v>1428</v>
      </c>
      <c r="D741" s="444" t="s">
        <v>1429</v>
      </c>
      <c r="E741" s="561">
        <f t="shared" si="56"/>
        <v>4.6049999999999995</v>
      </c>
      <c r="F741" s="188">
        <v>4.59</v>
      </c>
      <c r="G741" s="189">
        <v>4.63</v>
      </c>
      <c r="H741" s="189">
        <v>4.6100000000000003</v>
      </c>
      <c r="I741" s="189">
        <v>4.59</v>
      </c>
    </row>
    <row r="742" spans="1:9" ht="18" customHeight="1">
      <c r="A742" s="523"/>
      <c r="B742" s="524"/>
      <c r="C742" s="187" t="s">
        <v>1428</v>
      </c>
      <c r="D742" s="442" t="s">
        <v>1430</v>
      </c>
      <c r="E742" s="561">
        <f t="shared" si="56"/>
        <v>4.59</v>
      </c>
      <c r="F742" s="188">
        <v>4.5999999999999996</v>
      </c>
      <c r="G742" s="189">
        <v>4.6100000000000003</v>
      </c>
      <c r="H742" s="189">
        <v>4.5999999999999996</v>
      </c>
      <c r="I742" s="189">
        <v>4.55</v>
      </c>
    </row>
    <row r="743" spans="1:9" ht="18.75" customHeight="1">
      <c r="A743" s="523"/>
      <c r="B743" s="524"/>
      <c r="C743" s="187" t="s">
        <v>1431</v>
      </c>
      <c r="D743" s="439" t="s">
        <v>1432</v>
      </c>
      <c r="E743" s="561">
        <f t="shared" si="56"/>
        <v>4.41</v>
      </c>
      <c r="F743" s="188">
        <v>4.38</v>
      </c>
      <c r="G743" s="189">
        <v>4.41</v>
      </c>
      <c r="H743" s="189">
        <v>4.41</v>
      </c>
      <c r="I743" s="189">
        <v>4.4400000000000004</v>
      </c>
    </row>
    <row r="744" spans="1:9" ht="18.75" customHeight="1">
      <c r="A744" s="523"/>
      <c r="B744" s="524"/>
      <c r="C744" s="187" t="s">
        <v>1433</v>
      </c>
      <c r="D744" s="439" t="s">
        <v>1434</v>
      </c>
      <c r="E744" s="561">
        <f t="shared" si="56"/>
        <v>4.625</v>
      </c>
      <c r="F744" s="188">
        <v>4.7</v>
      </c>
      <c r="G744" s="189">
        <v>4.6500000000000004</v>
      </c>
      <c r="H744" s="189">
        <v>4.7</v>
      </c>
      <c r="I744" s="189">
        <v>4.45</v>
      </c>
    </row>
    <row r="745" spans="1:9" ht="18.75" customHeight="1">
      <c r="A745" s="523"/>
      <c r="B745" s="524"/>
      <c r="C745" s="187" t="s">
        <v>1435</v>
      </c>
      <c r="D745" s="439" t="s">
        <v>1436</v>
      </c>
      <c r="E745" s="561">
        <f t="shared" si="56"/>
        <v>4.75</v>
      </c>
      <c r="F745" s="188">
        <v>4.72</v>
      </c>
      <c r="G745" s="189">
        <v>4.78</v>
      </c>
      <c r="H745" s="189">
        <v>4.72</v>
      </c>
      <c r="I745" s="189">
        <v>4.78</v>
      </c>
    </row>
    <row r="746" spans="1:9" ht="18.75" customHeight="1">
      <c r="A746" s="523"/>
      <c r="B746" s="524"/>
      <c r="C746" s="187" t="s">
        <v>1437</v>
      </c>
      <c r="D746" s="439" t="s">
        <v>1438</v>
      </c>
      <c r="E746" s="561">
        <f t="shared" si="56"/>
        <v>4.5525000000000002</v>
      </c>
      <c r="F746" s="188">
        <v>4.5</v>
      </c>
      <c r="G746" s="189">
        <v>4.57</v>
      </c>
      <c r="H746" s="189">
        <v>4.57</v>
      </c>
      <c r="I746" s="189">
        <v>4.57</v>
      </c>
    </row>
    <row r="747" spans="1:9" ht="18.75" customHeight="1">
      <c r="A747" s="523"/>
      <c r="B747" s="524"/>
      <c r="C747" s="187" t="s">
        <v>1439</v>
      </c>
      <c r="D747" s="442" t="s">
        <v>1440</v>
      </c>
      <c r="E747" s="561">
        <f t="shared" si="56"/>
        <v>4.2699999999999996</v>
      </c>
      <c r="F747" s="188">
        <v>4.2699999999999996</v>
      </c>
      <c r="G747" s="189">
        <v>4.2699999999999996</v>
      </c>
      <c r="H747" s="189">
        <v>4.2699999999999996</v>
      </c>
      <c r="I747" s="189">
        <v>4.2699999999999996</v>
      </c>
    </row>
    <row r="748" spans="1:9" ht="18.75" customHeight="1">
      <c r="A748" s="523"/>
      <c r="B748" s="524"/>
      <c r="C748" s="187" t="s">
        <v>1441</v>
      </c>
      <c r="D748" s="442" t="s">
        <v>1442</v>
      </c>
      <c r="E748" s="561">
        <f t="shared" si="56"/>
        <v>4.7850000000000001</v>
      </c>
      <c r="F748" s="188">
        <v>4.8</v>
      </c>
      <c r="G748" s="189">
        <v>4.8</v>
      </c>
      <c r="H748" s="189">
        <v>4.79</v>
      </c>
      <c r="I748" s="189">
        <v>4.75</v>
      </c>
    </row>
    <row r="749" spans="1:9" ht="18.75" customHeight="1">
      <c r="A749" s="523"/>
      <c r="B749" s="524"/>
      <c r="C749" s="205" t="s">
        <v>1443</v>
      </c>
      <c r="D749" s="456" t="s">
        <v>1444</v>
      </c>
      <c r="E749" s="562">
        <f t="shared" si="56"/>
        <v>4.3174999999999999</v>
      </c>
      <c r="F749" s="190">
        <v>4.3499999999999996</v>
      </c>
      <c r="G749" s="191">
        <v>4.3</v>
      </c>
      <c r="H749" s="191">
        <v>4.3</v>
      </c>
      <c r="I749" s="191">
        <v>4.32</v>
      </c>
    </row>
    <row r="750" spans="1:9" ht="18.75" customHeight="1">
      <c r="A750" s="522" t="s">
        <v>1448</v>
      </c>
      <c r="B750" s="520" t="s">
        <v>1457</v>
      </c>
      <c r="C750" s="535"/>
      <c r="D750" s="538"/>
      <c r="E750" s="470">
        <f>AVERAGE(E751:E757)</f>
        <v>4.2271428571428569</v>
      </c>
      <c r="F750" s="470">
        <f>AVERAGE(F751:F757)</f>
        <v>4.2628571428571425</v>
      </c>
      <c r="G750" s="470">
        <f>AVERAGE(G751:G757)</f>
        <v>4.2571428571428571</v>
      </c>
      <c r="H750" s="470">
        <f>AVERAGE(H751:H757)</f>
        <v>4.1928571428571422</v>
      </c>
      <c r="I750" s="470">
        <f>AVERAGE(I751:I757)</f>
        <v>4.1957142857142857</v>
      </c>
    </row>
    <row r="751" spans="1:9" ht="18.75" customHeight="1">
      <c r="A751" s="523"/>
      <c r="B751" s="524"/>
      <c r="C751" s="185" t="s">
        <v>1458</v>
      </c>
      <c r="D751" s="438" t="s">
        <v>1459</v>
      </c>
      <c r="E751" s="560">
        <f>AVERAGE(F751:I751)</f>
        <v>4</v>
      </c>
      <c r="F751" s="186">
        <v>4</v>
      </c>
      <c r="G751" s="186">
        <v>4</v>
      </c>
      <c r="H751" s="186">
        <v>4</v>
      </c>
      <c r="I751" s="186">
        <v>4</v>
      </c>
    </row>
    <row r="752" spans="1:9" ht="18" customHeight="1">
      <c r="A752" s="523"/>
      <c r="B752" s="524"/>
      <c r="C752" s="187" t="s">
        <v>1460</v>
      </c>
      <c r="D752" s="442" t="s">
        <v>1461</v>
      </c>
      <c r="E752" s="561">
        <f t="shared" ref="E752:E757" si="57">AVERAGE(F752:I752)</f>
        <v>4</v>
      </c>
      <c r="F752" s="189">
        <v>4.18</v>
      </c>
      <c r="G752" s="189">
        <v>4.09</v>
      </c>
      <c r="H752" s="189">
        <v>3.91</v>
      </c>
      <c r="I752" s="189">
        <v>3.82</v>
      </c>
    </row>
    <row r="753" spans="1:9" ht="18" customHeight="1">
      <c r="A753" s="523"/>
      <c r="B753" s="524"/>
      <c r="C753" s="187" t="s">
        <v>1462</v>
      </c>
      <c r="D753" s="447" t="s">
        <v>1463</v>
      </c>
      <c r="E753" s="561">
        <f t="shared" si="57"/>
        <v>4.3825000000000003</v>
      </c>
      <c r="F753" s="189">
        <v>4.3600000000000003</v>
      </c>
      <c r="G753" s="189">
        <v>4.3600000000000003</v>
      </c>
      <c r="H753" s="189">
        <v>4.3600000000000003</v>
      </c>
      <c r="I753" s="189">
        <v>4.45</v>
      </c>
    </row>
    <row r="754" spans="1:9" ht="18" customHeight="1">
      <c r="A754" s="523"/>
      <c r="B754" s="524"/>
      <c r="C754" s="187" t="s">
        <v>1464</v>
      </c>
      <c r="D754" s="442" t="s">
        <v>1465</v>
      </c>
      <c r="E754" s="561">
        <f t="shared" si="57"/>
        <v>4.3375000000000004</v>
      </c>
      <c r="F754" s="189">
        <v>4.3600000000000003</v>
      </c>
      <c r="G754" s="189">
        <v>4.3600000000000003</v>
      </c>
      <c r="H754" s="189">
        <v>4.2699999999999996</v>
      </c>
      <c r="I754" s="189">
        <v>4.3600000000000003</v>
      </c>
    </row>
    <row r="755" spans="1:9" ht="18" customHeight="1">
      <c r="A755" s="523"/>
      <c r="B755" s="524"/>
      <c r="C755" s="187" t="s">
        <v>1466</v>
      </c>
      <c r="D755" s="442" t="s">
        <v>1467</v>
      </c>
      <c r="E755" s="561">
        <f t="shared" si="57"/>
        <v>4.2749999999999995</v>
      </c>
      <c r="F755" s="189">
        <v>4.2699999999999996</v>
      </c>
      <c r="G755" s="189">
        <v>4.2699999999999996</v>
      </c>
      <c r="H755" s="189">
        <v>4.3600000000000003</v>
      </c>
      <c r="I755" s="189">
        <v>4.2</v>
      </c>
    </row>
    <row r="756" spans="1:9" ht="18" customHeight="1">
      <c r="A756" s="523"/>
      <c r="B756" s="524"/>
      <c r="C756" s="187" t="s">
        <v>1468</v>
      </c>
      <c r="D756" s="442" t="s">
        <v>1469</v>
      </c>
      <c r="E756" s="561">
        <f t="shared" si="57"/>
        <v>4.3475000000000001</v>
      </c>
      <c r="F756" s="189">
        <v>4.4000000000000004</v>
      </c>
      <c r="G756" s="189">
        <v>4.45</v>
      </c>
      <c r="H756" s="189">
        <v>4.2699999999999996</v>
      </c>
      <c r="I756" s="189">
        <v>4.2699999999999996</v>
      </c>
    </row>
    <row r="757" spans="1:9" ht="18" customHeight="1">
      <c r="A757" s="523"/>
      <c r="B757" s="524"/>
      <c r="C757" s="192" t="s">
        <v>1468</v>
      </c>
      <c r="D757" s="448" t="s">
        <v>1470</v>
      </c>
      <c r="E757" s="548">
        <f t="shared" si="57"/>
        <v>4.2474999999999996</v>
      </c>
      <c r="F757" s="193">
        <v>4.2699999999999996</v>
      </c>
      <c r="G757" s="193">
        <v>4.2699999999999996</v>
      </c>
      <c r="H757" s="193">
        <v>4.18</v>
      </c>
      <c r="I757" s="193">
        <v>4.2699999999999996</v>
      </c>
    </row>
    <row r="758" spans="1:9" ht="18" customHeight="1">
      <c r="A758" s="522" t="s">
        <v>1448</v>
      </c>
      <c r="B758" s="520" t="s">
        <v>1471</v>
      </c>
      <c r="C758" s="535"/>
      <c r="D758" s="538"/>
      <c r="E758" s="470">
        <f>AVERAGE(E759:E766)</f>
        <v>4.4840624999999994</v>
      </c>
      <c r="F758" s="470">
        <f>AVERAGE(F759:F766)</f>
        <v>4.495000000000001</v>
      </c>
      <c r="G758" s="470">
        <f>AVERAGE(G759:G766)</f>
        <v>4.5049999999999999</v>
      </c>
      <c r="H758" s="470">
        <f>AVERAGE(H759:H766)</f>
        <v>4.4499999999999993</v>
      </c>
      <c r="I758" s="470">
        <f>AVERAGE(I759:I766)</f>
        <v>4.4862500000000001</v>
      </c>
    </row>
    <row r="759" spans="1:9" ht="18" customHeight="1">
      <c r="A759" s="519"/>
      <c r="B759" s="521"/>
      <c r="C759" s="185" t="s">
        <v>1472</v>
      </c>
      <c r="D759" s="438" t="s">
        <v>1473</v>
      </c>
      <c r="E759" s="560">
        <f>AVERAGE(F759:I759)</f>
        <v>4.7099999999999991</v>
      </c>
      <c r="F759" s="186">
        <v>4.72</v>
      </c>
      <c r="G759" s="186">
        <v>4.6399999999999997</v>
      </c>
      <c r="H759" s="186">
        <v>4.72</v>
      </c>
      <c r="I759" s="186">
        <v>4.76</v>
      </c>
    </row>
    <row r="760" spans="1:9" ht="18" customHeight="1">
      <c r="A760" s="519"/>
      <c r="B760" s="521"/>
      <c r="C760" s="187" t="s">
        <v>1462</v>
      </c>
      <c r="D760" s="442" t="s">
        <v>1474</v>
      </c>
      <c r="E760" s="561">
        <f t="shared" ref="E760:E766" si="58">AVERAGE(F760:I760)</f>
        <v>4.63</v>
      </c>
      <c r="F760" s="189">
        <v>4.5999999999999996</v>
      </c>
      <c r="G760" s="189">
        <v>4.6399999999999997</v>
      </c>
      <c r="H760" s="189">
        <v>4.6399999999999997</v>
      </c>
      <c r="I760" s="189">
        <v>4.6399999999999997</v>
      </c>
    </row>
    <row r="761" spans="1:9" ht="18" customHeight="1">
      <c r="A761" s="519"/>
      <c r="B761" s="521"/>
      <c r="C761" s="187" t="s">
        <v>1475</v>
      </c>
      <c r="D761" s="447" t="s">
        <v>1476</v>
      </c>
      <c r="E761" s="561">
        <f t="shared" si="58"/>
        <v>4.18</v>
      </c>
      <c r="F761" s="189">
        <v>4.12</v>
      </c>
      <c r="G761" s="189">
        <v>4.4400000000000004</v>
      </c>
      <c r="H761" s="189">
        <v>4.16</v>
      </c>
      <c r="I761" s="189">
        <v>4</v>
      </c>
    </row>
    <row r="762" spans="1:9" ht="18" customHeight="1">
      <c r="A762" s="519"/>
      <c r="B762" s="521"/>
      <c r="C762" s="187" t="s">
        <v>1472</v>
      </c>
      <c r="D762" s="442" t="s">
        <v>1477</v>
      </c>
      <c r="E762" s="561">
        <f t="shared" si="58"/>
        <v>4.74</v>
      </c>
      <c r="F762" s="189">
        <v>4.76</v>
      </c>
      <c r="G762" s="189">
        <v>4.72</v>
      </c>
      <c r="H762" s="189">
        <v>4.72</v>
      </c>
      <c r="I762" s="189">
        <v>4.76</v>
      </c>
    </row>
    <row r="763" spans="1:9" ht="18" customHeight="1">
      <c r="A763" s="519"/>
      <c r="B763" s="521"/>
      <c r="C763" s="187" t="s">
        <v>1468</v>
      </c>
      <c r="D763" s="442" t="s">
        <v>1478</v>
      </c>
      <c r="E763" s="561">
        <f t="shared" si="58"/>
        <v>4.1825000000000001</v>
      </c>
      <c r="F763" s="189">
        <v>4.28</v>
      </c>
      <c r="G763" s="189">
        <v>4.16</v>
      </c>
      <c r="H763" s="189">
        <v>4.08</v>
      </c>
      <c r="I763" s="189">
        <v>4.21</v>
      </c>
    </row>
    <row r="764" spans="1:9" ht="18" customHeight="1">
      <c r="A764" s="519"/>
      <c r="B764" s="521"/>
      <c r="C764" s="187" t="s">
        <v>1468</v>
      </c>
      <c r="D764" s="442" t="s">
        <v>1479</v>
      </c>
      <c r="E764" s="561">
        <f t="shared" si="58"/>
        <v>4.12</v>
      </c>
      <c r="F764" s="189">
        <v>4.12</v>
      </c>
      <c r="G764" s="189">
        <v>4.16</v>
      </c>
      <c r="H764" s="189">
        <v>4.08</v>
      </c>
      <c r="I764" s="189">
        <v>4.12</v>
      </c>
    </row>
    <row r="765" spans="1:9" ht="18" customHeight="1">
      <c r="A765" s="519"/>
      <c r="B765" s="521"/>
      <c r="C765" s="187" t="s">
        <v>1480</v>
      </c>
      <c r="D765" s="442" t="s">
        <v>1481</v>
      </c>
      <c r="E765" s="561">
        <f t="shared" si="58"/>
        <v>4.6199999999999992</v>
      </c>
      <c r="F765" s="189">
        <v>4.6399999999999997</v>
      </c>
      <c r="G765" s="189">
        <v>4.5999999999999996</v>
      </c>
      <c r="H765" s="189">
        <v>4.5599999999999996</v>
      </c>
      <c r="I765" s="189">
        <v>4.68</v>
      </c>
    </row>
    <row r="766" spans="1:9" ht="18" customHeight="1">
      <c r="A766" s="519"/>
      <c r="B766" s="521"/>
      <c r="C766" s="192" t="s">
        <v>1480</v>
      </c>
      <c r="D766" s="448" t="s">
        <v>1482</v>
      </c>
      <c r="E766" s="548">
        <f t="shared" si="58"/>
        <v>4.6899999999999995</v>
      </c>
      <c r="F766" s="193">
        <v>4.72</v>
      </c>
      <c r="G766" s="193">
        <v>4.68</v>
      </c>
      <c r="H766" s="193">
        <v>4.6399999999999997</v>
      </c>
      <c r="I766" s="193">
        <v>4.72</v>
      </c>
    </row>
    <row r="767" spans="1:9" ht="18" customHeight="1">
      <c r="A767" s="522" t="s">
        <v>1448</v>
      </c>
      <c r="B767" s="520" t="s">
        <v>1483</v>
      </c>
      <c r="C767" s="535"/>
      <c r="D767" s="538"/>
      <c r="E767" s="470">
        <f>AVERAGE(E768:E772)</f>
        <v>4.6269999999999998</v>
      </c>
      <c r="F767" s="470">
        <f>AVERAGE(F768:F772)</f>
        <v>4.6420000000000003</v>
      </c>
      <c r="G767" s="470">
        <f>AVERAGE(G768:G772)</f>
        <v>4.6260000000000003</v>
      </c>
      <c r="H767" s="470">
        <f>AVERAGE(H768:H772)</f>
        <v>4.5999999999999996</v>
      </c>
      <c r="I767" s="470">
        <f>AVERAGE(I768:I772)</f>
        <v>4.6400000000000006</v>
      </c>
    </row>
    <row r="768" spans="1:9" ht="18" customHeight="1">
      <c r="A768" s="523"/>
      <c r="B768" s="524"/>
      <c r="C768" s="185" t="s">
        <v>1484</v>
      </c>
      <c r="D768" s="438" t="s">
        <v>1485</v>
      </c>
      <c r="E768" s="560">
        <f>AVERAGE(F768:I768)</f>
        <v>4.6574999999999998</v>
      </c>
      <c r="F768" s="186">
        <v>4.68</v>
      </c>
      <c r="G768" s="186">
        <v>4.68</v>
      </c>
      <c r="H768" s="186">
        <v>4.5999999999999996</v>
      </c>
      <c r="I768" s="186">
        <v>4.67</v>
      </c>
    </row>
    <row r="769" spans="1:9" ht="18" customHeight="1">
      <c r="A769" s="523"/>
      <c r="B769" s="524"/>
      <c r="C769" s="187" t="s">
        <v>1486</v>
      </c>
      <c r="D769" s="442" t="s">
        <v>1487</v>
      </c>
      <c r="E769" s="561">
        <f>AVERAGE(F769:I769)</f>
        <v>4.6449999999999996</v>
      </c>
      <c r="F769" s="189">
        <v>4.6500000000000004</v>
      </c>
      <c r="G769" s="189">
        <v>4.6500000000000004</v>
      </c>
      <c r="H769" s="189">
        <v>4.63</v>
      </c>
      <c r="I769" s="189">
        <v>4.6500000000000004</v>
      </c>
    </row>
    <row r="770" spans="1:9" ht="18" customHeight="1">
      <c r="A770" s="523"/>
      <c r="B770" s="524"/>
      <c r="C770" s="187" t="s">
        <v>1488</v>
      </c>
      <c r="D770" s="442" t="s">
        <v>1489</v>
      </c>
      <c r="E770" s="561">
        <f>AVERAGE(F770:I770)</f>
        <v>4.6300000000000008</v>
      </c>
      <c r="F770" s="189">
        <v>4.6500000000000004</v>
      </c>
      <c r="G770" s="189">
        <v>4.6100000000000003</v>
      </c>
      <c r="H770" s="189">
        <v>4.6100000000000003</v>
      </c>
      <c r="I770" s="189">
        <v>4.6500000000000004</v>
      </c>
    </row>
    <row r="771" spans="1:9" ht="18" customHeight="1">
      <c r="A771" s="523"/>
      <c r="B771" s="524"/>
      <c r="C771" s="187" t="s">
        <v>1490</v>
      </c>
      <c r="D771" s="442" t="s">
        <v>1491</v>
      </c>
      <c r="E771" s="561">
        <f>AVERAGE(F771:I771)</f>
        <v>4.6300000000000008</v>
      </c>
      <c r="F771" s="189">
        <v>4.6500000000000004</v>
      </c>
      <c r="G771" s="189">
        <v>4.6100000000000003</v>
      </c>
      <c r="H771" s="189">
        <v>4.6100000000000003</v>
      </c>
      <c r="I771" s="189">
        <v>4.6500000000000004</v>
      </c>
    </row>
    <row r="772" spans="1:9" ht="18" customHeight="1">
      <c r="A772" s="523"/>
      <c r="B772" s="524"/>
      <c r="C772" s="192" t="s">
        <v>1492</v>
      </c>
      <c r="D772" s="443" t="s">
        <v>1493</v>
      </c>
      <c r="E772" s="548">
        <f>AVERAGE(F772:I772)</f>
        <v>4.5724999999999998</v>
      </c>
      <c r="F772" s="195">
        <v>4.58</v>
      </c>
      <c r="G772" s="193">
        <v>4.58</v>
      </c>
      <c r="H772" s="193">
        <v>4.55</v>
      </c>
      <c r="I772" s="193">
        <v>4.58</v>
      </c>
    </row>
    <row r="773" spans="1:9" ht="18" customHeight="1">
      <c r="A773" s="522" t="s">
        <v>1448</v>
      </c>
      <c r="B773" s="520" t="s">
        <v>1494</v>
      </c>
      <c r="C773" s="535"/>
      <c r="D773" s="538"/>
      <c r="E773" s="470">
        <f>AVERAGE(E774:E776)</f>
        <v>4.581666666666667</v>
      </c>
      <c r="F773" s="544">
        <f>AVERAGE(F774:F776)</f>
        <v>4.5766666666666671</v>
      </c>
      <c r="G773" s="470">
        <f>AVERAGE(G774:G776)</f>
        <v>4.5799999999999992</v>
      </c>
      <c r="H773" s="470">
        <f>AVERAGE(H774:H776)</f>
        <v>4.57</v>
      </c>
      <c r="I773" s="470">
        <f>AVERAGE(I774:I776)</f>
        <v>4.6000000000000005</v>
      </c>
    </row>
    <row r="774" spans="1:9" ht="18" customHeight="1">
      <c r="A774" s="523"/>
      <c r="B774" s="521"/>
      <c r="C774" s="185" t="s">
        <v>1495</v>
      </c>
      <c r="D774" s="441" t="s">
        <v>1496</v>
      </c>
      <c r="E774" s="560">
        <f>AVERAGE(F774:I774)</f>
        <v>4.6500000000000004</v>
      </c>
      <c r="F774" s="194">
        <v>4.6500000000000004</v>
      </c>
      <c r="G774" s="186">
        <v>4.6500000000000004</v>
      </c>
      <c r="H774" s="186">
        <v>4.62</v>
      </c>
      <c r="I774" s="186">
        <v>4.68</v>
      </c>
    </row>
    <row r="775" spans="1:9" ht="18" customHeight="1">
      <c r="A775" s="523"/>
      <c r="B775" s="521"/>
      <c r="C775" s="187" t="s">
        <v>1497</v>
      </c>
      <c r="D775" s="442" t="s">
        <v>1498</v>
      </c>
      <c r="E775" s="561">
        <f>AVERAGE(F775:I775)</f>
        <v>4.6025</v>
      </c>
      <c r="F775" s="188">
        <v>4.58</v>
      </c>
      <c r="G775" s="189">
        <v>4.62</v>
      </c>
      <c r="H775" s="189">
        <v>4.59</v>
      </c>
      <c r="I775" s="189">
        <v>4.62</v>
      </c>
    </row>
    <row r="776" spans="1:9" ht="18" customHeight="1">
      <c r="A776" s="523"/>
      <c r="B776" s="521"/>
      <c r="C776" s="192" t="s">
        <v>1499</v>
      </c>
      <c r="D776" s="446" t="s">
        <v>1500</v>
      </c>
      <c r="E776" s="548">
        <f>AVERAGE(F776:I776)</f>
        <v>4.4924999999999997</v>
      </c>
      <c r="F776" s="195">
        <v>4.5</v>
      </c>
      <c r="G776" s="193">
        <v>4.47</v>
      </c>
      <c r="H776" s="193">
        <v>4.5</v>
      </c>
      <c r="I776" s="193">
        <v>4.5</v>
      </c>
    </row>
    <row r="777" spans="1:9" ht="18" customHeight="1">
      <c r="A777" s="522" t="s">
        <v>1448</v>
      </c>
      <c r="B777" s="520" t="s">
        <v>1501</v>
      </c>
      <c r="C777" s="535"/>
      <c r="D777" s="538"/>
      <c r="E777" s="470">
        <f>AVERAGE(E778:E782)</f>
        <v>4.5385</v>
      </c>
      <c r="F777" s="544">
        <f>AVERAGE(F778:F782)</f>
        <v>4.5240000000000009</v>
      </c>
      <c r="G777" s="470">
        <f>AVERAGE(G778:G782)</f>
        <v>4.4799999999999995</v>
      </c>
      <c r="H777" s="470">
        <f>AVERAGE(H778:H782)</f>
        <v>4.5540000000000003</v>
      </c>
      <c r="I777" s="470">
        <f>AVERAGE(I778:I782)</f>
        <v>4.596000000000001</v>
      </c>
    </row>
    <row r="778" spans="1:9" ht="18" customHeight="1">
      <c r="A778" s="523"/>
      <c r="B778" s="521"/>
      <c r="C778" s="185" t="s">
        <v>1502</v>
      </c>
      <c r="D778" s="438" t="s">
        <v>1503</v>
      </c>
      <c r="E778" s="560">
        <f>AVERAGE(F778:I778)</f>
        <v>4.5525000000000002</v>
      </c>
      <c r="F778" s="194">
        <v>4.4800000000000004</v>
      </c>
      <c r="G778" s="186">
        <v>4.57</v>
      </c>
      <c r="H778" s="186">
        <v>4.57</v>
      </c>
      <c r="I778" s="186">
        <v>4.59</v>
      </c>
    </row>
    <row r="779" spans="1:9" ht="18" customHeight="1">
      <c r="A779" s="523"/>
      <c r="B779" s="521"/>
      <c r="C779" s="187" t="s">
        <v>1504</v>
      </c>
      <c r="D779" s="442" t="s">
        <v>1505</v>
      </c>
      <c r="E779" s="561">
        <f>AVERAGE(F779:I779)</f>
        <v>4.2850000000000001</v>
      </c>
      <c r="F779" s="188">
        <v>4.26</v>
      </c>
      <c r="G779" s="189">
        <v>4.17</v>
      </c>
      <c r="H779" s="189">
        <v>4.32</v>
      </c>
      <c r="I779" s="189">
        <v>4.3899999999999997</v>
      </c>
    </row>
    <row r="780" spans="1:9" ht="18" customHeight="1">
      <c r="A780" s="523"/>
      <c r="B780" s="521"/>
      <c r="C780" s="187" t="s">
        <v>1462</v>
      </c>
      <c r="D780" s="442" t="s">
        <v>1506</v>
      </c>
      <c r="E780" s="561">
        <f>AVERAGE(F780:I780)</f>
        <v>4.5250000000000004</v>
      </c>
      <c r="F780" s="188">
        <v>4.57</v>
      </c>
      <c r="G780" s="189">
        <v>4.3899999999999997</v>
      </c>
      <c r="H780" s="189">
        <v>4.57</v>
      </c>
      <c r="I780" s="189">
        <v>4.57</v>
      </c>
    </row>
    <row r="781" spans="1:9" ht="18" customHeight="1">
      <c r="A781" s="523"/>
      <c r="B781" s="521"/>
      <c r="C781" s="187" t="s">
        <v>1507</v>
      </c>
      <c r="D781" s="442" t="s">
        <v>1508</v>
      </c>
      <c r="E781" s="561">
        <f>AVERAGE(F781:I781)</f>
        <v>4.5999999999999996</v>
      </c>
      <c r="F781" s="188">
        <v>4.57</v>
      </c>
      <c r="G781" s="189">
        <v>4.57</v>
      </c>
      <c r="H781" s="189">
        <v>4.6100000000000003</v>
      </c>
      <c r="I781" s="189">
        <v>4.6500000000000004</v>
      </c>
    </row>
    <row r="782" spans="1:9" ht="18" customHeight="1">
      <c r="A782" s="523"/>
      <c r="B782" s="521"/>
      <c r="C782" s="550" t="s">
        <v>1509</v>
      </c>
      <c r="D782" s="551" t="s">
        <v>1510</v>
      </c>
      <c r="E782" s="548">
        <f>AVERAGE(F782:I782)</f>
        <v>4.7300000000000004</v>
      </c>
      <c r="F782" s="552">
        <v>4.74</v>
      </c>
      <c r="G782" s="553">
        <v>4.7</v>
      </c>
      <c r="H782" s="553">
        <v>4.7</v>
      </c>
      <c r="I782" s="553">
        <v>4.78</v>
      </c>
    </row>
    <row r="783" spans="1:9" ht="18" customHeight="1">
      <c r="A783" s="522" t="s">
        <v>1448</v>
      </c>
      <c r="B783" s="520" t="s">
        <v>1511</v>
      </c>
      <c r="C783" s="535"/>
      <c r="D783" s="538"/>
      <c r="E783" s="549">
        <f>AVERAGE(E784:E792)</f>
        <v>4.546388888888889</v>
      </c>
      <c r="F783" s="544">
        <f>AVERAGE(F784:F792)</f>
        <v>4.5555555555555554</v>
      </c>
      <c r="G783" s="470">
        <f>AVERAGE(G784:G792)</f>
        <v>4.5488888888888885</v>
      </c>
      <c r="H783" s="470">
        <f>AVERAGE(H784:H792)</f>
        <v>4.5233333333333334</v>
      </c>
      <c r="I783" s="470">
        <f>AVERAGE(I784:I792)</f>
        <v>4.5577777777777779</v>
      </c>
    </row>
    <row r="784" spans="1:9" ht="18" customHeight="1">
      <c r="A784" s="523"/>
      <c r="B784" s="521"/>
      <c r="C784" s="185" t="s">
        <v>1512</v>
      </c>
      <c r="D784" s="438" t="s">
        <v>1513</v>
      </c>
      <c r="E784" s="560">
        <f>AVERAGE(F784:I784)</f>
        <v>4.6400000000000006</v>
      </c>
      <c r="F784" s="194">
        <v>4.6399999999999997</v>
      </c>
      <c r="G784" s="186">
        <v>4.63</v>
      </c>
      <c r="H784" s="186">
        <v>4.62</v>
      </c>
      <c r="I784" s="186">
        <v>4.67</v>
      </c>
    </row>
    <row r="785" spans="1:9" ht="18" customHeight="1">
      <c r="A785" s="523"/>
      <c r="B785" s="521"/>
      <c r="C785" s="187" t="s">
        <v>1512</v>
      </c>
      <c r="D785" s="442" t="s">
        <v>1514</v>
      </c>
      <c r="E785" s="561">
        <f t="shared" ref="E785:E792" si="59">AVERAGE(F785:I785)</f>
        <v>4.6274999999999995</v>
      </c>
      <c r="F785" s="188">
        <v>4.63</v>
      </c>
      <c r="G785" s="189">
        <v>4.63</v>
      </c>
      <c r="H785" s="189">
        <v>4.62</v>
      </c>
      <c r="I785" s="189">
        <v>4.63</v>
      </c>
    </row>
    <row r="786" spans="1:9" ht="18" customHeight="1">
      <c r="A786" s="523"/>
      <c r="B786" s="521"/>
      <c r="C786" s="187" t="s">
        <v>1512</v>
      </c>
      <c r="D786" s="442" t="s">
        <v>1515</v>
      </c>
      <c r="E786" s="564">
        <f t="shared" si="59"/>
        <v>4.6050000000000004</v>
      </c>
      <c r="F786" s="189">
        <v>4.59</v>
      </c>
      <c r="G786" s="189">
        <v>4.62</v>
      </c>
      <c r="H786" s="189">
        <v>4.62</v>
      </c>
      <c r="I786" s="189">
        <v>4.59</v>
      </c>
    </row>
    <row r="787" spans="1:9" ht="18" customHeight="1">
      <c r="A787" s="523"/>
      <c r="B787" s="521"/>
      <c r="C787" s="187" t="s">
        <v>1512</v>
      </c>
      <c r="D787" s="442" t="s">
        <v>1516</v>
      </c>
      <c r="E787" s="564">
        <f t="shared" si="59"/>
        <v>4.6550000000000002</v>
      </c>
      <c r="F787" s="189">
        <v>4.71</v>
      </c>
      <c r="G787" s="189">
        <v>4.6500000000000004</v>
      </c>
      <c r="H787" s="189">
        <v>4.62</v>
      </c>
      <c r="I787" s="189">
        <v>4.6399999999999997</v>
      </c>
    </row>
    <row r="788" spans="1:9" ht="18" customHeight="1">
      <c r="A788" s="523"/>
      <c r="B788" s="521"/>
      <c r="C788" s="187" t="s">
        <v>1512</v>
      </c>
      <c r="D788" s="442" t="s">
        <v>1517</v>
      </c>
      <c r="E788" s="564">
        <f t="shared" si="59"/>
        <v>4.5574999999999992</v>
      </c>
      <c r="F788" s="189">
        <v>4.53</v>
      </c>
      <c r="G788" s="189">
        <v>4.58</v>
      </c>
      <c r="H788" s="189">
        <v>4.5599999999999996</v>
      </c>
      <c r="I788" s="189">
        <v>4.5599999999999996</v>
      </c>
    </row>
    <row r="789" spans="1:9" ht="18" customHeight="1">
      <c r="A789" s="523"/>
      <c r="B789" s="521"/>
      <c r="C789" s="187" t="s">
        <v>1518</v>
      </c>
      <c r="D789" s="442" t="s">
        <v>1519</v>
      </c>
      <c r="E789" s="564">
        <f t="shared" si="59"/>
        <v>4.7275</v>
      </c>
      <c r="F789" s="189">
        <v>4.74</v>
      </c>
      <c r="G789" s="189">
        <v>4.68</v>
      </c>
      <c r="H789" s="189">
        <v>4.7300000000000004</v>
      </c>
      <c r="I789" s="189">
        <v>4.76</v>
      </c>
    </row>
    <row r="790" spans="1:9" ht="18" customHeight="1">
      <c r="A790" s="523"/>
      <c r="B790" s="521"/>
      <c r="C790" s="187" t="s">
        <v>1520</v>
      </c>
      <c r="D790" s="442" t="s">
        <v>1521</v>
      </c>
      <c r="E790" s="564">
        <f t="shared" si="59"/>
        <v>4.3450000000000006</v>
      </c>
      <c r="F790" s="189">
        <v>4.3600000000000003</v>
      </c>
      <c r="G790" s="189">
        <v>4.4000000000000004</v>
      </c>
      <c r="H790" s="189">
        <v>4.24</v>
      </c>
      <c r="I790" s="189">
        <v>4.38</v>
      </c>
    </row>
    <row r="791" spans="1:9" ht="18" customHeight="1">
      <c r="A791" s="523"/>
      <c r="B791" s="521"/>
      <c r="C791" s="187" t="s">
        <v>1522</v>
      </c>
      <c r="D791" s="442" t="s">
        <v>1523</v>
      </c>
      <c r="E791" s="564">
        <f t="shared" si="59"/>
        <v>4.59</v>
      </c>
      <c r="F791" s="189">
        <v>4.58</v>
      </c>
      <c r="G791" s="189">
        <v>4.5999999999999996</v>
      </c>
      <c r="H791" s="189">
        <v>4.5999999999999996</v>
      </c>
      <c r="I791" s="189">
        <v>4.58</v>
      </c>
    </row>
    <row r="792" spans="1:9" ht="18" customHeight="1">
      <c r="A792" s="523"/>
      <c r="B792" s="521"/>
      <c r="C792" s="192" t="s">
        <v>1524</v>
      </c>
      <c r="D792" s="443" t="s">
        <v>1525</v>
      </c>
      <c r="E792" s="571">
        <f t="shared" si="59"/>
        <v>4.17</v>
      </c>
      <c r="F792" s="193">
        <v>4.22</v>
      </c>
      <c r="G792" s="193">
        <v>4.1500000000000004</v>
      </c>
      <c r="H792" s="193">
        <v>4.0999999999999996</v>
      </c>
      <c r="I792" s="193">
        <v>4.21</v>
      </c>
    </row>
    <row r="793" spans="1:9" ht="18" customHeight="1">
      <c r="A793" s="522" t="s">
        <v>1448</v>
      </c>
      <c r="B793" s="520" t="s">
        <v>1526</v>
      </c>
      <c r="C793" s="535"/>
      <c r="D793" s="538"/>
      <c r="E793" s="544">
        <f>AVERAGE(E794:E815)</f>
        <v>4.3850000000000007</v>
      </c>
      <c r="F793" s="470">
        <f>AVERAGE(F794:F815)</f>
        <v>4.3899999999999997</v>
      </c>
      <c r="G793" s="470">
        <f>AVERAGE(G794:G815)</f>
        <v>4.3822727272727269</v>
      </c>
      <c r="H793" s="470">
        <f>AVERAGE(H794:H815)</f>
        <v>4.3854545454545466</v>
      </c>
      <c r="I793" s="470">
        <f>AVERAGE(I794:I815)</f>
        <v>4.3822727272727278</v>
      </c>
    </row>
    <row r="794" spans="1:9" ht="18" customHeight="1">
      <c r="A794" s="523"/>
      <c r="B794" s="521"/>
      <c r="C794" s="185" t="s">
        <v>1527</v>
      </c>
      <c r="D794" s="438" t="s">
        <v>1528</v>
      </c>
      <c r="E794" s="572">
        <f>AVERAGE(F794:I794)</f>
        <v>4.4924999999999997</v>
      </c>
      <c r="F794" s="186">
        <v>4.5</v>
      </c>
      <c r="G794" s="186">
        <v>4.5</v>
      </c>
      <c r="H794" s="186">
        <v>4.47</v>
      </c>
      <c r="I794" s="186">
        <v>4.5</v>
      </c>
    </row>
    <row r="795" spans="1:9" ht="18" customHeight="1">
      <c r="A795" s="523"/>
      <c r="B795" s="521"/>
      <c r="C795" s="187" t="s">
        <v>1529</v>
      </c>
      <c r="D795" s="442" t="s">
        <v>1530</v>
      </c>
      <c r="E795" s="564">
        <f t="shared" ref="E795:E815" si="60">AVERAGE(F795:I795)</f>
        <v>4.0374999999999996</v>
      </c>
      <c r="F795" s="189">
        <v>4.05</v>
      </c>
      <c r="G795" s="189">
        <v>4.05</v>
      </c>
      <c r="H795" s="189">
        <v>3.97</v>
      </c>
      <c r="I795" s="189">
        <v>4.08</v>
      </c>
    </row>
    <row r="796" spans="1:9" ht="18" customHeight="1">
      <c r="A796" s="523"/>
      <c r="B796" s="521"/>
      <c r="C796" s="187" t="s">
        <v>1531</v>
      </c>
      <c r="D796" s="442" t="s">
        <v>1532</v>
      </c>
      <c r="E796" s="564">
        <f t="shared" si="60"/>
        <v>4.4874999999999998</v>
      </c>
      <c r="F796" s="189">
        <v>4.49</v>
      </c>
      <c r="G796" s="189">
        <v>4.51</v>
      </c>
      <c r="H796" s="189">
        <v>4.51</v>
      </c>
      <c r="I796" s="189">
        <v>4.4400000000000004</v>
      </c>
    </row>
    <row r="797" spans="1:9" ht="18" customHeight="1">
      <c r="A797" s="523"/>
      <c r="B797" s="521"/>
      <c r="C797" s="187" t="s">
        <v>1533</v>
      </c>
      <c r="D797" s="442" t="s">
        <v>1534</v>
      </c>
      <c r="E797" s="564">
        <f t="shared" si="60"/>
        <v>4.3899999999999997</v>
      </c>
      <c r="F797" s="189">
        <v>4.38</v>
      </c>
      <c r="G797" s="189">
        <v>4.41</v>
      </c>
      <c r="H797" s="189">
        <v>4.3600000000000003</v>
      </c>
      <c r="I797" s="189">
        <v>4.41</v>
      </c>
    </row>
    <row r="798" spans="1:9" ht="18" customHeight="1">
      <c r="A798" s="523"/>
      <c r="B798" s="521"/>
      <c r="C798" s="187" t="s">
        <v>1535</v>
      </c>
      <c r="D798" s="442" t="s">
        <v>1536</v>
      </c>
      <c r="E798" s="564">
        <f t="shared" si="60"/>
        <v>4.4399999999999995</v>
      </c>
      <c r="F798" s="189">
        <v>4.41</v>
      </c>
      <c r="G798" s="189">
        <v>4.41</v>
      </c>
      <c r="H798" s="189">
        <v>4.47</v>
      </c>
      <c r="I798" s="189">
        <v>4.47</v>
      </c>
    </row>
    <row r="799" spans="1:9" ht="18" customHeight="1">
      <c r="A799" s="523"/>
      <c r="B799" s="521"/>
      <c r="C799" s="187" t="s">
        <v>1537</v>
      </c>
      <c r="D799" s="442" t="s">
        <v>1538</v>
      </c>
      <c r="E799" s="564">
        <f t="shared" si="60"/>
        <v>4.5199999999999996</v>
      </c>
      <c r="F799" s="189">
        <v>4.54</v>
      </c>
      <c r="G799" s="189">
        <v>4.54</v>
      </c>
      <c r="H799" s="189">
        <v>4.46</v>
      </c>
      <c r="I799" s="189">
        <v>4.54</v>
      </c>
    </row>
    <row r="800" spans="1:9" ht="18" customHeight="1">
      <c r="A800" s="523"/>
      <c r="B800" s="521"/>
      <c r="C800" s="187" t="s">
        <v>1539</v>
      </c>
      <c r="D800" s="442" t="s">
        <v>1540</v>
      </c>
      <c r="E800" s="564">
        <f t="shared" si="60"/>
        <v>4.43</v>
      </c>
      <c r="F800" s="189">
        <v>4.43</v>
      </c>
      <c r="G800" s="189">
        <v>4.43</v>
      </c>
      <c r="H800" s="189">
        <v>4.43</v>
      </c>
      <c r="I800" s="189">
        <v>4.43</v>
      </c>
    </row>
    <row r="801" spans="1:9" ht="18" customHeight="1">
      <c r="A801" s="523"/>
      <c r="B801" s="521"/>
      <c r="C801" s="187" t="s">
        <v>1541</v>
      </c>
      <c r="D801" s="442" t="s">
        <v>1542</v>
      </c>
      <c r="E801" s="564">
        <f t="shared" si="60"/>
        <v>4.5299999999999994</v>
      </c>
      <c r="F801" s="189">
        <v>4.5</v>
      </c>
      <c r="G801" s="189">
        <v>4.5</v>
      </c>
      <c r="H801" s="189">
        <v>4.5599999999999996</v>
      </c>
      <c r="I801" s="189">
        <v>4.5599999999999996</v>
      </c>
    </row>
    <row r="802" spans="1:9" ht="18" customHeight="1">
      <c r="A802" s="523"/>
      <c r="B802" s="521"/>
      <c r="C802" s="187" t="s">
        <v>1543</v>
      </c>
      <c r="D802" s="442" t="s">
        <v>1544</v>
      </c>
      <c r="E802" s="564">
        <f t="shared" si="60"/>
        <v>4.4850000000000003</v>
      </c>
      <c r="F802" s="189">
        <v>4.5</v>
      </c>
      <c r="G802" s="189">
        <v>4.5</v>
      </c>
      <c r="H802" s="189">
        <v>4.4400000000000004</v>
      </c>
      <c r="I802" s="189">
        <v>4.5</v>
      </c>
    </row>
    <row r="803" spans="1:9" ht="18" customHeight="1">
      <c r="A803" s="523"/>
      <c r="B803" s="521"/>
      <c r="C803" s="187" t="s">
        <v>1545</v>
      </c>
      <c r="D803" s="442" t="s">
        <v>1546</v>
      </c>
      <c r="E803" s="564">
        <f t="shared" si="60"/>
        <v>4.6224999999999996</v>
      </c>
      <c r="F803" s="189">
        <v>4.71</v>
      </c>
      <c r="G803" s="189">
        <v>4.6399999999999997</v>
      </c>
      <c r="H803" s="189">
        <v>4.6399999999999997</v>
      </c>
      <c r="I803" s="189">
        <v>4.5</v>
      </c>
    </row>
    <row r="804" spans="1:9" ht="18" customHeight="1">
      <c r="A804" s="523"/>
      <c r="B804" s="521"/>
      <c r="C804" s="187" t="s">
        <v>1547</v>
      </c>
      <c r="D804" s="442" t="s">
        <v>1548</v>
      </c>
      <c r="E804" s="564">
        <f t="shared" si="60"/>
        <v>4.0874999999999995</v>
      </c>
      <c r="F804" s="189">
        <v>4.12</v>
      </c>
      <c r="G804" s="189">
        <v>4.08</v>
      </c>
      <c r="H804" s="189">
        <v>4.1100000000000003</v>
      </c>
      <c r="I804" s="189">
        <v>4.04</v>
      </c>
    </row>
    <row r="805" spans="1:9" ht="18" customHeight="1">
      <c r="A805" s="523"/>
      <c r="B805" s="521"/>
      <c r="C805" s="187" t="s">
        <v>1547</v>
      </c>
      <c r="D805" s="442" t="s">
        <v>1549</v>
      </c>
      <c r="E805" s="564">
        <f t="shared" si="60"/>
        <v>4.1275000000000004</v>
      </c>
      <c r="F805" s="189">
        <v>4.1500000000000004</v>
      </c>
      <c r="G805" s="189">
        <v>4.1100000000000003</v>
      </c>
      <c r="H805" s="189">
        <v>4.12</v>
      </c>
      <c r="I805" s="189">
        <v>4.13</v>
      </c>
    </row>
    <row r="806" spans="1:9" ht="18" customHeight="1">
      <c r="A806" s="523"/>
      <c r="B806" s="521"/>
      <c r="C806" s="187" t="s">
        <v>1550</v>
      </c>
      <c r="D806" s="442" t="s">
        <v>1551</v>
      </c>
      <c r="E806" s="564">
        <f t="shared" si="60"/>
        <v>4.3350000000000009</v>
      </c>
      <c r="F806" s="189">
        <v>4.2699999999999996</v>
      </c>
      <c r="G806" s="189">
        <v>4.37</v>
      </c>
      <c r="H806" s="189">
        <v>4.37</v>
      </c>
      <c r="I806" s="189">
        <v>4.33</v>
      </c>
    </row>
    <row r="807" spans="1:9" ht="18" customHeight="1">
      <c r="A807" s="523"/>
      <c r="B807" s="521"/>
      <c r="C807" s="187" t="s">
        <v>1552</v>
      </c>
      <c r="D807" s="442" t="s">
        <v>1553</v>
      </c>
      <c r="E807" s="564">
        <f t="shared" si="60"/>
        <v>4.625</v>
      </c>
      <c r="F807" s="189">
        <v>4.6500000000000004</v>
      </c>
      <c r="G807" s="189">
        <v>4.55</v>
      </c>
      <c r="H807" s="189">
        <v>4.6500000000000004</v>
      </c>
      <c r="I807" s="189">
        <v>4.6500000000000004</v>
      </c>
    </row>
    <row r="808" spans="1:9" ht="18" customHeight="1">
      <c r="A808" s="523"/>
      <c r="B808" s="521"/>
      <c r="C808" s="187" t="s">
        <v>1554</v>
      </c>
      <c r="D808" s="442" t="s">
        <v>1555</v>
      </c>
      <c r="E808" s="564">
        <f t="shared" si="60"/>
        <v>4.7650000000000006</v>
      </c>
      <c r="F808" s="189">
        <v>4.78</v>
      </c>
      <c r="G808" s="189">
        <v>4.78</v>
      </c>
      <c r="H808" s="189">
        <v>4.83</v>
      </c>
      <c r="I808" s="189">
        <v>4.67</v>
      </c>
    </row>
    <row r="809" spans="1:9" ht="18" customHeight="1">
      <c r="A809" s="523"/>
      <c r="B809" s="521"/>
      <c r="C809" s="187" t="s">
        <v>1556</v>
      </c>
      <c r="D809" s="442" t="s">
        <v>1557</v>
      </c>
      <c r="E809" s="564">
        <f t="shared" si="60"/>
        <v>4.62</v>
      </c>
      <c r="F809" s="189">
        <v>4.62</v>
      </c>
      <c r="G809" s="189">
        <v>4.62</v>
      </c>
      <c r="H809" s="189">
        <v>4.62</v>
      </c>
      <c r="I809" s="189">
        <v>4.62</v>
      </c>
    </row>
    <row r="810" spans="1:9" ht="18" customHeight="1">
      <c r="A810" s="523"/>
      <c r="B810" s="521"/>
      <c r="C810" s="187" t="s">
        <v>1558</v>
      </c>
      <c r="D810" s="442" t="s">
        <v>1559</v>
      </c>
      <c r="E810" s="564">
        <f t="shared" si="60"/>
        <v>3.67</v>
      </c>
      <c r="F810" s="189">
        <v>3.67</v>
      </c>
      <c r="G810" s="189">
        <v>3.67</v>
      </c>
      <c r="H810" s="189">
        <v>3.67</v>
      </c>
      <c r="I810" s="189">
        <v>3.67</v>
      </c>
    </row>
    <row r="811" spans="1:9" ht="18" customHeight="1">
      <c r="A811" s="523"/>
      <c r="B811" s="521"/>
      <c r="C811" s="187" t="s">
        <v>1560</v>
      </c>
      <c r="D811" s="442" t="s">
        <v>1561</v>
      </c>
      <c r="E811" s="564">
        <f t="shared" si="60"/>
        <v>4.5125000000000002</v>
      </c>
      <c r="F811" s="189">
        <v>4.51</v>
      </c>
      <c r="G811" s="189">
        <v>4.43</v>
      </c>
      <c r="H811" s="189">
        <v>4.57</v>
      </c>
      <c r="I811" s="189">
        <v>4.54</v>
      </c>
    </row>
    <row r="812" spans="1:9" ht="18" customHeight="1">
      <c r="A812" s="523"/>
      <c r="B812" s="521"/>
      <c r="C812" s="187" t="s">
        <v>1562</v>
      </c>
      <c r="D812" s="442" t="s">
        <v>1563</v>
      </c>
      <c r="E812" s="564">
        <f t="shared" si="60"/>
        <v>4.5625</v>
      </c>
      <c r="F812" s="189">
        <v>4.57</v>
      </c>
      <c r="G812" s="189">
        <v>4.57</v>
      </c>
      <c r="H812" s="189">
        <v>4.54</v>
      </c>
      <c r="I812" s="189">
        <v>4.57</v>
      </c>
    </row>
    <row r="813" spans="1:9" ht="18" customHeight="1">
      <c r="A813" s="523"/>
      <c r="B813" s="521"/>
      <c r="C813" s="187" t="s">
        <v>1564</v>
      </c>
      <c r="D813" s="442" t="s">
        <v>1565</v>
      </c>
      <c r="E813" s="564">
        <f t="shared" si="60"/>
        <v>3.8075000000000001</v>
      </c>
      <c r="F813" s="189">
        <v>3.79</v>
      </c>
      <c r="G813" s="189">
        <v>3.79</v>
      </c>
      <c r="H813" s="189">
        <v>3.79</v>
      </c>
      <c r="I813" s="189">
        <v>3.86</v>
      </c>
    </row>
    <row r="814" spans="1:9" ht="18" customHeight="1">
      <c r="A814" s="523"/>
      <c r="B814" s="521"/>
      <c r="C814" s="187" t="s">
        <v>1566</v>
      </c>
      <c r="D814" s="442" t="s">
        <v>1567</v>
      </c>
      <c r="E814" s="564">
        <f t="shared" si="60"/>
        <v>4.1824999999999992</v>
      </c>
      <c r="F814" s="189">
        <v>4.2</v>
      </c>
      <c r="G814" s="189">
        <v>4.22</v>
      </c>
      <c r="H814" s="189">
        <v>4.1399999999999997</v>
      </c>
      <c r="I814" s="189">
        <v>4.17</v>
      </c>
    </row>
    <row r="815" spans="1:9" ht="18" customHeight="1">
      <c r="A815" s="523"/>
      <c r="B815" s="521"/>
      <c r="C815" s="205" t="s">
        <v>1568</v>
      </c>
      <c r="D815" s="473" t="s">
        <v>1569</v>
      </c>
      <c r="E815" s="573">
        <f t="shared" si="60"/>
        <v>4.74</v>
      </c>
      <c r="F815" s="191">
        <v>4.74</v>
      </c>
      <c r="G815" s="191">
        <v>4.7300000000000004</v>
      </c>
      <c r="H815" s="191">
        <v>4.76</v>
      </c>
      <c r="I815" s="191">
        <v>4.7300000000000004</v>
      </c>
    </row>
    <row r="816" spans="1:9" ht="18" customHeight="1">
      <c r="A816" s="522" t="s">
        <v>5729</v>
      </c>
      <c r="B816" s="520" t="s">
        <v>1579</v>
      </c>
      <c r="C816" s="535"/>
      <c r="D816" s="538"/>
      <c r="E816" s="470">
        <f>AVERAGE(E817)</f>
        <v>4.567499999999999</v>
      </c>
      <c r="F816" s="470">
        <f>AVERAGE(F817)</f>
        <v>4.58</v>
      </c>
      <c r="G816" s="470">
        <f>AVERAGE(G817)</f>
        <v>4.53</v>
      </c>
      <c r="H816" s="470">
        <f>AVERAGE(H817)</f>
        <v>4.5599999999999996</v>
      </c>
      <c r="I816" s="470">
        <f>AVERAGE(I817)</f>
        <v>4.5999999999999996</v>
      </c>
    </row>
    <row r="817" spans="1:9" ht="18" customHeight="1">
      <c r="A817" s="523"/>
      <c r="B817" s="524"/>
      <c r="C817" s="200" t="s">
        <v>1580</v>
      </c>
      <c r="D817" s="438" t="s">
        <v>965</v>
      </c>
      <c r="E817" s="549">
        <f>AVERAGE(F817:I817)</f>
        <v>4.567499999999999</v>
      </c>
      <c r="F817" s="189">
        <v>4.58</v>
      </c>
      <c r="G817" s="189">
        <v>4.53</v>
      </c>
      <c r="H817" s="189">
        <v>4.5599999999999996</v>
      </c>
      <c r="I817" s="189">
        <v>4.5999999999999996</v>
      </c>
    </row>
    <row r="818" spans="1:9" ht="18" customHeight="1">
      <c r="A818" s="522" t="s">
        <v>5729</v>
      </c>
      <c r="B818" s="520" t="s">
        <v>1581</v>
      </c>
      <c r="C818" s="535"/>
      <c r="D818" s="538"/>
      <c r="E818" s="470">
        <f>AVERAGE(E819:E824)</f>
        <v>4.5170833333333329</v>
      </c>
      <c r="F818" s="470">
        <f>AVERAGE(F819:F824)</f>
        <v>4.5083333333333337</v>
      </c>
      <c r="G818" s="470">
        <f>AVERAGE(G819:G824)</f>
        <v>4.5283333333333333</v>
      </c>
      <c r="H818" s="470">
        <f>AVERAGE(H819:H824)</f>
        <v>4.4916666666666663</v>
      </c>
      <c r="I818" s="470">
        <f>AVERAGE(I819:I824)</f>
        <v>4.54</v>
      </c>
    </row>
    <row r="819" spans="1:9" ht="18" customHeight="1">
      <c r="A819" s="523"/>
      <c r="B819" s="521"/>
      <c r="C819" s="185" t="s">
        <v>1582</v>
      </c>
      <c r="D819" s="438" t="s">
        <v>1583</v>
      </c>
      <c r="E819" s="560">
        <f t="shared" ref="E819:E824" si="61">AVERAGE(F819:I819)</f>
        <v>4.6375000000000002</v>
      </c>
      <c r="F819" s="194">
        <v>4.62</v>
      </c>
      <c r="G819" s="186">
        <v>4.62</v>
      </c>
      <c r="H819" s="186">
        <v>4.62</v>
      </c>
      <c r="I819" s="186">
        <v>4.6900000000000004</v>
      </c>
    </row>
    <row r="820" spans="1:9" ht="18" customHeight="1">
      <c r="A820" s="523"/>
      <c r="B820" s="521"/>
      <c r="C820" s="187" t="s">
        <v>1584</v>
      </c>
      <c r="D820" s="442" t="s">
        <v>1585</v>
      </c>
      <c r="E820" s="561">
        <f t="shared" si="61"/>
        <v>4.6375000000000002</v>
      </c>
      <c r="F820" s="188">
        <v>4.62</v>
      </c>
      <c r="G820" s="189">
        <v>4.6900000000000004</v>
      </c>
      <c r="H820" s="189">
        <v>4.62</v>
      </c>
      <c r="I820" s="189">
        <v>4.62</v>
      </c>
    </row>
    <row r="821" spans="1:9" ht="18" customHeight="1">
      <c r="A821" s="523"/>
      <c r="B821" s="521"/>
      <c r="C821" s="187" t="s">
        <v>1586</v>
      </c>
      <c r="D821" s="444" t="s">
        <v>1587</v>
      </c>
      <c r="E821" s="561">
        <f t="shared" si="61"/>
        <v>4.5825000000000005</v>
      </c>
      <c r="F821" s="188">
        <v>4.5599999999999996</v>
      </c>
      <c r="G821" s="189">
        <v>4.62</v>
      </c>
      <c r="H821" s="189">
        <v>4.53</v>
      </c>
      <c r="I821" s="189">
        <v>4.62</v>
      </c>
    </row>
    <row r="822" spans="1:9" ht="18" customHeight="1">
      <c r="A822" s="523"/>
      <c r="B822" s="521"/>
      <c r="C822" s="187" t="s">
        <v>1588</v>
      </c>
      <c r="D822" s="442" t="s">
        <v>1589</v>
      </c>
      <c r="E822" s="561">
        <f t="shared" si="61"/>
        <v>4.59</v>
      </c>
      <c r="F822" s="188">
        <v>4.62</v>
      </c>
      <c r="G822" s="189">
        <v>4.62</v>
      </c>
      <c r="H822" s="189">
        <v>4.5599999999999996</v>
      </c>
      <c r="I822" s="189">
        <v>4.5599999999999996</v>
      </c>
    </row>
    <row r="823" spans="1:9" ht="18" customHeight="1">
      <c r="A823" s="523"/>
      <c r="B823" s="521"/>
      <c r="C823" s="187" t="s">
        <v>1590</v>
      </c>
      <c r="D823" s="442" t="s">
        <v>1591</v>
      </c>
      <c r="E823" s="561">
        <f t="shared" si="61"/>
        <v>4.17</v>
      </c>
      <c r="F823" s="188">
        <v>4.1900000000000004</v>
      </c>
      <c r="G823" s="189">
        <v>4.12</v>
      </c>
      <c r="H823" s="189">
        <v>4.12</v>
      </c>
      <c r="I823" s="189">
        <v>4.25</v>
      </c>
    </row>
    <row r="824" spans="1:9" ht="18" customHeight="1">
      <c r="A824" s="523"/>
      <c r="B824" s="521"/>
      <c r="C824" s="192" t="s">
        <v>1592</v>
      </c>
      <c r="D824" s="443" t="s">
        <v>1593</v>
      </c>
      <c r="E824" s="548">
        <f t="shared" si="61"/>
        <v>4.4850000000000003</v>
      </c>
      <c r="F824" s="195">
        <v>4.4400000000000004</v>
      </c>
      <c r="G824" s="193">
        <v>4.5</v>
      </c>
      <c r="H824" s="193">
        <v>4.5</v>
      </c>
      <c r="I824" s="193">
        <v>4.5</v>
      </c>
    </row>
    <row r="825" spans="1:9" ht="18" customHeight="1">
      <c r="A825" s="522" t="s">
        <v>5729</v>
      </c>
      <c r="B825" s="520" t="s">
        <v>1594</v>
      </c>
      <c r="C825" s="535"/>
      <c r="D825" s="538"/>
      <c r="E825" s="470">
        <f>AVERAGE(E826:E831)</f>
        <v>4.8579166666666671</v>
      </c>
      <c r="F825" s="470">
        <f>AVERAGE(F826:F831)</f>
        <v>4.84</v>
      </c>
      <c r="G825" s="470">
        <f>AVERAGE(G826:G831)</f>
        <v>4.8699999999999992</v>
      </c>
      <c r="H825" s="470">
        <f>AVERAGE(H826:H831)</f>
        <v>4.87</v>
      </c>
      <c r="I825" s="470">
        <f>AVERAGE(I826:I831)</f>
        <v>4.8516666666666666</v>
      </c>
    </row>
    <row r="826" spans="1:9" ht="18" customHeight="1">
      <c r="A826" s="523"/>
      <c r="B826" s="521"/>
      <c r="C826" s="185" t="s">
        <v>1595</v>
      </c>
      <c r="D826" s="438" t="s">
        <v>1596</v>
      </c>
      <c r="E826" s="560">
        <f t="shared" ref="E826:E831" si="62">AVERAGE(F826:I826)</f>
        <v>4.7774999999999999</v>
      </c>
      <c r="F826" s="194">
        <v>4.76</v>
      </c>
      <c r="G826" s="186">
        <v>4.82</v>
      </c>
      <c r="H826" s="186">
        <v>4.82</v>
      </c>
      <c r="I826" s="186">
        <v>4.71</v>
      </c>
    </row>
    <row r="827" spans="1:9" ht="18" customHeight="1">
      <c r="A827" s="523"/>
      <c r="B827" s="521"/>
      <c r="C827" s="187" t="s">
        <v>1597</v>
      </c>
      <c r="D827" s="444" t="s">
        <v>1598</v>
      </c>
      <c r="E827" s="561">
        <f t="shared" si="62"/>
        <v>4.8650000000000002</v>
      </c>
      <c r="F827" s="188">
        <v>4.88</v>
      </c>
      <c r="G827" s="189">
        <v>4.88</v>
      </c>
      <c r="H827" s="189">
        <v>4.88</v>
      </c>
      <c r="I827" s="189">
        <v>4.82</v>
      </c>
    </row>
    <row r="828" spans="1:9" ht="18" customHeight="1">
      <c r="A828" s="523"/>
      <c r="B828" s="521"/>
      <c r="C828" s="187" t="s">
        <v>1597</v>
      </c>
      <c r="D828" s="442" t="s">
        <v>1599</v>
      </c>
      <c r="E828" s="561">
        <f t="shared" si="62"/>
        <v>4.88</v>
      </c>
      <c r="F828" s="188">
        <v>4.88</v>
      </c>
      <c r="G828" s="189">
        <v>4.88</v>
      </c>
      <c r="H828" s="189">
        <v>4.88</v>
      </c>
      <c r="I828" s="189">
        <v>4.88</v>
      </c>
    </row>
    <row r="829" spans="1:9" ht="18" customHeight="1">
      <c r="A829" s="523"/>
      <c r="B829" s="521"/>
      <c r="C829" s="187" t="s">
        <v>1597</v>
      </c>
      <c r="D829" s="442" t="s">
        <v>1600</v>
      </c>
      <c r="E829" s="561">
        <f t="shared" si="62"/>
        <v>4.8499999999999996</v>
      </c>
      <c r="F829" s="188">
        <v>4.82</v>
      </c>
      <c r="G829" s="189">
        <v>4.88</v>
      </c>
      <c r="H829" s="189">
        <v>4.82</v>
      </c>
      <c r="I829" s="189">
        <v>4.88</v>
      </c>
    </row>
    <row r="830" spans="1:9" ht="18" customHeight="1">
      <c r="A830" s="523"/>
      <c r="B830" s="521"/>
      <c r="C830" s="187" t="s">
        <v>1597</v>
      </c>
      <c r="D830" s="442" t="s">
        <v>1601</v>
      </c>
      <c r="E830" s="561">
        <f t="shared" si="62"/>
        <v>4.88</v>
      </c>
      <c r="F830" s="188">
        <v>4.82</v>
      </c>
      <c r="G830" s="189">
        <v>4.88</v>
      </c>
      <c r="H830" s="189">
        <v>4.88</v>
      </c>
      <c r="I830" s="189">
        <v>4.9400000000000004</v>
      </c>
    </row>
    <row r="831" spans="1:9" ht="18" customHeight="1">
      <c r="A831" s="523"/>
      <c r="B831" s="521"/>
      <c r="C831" s="192" t="s">
        <v>1597</v>
      </c>
      <c r="D831" s="448" t="s">
        <v>1602</v>
      </c>
      <c r="E831" s="548">
        <f t="shared" si="62"/>
        <v>4.8949999999999996</v>
      </c>
      <c r="F831" s="195">
        <v>4.88</v>
      </c>
      <c r="G831" s="193">
        <v>4.88</v>
      </c>
      <c r="H831" s="193">
        <v>4.9400000000000004</v>
      </c>
      <c r="I831" s="193">
        <v>4.88</v>
      </c>
    </row>
    <row r="832" spans="1:9" ht="18" customHeight="1">
      <c r="A832" s="522" t="s">
        <v>5729</v>
      </c>
      <c r="B832" s="520" t="s">
        <v>1603</v>
      </c>
      <c r="C832" s="535"/>
      <c r="D832" s="538"/>
      <c r="E832" s="470">
        <f>AVERAGE(E833:E843)</f>
        <v>4.5493181818181823</v>
      </c>
      <c r="F832" s="470">
        <f>AVERAGE(F833:F843)</f>
        <v>4.5509090909090908</v>
      </c>
      <c r="G832" s="470">
        <f>AVERAGE(G833:G843)</f>
        <v>4.5581818181818177</v>
      </c>
      <c r="H832" s="470">
        <f>AVERAGE(H833:H843)</f>
        <v>4.5409090909090901</v>
      </c>
      <c r="I832" s="470">
        <f>AVERAGE(I833:I843)</f>
        <v>4.5472727272727278</v>
      </c>
    </row>
    <row r="833" spans="1:9" ht="18" customHeight="1">
      <c r="A833" s="523"/>
      <c r="B833" s="521"/>
      <c r="C833" s="185" t="s">
        <v>1604</v>
      </c>
      <c r="D833" s="438" t="s">
        <v>1605</v>
      </c>
      <c r="E833" s="560">
        <f>AVERAGE(F833:I833)</f>
        <v>4.5749999999999993</v>
      </c>
      <c r="F833" s="186">
        <v>4.55</v>
      </c>
      <c r="G833" s="186">
        <v>4.5999999999999996</v>
      </c>
      <c r="H833" s="186">
        <v>4.58</v>
      </c>
      <c r="I833" s="186">
        <v>4.57</v>
      </c>
    </row>
    <row r="834" spans="1:9" ht="18" customHeight="1">
      <c r="A834" s="523"/>
      <c r="B834" s="521"/>
      <c r="C834" s="187" t="s">
        <v>1606</v>
      </c>
      <c r="D834" s="439" t="s">
        <v>1607</v>
      </c>
      <c r="E834" s="561">
        <f t="shared" ref="E834:E843" si="63">AVERAGE(F834:I834)</f>
        <v>4.5600000000000005</v>
      </c>
      <c r="F834" s="188">
        <v>4.54</v>
      </c>
      <c r="G834" s="189">
        <v>4.58</v>
      </c>
      <c r="H834" s="189">
        <v>4.59</v>
      </c>
      <c r="I834" s="189">
        <v>4.53</v>
      </c>
    </row>
    <row r="835" spans="1:9" ht="18" customHeight="1">
      <c r="A835" s="523"/>
      <c r="B835" s="521"/>
      <c r="C835" s="187" t="s">
        <v>1608</v>
      </c>
      <c r="D835" s="442" t="s">
        <v>1609</v>
      </c>
      <c r="E835" s="561">
        <f t="shared" si="63"/>
        <v>4.5425000000000004</v>
      </c>
      <c r="F835" s="188">
        <v>4.57</v>
      </c>
      <c r="G835" s="189">
        <v>4.57</v>
      </c>
      <c r="H835" s="189">
        <v>4.5</v>
      </c>
      <c r="I835" s="189">
        <v>4.53</v>
      </c>
    </row>
    <row r="836" spans="1:9" ht="18" customHeight="1">
      <c r="A836" s="523"/>
      <c r="B836" s="521"/>
      <c r="C836" s="187" t="s">
        <v>1610</v>
      </c>
      <c r="D836" s="439" t="s">
        <v>1611</v>
      </c>
      <c r="E836" s="561">
        <f t="shared" si="63"/>
        <v>4.4950000000000001</v>
      </c>
      <c r="F836" s="188">
        <v>4.49</v>
      </c>
      <c r="G836" s="189">
        <v>4.49</v>
      </c>
      <c r="H836" s="189">
        <v>4.51</v>
      </c>
      <c r="I836" s="189">
        <v>4.49</v>
      </c>
    </row>
    <row r="837" spans="1:9" ht="18" customHeight="1">
      <c r="A837" s="523"/>
      <c r="B837" s="521"/>
      <c r="C837" s="187" t="s">
        <v>304</v>
      </c>
      <c r="D837" s="439" t="s">
        <v>1612</v>
      </c>
      <c r="E837" s="561">
        <f t="shared" si="63"/>
        <v>4.5475000000000003</v>
      </c>
      <c r="F837" s="188">
        <v>4.53</v>
      </c>
      <c r="G837" s="189">
        <v>4.55</v>
      </c>
      <c r="H837" s="189">
        <v>4.57</v>
      </c>
      <c r="I837" s="189">
        <v>4.54</v>
      </c>
    </row>
    <row r="838" spans="1:9" ht="18" customHeight="1">
      <c r="A838" s="523"/>
      <c r="B838" s="521"/>
      <c r="C838" s="187" t="s">
        <v>302</v>
      </c>
      <c r="D838" s="439" t="s">
        <v>1613</v>
      </c>
      <c r="E838" s="561">
        <f t="shared" si="63"/>
        <v>4.5049999999999999</v>
      </c>
      <c r="F838" s="188">
        <v>4.53</v>
      </c>
      <c r="G838" s="189">
        <v>4.5199999999999996</v>
      </c>
      <c r="H838" s="189">
        <v>4.42</v>
      </c>
      <c r="I838" s="189">
        <v>4.55</v>
      </c>
    </row>
    <row r="839" spans="1:9" ht="18" customHeight="1">
      <c r="A839" s="523"/>
      <c r="B839" s="521"/>
      <c r="C839" s="187" t="s">
        <v>1614</v>
      </c>
      <c r="D839" s="439" t="s">
        <v>1615</v>
      </c>
      <c r="E839" s="561">
        <f t="shared" si="63"/>
        <v>4.5225</v>
      </c>
      <c r="F839" s="188">
        <v>4.51</v>
      </c>
      <c r="G839" s="189">
        <v>4.51</v>
      </c>
      <c r="H839" s="189">
        <v>4.5199999999999996</v>
      </c>
      <c r="I839" s="189">
        <v>4.55</v>
      </c>
    </row>
    <row r="840" spans="1:9" ht="18" customHeight="1">
      <c r="A840" s="523"/>
      <c r="B840" s="521"/>
      <c r="C840" s="187" t="s">
        <v>1616</v>
      </c>
      <c r="D840" s="439" t="s">
        <v>1617</v>
      </c>
      <c r="E840" s="561">
        <f t="shared" si="63"/>
        <v>4.5125000000000002</v>
      </c>
      <c r="F840" s="188">
        <v>4.53</v>
      </c>
      <c r="G840" s="189">
        <v>4.51</v>
      </c>
      <c r="H840" s="189">
        <v>4.53</v>
      </c>
      <c r="I840" s="189">
        <v>4.4800000000000004</v>
      </c>
    </row>
    <row r="841" spans="1:9" ht="18" customHeight="1">
      <c r="A841" s="523"/>
      <c r="B841" s="521"/>
      <c r="C841" s="187" t="s">
        <v>169</v>
      </c>
      <c r="D841" s="439" t="s">
        <v>1618</v>
      </c>
      <c r="E841" s="561">
        <f t="shared" si="63"/>
        <v>4.5674999999999999</v>
      </c>
      <c r="F841" s="188">
        <v>4.5599999999999996</v>
      </c>
      <c r="G841" s="189">
        <v>4.57</v>
      </c>
      <c r="H841" s="189">
        <v>4.57</v>
      </c>
      <c r="I841" s="189">
        <v>4.57</v>
      </c>
    </row>
    <row r="842" spans="1:9" ht="18" customHeight="1">
      <c r="A842" s="523"/>
      <c r="B842" s="521"/>
      <c r="C842" s="187" t="s">
        <v>1619</v>
      </c>
      <c r="D842" s="439" t="s">
        <v>311</v>
      </c>
      <c r="E842" s="561">
        <f t="shared" si="63"/>
        <v>4.6150000000000002</v>
      </c>
      <c r="F842" s="188">
        <v>4.6500000000000004</v>
      </c>
      <c r="G842" s="189">
        <v>4.62</v>
      </c>
      <c r="H842" s="189">
        <v>4.58</v>
      </c>
      <c r="I842" s="189">
        <v>4.6100000000000003</v>
      </c>
    </row>
    <row r="843" spans="1:9" ht="18" customHeight="1">
      <c r="A843" s="523"/>
      <c r="B843" s="521"/>
      <c r="C843" s="192" t="s">
        <v>1620</v>
      </c>
      <c r="D843" s="440" t="s">
        <v>1621</v>
      </c>
      <c r="E843" s="548">
        <f t="shared" si="63"/>
        <v>4.5999999999999996</v>
      </c>
      <c r="F843" s="195">
        <v>4.5999999999999996</v>
      </c>
      <c r="G843" s="193">
        <v>4.62</v>
      </c>
      <c r="H843" s="193">
        <v>4.58</v>
      </c>
      <c r="I843" s="193">
        <v>4.5999999999999996</v>
      </c>
    </row>
    <row r="844" spans="1:9" ht="18" customHeight="1">
      <c r="A844" s="522" t="s">
        <v>5729</v>
      </c>
      <c r="B844" s="520" t="s">
        <v>155</v>
      </c>
      <c r="C844" s="535"/>
      <c r="D844" s="538"/>
      <c r="E844" s="470">
        <f>AVERAGE(E845:E866)</f>
        <v>4.4298863636363643</v>
      </c>
      <c r="F844" s="544">
        <f>AVERAGE(F845:F866)</f>
        <v>4.4368181818181816</v>
      </c>
      <c r="G844" s="470">
        <f>AVERAGE(G845:G866)</f>
        <v>4.4168181818181829</v>
      </c>
      <c r="H844" s="470">
        <f>AVERAGE(H845:H866)</f>
        <v>4.4363636363636365</v>
      </c>
      <c r="I844" s="470">
        <f>AVERAGE(I845:I866)</f>
        <v>4.4295454545454538</v>
      </c>
    </row>
    <row r="845" spans="1:9" ht="18" customHeight="1">
      <c r="A845" s="523"/>
      <c r="B845" s="521"/>
      <c r="C845" s="185" t="s">
        <v>1622</v>
      </c>
      <c r="D845" s="441" t="s">
        <v>1623</v>
      </c>
      <c r="E845" s="560">
        <f>AVERAGE(F845:I845)</f>
        <v>4.4749999999999996</v>
      </c>
      <c r="F845" s="186">
        <v>4.42</v>
      </c>
      <c r="G845" s="186">
        <v>4.4800000000000004</v>
      </c>
      <c r="H845" s="186">
        <v>4.5199999999999996</v>
      </c>
      <c r="I845" s="186">
        <v>4.4800000000000004</v>
      </c>
    </row>
    <row r="846" spans="1:9" ht="18" customHeight="1">
      <c r="A846" s="523"/>
      <c r="B846" s="521"/>
      <c r="C846" s="187" t="s">
        <v>1624</v>
      </c>
      <c r="D846" s="442" t="s">
        <v>1625</v>
      </c>
      <c r="E846" s="565">
        <f t="shared" ref="E846:E866" si="64">AVERAGE(F846:I846)</f>
        <v>4.5724999999999998</v>
      </c>
      <c r="F846" s="189">
        <v>4.58</v>
      </c>
      <c r="G846" s="189">
        <v>4.58</v>
      </c>
      <c r="H846" s="189">
        <v>4.57</v>
      </c>
      <c r="I846" s="189">
        <v>4.5599999999999996</v>
      </c>
    </row>
    <row r="847" spans="1:9" ht="18" customHeight="1">
      <c r="A847" s="523"/>
      <c r="B847" s="521"/>
      <c r="C847" s="187" t="s">
        <v>1626</v>
      </c>
      <c r="D847" s="442" t="s">
        <v>1627</v>
      </c>
      <c r="E847" s="565">
        <f t="shared" si="64"/>
        <v>4.5350000000000001</v>
      </c>
      <c r="F847" s="189">
        <v>4.5199999999999996</v>
      </c>
      <c r="G847" s="189">
        <v>4.5199999999999996</v>
      </c>
      <c r="H847" s="189">
        <v>4.55</v>
      </c>
      <c r="I847" s="189">
        <v>4.55</v>
      </c>
    </row>
    <row r="848" spans="1:9" ht="18" customHeight="1">
      <c r="A848" s="523"/>
      <c r="B848" s="521"/>
      <c r="C848" s="187" t="s">
        <v>1628</v>
      </c>
      <c r="D848" s="439" t="s">
        <v>1629</v>
      </c>
      <c r="E848" s="565">
        <f t="shared" si="64"/>
        <v>4.41</v>
      </c>
      <c r="F848" s="189">
        <v>4.4400000000000004</v>
      </c>
      <c r="G848" s="189">
        <v>4.38</v>
      </c>
      <c r="H848" s="189">
        <v>4.38</v>
      </c>
      <c r="I848" s="189">
        <v>4.4400000000000004</v>
      </c>
    </row>
    <row r="849" spans="1:9" ht="18" customHeight="1">
      <c r="A849" s="523"/>
      <c r="B849" s="521"/>
      <c r="C849" s="187" t="s">
        <v>1630</v>
      </c>
      <c r="D849" s="439" t="s">
        <v>1631</v>
      </c>
      <c r="E849" s="565">
        <f t="shared" si="64"/>
        <v>4.5299999999999994</v>
      </c>
      <c r="F849" s="189">
        <v>4.5599999999999996</v>
      </c>
      <c r="G849" s="189">
        <v>4.4400000000000004</v>
      </c>
      <c r="H849" s="189">
        <v>4.5599999999999996</v>
      </c>
      <c r="I849" s="189">
        <v>4.5599999999999996</v>
      </c>
    </row>
    <row r="850" spans="1:9" ht="18" customHeight="1">
      <c r="A850" s="523"/>
      <c r="B850" s="521"/>
      <c r="C850" s="187" t="s">
        <v>1632</v>
      </c>
      <c r="D850" s="439" t="s">
        <v>1633</v>
      </c>
      <c r="E850" s="565">
        <f t="shared" si="64"/>
        <v>4.43</v>
      </c>
      <c r="F850" s="189">
        <v>4.45</v>
      </c>
      <c r="G850" s="189">
        <v>4.2699999999999996</v>
      </c>
      <c r="H850" s="189">
        <v>4.5</v>
      </c>
      <c r="I850" s="189">
        <v>4.5</v>
      </c>
    </row>
    <row r="851" spans="1:9" ht="18" customHeight="1">
      <c r="A851" s="523"/>
      <c r="B851" s="521"/>
      <c r="C851" s="187" t="s">
        <v>1634</v>
      </c>
      <c r="D851" s="439" t="s">
        <v>1635</v>
      </c>
      <c r="E851" s="565">
        <f t="shared" si="64"/>
        <v>4.4425000000000008</v>
      </c>
      <c r="F851" s="189">
        <v>4.53</v>
      </c>
      <c r="G851" s="189">
        <v>4.47</v>
      </c>
      <c r="H851" s="189">
        <v>4.53</v>
      </c>
      <c r="I851" s="189">
        <v>4.24</v>
      </c>
    </row>
    <row r="852" spans="1:9" ht="18" customHeight="1">
      <c r="A852" s="523"/>
      <c r="B852" s="521"/>
      <c r="C852" s="187" t="s">
        <v>1636</v>
      </c>
      <c r="D852" s="439" t="s">
        <v>1637</v>
      </c>
      <c r="E852" s="565">
        <f t="shared" si="64"/>
        <v>4.5824999999999996</v>
      </c>
      <c r="F852" s="189">
        <v>4.53</v>
      </c>
      <c r="G852" s="189">
        <v>4.5999999999999996</v>
      </c>
      <c r="H852" s="189">
        <v>4.5999999999999996</v>
      </c>
      <c r="I852" s="189">
        <v>4.5999999999999996</v>
      </c>
    </row>
    <row r="853" spans="1:9" ht="18" customHeight="1">
      <c r="A853" s="523"/>
      <c r="B853" s="521"/>
      <c r="C853" s="187" t="s">
        <v>337</v>
      </c>
      <c r="D853" s="439" t="s">
        <v>1638</v>
      </c>
      <c r="E853" s="565">
        <f t="shared" si="64"/>
        <v>4.6924999999999999</v>
      </c>
      <c r="F853" s="189">
        <v>4.6399999999999997</v>
      </c>
      <c r="G853" s="189">
        <v>4.71</v>
      </c>
      <c r="H853" s="189">
        <v>4.71</v>
      </c>
      <c r="I853" s="189">
        <v>4.71</v>
      </c>
    </row>
    <row r="854" spans="1:9" ht="18" customHeight="1">
      <c r="A854" s="523"/>
      <c r="B854" s="521"/>
      <c r="C854" s="187" t="s">
        <v>1639</v>
      </c>
      <c r="D854" s="439" t="s">
        <v>1640</v>
      </c>
      <c r="E854" s="565">
        <f t="shared" si="64"/>
        <v>3.9950000000000001</v>
      </c>
      <c r="F854" s="189">
        <v>4.04</v>
      </c>
      <c r="G854" s="189">
        <v>4.04</v>
      </c>
      <c r="H854" s="189">
        <v>3.86</v>
      </c>
      <c r="I854" s="189">
        <v>4.04</v>
      </c>
    </row>
    <row r="855" spans="1:9" ht="18" customHeight="1">
      <c r="A855" s="523"/>
      <c r="B855" s="521"/>
      <c r="C855" s="187" t="s">
        <v>1639</v>
      </c>
      <c r="D855" s="439" t="s">
        <v>1641</v>
      </c>
      <c r="E855" s="565">
        <f t="shared" si="64"/>
        <v>4.0049999999999999</v>
      </c>
      <c r="F855" s="189">
        <v>4.03</v>
      </c>
      <c r="G855" s="189">
        <v>3.99</v>
      </c>
      <c r="H855" s="189">
        <v>4</v>
      </c>
      <c r="I855" s="189">
        <v>4</v>
      </c>
    </row>
    <row r="856" spans="1:9" ht="18" customHeight="1">
      <c r="A856" s="523"/>
      <c r="B856" s="521"/>
      <c r="C856" s="187" t="s">
        <v>669</v>
      </c>
      <c r="D856" s="439" t="s">
        <v>1642</v>
      </c>
      <c r="E856" s="565">
        <f t="shared" si="64"/>
        <v>4.53</v>
      </c>
      <c r="F856" s="189">
        <v>4.53</v>
      </c>
      <c r="G856" s="189">
        <v>4.53</v>
      </c>
      <c r="H856" s="189">
        <v>4.53</v>
      </c>
      <c r="I856" s="189">
        <v>4.53</v>
      </c>
    </row>
    <row r="857" spans="1:9" ht="18" customHeight="1">
      <c r="A857" s="523"/>
      <c r="B857" s="521"/>
      <c r="C857" s="187" t="s">
        <v>671</v>
      </c>
      <c r="D857" s="439" t="s">
        <v>1002</v>
      </c>
      <c r="E857" s="565">
        <f t="shared" si="64"/>
        <v>4.625</v>
      </c>
      <c r="F857" s="189">
        <v>4.6500000000000004</v>
      </c>
      <c r="G857" s="189">
        <v>4.5999999999999996</v>
      </c>
      <c r="H857" s="189">
        <v>4.6500000000000004</v>
      </c>
      <c r="I857" s="189">
        <v>4.5999999999999996</v>
      </c>
    </row>
    <row r="858" spans="1:9" ht="18" customHeight="1">
      <c r="A858" s="523"/>
      <c r="B858" s="521"/>
      <c r="C858" s="187" t="s">
        <v>1643</v>
      </c>
      <c r="D858" s="439" t="s">
        <v>806</v>
      </c>
      <c r="E858" s="565">
        <f t="shared" si="64"/>
        <v>4.76</v>
      </c>
      <c r="F858" s="189">
        <v>4.76</v>
      </c>
      <c r="G858" s="189">
        <v>4.76</v>
      </c>
      <c r="H858" s="189">
        <v>4.76</v>
      </c>
      <c r="I858" s="189">
        <v>4.76</v>
      </c>
    </row>
    <row r="859" spans="1:9" ht="18" customHeight="1">
      <c r="A859" s="523"/>
      <c r="B859" s="521"/>
      <c r="C859" s="187" t="s">
        <v>1644</v>
      </c>
      <c r="D859" s="439" t="s">
        <v>875</v>
      </c>
      <c r="E859" s="561">
        <f t="shared" si="64"/>
        <v>4.5</v>
      </c>
      <c r="F859" s="189">
        <v>4.5</v>
      </c>
      <c r="G859" s="189">
        <v>4.43</v>
      </c>
      <c r="H859" s="189">
        <v>4.5</v>
      </c>
      <c r="I859" s="189">
        <v>4.57</v>
      </c>
    </row>
    <row r="860" spans="1:9" ht="18" customHeight="1">
      <c r="A860" s="523"/>
      <c r="B860" s="521"/>
      <c r="C860" s="187" t="s">
        <v>1645</v>
      </c>
      <c r="D860" s="442" t="s">
        <v>678</v>
      </c>
      <c r="E860" s="561">
        <f t="shared" si="64"/>
        <v>3.8525</v>
      </c>
      <c r="F860" s="188">
        <v>3.83</v>
      </c>
      <c r="G860" s="189">
        <v>3.83</v>
      </c>
      <c r="H860" s="189">
        <v>3.92</v>
      </c>
      <c r="I860" s="189">
        <v>3.83</v>
      </c>
    </row>
    <row r="861" spans="1:9" ht="18" customHeight="1">
      <c r="A861" s="523"/>
      <c r="B861" s="521"/>
      <c r="C861" s="187" t="s">
        <v>1646</v>
      </c>
      <c r="D861" s="442" t="s">
        <v>1647</v>
      </c>
      <c r="E861" s="561">
        <f t="shared" si="64"/>
        <v>4.6050000000000004</v>
      </c>
      <c r="F861" s="188">
        <v>4.63</v>
      </c>
      <c r="G861" s="189">
        <v>4.62</v>
      </c>
      <c r="H861" s="189">
        <v>4.57</v>
      </c>
      <c r="I861" s="189">
        <v>4.5999999999999996</v>
      </c>
    </row>
    <row r="862" spans="1:9" ht="18" customHeight="1">
      <c r="A862" s="523"/>
      <c r="B862" s="521"/>
      <c r="C862" s="187" t="s">
        <v>459</v>
      </c>
      <c r="D862" s="444" t="s">
        <v>1648</v>
      </c>
      <c r="E862" s="561">
        <f t="shared" si="64"/>
        <v>4.5625</v>
      </c>
      <c r="F862" s="188">
        <v>4.58</v>
      </c>
      <c r="G862" s="189">
        <v>4.58</v>
      </c>
      <c r="H862" s="189">
        <v>4.5599999999999996</v>
      </c>
      <c r="I862" s="189">
        <v>4.53</v>
      </c>
    </row>
    <row r="863" spans="1:9" ht="18" customHeight="1">
      <c r="A863" s="523"/>
      <c r="B863" s="521"/>
      <c r="C863" s="187" t="s">
        <v>1649</v>
      </c>
      <c r="D863" s="444" t="s">
        <v>1650</v>
      </c>
      <c r="E863" s="561">
        <f t="shared" si="64"/>
        <v>3.7749999999999999</v>
      </c>
      <c r="F863" s="188">
        <v>3.76</v>
      </c>
      <c r="G863" s="189">
        <v>3.76</v>
      </c>
      <c r="H863" s="189">
        <v>3.76</v>
      </c>
      <c r="I863" s="189">
        <v>3.82</v>
      </c>
    </row>
    <row r="864" spans="1:9" ht="18" customHeight="1">
      <c r="A864" s="523"/>
      <c r="B864" s="521"/>
      <c r="C864" s="187" t="s">
        <v>1651</v>
      </c>
      <c r="D864" s="442" t="s">
        <v>1652</v>
      </c>
      <c r="E864" s="561">
        <f t="shared" si="64"/>
        <v>4.4799999999999995</v>
      </c>
      <c r="F864" s="188">
        <v>4.5199999999999996</v>
      </c>
      <c r="G864" s="189">
        <v>4.45</v>
      </c>
      <c r="H864" s="189">
        <v>4.5</v>
      </c>
      <c r="I864" s="189">
        <v>4.45</v>
      </c>
    </row>
    <row r="865" spans="1:9" ht="18" customHeight="1">
      <c r="A865" s="523"/>
      <c r="B865" s="521"/>
      <c r="C865" s="187" t="s">
        <v>1653</v>
      </c>
      <c r="D865" s="442" t="s">
        <v>1654</v>
      </c>
      <c r="E865" s="561">
        <f t="shared" si="64"/>
        <v>4.7324999999999999</v>
      </c>
      <c r="F865" s="188">
        <v>4.7300000000000004</v>
      </c>
      <c r="G865" s="189">
        <v>4.75</v>
      </c>
      <c r="H865" s="189">
        <v>4.71</v>
      </c>
      <c r="I865" s="189">
        <v>4.74</v>
      </c>
    </row>
    <row r="866" spans="1:9" ht="18" customHeight="1">
      <c r="A866" s="523"/>
      <c r="B866" s="521"/>
      <c r="C866" s="205" t="s">
        <v>1655</v>
      </c>
      <c r="D866" s="473" t="s">
        <v>1656</v>
      </c>
      <c r="E866" s="562">
        <f t="shared" si="64"/>
        <v>4.3650000000000002</v>
      </c>
      <c r="F866" s="190">
        <v>4.38</v>
      </c>
      <c r="G866" s="191">
        <v>4.38</v>
      </c>
      <c r="H866" s="191">
        <v>4.3600000000000003</v>
      </c>
      <c r="I866" s="191">
        <v>4.34</v>
      </c>
    </row>
    <row r="867" spans="1:9" ht="18" customHeight="1">
      <c r="A867" s="520" t="s">
        <v>5730</v>
      </c>
      <c r="B867" s="526"/>
      <c r="C867" s="526"/>
      <c r="D867" s="546"/>
      <c r="E867" s="470">
        <f>AVERAGEIF($C587:$C866,"*",E587:E866)</f>
        <v>4.5052272727272724</v>
      </c>
      <c r="F867" s="470">
        <f t="shared" ref="F867:I867" si="65">AVERAGEIF($C587:$C866,"*",F587:F866)</f>
        <v>4.5058498023715403</v>
      </c>
      <c r="G867" s="470">
        <f t="shared" si="65"/>
        <v>4.5082608695652153</v>
      </c>
      <c r="H867" s="470">
        <f t="shared" si="65"/>
        <v>4.4954150197628469</v>
      </c>
      <c r="I867" s="470">
        <f t="shared" si="65"/>
        <v>4.5113833992094818</v>
      </c>
    </row>
    <row r="868" spans="1:9" ht="18" customHeight="1">
      <c r="A868" s="522" t="s">
        <v>5731</v>
      </c>
      <c r="B868" s="520" t="s">
        <v>1659</v>
      </c>
      <c r="C868" s="528"/>
      <c r="D868" s="547"/>
      <c r="E868" s="470">
        <f>AVERAGE(E869:E870)</f>
        <v>4.2974999999999994</v>
      </c>
      <c r="F868" s="470">
        <f>AVERAGE(F869:F870)</f>
        <v>4.21</v>
      </c>
      <c r="G868" s="470">
        <f>AVERAGE(G869:G870)</f>
        <v>4.335</v>
      </c>
      <c r="H868" s="470">
        <f>AVERAGE(H869:H870)</f>
        <v>4.25</v>
      </c>
      <c r="I868" s="470">
        <f>AVERAGE(I869:I870)</f>
        <v>4.3949999999999996</v>
      </c>
    </row>
    <row r="869" spans="1:9" ht="18" customHeight="1">
      <c r="A869" s="519"/>
      <c r="B869" s="521"/>
      <c r="C869" s="185" t="s">
        <v>1660</v>
      </c>
      <c r="D869" s="438" t="s">
        <v>1661</v>
      </c>
      <c r="E869" s="560">
        <f>AVERAGE(F869:I869)</f>
        <v>4.085</v>
      </c>
      <c r="F869" s="186">
        <v>4</v>
      </c>
      <c r="G869" s="186">
        <v>4.17</v>
      </c>
      <c r="H869" s="186">
        <v>4</v>
      </c>
      <c r="I869" s="186">
        <v>4.17</v>
      </c>
    </row>
    <row r="870" spans="1:9" ht="18" customHeight="1">
      <c r="A870" s="519"/>
      <c r="B870" s="521"/>
      <c r="C870" s="192" t="s">
        <v>1662</v>
      </c>
      <c r="D870" s="440" t="s">
        <v>1663</v>
      </c>
      <c r="E870" s="548">
        <f>AVERAGE(F870:I870)</f>
        <v>4.51</v>
      </c>
      <c r="F870" s="195">
        <v>4.42</v>
      </c>
      <c r="G870" s="193">
        <v>4.5</v>
      </c>
      <c r="H870" s="193">
        <v>4.5</v>
      </c>
      <c r="I870" s="193">
        <v>4.62</v>
      </c>
    </row>
    <row r="871" spans="1:9" ht="18" customHeight="1">
      <c r="A871" s="522" t="s">
        <v>5731</v>
      </c>
      <c r="B871" s="520" t="s">
        <v>1664</v>
      </c>
      <c r="C871" s="535"/>
      <c r="D871" s="538"/>
      <c r="E871" s="545">
        <f>AVERAGE(E872:E878)</f>
        <v>4.6046428571428573</v>
      </c>
      <c r="F871" s="545">
        <f>AVERAGE(F872:F878)</f>
        <v>4.6099999999999994</v>
      </c>
      <c r="G871" s="545">
        <f>AVERAGE(G872:G878)</f>
        <v>4.6042857142857141</v>
      </c>
      <c r="H871" s="545">
        <f>AVERAGE(H872:H878)</f>
        <v>4.5871428571428572</v>
      </c>
      <c r="I871" s="545">
        <f>AVERAGE(I872:I878)</f>
        <v>4.6171428571428574</v>
      </c>
    </row>
    <row r="872" spans="1:9" ht="18" customHeight="1">
      <c r="A872" s="519"/>
      <c r="B872" s="521"/>
      <c r="C872" s="185" t="s">
        <v>134</v>
      </c>
      <c r="D872" s="438" t="s">
        <v>1665</v>
      </c>
      <c r="E872" s="560">
        <f>AVERAGE(F872:I872)</f>
        <v>4.625</v>
      </c>
      <c r="F872" s="194">
        <v>4.62</v>
      </c>
      <c r="G872" s="186">
        <v>4.6100000000000003</v>
      </c>
      <c r="H872" s="186">
        <v>4.62</v>
      </c>
      <c r="I872" s="186">
        <v>4.6500000000000004</v>
      </c>
    </row>
    <row r="873" spans="1:9" ht="18" customHeight="1">
      <c r="A873" s="519"/>
      <c r="B873" s="521"/>
      <c r="C873" s="187" t="s">
        <v>1666</v>
      </c>
      <c r="D873" s="442" t="s">
        <v>1667</v>
      </c>
      <c r="E873" s="561">
        <f t="shared" ref="E873:E878" si="66">AVERAGE(F873:I873)</f>
        <v>4.5674999999999999</v>
      </c>
      <c r="F873" s="188">
        <v>4.5999999999999996</v>
      </c>
      <c r="G873" s="189">
        <v>4.57</v>
      </c>
      <c r="H873" s="189">
        <v>4.55</v>
      </c>
      <c r="I873" s="189">
        <v>4.55</v>
      </c>
    </row>
    <row r="874" spans="1:9" ht="18" customHeight="1">
      <c r="A874" s="519"/>
      <c r="B874" s="521"/>
      <c r="C874" s="187" t="s">
        <v>1666</v>
      </c>
      <c r="D874" s="439" t="s">
        <v>1668</v>
      </c>
      <c r="E874" s="561">
        <f t="shared" si="66"/>
        <v>4.5824999999999996</v>
      </c>
      <c r="F874" s="188">
        <v>4.5999999999999996</v>
      </c>
      <c r="G874" s="189">
        <v>4.5599999999999996</v>
      </c>
      <c r="H874" s="189">
        <v>4.57</v>
      </c>
      <c r="I874" s="189">
        <v>4.5999999999999996</v>
      </c>
    </row>
    <row r="875" spans="1:9" ht="18" customHeight="1">
      <c r="A875" s="519"/>
      <c r="B875" s="521"/>
      <c r="C875" s="187" t="s">
        <v>967</v>
      </c>
      <c r="D875" s="439" t="s">
        <v>970</v>
      </c>
      <c r="E875" s="561">
        <f t="shared" si="66"/>
        <v>4.6400000000000006</v>
      </c>
      <c r="F875" s="188">
        <v>4.6399999999999997</v>
      </c>
      <c r="G875" s="189">
        <v>4.62</v>
      </c>
      <c r="H875" s="189">
        <v>4.6500000000000004</v>
      </c>
      <c r="I875" s="189">
        <v>4.6500000000000004</v>
      </c>
    </row>
    <row r="876" spans="1:9" ht="18" customHeight="1">
      <c r="A876" s="519"/>
      <c r="B876" s="521"/>
      <c r="C876" s="187" t="s">
        <v>967</v>
      </c>
      <c r="D876" s="439" t="s">
        <v>1517</v>
      </c>
      <c r="E876" s="561">
        <f t="shared" si="66"/>
        <v>4.51</v>
      </c>
      <c r="F876" s="188">
        <v>4.51</v>
      </c>
      <c r="G876" s="189">
        <v>4.51</v>
      </c>
      <c r="H876" s="189">
        <v>4.5199999999999996</v>
      </c>
      <c r="I876" s="189">
        <v>4.5</v>
      </c>
    </row>
    <row r="877" spans="1:9" ht="18" customHeight="1">
      <c r="A877" s="519"/>
      <c r="B877" s="521"/>
      <c r="C877" s="187" t="s">
        <v>1669</v>
      </c>
      <c r="D877" s="439" t="s">
        <v>1670</v>
      </c>
      <c r="E877" s="561">
        <f t="shared" si="66"/>
        <v>4.7250000000000005</v>
      </c>
      <c r="F877" s="188">
        <v>4.7</v>
      </c>
      <c r="G877" s="189">
        <v>4.71</v>
      </c>
      <c r="H877" s="189">
        <v>4.6900000000000004</v>
      </c>
      <c r="I877" s="189">
        <v>4.8</v>
      </c>
    </row>
    <row r="878" spans="1:9" ht="18" customHeight="1">
      <c r="A878" s="519"/>
      <c r="B878" s="521"/>
      <c r="C878" s="192" t="s">
        <v>1671</v>
      </c>
      <c r="D878" s="440" t="s">
        <v>1672</v>
      </c>
      <c r="E878" s="548">
        <f t="shared" si="66"/>
        <v>4.5824999999999996</v>
      </c>
      <c r="F878" s="195">
        <v>4.5999999999999996</v>
      </c>
      <c r="G878" s="193">
        <v>4.6500000000000004</v>
      </c>
      <c r="H878" s="193">
        <v>4.51</v>
      </c>
      <c r="I878" s="193">
        <v>4.57</v>
      </c>
    </row>
    <row r="879" spans="1:9" ht="18" customHeight="1">
      <c r="A879" s="522" t="s">
        <v>5731</v>
      </c>
      <c r="B879" s="520" t="s">
        <v>1673</v>
      </c>
      <c r="C879" s="535"/>
      <c r="D879" s="538"/>
      <c r="E879" s="545">
        <f>AVERAGE(E880:E899)</f>
        <v>4.4787999999999997</v>
      </c>
      <c r="F879" s="470">
        <f>AVERAGE(F880:F899)</f>
        <v>4.4819999999999993</v>
      </c>
      <c r="G879" s="470">
        <f>AVERAGE(G880:G899)</f>
        <v>4.4916999999999998</v>
      </c>
      <c r="H879" s="470">
        <f>AVERAGE(H880:H899)</f>
        <v>4.4914999999999994</v>
      </c>
      <c r="I879" s="470">
        <f>AVERAGE(I880:I899)</f>
        <v>4.4499999999999993</v>
      </c>
    </row>
    <row r="880" spans="1:9" ht="18" customHeight="1">
      <c r="A880" s="519"/>
      <c r="B880" s="521"/>
      <c r="C880" s="185" t="s">
        <v>1674</v>
      </c>
      <c r="D880" s="438" t="s">
        <v>316</v>
      </c>
      <c r="E880" s="560">
        <f t="shared" ref="E880:E899" si="67">AVERAGE(F880:I880)</f>
        <v>4.4800000000000004</v>
      </c>
      <c r="F880" s="194">
        <v>4.49</v>
      </c>
      <c r="G880" s="186">
        <v>4.5</v>
      </c>
      <c r="H880" s="186">
        <v>4.47</v>
      </c>
      <c r="I880" s="186">
        <v>4.46</v>
      </c>
    </row>
    <row r="881" spans="1:9" ht="18" customHeight="1">
      <c r="A881" s="519"/>
      <c r="B881" s="521"/>
      <c r="C881" s="187" t="s">
        <v>1675</v>
      </c>
      <c r="D881" s="442" t="s">
        <v>980</v>
      </c>
      <c r="E881" s="561">
        <f t="shared" si="67"/>
        <v>4.5225</v>
      </c>
      <c r="F881" s="188">
        <v>4.42</v>
      </c>
      <c r="G881" s="189">
        <v>4.55</v>
      </c>
      <c r="H881" s="189">
        <v>4.55</v>
      </c>
      <c r="I881" s="189">
        <v>4.57</v>
      </c>
    </row>
    <row r="882" spans="1:9" ht="18" customHeight="1">
      <c r="A882" s="519"/>
      <c r="B882" s="521"/>
      <c r="C882" s="187" t="s">
        <v>981</v>
      </c>
      <c r="D882" s="442" t="s">
        <v>1676</v>
      </c>
      <c r="E882" s="561">
        <f t="shared" si="67"/>
        <v>4.4874999999999998</v>
      </c>
      <c r="F882" s="188">
        <v>4.5</v>
      </c>
      <c r="G882" s="189">
        <v>4.45</v>
      </c>
      <c r="H882" s="189">
        <v>4.55</v>
      </c>
      <c r="I882" s="189">
        <v>4.45</v>
      </c>
    </row>
    <row r="883" spans="1:9" ht="18" customHeight="1">
      <c r="A883" s="519"/>
      <c r="B883" s="521"/>
      <c r="C883" s="187" t="s">
        <v>327</v>
      </c>
      <c r="D883" s="439" t="s">
        <v>1677</v>
      </c>
      <c r="E883" s="561">
        <f t="shared" si="67"/>
        <v>4.4274999999999993</v>
      </c>
      <c r="F883" s="188">
        <v>4.5</v>
      </c>
      <c r="G883" s="189">
        <v>4.47</v>
      </c>
      <c r="H883" s="189">
        <v>4.47</v>
      </c>
      <c r="I883" s="189">
        <v>4.2699999999999996</v>
      </c>
    </row>
    <row r="884" spans="1:9" ht="18" customHeight="1">
      <c r="A884" s="519"/>
      <c r="B884" s="521"/>
      <c r="C884" s="187" t="s">
        <v>1678</v>
      </c>
      <c r="D884" s="439" t="s">
        <v>1679</v>
      </c>
      <c r="E884" s="561">
        <f t="shared" si="67"/>
        <v>4.5</v>
      </c>
      <c r="F884" s="188">
        <v>4.5</v>
      </c>
      <c r="G884" s="189">
        <v>4.5</v>
      </c>
      <c r="H884" s="189">
        <v>4.5</v>
      </c>
      <c r="I884" s="189">
        <v>4.5</v>
      </c>
    </row>
    <row r="885" spans="1:9" ht="18" customHeight="1">
      <c r="A885" s="519"/>
      <c r="B885" s="521"/>
      <c r="C885" s="187" t="s">
        <v>1680</v>
      </c>
      <c r="D885" s="439" t="s">
        <v>1681</v>
      </c>
      <c r="E885" s="561">
        <f t="shared" si="67"/>
        <v>4.4749999999999996</v>
      </c>
      <c r="F885" s="188">
        <v>4.5999999999999996</v>
      </c>
      <c r="G885" s="189">
        <v>4.5</v>
      </c>
      <c r="H885" s="189">
        <v>4.55</v>
      </c>
      <c r="I885" s="189">
        <v>4.25</v>
      </c>
    </row>
    <row r="886" spans="1:9" ht="18" customHeight="1">
      <c r="A886" s="519"/>
      <c r="B886" s="521"/>
      <c r="C886" s="187" t="s">
        <v>1682</v>
      </c>
      <c r="D886" s="439" t="s">
        <v>334</v>
      </c>
      <c r="E886" s="561">
        <f t="shared" si="67"/>
        <v>4.4525000000000006</v>
      </c>
      <c r="F886" s="188">
        <v>4.4400000000000004</v>
      </c>
      <c r="G886" s="189">
        <v>4.5</v>
      </c>
      <c r="H886" s="189">
        <v>4.47</v>
      </c>
      <c r="I886" s="189">
        <v>4.4000000000000004</v>
      </c>
    </row>
    <row r="887" spans="1:9" ht="18" customHeight="1">
      <c r="A887" s="519"/>
      <c r="B887" s="521"/>
      <c r="C887" s="187" t="s">
        <v>1683</v>
      </c>
      <c r="D887" s="439" t="s">
        <v>1684</v>
      </c>
      <c r="E887" s="561">
        <f t="shared" si="67"/>
        <v>4.5824999999999996</v>
      </c>
      <c r="F887" s="188">
        <v>4.53</v>
      </c>
      <c r="G887" s="189">
        <v>4.5999999999999996</v>
      </c>
      <c r="H887" s="189">
        <v>4.5999999999999996</v>
      </c>
      <c r="I887" s="189">
        <v>4.5999999999999996</v>
      </c>
    </row>
    <row r="888" spans="1:9" ht="18" customHeight="1">
      <c r="A888" s="519"/>
      <c r="B888" s="521"/>
      <c r="C888" s="187" t="s">
        <v>1685</v>
      </c>
      <c r="D888" s="439" t="s">
        <v>1686</v>
      </c>
      <c r="E888" s="561">
        <f t="shared" si="67"/>
        <v>4.7300000000000004</v>
      </c>
      <c r="F888" s="188">
        <v>4.6900000000000004</v>
      </c>
      <c r="G888" s="189">
        <v>4.6900000000000004</v>
      </c>
      <c r="H888" s="189">
        <v>4.7699999999999996</v>
      </c>
      <c r="I888" s="189">
        <v>4.7699999999999996</v>
      </c>
    </row>
    <row r="889" spans="1:9" ht="18" customHeight="1">
      <c r="A889" s="519"/>
      <c r="B889" s="521"/>
      <c r="C889" s="187" t="s">
        <v>1687</v>
      </c>
      <c r="D889" s="439" t="s">
        <v>1688</v>
      </c>
      <c r="E889" s="561">
        <f t="shared" si="67"/>
        <v>4.5425000000000004</v>
      </c>
      <c r="F889" s="188">
        <v>4.54</v>
      </c>
      <c r="G889" s="189">
        <v>4.54</v>
      </c>
      <c r="H889" s="189">
        <v>4.54</v>
      </c>
      <c r="I889" s="189">
        <v>4.55</v>
      </c>
    </row>
    <row r="890" spans="1:9" ht="18" customHeight="1">
      <c r="A890" s="519"/>
      <c r="B890" s="521"/>
      <c r="C890" s="187" t="s">
        <v>1689</v>
      </c>
      <c r="D890" s="439" t="s">
        <v>1690</v>
      </c>
      <c r="E890" s="561">
        <f t="shared" si="67"/>
        <v>4.5449999999999999</v>
      </c>
      <c r="F890" s="188">
        <v>4.5599999999999996</v>
      </c>
      <c r="G890" s="189">
        <v>4.5999999999999996</v>
      </c>
      <c r="H890" s="189">
        <v>4.5199999999999996</v>
      </c>
      <c r="I890" s="189">
        <v>4.5</v>
      </c>
    </row>
    <row r="891" spans="1:9" ht="18" customHeight="1">
      <c r="A891" s="519"/>
      <c r="B891" s="521"/>
      <c r="C891" s="187" t="s">
        <v>801</v>
      </c>
      <c r="D891" s="439" t="s">
        <v>670</v>
      </c>
      <c r="E891" s="561">
        <f t="shared" si="67"/>
        <v>4.41</v>
      </c>
      <c r="F891" s="188">
        <v>4.4000000000000004</v>
      </c>
      <c r="G891" s="189">
        <v>4.4000000000000004</v>
      </c>
      <c r="H891" s="189">
        <v>4.43</v>
      </c>
      <c r="I891" s="189">
        <v>4.41</v>
      </c>
    </row>
    <row r="892" spans="1:9" ht="18" customHeight="1">
      <c r="A892" s="519"/>
      <c r="B892" s="521"/>
      <c r="C892" s="187" t="s">
        <v>1691</v>
      </c>
      <c r="D892" s="439" t="s">
        <v>1692</v>
      </c>
      <c r="E892" s="561">
        <f t="shared" si="67"/>
        <v>4.6500000000000004</v>
      </c>
      <c r="F892" s="188">
        <v>4.6500000000000004</v>
      </c>
      <c r="G892" s="189">
        <v>4.6500000000000004</v>
      </c>
      <c r="H892" s="189">
        <v>4.6500000000000004</v>
      </c>
      <c r="I892" s="189">
        <v>4.6500000000000004</v>
      </c>
    </row>
    <row r="893" spans="1:9" ht="18" customHeight="1">
      <c r="A893" s="519"/>
      <c r="B893" s="521"/>
      <c r="C893" s="187" t="s">
        <v>1693</v>
      </c>
      <c r="D893" s="439" t="s">
        <v>674</v>
      </c>
      <c r="E893" s="561">
        <f t="shared" si="67"/>
        <v>4.82</v>
      </c>
      <c r="F893" s="188">
        <v>4.82</v>
      </c>
      <c r="G893" s="189">
        <v>4.82</v>
      </c>
      <c r="H893" s="189">
        <v>4.82</v>
      </c>
      <c r="I893" s="189">
        <v>4.82</v>
      </c>
    </row>
    <row r="894" spans="1:9" ht="18" customHeight="1">
      <c r="A894" s="519"/>
      <c r="B894" s="521"/>
      <c r="C894" s="187" t="s">
        <v>675</v>
      </c>
      <c r="D894" s="439" t="s">
        <v>676</v>
      </c>
      <c r="E894" s="561">
        <f t="shared" si="67"/>
        <v>4.5</v>
      </c>
      <c r="F894" s="188">
        <v>4.46</v>
      </c>
      <c r="G894" s="189">
        <v>4.46</v>
      </c>
      <c r="H894" s="189">
        <v>4.54</v>
      </c>
      <c r="I894" s="189">
        <v>4.54</v>
      </c>
    </row>
    <row r="895" spans="1:9" ht="18" customHeight="1">
      <c r="A895" s="519"/>
      <c r="B895" s="521"/>
      <c r="C895" s="187" t="s">
        <v>1694</v>
      </c>
      <c r="D895" s="442" t="s">
        <v>1695</v>
      </c>
      <c r="E895" s="561">
        <f t="shared" si="67"/>
        <v>4.2699999999999996</v>
      </c>
      <c r="F895" s="188">
        <v>4.2699999999999996</v>
      </c>
      <c r="G895" s="189">
        <v>4.2699999999999996</v>
      </c>
      <c r="H895" s="189">
        <v>4.2699999999999996</v>
      </c>
      <c r="I895" s="189">
        <v>4.2699999999999996</v>
      </c>
    </row>
    <row r="896" spans="1:9" ht="18" customHeight="1">
      <c r="A896" s="519"/>
      <c r="B896" s="521"/>
      <c r="C896" s="187" t="s">
        <v>1696</v>
      </c>
      <c r="D896" s="444" t="s">
        <v>1697</v>
      </c>
      <c r="E896" s="561">
        <f t="shared" si="67"/>
        <v>4.625</v>
      </c>
      <c r="F896" s="188">
        <v>4.6100000000000003</v>
      </c>
      <c r="G896" s="189">
        <v>4.6500000000000004</v>
      </c>
      <c r="H896" s="189">
        <v>4.6100000000000003</v>
      </c>
      <c r="I896" s="189">
        <v>4.63</v>
      </c>
    </row>
    <row r="897" spans="1:9" ht="18" customHeight="1">
      <c r="A897" s="519"/>
      <c r="B897" s="521"/>
      <c r="C897" s="187" t="s">
        <v>1698</v>
      </c>
      <c r="D897" s="444" t="s">
        <v>814</v>
      </c>
      <c r="E897" s="561">
        <f t="shared" si="67"/>
        <v>4.5774999999999997</v>
      </c>
      <c r="F897" s="188">
        <v>4.57</v>
      </c>
      <c r="G897" s="189">
        <v>4.57</v>
      </c>
      <c r="H897" s="189">
        <v>4.63</v>
      </c>
      <c r="I897" s="189">
        <v>4.54</v>
      </c>
    </row>
    <row r="898" spans="1:9" ht="18" customHeight="1">
      <c r="A898" s="519"/>
      <c r="B898" s="521"/>
      <c r="C898" s="187" t="s">
        <v>815</v>
      </c>
      <c r="D898" s="444" t="s">
        <v>1699</v>
      </c>
      <c r="E898" s="561">
        <f t="shared" si="67"/>
        <v>3.786</v>
      </c>
      <c r="F898" s="188">
        <v>3.87</v>
      </c>
      <c r="G898" s="189">
        <v>3.8740000000000001</v>
      </c>
      <c r="H898" s="189">
        <v>3.8</v>
      </c>
      <c r="I898" s="189">
        <v>3.6</v>
      </c>
    </row>
    <row r="899" spans="1:9" ht="18" customHeight="1">
      <c r="A899" s="519"/>
      <c r="B899" s="521"/>
      <c r="C899" s="205" t="s">
        <v>1700</v>
      </c>
      <c r="D899" s="473" t="s">
        <v>1701</v>
      </c>
      <c r="E899" s="562">
        <f t="shared" si="67"/>
        <v>4.1924999999999999</v>
      </c>
      <c r="F899" s="190">
        <v>4.22</v>
      </c>
      <c r="G899" s="191">
        <v>4.24</v>
      </c>
      <c r="H899" s="191">
        <v>4.09</v>
      </c>
      <c r="I899" s="191">
        <v>4.22</v>
      </c>
    </row>
    <row r="900" spans="1:9" ht="18" customHeight="1">
      <c r="A900" s="522" t="s">
        <v>5732</v>
      </c>
      <c r="B900" s="520" t="s">
        <v>1709</v>
      </c>
      <c r="C900" s="535"/>
      <c r="D900" s="538"/>
      <c r="E900" s="470">
        <f>AVERAGE(E901:E907)</f>
        <v>4.5996428571428565</v>
      </c>
      <c r="F900" s="470">
        <f>AVERAGE(F901:F907)</f>
        <v>4.5771428571428574</v>
      </c>
      <c r="G900" s="470">
        <f>AVERAGE(G901:G907)</f>
        <v>4.6000000000000005</v>
      </c>
      <c r="H900" s="470">
        <f>AVERAGE(H901:H907)</f>
        <v>4.6057142857142859</v>
      </c>
      <c r="I900" s="470">
        <f>AVERAGE(I901:I907)</f>
        <v>4.6157142857142857</v>
      </c>
    </row>
    <row r="901" spans="1:9" ht="18" customHeight="1">
      <c r="A901" s="519"/>
      <c r="B901" s="521"/>
      <c r="C901" s="185" t="s">
        <v>1710</v>
      </c>
      <c r="D901" s="438" t="s">
        <v>1711</v>
      </c>
      <c r="E901" s="560">
        <f>AVERAGE(F901:I901)</f>
        <v>4.585</v>
      </c>
      <c r="F901" s="186">
        <v>4.6399999999999997</v>
      </c>
      <c r="G901" s="186">
        <v>4.53</v>
      </c>
      <c r="H901" s="186">
        <v>4.5999999999999996</v>
      </c>
      <c r="I901" s="186">
        <v>4.57</v>
      </c>
    </row>
    <row r="902" spans="1:9" ht="18" customHeight="1">
      <c r="A902" s="519"/>
      <c r="B902" s="521"/>
      <c r="C902" s="187" t="s">
        <v>1712</v>
      </c>
      <c r="D902" s="439" t="s">
        <v>1713</v>
      </c>
      <c r="E902" s="561">
        <f t="shared" ref="E902:E907" si="68">AVERAGE(F902:I902)</f>
        <v>4.6174999999999997</v>
      </c>
      <c r="F902" s="189">
        <v>4.5999999999999996</v>
      </c>
      <c r="G902" s="189">
        <v>4.5999999999999996</v>
      </c>
      <c r="H902" s="189">
        <v>4.5999999999999996</v>
      </c>
      <c r="I902" s="189">
        <v>4.67</v>
      </c>
    </row>
    <row r="903" spans="1:9" ht="18" customHeight="1">
      <c r="A903" s="519"/>
      <c r="B903" s="521"/>
      <c r="C903" s="187" t="s">
        <v>1714</v>
      </c>
      <c r="D903" s="439" t="s">
        <v>1715</v>
      </c>
      <c r="E903" s="561">
        <f t="shared" si="68"/>
        <v>4.6349999999999998</v>
      </c>
      <c r="F903" s="189">
        <v>4.67</v>
      </c>
      <c r="G903" s="189">
        <v>4.5999999999999996</v>
      </c>
      <c r="H903" s="189">
        <v>4.5999999999999996</v>
      </c>
      <c r="I903" s="189">
        <v>4.67</v>
      </c>
    </row>
    <row r="904" spans="1:9" ht="18" customHeight="1">
      <c r="A904" s="519"/>
      <c r="B904" s="521"/>
      <c r="C904" s="187" t="s">
        <v>1712</v>
      </c>
      <c r="D904" s="439" t="s">
        <v>1716</v>
      </c>
      <c r="E904" s="561">
        <f t="shared" si="68"/>
        <v>4.5824999999999996</v>
      </c>
      <c r="F904" s="189">
        <v>4.53</v>
      </c>
      <c r="G904" s="189">
        <v>4.5999999999999996</v>
      </c>
      <c r="H904" s="189">
        <v>4.5999999999999996</v>
      </c>
      <c r="I904" s="189">
        <v>4.5999999999999996</v>
      </c>
    </row>
    <row r="905" spans="1:9" ht="18" customHeight="1">
      <c r="A905" s="519"/>
      <c r="B905" s="521"/>
      <c r="C905" s="187" t="s">
        <v>1712</v>
      </c>
      <c r="D905" s="439" t="s">
        <v>1717</v>
      </c>
      <c r="E905" s="561">
        <f t="shared" si="68"/>
        <v>4.5674999999999999</v>
      </c>
      <c r="F905" s="189">
        <v>4.47</v>
      </c>
      <c r="G905" s="189">
        <v>4.5999999999999996</v>
      </c>
      <c r="H905" s="189">
        <v>4.5999999999999996</v>
      </c>
      <c r="I905" s="189">
        <v>4.5999999999999996</v>
      </c>
    </row>
    <row r="906" spans="1:9" ht="18" customHeight="1">
      <c r="A906" s="519"/>
      <c r="B906" s="521"/>
      <c r="C906" s="187" t="s">
        <v>1718</v>
      </c>
      <c r="D906" s="439" t="s">
        <v>1719</v>
      </c>
      <c r="E906" s="561">
        <f t="shared" si="68"/>
        <v>4.5750000000000002</v>
      </c>
      <c r="F906" s="189">
        <v>4.5999999999999996</v>
      </c>
      <c r="G906" s="189">
        <v>4.5999999999999996</v>
      </c>
      <c r="H906" s="189">
        <v>4.57</v>
      </c>
      <c r="I906" s="189">
        <v>4.53</v>
      </c>
    </row>
    <row r="907" spans="1:9" ht="18" customHeight="1">
      <c r="A907" s="519"/>
      <c r="B907" s="521"/>
      <c r="C907" s="192" t="s">
        <v>1718</v>
      </c>
      <c r="D907" s="440" t="s">
        <v>1720</v>
      </c>
      <c r="E907" s="548">
        <f t="shared" si="68"/>
        <v>4.6349999999999998</v>
      </c>
      <c r="F907" s="193">
        <v>4.53</v>
      </c>
      <c r="G907" s="193">
        <v>4.67</v>
      </c>
      <c r="H907" s="193">
        <v>4.67</v>
      </c>
      <c r="I907" s="193">
        <v>4.67</v>
      </c>
    </row>
    <row r="908" spans="1:9" ht="18" customHeight="1">
      <c r="A908" s="522" t="s">
        <v>5732</v>
      </c>
      <c r="B908" s="520" t="s">
        <v>1721</v>
      </c>
      <c r="C908" s="542"/>
      <c r="D908" s="543"/>
      <c r="E908" s="470">
        <f>AVERAGE(E909:E915)</f>
        <v>4.2364999999999995</v>
      </c>
      <c r="F908" s="470">
        <f>AVERAGE(F909:F915)</f>
        <v>4.2517142857142858</v>
      </c>
      <c r="G908" s="470">
        <f>AVERAGE(G909:G915)</f>
        <v>4.3</v>
      </c>
      <c r="H908" s="470">
        <f>AVERAGE(H909:H915)</f>
        <v>4.0871428571428572</v>
      </c>
      <c r="I908" s="470">
        <f>AVERAGE(I909:I915)</f>
        <v>4.3071428571428569</v>
      </c>
    </row>
    <row r="909" spans="1:9" ht="18" customHeight="1">
      <c r="A909" s="519"/>
      <c r="B909" s="521"/>
      <c r="C909" s="185" t="s">
        <v>1722</v>
      </c>
      <c r="D909" s="441" t="s">
        <v>1723</v>
      </c>
      <c r="E909" s="560">
        <f>AVERAGE(F909:I909)</f>
        <v>4.5449999999999999</v>
      </c>
      <c r="F909" s="186">
        <v>4.6100000000000003</v>
      </c>
      <c r="G909" s="186">
        <v>4.46</v>
      </c>
      <c r="H909" s="186">
        <v>4.5</v>
      </c>
      <c r="I909" s="186">
        <v>4.6100000000000003</v>
      </c>
    </row>
    <row r="910" spans="1:9" ht="18" customHeight="1">
      <c r="A910" s="519"/>
      <c r="B910" s="521"/>
      <c r="C910" s="187" t="s">
        <v>1724</v>
      </c>
      <c r="D910" s="442" t="s">
        <v>1725</v>
      </c>
      <c r="E910" s="561">
        <f t="shared" ref="E910:E915" si="69">AVERAGE(F910:I910)</f>
        <v>4.5324999999999998</v>
      </c>
      <c r="F910" s="189">
        <v>4.57</v>
      </c>
      <c r="G910" s="189">
        <v>4.54</v>
      </c>
      <c r="H910" s="189">
        <v>4.5</v>
      </c>
      <c r="I910" s="189">
        <v>4.5199999999999996</v>
      </c>
    </row>
    <row r="911" spans="1:9" ht="18" customHeight="1">
      <c r="A911" s="519"/>
      <c r="B911" s="521"/>
      <c r="C911" s="187" t="s">
        <v>1726</v>
      </c>
      <c r="D911" s="444" t="s">
        <v>1727</v>
      </c>
      <c r="E911" s="561">
        <f t="shared" si="69"/>
        <v>3.8675000000000002</v>
      </c>
      <c r="F911" s="189">
        <v>3.72</v>
      </c>
      <c r="G911" s="189">
        <v>4.07</v>
      </c>
      <c r="H911" s="189">
        <v>3.61</v>
      </c>
      <c r="I911" s="189">
        <v>4.07</v>
      </c>
    </row>
    <row r="912" spans="1:9" ht="18" customHeight="1">
      <c r="A912" s="519"/>
      <c r="B912" s="521"/>
      <c r="C912" s="187" t="s">
        <v>1726</v>
      </c>
      <c r="D912" s="442" t="s">
        <v>1728</v>
      </c>
      <c r="E912" s="561">
        <f t="shared" si="69"/>
        <v>3.9899999999999998</v>
      </c>
      <c r="F912" s="189">
        <v>4.03</v>
      </c>
      <c r="G912" s="189">
        <v>4.17</v>
      </c>
      <c r="H912" s="189">
        <v>3.66</v>
      </c>
      <c r="I912" s="189">
        <v>4.0999999999999996</v>
      </c>
    </row>
    <row r="913" spans="1:9" ht="18" customHeight="1">
      <c r="A913" s="519"/>
      <c r="B913" s="521"/>
      <c r="C913" s="187" t="s">
        <v>1726</v>
      </c>
      <c r="D913" s="442" t="s">
        <v>1729</v>
      </c>
      <c r="E913" s="561">
        <f t="shared" si="69"/>
        <v>3.9300000000000006</v>
      </c>
      <c r="F913" s="189">
        <v>3.97</v>
      </c>
      <c r="G913" s="189">
        <v>4.07</v>
      </c>
      <c r="H913" s="189">
        <v>3.72</v>
      </c>
      <c r="I913" s="189">
        <v>3.96</v>
      </c>
    </row>
    <row r="914" spans="1:9" ht="18" customHeight="1">
      <c r="A914" s="519"/>
      <c r="B914" s="521"/>
      <c r="C914" s="187" t="s">
        <v>1730</v>
      </c>
      <c r="D914" s="442" t="s">
        <v>1731</v>
      </c>
      <c r="E914" s="561">
        <f t="shared" si="69"/>
        <v>4.3250000000000002</v>
      </c>
      <c r="F914" s="189">
        <v>4.41</v>
      </c>
      <c r="G914" s="189">
        <v>4.34</v>
      </c>
      <c r="H914" s="189">
        <v>4.1399999999999997</v>
      </c>
      <c r="I914" s="189">
        <v>4.41</v>
      </c>
    </row>
    <row r="915" spans="1:9" ht="18" customHeight="1">
      <c r="A915" s="519"/>
      <c r="B915" s="521"/>
      <c r="C915" s="192" t="s">
        <v>1730</v>
      </c>
      <c r="D915" s="446" t="s">
        <v>1732</v>
      </c>
      <c r="E915" s="548">
        <f t="shared" si="69"/>
        <v>4.4655000000000005</v>
      </c>
      <c r="F915" s="193">
        <v>4.452</v>
      </c>
      <c r="G915" s="193">
        <v>4.45</v>
      </c>
      <c r="H915" s="193">
        <v>4.4800000000000004</v>
      </c>
      <c r="I915" s="193">
        <v>4.4800000000000004</v>
      </c>
    </row>
    <row r="916" spans="1:9" ht="18" customHeight="1">
      <c r="A916" s="522" t="s">
        <v>5732</v>
      </c>
      <c r="B916" s="520" t="s">
        <v>1733</v>
      </c>
      <c r="C916" s="542"/>
      <c r="D916" s="543"/>
      <c r="E916" s="470">
        <f>AVERAGE(E917:E922)</f>
        <v>4.7304166666666667</v>
      </c>
      <c r="F916" s="545">
        <f>AVERAGE(F917:F922)</f>
        <v>4.7266666666666666</v>
      </c>
      <c r="G916" s="545">
        <f>AVERAGE(G917:G922)</f>
        <v>4.746666666666667</v>
      </c>
      <c r="H916" s="545">
        <f>AVERAGE(H917:H922)</f>
        <v>4.7116666666666669</v>
      </c>
      <c r="I916" s="545">
        <f>AVERAGE(I917:I922)</f>
        <v>4.7366666666666672</v>
      </c>
    </row>
    <row r="917" spans="1:9" s="35" customFormat="1" ht="18" customHeight="1">
      <c r="A917" s="519"/>
      <c r="B917" s="521"/>
      <c r="C917" s="185" t="s">
        <v>1734</v>
      </c>
      <c r="D917" s="438" t="s">
        <v>1735</v>
      </c>
      <c r="E917" s="560">
        <f t="shared" ref="E917:E922" si="70">AVERAGE(F917:I917)</f>
        <v>4.7650000000000006</v>
      </c>
      <c r="F917" s="188">
        <v>4.79</v>
      </c>
      <c r="G917" s="189">
        <v>4.74</v>
      </c>
      <c r="H917" s="189">
        <v>4.79</v>
      </c>
      <c r="I917" s="189">
        <v>4.74</v>
      </c>
    </row>
    <row r="918" spans="1:9" ht="18" customHeight="1">
      <c r="A918" s="519"/>
      <c r="B918" s="521"/>
      <c r="C918" s="187" t="s">
        <v>1736</v>
      </c>
      <c r="D918" s="444" t="s">
        <v>1737</v>
      </c>
      <c r="E918" s="561">
        <f t="shared" si="70"/>
        <v>4.79</v>
      </c>
      <c r="F918" s="188">
        <v>4.79</v>
      </c>
      <c r="G918" s="189">
        <v>4.79</v>
      </c>
      <c r="H918" s="189">
        <v>4.74</v>
      </c>
      <c r="I918" s="189">
        <v>4.84</v>
      </c>
    </row>
    <row r="919" spans="1:9" ht="18" customHeight="1">
      <c r="A919" s="519"/>
      <c r="B919" s="521"/>
      <c r="C919" s="187" t="s">
        <v>1738</v>
      </c>
      <c r="D919" s="442" t="s">
        <v>1739</v>
      </c>
      <c r="E919" s="561">
        <f t="shared" si="70"/>
        <v>4.6050000000000004</v>
      </c>
      <c r="F919" s="188">
        <v>4.68</v>
      </c>
      <c r="G919" s="189">
        <v>4.53</v>
      </c>
      <c r="H919" s="189">
        <v>4.58</v>
      </c>
      <c r="I919" s="189">
        <v>4.63</v>
      </c>
    </row>
    <row r="920" spans="1:9" ht="18" customHeight="1">
      <c r="A920" s="519"/>
      <c r="B920" s="521"/>
      <c r="C920" s="187" t="s">
        <v>1740</v>
      </c>
      <c r="D920" s="442" t="s">
        <v>1741</v>
      </c>
      <c r="E920" s="561">
        <f t="shared" si="70"/>
        <v>4.6850000000000005</v>
      </c>
      <c r="F920" s="188">
        <v>4.58</v>
      </c>
      <c r="G920" s="189">
        <v>4.74</v>
      </c>
      <c r="H920" s="189">
        <v>4.74</v>
      </c>
      <c r="I920" s="189">
        <v>4.68</v>
      </c>
    </row>
    <row r="921" spans="1:9" ht="18" customHeight="1">
      <c r="A921" s="519"/>
      <c r="B921" s="521"/>
      <c r="C921" s="187" t="s">
        <v>1742</v>
      </c>
      <c r="D921" s="444" t="s">
        <v>1743</v>
      </c>
      <c r="E921" s="561">
        <f t="shared" si="70"/>
        <v>4.71</v>
      </c>
      <c r="F921" s="188">
        <v>4.63</v>
      </c>
      <c r="G921" s="189">
        <v>4.79</v>
      </c>
      <c r="H921" s="189">
        <v>4.63</v>
      </c>
      <c r="I921" s="189">
        <v>4.79</v>
      </c>
    </row>
    <row r="922" spans="1:9" ht="18" customHeight="1">
      <c r="A922" s="519"/>
      <c r="B922" s="527"/>
      <c r="C922" s="192" t="s">
        <v>1744</v>
      </c>
      <c r="D922" s="443" t="s">
        <v>1745</v>
      </c>
      <c r="E922" s="548">
        <f t="shared" si="70"/>
        <v>4.8275000000000006</v>
      </c>
      <c r="F922" s="195">
        <v>4.8899999999999997</v>
      </c>
      <c r="G922" s="193">
        <v>4.8899999999999997</v>
      </c>
      <c r="H922" s="193">
        <v>4.79</v>
      </c>
      <c r="I922" s="193">
        <v>4.74</v>
      </c>
    </row>
    <row r="923" spans="1:9" ht="18" customHeight="1">
      <c r="A923" s="522" t="s">
        <v>5732</v>
      </c>
      <c r="B923" s="520" t="s">
        <v>1746</v>
      </c>
      <c r="C923" s="542"/>
      <c r="D923" s="543"/>
      <c r="E923" s="470">
        <f>AVERAGE(E924:E933)</f>
        <v>4.43025</v>
      </c>
      <c r="F923" s="470">
        <f>AVERAGE(F924:F933)</f>
        <v>4.4160000000000004</v>
      </c>
      <c r="G923" s="470">
        <f>AVERAGE(G924:G933)</f>
        <v>4.4279999999999999</v>
      </c>
      <c r="H923" s="470">
        <f>AVERAGE(H924:H933)</f>
        <v>4.431</v>
      </c>
      <c r="I923" s="470">
        <f>AVERAGE(I924:I933)</f>
        <v>4.4459999999999997</v>
      </c>
    </row>
    <row r="924" spans="1:9" ht="18" customHeight="1">
      <c r="A924" s="523"/>
      <c r="B924" s="521"/>
      <c r="C924" s="185" t="s">
        <v>1747</v>
      </c>
      <c r="D924" s="441" t="s">
        <v>1748</v>
      </c>
      <c r="E924" s="560">
        <f>AVERAGE(F924:I924)</f>
        <v>4.375</v>
      </c>
      <c r="F924" s="186">
        <v>4.34</v>
      </c>
      <c r="G924" s="186">
        <v>4.43</v>
      </c>
      <c r="H924" s="186">
        <v>4.37</v>
      </c>
      <c r="I924" s="186">
        <v>4.3600000000000003</v>
      </c>
    </row>
    <row r="925" spans="1:9" ht="18" customHeight="1">
      <c r="A925" s="523"/>
      <c r="B925" s="521"/>
      <c r="C925" s="187" t="s">
        <v>1749</v>
      </c>
      <c r="D925" s="442" t="s">
        <v>1750</v>
      </c>
      <c r="E925" s="561">
        <f t="shared" ref="E925:E933" si="71">AVERAGE(F925:I925)</f>
        <v>4.38</v>
      </c>
      <c r="F925" s="188">
        <v>4.38</v>
      </c>
      <c r="G925" s="189">
        <v>4.3899999999999997</v>
      </c>
      <c r="H925" s="189">
        <v>4.37</v>
      </c>
      <c r="I925" s="189">
        <v>4.38</v>
      </c>
    </row>
    <row r="926" spans="1:9" ht="18" customHeight="1">
      <c r="A926" s="523"/>
      <c r="B926" s="521"/>
      <c r="C926" s="187" t="s">
        <v>1751</v>
      </c>
      <c r="D926" s="442" t="s">
        <v>1752</v>
      </c>
      <c r="E926" s="561">
        <f t="shared" si="71"/>
        <v>4.5650000000000004</v>
      </c>
      <c r="F926" s="188">
        <v>4.5</v>
      </c>
      <c r="G926" s="189">
        <v>4.57</v>
      </c>
      <c r="H926" s="189">
        <v>4.58</v>
      </c>
      <c r="I926" s="189">
        <v>4.6100000000000003</v>
      </c>
    </row>
    <row r="927" spans="1:9" ht="18" customHeight="1">
      <c r="A927" s="523"/>
      <c r="B927" s="521"/>
      <c r="C927" s="187" t="s">
        <v>1724</v>
      </c>
      <c r="D927" s="444" t="s">
        <v>1753</v>
      </c>
      <c r="E927" s="561">
        <f t="shared" si="71"/>
        <v>4.41</v>
      </c>
      <c r="F927" s="188">
        <v>4.42</v>
      </c>
      <c r="G927" s="189">
        <v>4.42</v>
      </c>
      <c r="H927" s="189">
        <v>4.42</v>
      </c>
      <c r="I927" s="189">
        <v>4.38</v>
      </c>
    </row>
    <row r="928" spans="1:9" ht="18" customHeight="1">
      <c r="A928" s="523"/>
      <c r="B928" s="521"/>
      <c r="C928" s="187" t="s">
        <v>1754</v>
      </c>
      <c r="D928" s="442" t="s">
        <v>1755</v>
      </c>
      <c r="E928" s="561">
        <f t="shared" si="71"/>
        <v>4.3624999999999998</v>
      </c>
      <c r="F928" s="188">
        <v>4.3600000000000003</v>
      </c>
      <c r="G928" s="189">
        <v>4.38</v>
      </c>
      <c r="H928" s="189">
        <v>4.34</v>
      </c>
      <c r="I928" s="189">
        <v>4.37</v>
      </c>
    </row>
    <row r="929" spans="1:9" ht="18" customHeight="1">
      <c r="A929" s="523"/>
      <c r="B929" s="521"/>
      <c r="C929" s="187" t="s">
        <v>626</v>
      </c>
      <c r="D929" s="442" t="s">
        <v>1756</v>
      </c>
      <c r="E929" s="561">
        <f t="shared" si="71"/>
        <v>4.5999999999999996</v>
      </c>
      <c r="F929" s="188">
        <v>4.58</v>
      </c>
      <c r="G929" s="189">
        <v>4.55</v>
      </c>
      <c r="H929" s="189">
        <v>4.63</v>
      </c>
      <c r="I929" s="189">
        <v>4.6399999999999997</v>
      </c>
    </row>
    <row r="930" spans="1:9" ht="18" customHeight="1">
      <c r="A930" s="523"/>
      <c r="B930" s="521"/>
      <c r="C930" s="187" t="s">
        <v>1722</v>
      </c>
      <c r="D930" s="442" t="s">
        <v>1757</v>
      </c>
      <c r="E930" s="561">
        <f t="shared" si="71"/>
        <v>4.5425000000000004</v>
      </c>
      <c r="F930" s="188">
        <v>4.55</v>
      </c>
      <c r="G930" s="189">
        <v>4.5</v>
      </c>
      <c r="H930" s="189">
        <v>4.55</v>
      </c>
      <c r="I930" s="189">
        <v>4.57</v>
      </c>
    </row>
    <row r="931" spans="1:9" ht="18" customHeight="1">
      <c r="A931" s="523"/>
      <c r="B931" s="521"/>
      <c r="C931" s="187" t="s">
        <v>1758</v>
      </c>
      <c r="D931" s="442" t="s">
        <v>1759</v>
      </c>
      <c r="E931" s="561">
        <f t="shared" si="71"/>
        <v>4.3174999999999999</v>
      </c>
      <c r="F931" s="188">
        <v>4.33</v>
      </c>
      <c r="G931" s="189">
        <v>4.32</v>
      </c>
      <c r="H931" s="189">
        <v>4.26</v>
      </c>
      <c r="I931" s="189">
        <v>4.3600000000000003</v>
      </c>
    </row>
    <row r="932" spans="1:9" ht="18" customHeight="1">
      <c r="A932" s="523"/>
      <c r="B932" s="521"/>
      <c r="C932" s="187" t="s">
        <v>1760</v>
      </c>
      <c r="D932" s="444" t="s">
        <v>1761</v>
      </c>
      <c r="E932" s="561">
        <f t="shared" si="71"/>
        <v>4.3674999999999997</v>
      </c>
      <c r="F932" s="188">
        <v>4.32</v>
      </c>
      <c r="G932" s="189">
        <v>4.3600000000000003</v>
      </c>
      <c r="H932" s="189">
        <v>4.38</v>
      </c>
      <c r="I932" s="189">
        <v>4.41</v>
      </c>
    </row>
    <row r="933" spans="1:9" ht="18" customHeight="1">
      <c r="A933" s="523"/>
      <c r="B933" s="521"/>
      <c r="C933" s="192" t="s">
        <v>1762</v>
      </c>
      <c r="D933" s="443" t="s">
        <v>1761</v>
      </c>
      <c r="E933" s="548">
        <f t="shared" si="71"/>
        <v>4.3825000000000003</v>
      </c>
      <c r="F933" s="195">
        <v>4.38</v>
      </c>
      <c r="G933" s="193">
        <v>4.3600000000000003</v>
      </c>
      <c r="H933" s="193">
        <v>4.41</v>
      </c>
      <c r="I933" s="193">
        <v>4.38</v>
      </c>
    </row>
    <row r="934" spans="1:9" ht="18" customHeight="1">
      <c r="A934" s="522" t="s">
        <v>5732</v>
      </c>
      <c r="B934" s="520" t="s">
        <v>1763</v>
      </c>
      <c r="C934" s="542"/>
      <c r="D934" s="543"/>
      <c r="E934" s="470">
        <f>AVERAGE(E935:E950)</f>
        <v>4.4667187499999992</v>
      </c>
      <c r="F934" s="470">
        <f>AVERAGE(F935:F950)</f>
        <v>4.46875</v>
      </c>
      <c r="G934" s="470">
        <f>AVERAGE(G935:G950)</f>
        <v>4.475625</v>
      </c>
      <c r="H934" s="470">
        <f>AVERAGE(H935:H950)</f>
        <v>4.4706250000000001</v>
      </c>
      <c r="I934" s="470">
        <f>AVERAGE(I935:I950)</f>
        <v>4.4518750000000002</v>
      </c>
    </row>
    <row r="935" spans="1:9" ht="18" customHeight="1">
      <c r="A935" s="523"/>
      <c r="B935" s="530"/>
      <c r="C935" s="185" t="s">
        <v>1764</v>
      </c>
      <c r="D935" s="441" t="s">
        <v>1765</v>
      </c>
      <c r="E935" s="560">
        <f>AVERAGE(F935:I935)</f>
        <v>4.4874999999999998</v>
      </c>
      <c r="F935" s="186">
        <v>4.49</v>
      </c>
      <c r="G935" s="186">
        <v>4.53</v>
      </c>
      <c r="H935" s="186">
        <v>4.46</v>
      </c>
      <c r="I935" s="186">
        <v>4.47</v>
      </c>
    </row>
    <row r="936" spans="1:9" ht="18" customHeight="1">
      <c r="A936" s="523"/>
      <c r="B936" s="530"/>
      <c r="C936" s="187" t="s">
        <v>1766</v>
      </c>
      <c r="D936" s="442" t="s">
        <v>1767</v>
      </c>
      <c r="E936" s="561">
        <f t="shared" ref="E936:E950" si="72">AVERAGE(F936:I936)</f>
        <v>4.5475000000000003</v>
      </c>
      <c r="F936" s="188">
        <v>4.4800000000000004</v>
      </c>
      <c r="G936" s="189">
        <v>4.57</v>
      </c>
      <c r="H936" s="189">
        <v>4.57</v>
      </c>
      <c r="I936" s="189">
        <v>4.57</v>
      </c>
    </row>
    <row r="937" spans="1:9" ht="18" customHeight="1">
      <c r="A937" s="523"/>
      <c r="B937" s="530"/>
      <c r="C937" s="187" t="s">
        <v>1768</v>
      </c>
      <c r="D937" s="442" t="s">
        <v>1769</v>
      </c>
      <c r="E937" s="561">
        <f t="shared" si="72"/>
        <v>4.4124999999999996</v>
      </c>
      <c r="F937" s="188">
        <v>4.43</v>
      </c>
      <c r="G937" s="189">
        <v>4.43</v>
      </c>
      <c r="H937" s="189">
        <v>4.43</v>
      </c>
      <c r="I937" s="189">
        <v>4.3600000000000003</v>
      </c>
    </row>
    <row r="938" spans="1:9" ht="18" customHeight="1">
      <c r="A938" s="523"/>
      <c r="B938" s="524"/>
      <c r="C938" s="187" t="s">
        <v>1770</v>
      </c>
      <c r="D938" s="439" t="s">
        <v>1771</v>
      </c>
      <c r="E938" s="561">
        <f t="shared" si="72"/>
        <v>4.38</v>
      </c>
      <c r="F938" s="188">
        <v>4.38</v>
      </c>
      <c r="G938" s="189">
        <v>4.38</v>
      </c>
      <c r="H938" s="189">
        <v>4.38</v>
      </c>
      <c r="I938" s="189">
        <v>4.38</v>
      </c>
    </row>
    <row r="939" spans="1:9" ht="18" customHeight="1">
      <c r="A939" s="523"/>
      <c r="B939" s="524"/>
      <c r="C939" s="187" t="s">
        <v>1772</v>
      </c>
      <c r="D939" s="439" t="s">
        <v>1773</v>
      </c>
      <c r="E939" s="561">
        <f t="shared" si="72"/>
        <v>4.54</v>
      </c>
      <c r="F939" s="188">
        <v>4.54</v>
      </c>
      <c r="G939" s="189">
        <v>4.54</v>
      </c>
      <c r="H939" s="189">
        <v>4.54</v>
      </c>
      <c r="I939" s="189">
        <v>4.54</v>
      </c>
    </row>
    <row r="940" spans="1:9" ht="18" customHeight="1">
      <c r="A940" s="523"/>
      <c r="B940" s="524"/>
      <c r="C940" s="187" t="s">
        <v>1774</v>
      </c>
      <c r="D940" s="439" t="s">
        <v>1775</v>
      </c>
      <c r="E940" s="561">
        <f t="shared" si="72"/>
        <v>4.3449999999999998</v>
      </c>
      <c r="F940" s="188">
        <v>4.38</v>
      </c>
      <c r="G940" s="189">
        <v>4.38</v>
      </c>
      <c r="H940" s="189">
        <v>4.33</v>
      </c>
      <c r="I940" s="189">
        <v>4.29</v>
      </c>
    </row>
    <row r="941" spans="1:9" ht="18" customHeight="1">
      <c r="A941" s="523"/>
      <c r="B941" s="524"/>
      <c r="C941" s="187" t="s">
        <v>1776</v>
      </c>
      <c r="D941" s="439" t="s">
        <v>1777</v>
      </c>
      <c r="E941" s="561">
        <f t="shared" si="72"/>
        <v>4.4850000000000003</v>
      </c>
      <c r="F941" s="188">
        <v>4.5</v>
      </c>
      <c r="G941" s="189">
        <v>4.5</v>
      </c>
      <c r="H941" s="189">
        <v>4.5</v>
      </c>
      <c r="I941" s="189">
        <v>4.4400000000000004</v>
      </c>
    </row>
    <row r="942" spans="1:9" ht="18" customHeight="1">
      <c r="A942" s="523"/>
      <c r="B942" s="524"/>
      <c r="C942" s="187" t="s">
        <v>1778</v>
      </c>
      <c r="D942" s="439" t="s">
        <v>1779</v>
      </c>
      <c r="E942" s="561">
        <f t="shared" si="72"/>
        <v>4.59</v>
      </c>
      <c r="F942" s="188">
        <v>4.59</v>
      </c>
      <c r="G942" s="189">
        <v>4.59</v>
      </c>
      <c r="H942" s="189">
        <v>4.59</v>
      </c>
      <c r="I942" s="189">
        <v>4.59</v>
      </c>
    </row>
    <row r="943" spans="1:9" ht="18" customHeight="1">
      <c r="A943" s="523"/>
      <c r="B943" s="524"/>
      <c r="C943" s="187" t="s">
        <v>1780</v>
      </c>
      <c r="D943" s="439" t="s">
        <v>1781</v>
      </c>
      <c r="E943" s="561">
        <f t="shared" si="72"/>
        <v>4.71</v>
      </c>
      <c r="F943" s="188">
        <v>4.71</v>
      </c>
      <c r="G943" s="189">
        <v>4.71</v>
      </c>
      <c r="H943" s="189">
        <v>4.71</v>
      </c>
      <c r="I943" s="189">
        <v>4.71</v>
      </c>
    </row>
    <row r="944" spans="1:9" ht="18" customHeight="1">
      <c r="A944" s="523"/>
      <c r="B944" s="524"/>
      <c r="C944" s="187" t="s">
        <v>1782</v>
      </c>
      <c r="D944" s="439" t="s">
        <v>1783</v>
      </c>
      <c r="E944" s="561">
        <f t="shared" si="72"/>
        <v>3.7800000000000002</v>
      </c>
      <c r="F944" s="188">
        <v>3.79</v>
      </c>
      <c r="G944" s="189">
        <v>3.83</v>
      </c>
      <c r="H944" s="189">
        <v>3.71</v>
      </c>
      <c r="I944" s="189">
        <v>3.79</v>
      </c>
    </row>
    <row r="945" spans="1:9" ht="18" customHeight="1">
      <c r="A945" s="523"/>
      <c r="B945" s="524"/>
      <c r="C945" s="187" t="s">
        <v>1784</v>
      </c>
      <c r="D945" s="442" t="s">
        <v>1785</v>
      </c>
      <c r="E945" s="561">
        <f t="shared" si="72"/>
        <v>4.5750000000000002</v>
      </c>
      <c r="F945" s="188">
        <v>4.54</v>
      </c>
      <c r="G945" s="189">
        <v>4.58</v>
      </c>
      <c r="H945" s="189">
        <v>4.58</v>
      </c>
      <c r="I945" s="189">
        <v>4.5999999999999996</v>
      </c>
    </row>
    <row r="946" spans="1:9" ht="18" customHeight="1">
      <c r="A946" s="523"/>
      <c r="B946" s="524"/>
      <c r="C946" s="187" t="s">
        <v>1786</v>
      </c>
      <c r="D946" s="439" t="s">
        <v>1787</v>
      </c>
      <c r="E946" s="561">
        <f t="shared" si="72"/>
        <v>4.4550000000000001</v>
      </c>
      <c r="F946" s="188">
        <v>4.45</v>
      </c>
      <c r="G946" s="189">
        <v>4.45</v>
      </c>
      <c r="H946" s="189">
        <v>4.47</v>
      </c>
      <c r="I946" s="189">
        <v>4.45</v>
      </c>
    </row>
    <row r="947" spans="1:9" ht="18" customHeight="1">
      <c r="A947" s="523"/>
      <c r="B947" s="524"/>
      <c r="C947" s="187" t="s">
        <v>1788</v>
      </c>
      <c r="D947" s="439" t="s">
        <v>1789</v>
      </c>
      <c r="E947" s="561">
        <f t="shared" si="72"/>
        <v>4.6650000000000009</v>
      </c>
      <c r="F947" s="188">
        <v>4.6500000000000004</v>
      </c>
      <c r="G947" s="189">
        <v>4.6500000000000004</v>
      </c>
      <c r="H947" s="189">
        <v>4.71</v>
      </c>
      <c r="I947" s="189">
        <v>4.6500000000000004</v>
      </c>
    </row>
    <row r="948" spans="1:9" ht="18" customHeight="1">
      <c r="A948" s="523"/>
      <c r="B948" s="524"/>
      <c r="C948" s="187" t="s">
        <v>1790</v>
      </c>
      <c r="D948" s="439" t="s">
        <v>1791</v>
      </c>
      <c r="E948" s="561">
        <f t="shared" si="72"/>
        <v>4.76</v>
      </c>
      <c r="F948" s="188">
        <v>4.76</v>
      </c>
      <c r="G948" s="189">
        <v>4.76</v>
      </c>
      <c r="H948" s="189">
        <v>4.76</v>
      </c>
      <c r="I948" s="189">
        <v>4.76</v>
      </c>
    </row>
    <row r="949" spans="1:9" ht="18" customHeight="1">
      <c r="A949" s="523"/>
      <c r="B949" s="524"/>
      <c r="C949" s="187" t="s">
        <v>1792</v>
      </c>
      <c r="D949" s="439" t="s">
        <v>1793</v>
      </c>
      <c r="E949" s="561">
        <f t="shared" si="72"/>
        <v>4.4799999999999995</v>
      </c>
      <c r="F949" s="188">
        <v>4.54</v>
      </c>
      <c r="G949" s="189">
        <v>4.46</v>
      </c>
      <c r="H949" s="189">
        <v>4.54</v>
      </c>
      <c r="I949" s="189">
        <v>4.38</v>
      </c>
    </row>
    <row r="950" spans="1:9" ht="18" customHeight="1">
      <c r="A950" s="523"/>
      <c r="B950" s="524"/>
      <c r="C950" s="205" t="s">
        <v>1794</v>
      </c>
      <c r="D950" s="473" t="s">
        <v>1795</v>
      </c>
      <c r="E950" s="562">
        <f t="shared" si="72"/>
        <v>4.2549999999999999</v>
      </c>
      <c r="F950" s="190">
        <v>4.2699999999999996</v>
      </c>
      <c r="G950" s="191">
        <v>4.25</v>
      </c>
      <c r="H950" s="191">
        <v>4.25</v>
      </c>
      <c r="I950" s="191">
        <v>4.25</v>
      </c>
    </row>
    <row r="951" spans="1:9" ht="18" customHeight="1">
      <c r="A951" s="529" t="s">
        <v>5733</v>
      </c>
      <c r="B951" s="520" t="s">
        <v>1808</v>
      </c>
      <c r="C951" s="535"/>
      <c r="D951" s="538"/>
      <c r="E951" s="470">
        <f>AVERAGE(E952:E957)</f>
        <v>4.4874999999999998</v>
      </c>
      <c r="F951" s="470">
        <f>AVERAGE(F952:F957)</f>
        <v>4.5266666666666664</v>
      </c>
      <c r="G951" s="470">
        <f>AVERAGE(G952:G957)</f>
        <v>4.4833333333333334</v>
      </c>
      <c r="H951" s="470">
        <f>AVERAGE(H952:H957)</f>
        <v>4.47</v>
      </c>
      <c r="I951" s="470">
        <f>AVERAGE(I952:I957)</f>
        <v>4.47</v>
      </c>
    </row>
    <row r="952" spans="1:9" ht="18" customHeight="1">
      <c r="A952" s="523"/>
      <c r="B952" s="524"/>
      <c r="C952" s="185" t="s">
        <v>1809</v>
      </c>
      <c r="D952" s="438" t="s">
        <v>1810</v>
      </c>
      <c r="E952" s="574">
        <f t="shared" ref="E952:E957" si="73">AVERAGE(F952:I952)</f>
        <v>4.4725000000000001</v>
      </c>
      <c r="F952" s="186">
        <v>4.5999999999999996</v>
      </c>
      <c r="G952" s="186">
        <v>4.47</v>
      </c>
      <c r="H952" s="186">
        <v>4.3499999999999996</v>
      </c>
      <c r="I952" s="197">
        <v>4.47</v>
      </c>
    </row>
    <row r="953" spans="1:9" ht="18" customHeight="1">
      <c r="A953" s="523"/>
      <c r="B953" s="524"/>
      <c r="C953" s="187" t="s">
        <v>1811</v>
      </c>
      <c r="D953" s="442" t="s">
        <v>1812</v>
      </c>
      <c r="E953" s="569">
        <f t="shared" si="73"/>
        <v>4.5750000000000002</v>
      </c>
      <c r="F953" s="189">
        <v>4.59</v>
      </c>
      <c r="G953" s="189">
        <v>4.59</v>
      </c>
      <c r="H953" s="189">
        <v>4.59</v>
      </c>
      <c r="I953" s="198">
        <v>4.53</v>
      </c>
    </row>
    <row r="954" spans="1:9" ht="18" customHeight="1">
      <c r="A954" s="523"/>
      <c r="B954" s="524"/>
      <c r="C954" s="187" t="s">
        <v>1813</v>
      </c>
      <c r="D954" s="444" t="s">
        <v>1814</v>
      </c>
      <c r="E954" s="569">
        <f t="shared" si="73"/>
        <v>4.5525000000000002</v>
      </c>
      <c r="F954" s="189">
        <v>4.5599999999999996</v>
      </c>
      <c r="G954" s="189">
        <v>4.59</v>
      </c>
      <c r="H954" s="189">
        <v>4.53</v>
      </c>
      <c r="I954" s="198">
        <v>4.53</v>
      </c>
    </row>
    <row r="955" spans="1:9" ht="18" customHeight="1">
      <c r="A955" s="523"/>
      <c r="B955" s="524"/>
      <c r="C955" s="187" t="s">
        <v>1815</v>
      </c>
      <c r="D955" s="442" t="s">
        <v>1816</v>
      </c>
      <c r="E955" s="569">
        <f t="shared" si="73"/>
        <v>4.5</v>
      </c>
      <c r="F955" s="189">
        <v>4.53</v>
      </c>
      <c r="G955" s="189">
        <v>4.53</v>
      </c>
      <c r="H955" s="189">
        <v>4.47</v>
      </c>
      <c r="I955" s="198">
        <v>4.47</v>
      </c>
    </row>
    <row r="956" spans="1:9" ht="18" customHeight="1">
      <c r="A956" s="523"/>
      <c r="B956" s="524"/>
      <c r="C956" s="187" t="s">
        <v>1817</v>
      </c>
      <c r="D956" s="442" t="s">
        <v>1818</v>
      </c>
      <c r="E956" s="569">
        <f t="shared" si="73"/>
        <v>4.4249999999999998</v>
      </c>
      <c r="F956" s="189">
        <v>4.47</v>
      </c>
      <c r="G956" s="189">
        <v>4.41</v>
      </c>
      <c r="H956" s="189">
        <v>4.41</v>
      </c>
      <c r="I956" s="198">
        <v>4.41</v>
      </c>
    </row>
    <row r="957" spans="1:9" ht="18" customHeight="1">
      <c r="A957" s="523"/>
      <c r="B957" s="524"/>
      <c r="C957" s="192" t="s">
        <v>1819</v>
      </c>
      <c r="D957" s="446" t="s">
        <v>1820</v>
      </c>
      <c r="E957" s="570">
        <f t="shared" si="73"/>
        <v>4.3999999999999995</v>
      </c>
      <c r="F957" s="193">
        <v>4.41</v>
      </c>
      <c r="G957" s="193">
        <v>4.3099999999999996</v>
      </c>
      <c r="H957" s="193">
        <v>4.47</v>
      </c>
      <c r="I957" s="199">
        <v>4.41</v>
      </c>
    </row>
    <row r="958" spans="1:9" ht="18" customHeight="1">
      <c r="A958" s="529" t="s">
        <v>5733</v>
      </c>
      <c r="B958" s="520" t="s">
        <v>1821</v>
      </c>
      <c r="C958" s="535"/>
      <c r="D958" s="538"/>
      <c r="E958" s="470">
        <f>AVERAGE(E959:E967)</f>
        <v>4.8755555555555548</v>
      </c>
      <c r="F958" s="470">
        <f>AVERAGE(F959:F967)</f>
        <v>4.8722222222222227</v>
      </c>
      <c r="G958" s="470">
        <f>AVERAGE(G959:G967)</f>
        <v>4.8811111111111121</v>
      </c>
      <c r="H958" s="470">
        <f>AVERAGE(H959:H967)</f>
        <v>4.8766666666666669</v>
      </c>
      <c r="I958" s="470">
        <f>AVERAGE(I959:I967)</f>
        <v>4.8722222222222227</v>
      </c>
    </row>
    <row r="959" spans="1:9" ht="18" customHeight="1">
      <c r="A959" s="523"/>
      <c r="B959" s="524"/>
      <c r="C959" s="185" t="s">
        <v>1822</v>
      </c>
      <c r="D959" s="441" t="s">
        <v>1823</v>
      </c>
      <c r="E959" s="574">
        <f>AVERAGE(F959:I959)</f>
        <v>4.9000000000000004</v>
      </c>
      <c r="F959" s="186">
        <v>4.93</v>
      </c>
      <c r="G959" s="186">
        <v>4.93</v>
      </c>
      <c r="H959" s="186">
        <v>4.8899999999999997</v>
      </c>
      <c r="I959" s="197">
        <v>4.8499999999999996</v>
      </c>
    </row>
    <row r="960" spans="1:9" ht="18" customHeight="1">
      <c r="A960" s="523"/>
      <c r="B960" s="524"/>
      <c r="C960" s="187" t="s">
        <v>1822</v>
      </c>
      <c r="D960" s="442" t="s">
        <v>1824</v>
      </c>
      <c r="E960" s="569">
        <f t="shared" ref="E960:E967" si="74">AVERAGE(F960:I960)</f>
        <v>4.88</v>
      </c>
      <c r="F960" s="189">
        <v>4.8499999999999996</v>
      </c>
      <c r="G960" s="189">
        <v>4.8899999999999997</v>
      </c>
      <c r="H960" s="189">
        <v>4.8899999999999997</v>
      </c>
      <c r="I960" s="198">
        <v>4.8899999999999997</v>
      </c>
    </row>
    <row r="961" spans="1:9" ht="18" customHeight="1">
      <c r="A961" s="523"/>
      <c r="B961" s="524"/>
      <c r="C961" s="187" t="s">
        <v>1822</v>
      </c>
      <c r="D961" s="444" t="s">
        <v>1825</v>
      </c>
      <c r="E961" s="569">
        <f t="shared" si="74"/>
        <v>4.88</v>
      </c>
      <c r="F961" s="189">
        <v>4.8499999999999996</v>
      </c>
      <c r="G961" s="189">
        <v>4.8899999999999997</v>
      </c>
      <c r="H961" s="189">
        <v>4.8899999999999997</v>
      </c>
      <c r="I961" s="198">
        <v>4.8899999999999997</v>
      </c>
    </row>
    <row r="962" spans="1:9" ht="18" customHeight="1">
      <c r="A962" s="523"/>
      <c r="B962" s="524"/>
      <c r="C962" s="187" t="s">
        <v>1822</v>
      </c>
      <c r="D962" s="442" t="s">
        <v>1826</v>
      </c>
      <c r="E962" s="568">
        <f t="shared" si="74"/>
        <v>4.8699999999999992</v>
      </c>
      <c r="F962" s="189">
        <v>4.8499999999999996</v>
      </c>
      <c r="G962" s="189">
        <v>4.8899999999999997</v>
      </c>
      <c r="H962" s="189">
        <v>4.8899999999999997</v>
      </c>
      <c r="I962" s="198">
        <v>4.8499999999999996</v>
      </c>
    </row>
    <row r="963" spans="1:9" ht="18" customHeight="1">
      <c r="A963" s="523"/>
      <c r="B963" s="524"/>
      <c r="C963" s="187" t="s">
        <v>1822</v>
      </c>
      <c r="D963" s="442" t="s">
        <v>1827</v>
      </c>
      <c r="E963" s="569">
        <f t="shared" si="74"/>
        <v>4.8899999999999997</v>
      </c>
      <c r="F963" s="189">
        <v>4.8899999999999997</v>
      </c>
      <c r="G963" s="189">
        <v>4.8899999999999997</v>
      </c>
      <c r="H963" s="189">
        <v>4.8899999999999997</v>
      </c>
      <c r="I963" s="198">
        <v>4.8899999999999997</v>
      </c>
    </row>
    <row r="964" spans="1:9" ht="18" customHeight="1">
      <c r="A964" s="523"/>
      <c r="B964" s="524"/>
      <c r="C964" s="187" t="s">
        <v>1822</v>
      </c>
      <c r="D964" s="444" t="s">
        <v>1828</v>
      </c>
      <c r="E964" s="569">
        <f t="shared" si="74"/>
        <v>4.88</v>
      </c>
      <c r="F964" s="189">
        <v>4.8899999999999997</v>
      </c>
      <c r="G964" s="189">
        <v>4.8499999999999996</v>
      </c>
      <c r="H964" s="189">
        <v>4.8899999999999997</v>
      </c>
      <c r="I964" s="198">
        <v>4.8899999999999997</v>
      </c>
    </row>
    <row r="965" spans="1:9" ht="18" customHeight="1">
      <c r="A965" s="523"/>
      <c r="B965" s="524"/>
      <c r="C965" s="187" t="s">
        <v>1822</v>
      </c>
      <c r="D965" s="442" t="s">
        <v>1829</v>
      </c>
      <c r="E965" s="569">
        <f t="shared" si="74"/>
        <v>4.8599999999999994</v>
      </c>
      <c r="F965" s="189">
        <v>4.8899999999999997</v>
      </c>
      <c r="G965" s="189">
        <v>4.8499999999999996</v>
      </c>
      <c r="H965" s="189">
        <v>4.8499999999999996</v>
      </c>
      <c r="I965" s="198">
        <v>4.8499999999999996</v>
      </c>
    </row>
    <row r="966" spans="1:9" ht="18" customHeight="1">
      <c r="A966" s="523"/>
      <c r="B966" s="524"/>
      <c r="C966" s="187" t="s">
        <v>1822</v>
      </c>
      <c r="D966" s="442" t="s">
        <v>1830</v>
      </c>
      <c r="E966" s="569">
        <f t="shared" si="74"/>
        <v>4.83</v>
      </c>
      <c r="F966" s="189">
        <v>4.8099999999999996</v>
      </c>
      <c r="G966" s="189">
        <v>4.8499999999999996</v>
      </c>
      <c r="H966" s="189">
        <v>4.8099999999999996</v>
      </c>
      <c r="I966" s="198">
        <v>4.8499999999999996</v>
      </c>
    </row>
    <row r="967" spans="1:9" ht="18" customHeight="1">
      <c r="A967" s="523"/>
      <c r="B967" s="524"/>
      <c r="C967" s="192" t="s">
        <v>1822</v>
      </c>
      <c r="D967" s="446" t="s">
        <v>1831</v>
      </c>
      <c r="E967" s="570">
        <f t="shared" si="74"/>
        <v>4.8899999999999997</v>
      </c>
      <c r="F967" s="193">
        <v>4.8899999999999997</v>
      </c>
      <c r="G967" s="193">
        <v>4.8899999999999997</v>
      </c>
      <c r="H967" s="193">
        <v>4.8899999999999997</v>
      </c>
      <c r="I967" s="199">
        <v>4.8899999999999997</v>
      </c>
    </row>
    <row r="968" spans="1:9" ht="18" customHeight="1">
      <c r="A968" s="529" t="s">
        <v>5733</v>
      </c>
      <c r="B968" s="520" t="s">
        <v>1832</v>
      </c>
      <c r="C968" s="542"/>
      <c r="D968" s="543"/>
      <c r="E968" s="470">
        <f>AVERAGE(E969:E972)</f>
        <v>4.350625</v>
      </c>
      <c r="F968" s="544">
        <f>AVERAGE(F969:F972)</f>
        <v>4.4049999999999994</v>
      </c>
      <c r="G968" s="470">
        <f>AVERAGE(G969:G972)</f>
        <v>4.4275000000000002</v>
      </c>
      <c r="H968" s="470">
        <f>AVERAGE(H969:H972)</f>
        <v>4.2225000000000001</v>
      </c>
      <c r="I968" s="470">
        <f>AVERAGE(I969:I972)</f>
        <v>4.3475000000000001</v>
      </c>
    </row>
    <row r="969" spans="1:9" ht="18" customHeight="1">
      <c r="A969" s="523"/>
      <c r="B969" s="524"/>
      <c r="C969" s="185" t="s">
        <v>1833</v>
      </c>
      <c r="D969" s="441" t="s">
        <v>1834</v>
      </c>
      <c r="E969" s="560">
        <f>AVERAGE(F969:I969)</f>
        <v>4.7125000000000004</v>
      </c>
      <c r="F969" s="194">
        <v>4.67</v>
      </c>
      <c r="G969" s="186">
        <v>4.71</v>
      </c>
      <c r="H969" s="186">
        <v>4.71</v>
      </c>
      <c r="I969" s="186">
        <v>4.76</v>
      </c>
    </row>
    <row r="970" spans="1:9" ht="18" customHeight="1">
      <c r="A970" s="523"/>
      <c r="B970" s="524"/>
      <c r="C970" s="187" t="s">
        <v>1835</v>
      </c>
      <c r="D970" s="442" t="s">
        <v>1836</v>
      </c>
      <c r="E970" s="561">
        <f>AVERAGE(F970:I970)</f>
        <v>4.3450000000000006</v>
      </c>
      <c r="F970" s="188">
        <v>4.4800000000000004</v>
      </c>
      <c r="G970" s="189">
        <v>4.5199999999999996</v>
      </c>
      <c r="H970" s="189">
        <v>4.1399999999999997</v>
      </c>
      <c r="I970" s="189">
        <v>4.24</v>
      </c>
    </row>
    <row r="971" spans="1:9" ht="18" customHeight="1">
      <c r="A971" s="523"/>
      <c r="B971" s="524"/>
      <c r="C971" s="187" t="s">
        <v>1837</v>
      </c>
      <c r="D971" s="442" t="s">
        <v>1838</v>
      </c>
      <c r="E971" s="561">
        <f>AVERAGE(F971:I971)</f>
        <v>4.0599999999999996</v>
      </c>
      <c r="F971" s="188">
        <v>4.1399999999999997</v>
      </c>
      <c r="G971" s="189">
        <v>4.0999999999999996</v>
      </c>
      <c r="H971" s="189">
        <v>3.9</v>
      </c>
      <c r="I971" s="189">
        <v>4.0999999999999996</v>
      </c>
    </row>
    <row r="972" spans="1:9" ht="18" customHeight="1">
      <c r="A972" s="523"/>
      <c r="B972" s="524"/>
      <c r="C972" s="192" t="s">
        <v>1839</v>
      </c>
      <c r="D972" s="446" t="s">
        <v>1840</v>
      </c>
      <c r="E972" s="548">
        <f>AVERAGE(F972:I972)</f>
        <v>4.2850000000000001</v>
      </c>
      <c r="F972" s="195">
        <v>4.33</v>
      </c>
      <c r="G972" s="193">
        <v>4.38</v>
      </c>
      <c r="H972" s="193">
        <v>4.1399999999999997</v>
      </c>
      <c r="I972" s="193">
        <v>4.29</v>
      </c>
    </row>
    <row r="973" spans="1:9" ht="18" customHeight="1">
      <c r="A973" s="529" t="s">
        <v>5733</v>
      </c>
      <c r="B973" s="520" t="s">
        <v>1841</v>
      </c>
      <c r="C973" s="542"/>
      <c r="D973" s="543"/>
      <c r="E973" s="470">
        <f>AVERAGE(E974:E980)</f>
        <v>4.8999999999999995</v>
      </c>
      <c r="F973" s="470">
        <f>AVERAGE(F974:F980)</f>
        <v>4.8999999999999995</v>
      </c>
      <c r="G973" s="470">
        <f>AVERAGE(G974:G980)</f>
        <v>4.8999999999999995</v>
      </c>
      <c r="H973" s="470">
        <f>AVERAGE(H974:H980)</f>
        <v>4.8999999999999995</v>
      </c>
      <c r="I973" s="470">
        <f>AVERAGE(I974:I980)</f>
        <v>4.8999999999999995</v>
      </c>
    </row>
    <row r="974" spans="1:9" ht="18" customHeight="1">
      <c r="A974" s="523"/>
      <c r="B974" s="524"/>
      <c r="C974" s="185" t="s">
        <v>1842</v>
      </c>
      <c r="D974" s="441" t="s">
        <v>1843</v>
      </c>
      <c r="E974" s="560">
        <f>AVERAGE(F974:I974)</f>
        <v>4.9000000000000004</v>
      </c>
      <c r="F974" s="194">
        <v>4.9000000000000004</v>
      </c>
      <c r="G974" s="186">
        <v>4.9000000000000004</v>
      </c>
      <c r="H974" s="186">
        <v>4.9000000000000004</v>
      </c>
      <c r="I974" s="186">
        <v>4.9000000000000004</v>
      </c>
    </row>
    <row r="975" spans="1:9" ht="18" customHeight="1">
      <c r="A975" s="523"/>
      <c r="B975" s="524"/>
      <c r="C975" s="187" t="s">
        <v>1842</v>
      </c>
      <c r="D975" s="442" t="s">
        <v>1844</v>
      </c>
      <c r="E975" s="561">
        <f t="shared" ref="E975:E980" si="75">AVERAGE(F975:I975)</f>
        <v>4.9000000000000004</v>
      </c>
      <c r="F975" s="188">
        <v>4.9000000000000004</v>
      </c>
      <c r="G975" s="189">
        <v>4.9000000000000004</v>
      </c>
      <c r="H975" s="189">
        <v>4.9000000000000004</v>
      </c>
      <c r="I975" s="189">
        <v>4.9000000000000004</v>
      </c>
    </row>
    <row r="976" spans="1:9" ht="18" customHeight="1">
      <c r="A976" s="523"/>
      <c r="B976" s="524"/>
      <c r="C976" s="187" t="s">
        <v>1842</v>
      </c>
      <c r="D976" s="442" t="s">
        <v>1845</v>
      </c>
      <c r="E976" s="561">
        <f t="shared" si="75"/>
        <v>4.9000000000000004</v>
      </c>
      <c r="F976" s="188">
        <v>4.9000000000000004</v>
      </c>
      <c r="G976" s="189">
        <v>4.9000000000000004</v>
      </c>
      <c r="H976" s="189">
        <v>4.9000000000000004</v>
      </c>
      <c r="I976" s="189">
        <v>4.9000000000000004</v>
      </c>
    </row>
    <row r="977" spans="1:9" ht="18" customHeight="1">
      <c r="A977" s="523"/>
      <c r="B977" s="524"/>
      <c r="C977" s="187" t="s">
        <v>1842</v>
      </c>
      <c r="D977" s="442" t="s">
        <v>1846</v>
      </c>
      <c r="E977" s="561">
        <f t="shared" si="75"/>
        <v>4.9000000000000004</v>
      </c>
      <c r="F977" s="188">
        <v>4.9000000000000004</v>
      </c>
      <c r="G977" s="189">
        <v>4.9000000000000004</v>
      </c>
      <c r="H977" s="189">
        <v>4.9000000000000004</v>
      </c>
      <c r="I977" s="189">
        <v>4.9000000000000004</v>
      </c>
    </row>
    <row r="978" spans="1:9" ht="18" customHeight="1">
      <c r="A978" s="523"/>
      <c r="B978" s="524"/>
      <c r="C978" s="187" t="s">
        <v>1842</v>
      </c>
      <c r="D978" s="444" t="s">
        <v>1847</v>
      </c>
      <c r="E978" s="561">
        <f t="shared" si="75"/>
        <v>4.9000000000000004</v>
      </c>
      <c r="F978" s="188">
        <v>4.9000000000000004</v>
      </c>
      <c r="G978" s="189">
        <v>4.9000000000000004</v>
      </c>
      <c r="H978" s="189">
        <v>4.9000000000000004</v>
      </c>
      <c r="I978" s="189">
        <v>4.9000000000000004</v>
      </c>
    </row>
    <row r="979" spans="1:9" ht="18" customHeight="1">
      <c r="A979" s="523"/>
      <c r="B979" s="524"/>
      <c r="C979" s="187" t="s">
        <v>1842</v>
      </c>
      <c r="D979" s="442" t="s">
        <v>1848</v>
      </c>
      <c r="E979" s="561">
        <f t="shared" si="75"/>
        <v>4.9000000000000004</v>
      </c>
      <c r="F979" s="188">
        <v>4.9000000000000004</v>
      </c>
      <c r="G979" s="189">
        <v>4.9000000000000004</v>
      </c>
      <c r="H979" s="189">
        <v>4.9000000000000004</v>
      </c>
      <c r="I979" s="189">
        <v>4.9000000000000004</v>
      </c>
    </row>
    <row r="980" spans="1:9" ht="18" customHeight="1">
      <c r="A980" s="523"/>
      <c r="B980" s="524"/>
      <c r="C980" s="192" t="s">
        <v>1842</v>
      </c>
      <c r="D980" s="443" t="s">
        <v>1849</v>
      </c>
      <c r="E980" s="548">
        <f t="shared" si="75"/>
        <v>4.9000000000000004</v>
      </c>
      <c r="F980" s="195">
        <v>4.9000000000000004</v>
      </c>
      <c r="G980" s="193">
        <v>4.9000000000000004</v>
      </c>
      <c r="H980" s="193">
        <v>4.9000000000000004</v>
      </c>
      <c r="I980" s="193">
        <v>4.9000000000000004</v>
      </c>
    </row>
    <row r="981" spans="1:9" ht="18" customHeight="1">
      <c r="A981" s="529" t="s">
        <v>5733</v>
      </c>
      <c r="B981" s="520" t="s">
        <v>1850</v>
      </c>
      <c r="C981" s="542"/>
      <c r="D981" s="543"/>
      <c r="E981" s="470">
        <f>AVERAGE(E982:E986)</f>
        <v>4.7614999999999998</v>
      </c>
      <c r="F981" s="470">
        <f>AVERAGE(F982:F986)</f>
        <v>4.7239999999999993</v>
      </c>
      <c r="G981" s="470">
        <f>AVERAGE(G982:G986)</f>
        <v>4.7319999999999993</v>
      </c>
      <c r="H981" s="470">
        <f>AVERAGE(H982:H986)</f>
        <v>4.79</v>
      </c>
      <c r="I981" s="470">
        <f>AVERAGE(I982:I986)</f>
        <v>4.8</v>
      </c>
    </row>
    <row r="982" spans="1:9" ht="18" customHeight="1">
      <c r="A982" s="523"/>
      <c r="B982" s="524"/>
      <c r="C982" s="185" t="s">
        <v>1851</v>
      </c>
      <c r="D982" s="441" t="s">
        <v>1852</v>
      </c>
      <c r="E982" s="560">
        <f>AVERAGE(F982:I982)</f>
        <v>4.7474999999999996</v>
      </c>
      <c r="F982" s="194">
        <v>4.71</v>
      </c>
      <c r="G982" s="186">
        <v>4.71</v>
      </c>
      <c r="H982" s="186">
        <v>4.76</v>
      </c>
      <c r="I982" s="186">
        <v>4.8099999999999996</v>
      </c>
    </row>
    <row r="983" spans="1:9" ht="18" customHeight="1">
      <c r="A983" s="523"/>
      <c r="B983" s="524"/>
      <c r="C983" s="187" t="s">
        <v>1853</v>
      </c>
      <c r="D983" s="442" t="s">
        <v>1854</v>
      </c>
      <c r="E983" s="561">
        <f>AVERAGE(F983:I983)</f>
        <v>4.7249999999999996</v>
      </c>
      <c r="F983" s="188">
        <v>4.67</v>
      </c>
      <c r="G983" s="189">
        <v>4.71</v>
      </c>
      <c r="H983" s="189">
        <v>4.76</v>
      </c>
      <c r="I983" s="189">
        <v>4.76</v>
      </c>
    </row>
    <row r="984" spans="1:9" ht="18" customHeight="1">
      <c r="A984" s="523"/>
      <c r="B984" s="524"/>
      <c r="C984" s="187" t="s">
        <v>1853</v>
      </c>
      <c r="D984" s="442" t="s">
        <v>1855</v>
      </c>
      <c r="E984" s="561">
        <f>AVERAGE(F984:I984)</f>
        <v>4.7149999999999999</v>
      </c>
      <c r="F984" s="188">
        <v>4.67</v>
      </c>
      <c r="G984" s="189">
        <v>4.67</v>
      </c>
      <c r="H984" s="189">
        <v>4.76</v>
      </c>
      <c r="I984" s="189">
        <v>4.76</v>
      </c>
    </row>
    <row r="985" spans="1:9" ht="18" customHeight="1">
      <c r="A985" s="523"/>
      <c r="B985" s="524"/>
      <c r="C985" s="187" t="s">
        <v>1856</v>
      </c>
      <c r="D985" s="444" t="s">
        <v>1857</v>
      </c>
      <c r="E985" s="561">
        <f>AVERAGE(F985:I985)</f>
        <v>4.8099999999999996</v>
      </c>
      <c r="F985" s="188">
        <v>4.76</v>
      </c>
      <c r="G985" s="189">
        <v>4.8099999999999996</v>
      </c>
      <c r="H985" s="189">
        <v>4.8600000000000003</v>
      </c>
      <c r="I985" s="189">
        <v>4.8099999999999996</v>
      </c>
    </row>
    <row r="986" spans="1:9" ht="18" customHeight="1">
      <c r="A986" s="523"/>
      <c r="B986" s="524"/>
      <c r="C986" s="192" t="s">
        <v>1858</v>
      </c>
      <c r="D986" s="443" t="s">
        <v>1859</v>
      </c>
      <c r="E986" s="548">
        <f>AVERAGE(F986:I986)</f>
        <v>4.8099999999999996</v>
      </c>
      <c r="F986" s="195">
        <v>4.8099999999999996</v>
      </c>
      <c r="G986" s="193">
        <v>4.76</v>
      </c>
      <c r="H986" s="193">
        <v>4.8099999999999996</v>
      </c>
      <c r="I986" s="193">
        <v>4.8600000000000003</v>
      </c>
    </row>
    <row r="987" spans="1:9" ht="18" customHeight="1">
      <c r="A987" s="529" t="s">
        <v>5733</v>
      </c>
      <c r="B987" s="520" t="s">
        <v>1860</v>
      </c>
      <c r="C987" s="542"/>
      <c r="D987" s="543"/>
      <c r="E987" s="470">
        <f>AVERAGE(E988:E998)</f>
        <v>4.4197727272727265</v>
      </c>
      <c r="F987" s="544">
        <f>AVERAGE(F988:F998)</f>
        <v>4.4109090909090911</v>
      </c>
      <c r="G987" s="470">
        <f>AVERAGE(G988:G998)</f>
        <v>4.4245454545454539</v>
      </c>
      <c r="H987" s="470">
        <f>AVERAGE(H988:H998)</f>
        <v>4.4118181818181821</v>
      </c>
      <c r="I987" s="470">
        <f>AVERAGE(I988:I998)</f>
        <v>4.4318181818181817</v>
      </c>
    </row>
    <row r="988" spans="1:9" ht="18" customHeight="1">
      <c r="A988" s="523"/>
      <c r="B988" s="524"/>
      <c r="C988" s="185" t="s">
        <v>1861</v>
      </c>
      <c r="D988" s="441" t="s">
        <v>1862</v>
      </c>
      <c r="E988" s="560">
        <f>AVERAGE(F988:I988)</f>
        <v>4.3825000000000003</v>
      </c>
      <c r="F988" s="194">
        <v>4.38</v>
      </c>
      <c r="G988" s="186">
        <v>4.4000000000000004</v>
      </c>
      <c r="H988" s="186">
        <v>4.3600000000000003</v>
      </c>
      <c r="I988" s="186">
        <v>4.3899999999999997</v>
      </c>
    </row>
    <row r="989" spans="1:9" ht="18" customHeight="1">
      <c r="A989" s="523"/>
      <c r="B989" s="524"/>
      <c r="C989" s="187" t="s">
        <v>1861</v>
      </c>
      <c r="D989" s="442" t="s">
        <v>1863</v>
      </c>
      <c r="E989" s="561">
        <f t="shared" ref="E989:E998" si="76">AVERAGE(F989:I989)</f>
        <v>4.3849999999999998</v>
      </c>
      <c r="F989" s="188">
        <v>4.33</v>
      </c>
      <c r="G989" s="189">
        <v>4.4000000000000004</v>
      </c>
      <c r="H989" s="189">
        <v>4.42</v>
      </c>
      <c r="I989" s="189">
        <v>4.3899999999999997</v>
      </c>
    </row>
    <row r="990" spans="1:9" ht="18" customHeight="1">
      <c r="A990" s="523"/>
      <c r="B990" s="524"/>
      <c r="C990" s="187" t="s">
        <v>1864</v>
      </c>
      <c r="D990" s="444" t="s">
        <v>1865</v>
      </c>
      <c r="E990" s="561">
        <f t="shared" si="76"/>
        <v>4.3899999999999997</v>
      </c>
      <c r="F990" s="188">
        <v>4.38</v>
      </c>
      <c r="G990" s="189">
        <v>4.43</v>
      </c>
      <c r="H990" s="189">
        <v>4.3600000000000003</v>
      </c>
      <c r="I990" s="189">
        <v>4.3899999999999997</v>
      </c>
    </row>
    <row r="991" spans="1:9" ht="18" customHeight="1">
      <c r="A991" s="523"/>
      <c r="B991" s="524"/>
      <c r="C991" s="187" t="s">
        <v>1866</v>
      </c>
      <c r="D991" s="442" t="s">
        <v>1867</v>
      </c>
      <c r="E991" s="561">
        <f t="shared" si="76"/>
        <v>4.5024999999999995</v>
      </c>
      <c r="F991" s="188">
        <v>4.49</v>
      </c>
      <c r="G991" s="189">
        <v>4.5</v>
      </c>
      <c r="H991" s="189">
        <v>4.51</v>
      </c>
      <c r="I991" s="189">
        <v>4.51</v>
      </c>
    </row>
    <row r="992" spans="1:9" ht="18" customHeight="1">
      <c r="A992" s="523"/>
      <c r="B992" s="524"/>
      <c r="C992" s="187" t="s">
        <v>1868</v>
      </c>
      <c r="D992" s="442" t="s">
        <v>1869</v>
      </c>
      <c r="E992" s="561">
        <f t="shared" si="76"/>
        <v>4.4725000000000001</v>
      </c>
      <c r="F992" s="188">
        <v>4.47</v>
      </c>
      <c r="G992" s="189">
        <v>4.46</v>
      </c>
      <c r="H992" s="189">
        <v>4.46</v>
      </c>
      <c r="I992" s="189">
        <v>4.5</v>
      </c>
    </row>
    <row r="993" spans="1:9" ht="18" customHeight="1">
      <c r="A993" s="523"/>
      <c r="B993" s="524"/>
      <c r="C993" s="187" t="s">
        <v>1870</v>
      </c>
      <c r="D993" s="442" t="s">
        <v>1871</v>
      </c>
      <c r="E993" s="561">
        <f t="shared" si="76"/>
        <v>4.3149999999999995</v>
      </c>
      <c r="F993" s="188">
        <v>4.32</v>
      </c>
      <c r="G993" s="189">
        <v>4.3099999999999996</v>
      </c>
      <c r="H993" s="189">
        <v>4.3099999999999996</v>
      </c>
      <c r="I993" s="189">
        <v>4.32</v>
      </c>
    </row>
    <row r="994" spans="1:9" ht="18" customHeight="1">
      <c r="A994" s="523"/>
      <c r="B994" s="524"/>
      <c r="C994" s="187" t="s">
        <v>1872</v>
      </c>
      <c r="D994" s="442" t="s">
        <v>1873</v>
      </c>
      <c r="E994" s="561">
        <f t="shared" si="76"/>
        <v>4.375</v>
      </c>
      <c r="F994" s="188">
        <v>4.3499999999999996</v>
      </c>
      <c r="G994" s="189">
        <v>4.38</v>
      </c>
      <c r="H994" s="189">
        <v>4.38</v>
      </c>
      <c r="I994" s="189">
        <v>4.3899999999999997</v>
      </c>
    </row>
    <row r="995" spans="1:9" ht="18" customHeight="1">
      <c r="A995" s="523"/>
      <c r="B995" s="524"/>
      <c r="C995" s="187" t="s">
        <v>1874</v>
      </c>
      <c r="D995" s="442" t="s">
        <v>1875</v>
      </c>
      <c r="E995" s="561">
        <f t="shared" si="76"/>
        <v>4.3774999999999995</v>
      </c>
      <c r="F995" s="188">
        <v>4.3899999999999997</v>
      </c>
      <c r="G995" s="189">
        <v>4.3499999999999996</v>
      </c>
      <c r="H995" s="189">
        <v>4.3499999999999996</v>
      </c>
      <c r="I995" s="189">
        <v>4.42</v>
      </c>
    </row>
    <row r="996" spans="1:9" ht="18" customHeight="1">
      <c r="A996" s="523"/>
      <c r="B996" s="524"/>
      <c r="C996" s="187" t="s">
        <v>1876</v>
      </c>
      <c r="D996" s="442" t="s">
        <v>1877</v>
      </c>
      <c r="E996" s="561">
        <f t="shared" si="76"/>
        <v>4.5625</v>
      </c>
      <c r="F996" s="188">
        <v>4.5599999999999996</v>
      </c>
      <c r="G996" s="189">
        <v>4.58</v>
      </c>
      <c r="H996" s="189">
        <v>4.57</v>
      </c>
      <c r="I996" s="189">
        <v>4.54</v>
      </c>
    </row>
    <row r="997" spans="1:9" ht="18" customHeight="1">
      <c r="A997" s="523"/>
      <c r="B997" s="524"/>
      <c r="C997" s="187" t="s">
        <v>1878</v>
      </c>
      <c r="D997" s="442" t="s">
        <v>1879</v>
      </c>
      <c r="E997" s="561">
        <f t="shared" si="76"/>
        <v>4.4400000000000004</v>
      </c>
      <c r="F997" s="188">
        <v>4.42</v>
      </c>
      <c r="G997" s="189">
        <v>4.4400000000000004</v>
      </c>
      <c r="H997" s="189">
        <v>4.46</v>
      </c>
      <c r="I997" s="189">
        <v>4.4400000000000004</v>
      </c>
    </row>
    <row r="998" spans="1:9" ht="18" customHeight="1">
      <c r="A998" s="523"/>
      <c r="B998" s="524"/>
      <c r="C998" s="192" t="s">
        <v>1880</v>
      </c>
      <c r="D998" s="443" t="s">
        <v>1881</v>
      </c>
      <c r="E998" s="548">
        <f t="shared" si="76"/>
        <v>4.415</v>
      </c>
      <c r="F998" s="195">
        <v>4.43</v>
      </c>
      <c r="G998" s="193">
        <v>4.42</v>
      </c>
      <c r="H998" s="193">
        <v>4.3499999999999996</v>
      </c>
      <c r="I998" s="193">
        <v>4.46</v>
      </c>
    </row>
    <row r="999" spans="1:9" ht="18" customHeight="1">
      <c r="A999" s="529" t="s">
        <v>5733</v>
      </c>
      <c r="B999" s="520" t="s">
        <v>1882</v>
      </c>
      <c r="C999" s="542"/>
      <c r="D999" s="543"/>
      <c r="E999" s="470">
        <f>AVERAGE(E1000:E1024)</f>
        <v>4.4885999999999999</v>
      </c>
      <c r="F999" s="470">
        <f>AVERAGE(F1000:F1024)</f>
        <v>4.484799999999999</v>
      </c>
      <c r="G999" s="470">
        <f>AVERAGE(G1000:G1024)</f>
        <v>4.4976000000000003</v>
      </c>
      <c r="H999" s="470">
        <f>AVERAGE(H1000:H1024)</f>
        <v>4.4839999999999982</v>
      </c>
      <c r="I999" s="470">
        <f>AVERAGE(I1000:I1024)</f>
        <v>4.4879999999999995</v>
      </c>
    </row>
    <row r="1000" spans="1:9" ht="18" customHeight="1">
      <c r="A1000" s="523"/>
      <c r="B1000" s="524"/>
      <c r="C1000" s="185" t="s">
        <v>1883</v>
      </c>
      <c r="D1000" s="438" t="s">
        <v>1884</v>
      </c>
      <c r="E1000" s="560">
        <f>AVERAGE(F1000:I1000)</f>
        <v>4.51</v>
      </c>
      <c r="F1000" s="194">
        <v>4.47</v>
      </c>
      <c r="G1000" s="186">
        <v>4.54</v>
      </c>
      <c r="H1000" s="186">
        <v>4.51</v>
      </c>
      <c r="I1000" s="186">
        <v>4.5199999999999996</v>
      </c>
    </row>
    <row r="1001" spans="1:9" ht="18" customHeight="1">
      <c r="A1001" s="523"/>
      <c r="B1001" s="524"/>
      <c r="C1001" s="187" t="s">
        <v>1885</v>
      </c>
      <c r="D1001" s="442" t="s">
        <v>1886</v>
      </c>
      <c r="E1001" s="561">
        <f t="shared" ref="E1001:E1024" si="77">AVERAGE(F1001:I1001)</f>
        <v>4.3149999999999995</v>
      </c>
      <c r="F1001" s="188">
        <v>4.33</v>
      </c>
      <c r="G1001" s="189">
        <v>4.3</v>
      </c>
      <c r="H1001" s="189">
        <v>4.29</v>
      </c>
      <c r="I1001" s="189">
        <v>4.34</v>
      </c>
    </row>
    <row r="1002" spans="1:9" ht="18" customHeight="1">
      <c r="A1002" s="523"/>
      <c r="B1002" s="524"/>
      <c r="C1002" s="187" t="s">
        <v>1887</v>
      </c>
      <c r="D1002" s="442" t="s">
        <v>1888</v>
      </c>
      <c r="E1002" s="561">
        <f t="shared" si="77"/>
        <v>4.6100000000000003</v>
      </c>
      <c r="F1002" s="188">
        <v>4.63</v>
      </c>
      <c r="G1002" s="189">
        <v>4.6100000000000003</v>
      </c>
      <c r="H1002" s="189">
        <v>4.6100000000000003</v>
      </c>
      <c r="I1002" s="189">
        <v>4.59</v>
      </c>
    </row>
    <row r="1003" spans="1:9" ht="18" customHeight="1">
      <c r="A1003" s="523"/>
      <c r="B1003" s="524"/>
      <c r="C1003" s="187" t="s">
        <v>1889</v>
      </c>
      <c r="D1003" s="442" t="s">
        <v>1890</v>
      </c>
      <c r="E1003" s="561">
        <f t="shared" si="77"/>
        <v>4.5125000000000002</v>
      </c>
      <c r="F1003" s="188">
        <v>4.5</v>
      </c>
      <c r="G1003" s="189">
        <v>4.55</v>
      </c>
      <c r="H1003" s="189">
        <v>4.5</v>
      </c>
      <c r="I1003" s="189">
        <v>4.5</v>
      </c>
    </row>
    <row r="1004" spans="1:9" ht="18" customHeight="1">
      <c r="A1004" s="523"/>
      <c r="B1004" s="524"/>
      <c r="C1004" s="187" t="s">
        <v>1891</v>
      </c>
      <c r="D1004" s="439" t="s">
        <v>1892</v>
      </c>
      <c r="E1004" s="561">
        <f t="shared" si="77"/>
        <v>4.47</v>
      </c>
      <c r="F1004" s="188">
        <v>4.47</v>
      </c>
      <c r="G1004" s="189">
        <v>4.47</v>
      </c>
      <c r="H1004" s="189">
        <v>4.47</v>
      </c>
      <c r="I1004" s="189">
        <v>4.47</v>
      </c>
    </row>
    <row r="1005" spans="1:9" ht="18" customHeight="1">
      <c r="A1005" s="523"/>
      <c r="B1005" s="524"/>
      <c r="C1005" s="187" t="s">
        <v>1893</v>
      </c>
      <c r="D1005" s="439" t="s">
        <v>1894</v>
      </c>
      <c r="E1005" s="561">
        <f t="shared" si="77"/>
        <v>4.55</v>
      </c>
      <c r="F1005" s="188">
        <v>4.55</v>
      </c>
      <c r="G1005" s="189">
        <v>4.55</v>
      </c>
      <c r="H1005" s="189">
        <v>4.55</v>
      </c>
      <c r="I1005" s="189">
        <v>4.55</v>
      </c>
    </row>
    <row r="1006" spans="1:9" ht="18" customHeight="1">
      <c r="A1006" s="523"/>
      <c r="B1006" s="524"/>
      <c r="C1006" s="187" t="s">
        <v>1895</v>
      </c>
      <c r="D1006" s="439" t="s">
        <v>1896</v>
      </c>
      <c r="E1006" s="561">
        <f t="shared" si="77"/>
        <v>4.4574999999999996</v>
      </c>
      <c r="F1006" s="188">
        <v>4.42</v>
      </c>
      <c r="G1006" s="189">
        <v>4.47</v>
      </c>
      <c r="H1006" s="189">
        <v>4.47</v>
      </c>
      <c r="I1006" s="189">
        <v>4.47</v>
      </c>
    </row>
    <row r="1007" spans="1:9" ht="18" customHeight="1">
      <c r="A1007" s="523"/>
      <c r="B1007" s="524"/>
      <c r="C1007" s="187" t="s">
        <v>1897</v>
      </c>
      <c r="D1007" s="439" t="s">
        <v>1898</v>
      </c>
      <c r="E1007" s="561">
        <f t="shared" si="77"/>
        <v>4.4675000000000002</v>
      </c>
      <c r="F1007" s="188">
        <v>4.4000000000000004</v>
      </c>
      <c r="G1007" s="189">
        <v>4.47</v>
      </c>
      <c r="H1007" s="189">
        <v>4.47</v>
      </c>
      <c r="I1007" s="189">
        <v>4.53</v>
      </c>
    </row>
    <row r="1008" spans="1:9" ht="18" customHeight="1">
      <c r="A1008" s="523"/>
      <c r="B1008" s="524"/>
      <c r="C1008" s="187" t="s">
        <v>1899</v>
      </c>
      <c r="D1008" s="439" t="s">
        <v>1900</v>
      </c>
      <c r="E1008" s="561">
        <f t="shared" si="77"/>
        <v>4.6100000000000003</v>
      </c>
      <c r="F1008" s="188">
        <v>4.58</v>
      </c>
      <c r="G1008" s="189">
        <v>4.62</v>
      </c>
      <c r="H1008" s="189">
        <v>4.62</v>
      </c>
      <c r="I1008" s="189">
        <v>4.62</v>
      </c>
    </row>
    <row r="1009" spans="1:9" ht="18" customHeight="1">
      <c r="A1009" s="523"/>
      <c r="B1009" s="524"/>
      <c r="C1009" s="187" t="s">
        <v>1901</v>
      </c>
      <c r="D1009" s="439" t="s">
        <v>1902</v>
      </c>
      <c r="E1009" s="561">
        <f t="shared" si="77"/>
        <v>4.7699999999999996</v>
      </c>
      <c r="F1009" s="188">
        <v>4.7699999999999996</v>
      </c>
      <c r="G1009" s="189">
        <v>4.7699999999999996</v>
      </c>
      <c r="H1009" s="189">
        <v>4.7699999999999996</v>
      </c>
      <c r="I1009" s="189">
        <v>4.7699999999999996</v>
      </c>
    </row>
    <row r="1010" spans="1:9" ht="18" customHeight="1">
      <c r="A1010" s="523"/>
      <c r="B1010" s="524"/>
      <c r="C1010" s="187" t="s">
        <v>1903</v>
      </c>
      <c r="D1010" s="444" t="s">
        <v>1904</v>
      </c>
      <c r="E1010" s="561">
        <f t="shared" si="77"/>
        <v>4.2375000000000007</v>
      </c>
      <c r="F1010" s="188">
        <v>4.28</v>
      </c>
      <c r="G1010" s="189">
        <v>4.2300000000000004</v>
      </c>
      <c r="H1010" s="189">
        <v>4.24</v>
      </c>
      <c r="I1010" s="189">
        <v>4.2</v>
      </c>
    </row>
    <row r="1011" spans="1:9" ht="18" customHeight="1">
      <c r="A1011" s="523"/>
      <c r="B1011" s="524"/>
      <c r="C1011" s="187" t="s">
        <v>1905</v>
      </c>
      <c r="D1011" s="442" t="s">
        <v>1906</v>
      </c>
      <c r="E1011" s="561">
        <f t="shared" si="77"/>
        <v>4.3324999999999996</v>
      </c>
      <c r="F1011" s="188">
        <v>4.34</v>
      </c>
      <c r="G1011" s="189">
        <v>4.32</v>
      </c>
      <c r="H1011" s="189">
        <v>4.34</v>
      </c>
      <c r="I1011" s="189">
        <v>4.33</v>
      </c>
    </row>
    <row r="1012" spans="1:9" ht="18" customHeight="1">
      <c r="A1012" s="523"/>
      <c r="B1012" s="524"/>
      <c r="C1012" s="187" t="s">
        <v>1907</v>
      </c>
      <c r="D1012" s="442" t="s">
        <v>1908</v>
      </c>
      <c r="E1012" s="561">
        <f t="shared" si="77"/>
        <v>4.5049999999999999</v>
      </c>
      <c r="F1012" s="188">
        <v>4.5199999999999996</v>
      </c>
      <c r="G1012" s="189">
        <v>4.5199999999999996</v>
      </c>
      <c r="H1012" s="189">
        <v>4.4800000000000004</v>
      </c>
      <c r="I1012" s="189">
        <v>4.5</v>
      </c>
    </row>
    <row r="1013" spans="1:9" ht="18" customHeight="1">
      <c r="A1013" s="523"/>
      <c r="B1013" s="524"/>
      <c r="C1013" s="187" t="s">
        <v>1909</v>
      </c>
      <c r="D1013" s="439" t="s">
        <v>1910</v>
      </c>
      <c r="E1013" s="561">
        <f t="shared" si="77"/>
        <v>4.6274999999999995</v>
      </c>
      <c r="F1013" s="188">
        <v>4.68</v>
      </c>
      <c r="G1013" s="189">
        <v>4.68</v>
      </c>
      <c r="H1013" s="189">
        <v>4.68</v>
      </c>
      <c r="I1013" s="189">
        <v>4.47</v>
      </c>
    </row>
    <row r="1014" spans="1:9" ht="18" customHeight="1">
      <c r="A1014" s="523"/>
      <c r="B1014" s="524"/>
      <c r="C1014" s="187" t="s">
        <v>1911</v>
      </c>
      <c r="D1014" s="439" t="s">
        <v>1912</v>
      </c>
      <c r="E1014" s="561">
        <f t="shared" si="77"/>
        <v>4.8525</v>
      </c>
      <c r="F1014" s="188">
        <v>4.8</v>
      </c>
      <c r="G1014" s="189">
        <v>4.87</v>
      </c>
      <c r="H1014" s="189">
        <v>4.87</v>
      </c>
      <c r="I1014" s="189">
        <v>4.87</v>
      </c>
    </row>
    <row r="1015" spans="1:9" ht="18" customHeight="1">
      <c r="A1015" s="523"/>
      <c r="B1015" s="524"/>
      <c r="C1015" s="187" t="s">
        <v>1913</v>
      </c>
      <c r="D1015" s="439" t="s">
        <v>1914</v>
      </c>
      <c r="E1015" s="561">
        <f t="shared" si="77"/>
        <v>4.6174999999999997</v>
      </c>
      <c r="F1015" s="188">
        <v>4.58</v>
      </c>
      <c r="G1015" s="189">
        <v>4.6399999999999997</v>
      </c>
      <c r="H1015" s="189">
        <v>4.58</v>
      </c>
      <c r="I1015" s="189">
        <v>4.67</v>
      </c>
    </row>
    <row r="1016" spans="1:9" ht="18" customHeight="1">
      <c r="A1016" s="523"/>
      <c r="B1016" s="524"/>
      <c r="C1016" s="187" t="s">
        <v>1915</v>
      </c>
      <c r="D1016" s="442" t="s">
        <v>1916</v>
      </c>
      <c r="E1016" s="561">
        <f t="shared" si="77"/>
        <v>4.1050000000000004</v>
      </c>
      <c r="F1016" s="188">
        <v>4.09</v>
      </c>
      <c r="G1016" s="189">
        <v>4.17</v>
      </c>
      <c r="H1016" s="189">
        <v>4.08</v>
      </c>
      <c r="I1016" s="189">
        <v>4.08</v>
      </c>
    </row>
    <row r="1017" spans="1:9" ht="18" customHeight="1">
      <c r="A1017" s="523"/>
      <c r="B1017" s="524"/>
      <c r="C1017" s="187" t="s">
        <v>1917</v>
      </c>
      <c r="D1017" s="444" t="s">
        <v>1918</v>
      </c>
      <c r="E1017" s="561">
        <f t="shared" si="77"/>
        <v>4.6074999999999999</v>
      </c>
      <c r="F1017" s="188">
        <v>4.63</v>
      </c>
      <c r="G1017" s="189">
        <v>4.53</v>
      </c>
      <c r="H1017" s="189">
        <v>4.57</v>
      </c>
      <c r="I1017" s="189">
        <v>4.7</v>
      </c>
    </row>
    <row r="1018" spans="1:9" ht="18" customHeight="1">
      <c r="A1018" s="523"/>
      <c r="B1018" s="524"/>
      <c r="C1018" s="187" t="s">
        <v>1919</v>
      </c>
      <c r="D1018" s="444" t="s">
        <v>1920</v>
      </c>
      <c r="E1018" s="561">
        <f t="shared" si="77"/>
        <v>4.6224999999999996</v>
      </c>
      <c r="F1018" s="188">
        <v>4.5999999999999996</v>
      </c>
      <c r="G1018" s="189">
        <v>4.63</v>
      </c>
      <c r="H1018" s="189">
        <v>4.63</v>
      </c>
      <c r="I1018" s="189">
        <v>4.63</v>
      </c>
    </row>
    <row r="1019" spans="1:9" ht="18" customHeight="1">
      <c r="A1019" s="523"/>
      <c r="B1019" s="524"/>
      <c r="C1019" s="187" t="s">
        <v>1921</v>
      </c>
      <c r="D1019" s="442" t="s">
        <v>1922</v>
      </c>
      <c r="E1019" s="561">
        <f t="shared" si="77"/>
        <v>3.85</v>
      </c>
      <c r="F1019" s="188">
        <v>3.85</v>
      </c>
      <c r="G1019" s="189">
        <v>3.85</v>
      </c>
      <c r="H1019" s="189">
        <v>3.85</v>
      </c>
      <c r="I1019" s="189">
        <v>3.85</v>
      </c>
    </row>
    <row r="1020" spans="1:9" ht="18" customHeight="1">
      <c r="A1020" s="523"/>
      <c r="B1020" s="524"/>
      <c r="C1020" s="187" t="s">
        <v>1923</v>
      </c>
      <c r="D1020" s="444" t="s">
        <v>1924</v>
      </c>
      <c r="E1020" s="561">
        <f t="shared" si="77"/>
        <v>4.4000000000000004</v>
      </c>
      <c r="F1020" s="188">
        <v>4.41</v>
      </c>
      <c r="G1020" s="189">
        <v>4.4000000000000004</v>
      </c>
      <c r="H1020" s="189">
        <v>4.3499999999999996</v>
      </c>
      <c r="I1020" s="189">
        <v>4.4400000000000004</v>
      </c>
    </row>
    <row r="1021" spans="1:9" ht="18" customHeight="1">
      <c r="A1021" s="523"/>
      <c r="B1021" s="524"/>
      <c r="C1021" s="187" t="s">
        <v>1925</v>
      </c>
      <c r="D1021" s="442" t="s">
        <v>1926</v>
      </c>
      <c r="E1021" s="561">
        <f t="shared" si="77"/>
        <v>4.76</v>
      </c>
      <c r="F1021" s="188">
        <v>4.7699999999999996</v>
      </c>
      <c r="G1021" s="189">
        <v>4.76</v>
      </c>
      <c r="H1021" s="189">
        <v>4.7699999999999996</v>
      </c>
      <c r="I1021" s="189">
        <v>4.74</v>
      </c>
    </row>
    <row r="1022" spans="1:9" ht="18" customHeight="1">
      <c r="A1022" s="523"/>
      <c r="B1022" s="524"/>
      <c r="C1022" s="187" t="s">
        <v>1927</v>
      </c>
      <c r="D1022" s="442" t="s">
        <v>1928</v>
      </c>
      <c r="E1022" s="561">
        <f t="shared" si="77"/>
        <v>4.53</v>
      </c>
      <c r="F1022" s="188">
        <v>4.51</v>
      </c>
      <c r="G1022" s="189">
        <v>4.53</v>
      </c>
      <c r="H1022" s="189">
        <v>4.55</v>
      </c>
      <c r="I1022" s="189">
        <v>4.53</v>
      </c>
    </row>
    <row r="1023" spans="1:9" ht="18" customHeight="1">
      <c r="A1023" s="523"/>
      <c r="B1023" s="524"/>
      <c r="C1023" s="187" t="s">
        <v>1929</v>
      </c>
      <c r="D1023" s="444" t="s">
        <v>1930</v>
      </c>
      <c r="E1023" s="561">
        <f t="shared" si="77"/>
        <v>4.7024999999999997</v>
      </c>
      <c r="F1023" s="188">
        <v>4.72</v>
      </c>
      <c r="G1023" s="189">
        <v>4.7</v>
      </c>
      <c r="H1023" s="189">
        <v>4.71</v>
      </c>
      <c r="I1023" s="189">
        <v>4.68</v>
      </c>
    </row>
    <row r="1024" spans="1:9" ht="18" customHeight="1">
      <c r="A1024" s="523"/>
      <c r="B1024" s="524"/>
      <c r="C1024" s="205" t="s">
        <v>1931</v>
      </c>
      <c r="D1024" s="473" t="s">
        <v>1932</v>
      </c>
      <c r="E1024" s="562">
        <f t="shared" si="77"/>
        <v>4.1925000000000008</v>
      </c>
      <c r="F1024" s="190">
        <v>4.22</v>
      </c>
      <c r="G1024" s="191">
        <v>4.26</v>
      </c>
      <c r="H1024" s="191">
        <v>4.1399999999999997</v>
      </c>
      <c r="I1024" s="191">
        <v>4.1500000000000004</v>
      </c>
    </row>
    <row r="1025" spans="1:9" ht="18" customHeight="1">
      <c r="A1025" s="522" t="s">
        <v>5734</v>
      </c>
      <c r="B1025" s="520" t="s">
        <v>2082</v>
      </c>
      <c r="C1025" s="535"/>
      <c r="D1025" s="538"/>
      <c r="E1025" s="470">
        <f>AVERAGE(E1026:E1031)</f>
        <v>4.7529166666666667</v>
      </c>
      <c r="F1025" s="470">
        <f>AVERAGE(F1026:F1031)</f>
        <v>4.7633333333333328</v>
      </c>
      <c r="G1025" s="470">
        <f>AVERAGE(G1026:G1031)</f>
        <v>4.78</v>
      </c>
      <c r="H1025" s="470">
        <f>AVERAGE(H1026:H1031)</f>
        <v>4.7133333333333338</v>
      </c>
      <c r="I1025" s="470">
        <f>AVERAGE(I1026:I1031)</f>
        <v>4.7549999999999999</v>
      </c>
    </row>
    <row r="1026" spans="1:9" ht="18" customHeight="1">
      <c r="A1026" s="523"/>
      <c r="B1026" s="524"/>
      <c r="C1026" s="185" t="s">
        <v>1947</v>
      </c>
      <c r="D1026" s="438" t="s">
        <v>1973</v>
      </c>
      <c r="E1026" s="560">
        <f t="shared" ref="E1026:E1031" si="78">AVERAGE(F1026:I1026)</f>
        <v>4.6899999999999995</v>
      </c>
      <c r="F1026" s="186">
        <v>4.68</v>
      </c>
      <c r="G1026" s="186">
        <v>4.68</v>
      </c>
      <c r="H1026" s="186">
        <v>4.6399999999999997</v>
      </c>
      <c r="I1026" s="186">
        <v>4.76</v>
      </c>
    </row>
    <row r="1027" spans="1:9" ht="18" customHeight="1">
      <c r="A1027" s="523"/>
      <c r="B1027" s="524"/>
      <c r="C1027" s="187" t="s">
        <v>1974</v>
      </c>
      <c r="D1027" s="442" t="s">
        <v>1975</v>
      </c>
      <c r="E1027" s="561">
        <f t="shared" si="78"/>
        <v>4.7949999999999999</v>
      </c>
      <c r="F1027" s="189">
        <v>4.7699999999999996</v>
      </c>
      <c r="G1027" s="189">
        <v>4.82</v>
      </c>
      <c r="H1027" s="189">
        <v>4.7300000000000004</v>
      </c>
      <c r="I1027" s="189">
        <v>4.8600000000000003</v>
      </c>
    </row>
    <row r="1028" spans="1:9" ht="18" customHeight="1">
      <c r="A1028" s="523"/>
      <c r="B1028" s="524"/>
      <c r="C1028" s="187" t="s">
        <v>1976</v>
      </c>
      <c r="D1028" s="447" t="s">
        <v>1977</v>
      </c>
      <c r="E1028" s="561">
        <f t="shared" si="78"/>
        <v>4.8250000000000002</v>
      </c>
      <c r="F1028" s="189">
        <v>4.8600000000000003</v>
      </c>
      <c r="G1028" s="189">
        <v>4.8600000000000003</v>
      </c>
      <c r="H1028" s="189">
        <v>4.7699999999999996</v>
      </c>
      <c r="I1028" s="189">
        <v>4.8099999999999996</v>
      </c>
    </row>
    <row r="1029" spans="1:9" ht="18" customHeight="1">
      <c r="A1029" s="523"/>
      <c r="B1029" s="524"/>
      <c r="C1029" s="187" t="s">
        <v>1978</v>
      </c>
      <c r="D1029" s="442" t="s">
        <v>1979</v>
      </c>
      <c r="E1029" s="561">
        <f t="shared" si="78"/>
        <v>4.66</v>
      </c>
      <c r="F1029" s="189">
        <v>4.68</v>
      </c>
      <c r="G1029" s="189">
        <v>4.7300000000000004</v>
      </c>
      <c r="H1029" s="189">
        <v>4.68</v>
      </c>
      <c r="I1029" s="189">
        <v>4.55</v>
      </c>
    </row>
    <row r="1030" spans="1:9" ht="18" customHeight="1">
      <c r="A1030" s="523"/>
      <c r="B1030" s="524"/>
      <c r="C1030" s="187" t="s">
        <v>1980</v>
      </c>
      <c r="D1030" s="442" t="s">
        <v>1981</v>
      </c>
      <c r="E1030" s="561">
        <f t="shared" si="78"/>
        <v>4.8849999999999998</v>
      </c>
      <c r="F1030" s="189">
        <v>4.95</v>
      </c>
      <c r="G1030" s="189">
        <v>4.95</v>
      </c>
      <c r="H1030" s="189">
        <v>4.82</v>
      </c>
      <c r="I1030" s="189">
        <v>4.82</v>
      </c>
    </row>
    <row r="1031" spans="1:9" ht="18" customHeight="1">
      <c r="A1031" s="523"/>
      <c r="B1031" s="524"/>
      <c r="C1031" s="192" t="s">
        <v>1982</v>
      </c>
      <c r="D1031" s="448" t="s">
        <v>1949</v>
      </c>
      <c r="E1031" s="548">
        <f t="shared" si="78"/>
        <v>4.6624999999999996</v>
      </c>
      <c r="F1031" s="193">
        <v>4.6399999999999997</v>
      </c>
      <c r="G1031" s="193">
        <v>4.6399999999999997</v>
      </c>
      <c r="H1031" s="193">
        <v>4.6399999999999997</v>
      </c>
      <c r="I1031" s="193">
        <v>4.7300000000000004</v>
      </c>
    </row>
    <row r="1032" spans="1:9" ht="18" customHeight="1">
      <c r="A1032" s="522" t="s">
        <v>5734</v>
      </c>
      <c r="B1032" s="520" t="s">
        <v>4890</v>
      </c>
      <c r="C1032" s="535"/>
      <c r="D1032" s="538"/>
      <c r="E1032" s="470">
        <f>AVERAGE(E1033:E1036)</f>
        <v>4.2581249999999997</v>
      </c>
      <c r="F1032" s="470">
        <f>AVERAGE(F1033:F1036)</f>
        <v>4.2649999999999997</v>
      </c>
      <c r="G1032" s="470">
        <f>AVERAGE(G1033:G1036)</f>
        <v>4.2649999999999997</v>
      </c>
      <c r="H1032" s="470">
        <f>AVERAGE(H1033:H1036)</f>
        <v>4.2374999999999998</v>
      </c>
      <c r="I1032" s="470">
        <f>AVERAGE(I1033:I1036)</f>
        <v>4.2649999999999997</v>
      </c>
    </row>
    <row r="1033" spans="1:9" ht="18" customHeight="1">
      <c r="A1033" s="519"/>
      <c r="B1033" s="521"/>
      <c r="C1033" s="185" t="s">
        <v>1950</v>
      </c>
      <c r="D1033" s="438" t="s">
        <v>1983</v>
      </c>
      <c r="E1033" s="560">
        <f>AVERAGE(F1033:I1033)</f>
        <v>4.22</v>
      </c>
      <c r="F1033" s="186">
        <v>4.22</v>
      </c>
      <c r="G1033" s="186">
        <v>4.22</v>
      </c>
      <c r="H1033" s="186">
        <v>4.22</v>
      </c>
      <c r="I1033" s="186">
        <v>4.22</v>
      </c>
    </row>
    <row r="1034" spans="1:9" ht="18" customHeight="1">
      <c r="A1034" s="519"/>
      <c r="B1034" s="521"/>
      <c r="C1034" s="187" t="s">
        <v>1984</v>
      </c>
      <c r="D1034" s="447" t="s">
        <v>1985</v>
      </c>
      <c r="E1034" s="561">
        <f>AVERAGE(F1034:I1034)</f>
        <v>4.1900000000000004</v>
      </c>
      <c r="F1034" s="189">
        <v>4.22</v>
      </c>
      <c r="G1034" s="189">
        <v>4.1900000000000004</v>
      </c>
      <c r="H1034" s="189">
        <v>4.16</v>
      </c>
      <c r="I1034" s="189">
        <v>4.1900000000000004</v>
      </c>
    </row>
    <row r="1035" spans="1:9" ht="18" customHeight="1">
      <c r="A1035" s="519"/>
      <c r="B1035" s="521"/>
      <c r="C1035" s="187" t="s">
        <v>1951</v>
      </c>
      <c r="D1035" s="442" t="s">
        <v>1986</v>
      </c>
      <c r="E1035" s="561">
        <f>AVERAGE(F1035:I1035)</f>
        <v>4.3024999999999993</v>
      </c>
      <c r="F1035" s="189">
        <v>4.3099999999999996</v>
      </c>
      <c r="G1035" s="189">
        <v>4.3099999999999996</v>
      </c>
      <c r="H1035" s="189">
        <v>4.28</v>
      </c>
      <c r="I1035" s="189">
        <v>4.3099999999999996</v>
      </c>
    </row>
    <row r="1036" spans="1:9" ht="18" customHeight="1">
      <c r="A1036" s="519"/>
      <c r="B1036" s="521"/>
      <c r="C1036" s="192" t="s">
        <v>1951</v>
      </c>
      <c r="D1036" s="448" t="s">
        <v>1987</v>
      </c>
      <c r="E1036" s="548">
        <f>AVERAGE(F1036:I1036)</f>
        <v>4.3199999999999994</v>
      </c>
      <c r="F1036" s="193">
        <v>4.3099999999999996</v>
      </c>
      <c r="G1036" s="193">
        <v>4.34</v>
      </c>
      <c r="H1036" s="193">
        <v>4.29</v>
      </c>
      <c r="I1036" s="193">
        <v>4.34</v>
      </c>
    </row>
    <row r="1037" spans="1:9" ht="18" customHeight="1">
      <c r="A1037" s="522" t="s">
        <v>5734</v>
      </c>
      <c r="B1037" s="520" t="s">
        <v>1988</v>
      </c>
      <c r="C1037" s="535"/>
      <c r="D1037" s="538"/>
      <c r="E1037" s="470">
        <f>AVERAGE(E1038:E1040)</f>
        <v>4.3274999999999997</v>
      </c>
      <c r="F1037" s="470">
        <f>AVERAGE(F1038:F1040)</f>
        <v>4.3899999999999997</v>
      </c>
      <c r="G1037" s="470">
        <f>AVERAGE(G1038:G1040)</f>
        <v>4.373333333333334</v>
      </c>
      <c r="H1037" s="470">
        <f>AVERAGE(H1038:H1040)</f>
        <v>4.2366666666666664</v>
      </c>
      <c r="I1037" s="470">
        <f>AVERAGE(I1038:I1040)</f>
        <v>4.3099999999999996</v>
      </c>
    </row>
    <row r="1038" spans="1:9" ht="18" customHeight="1">
      <c r="A1038" s="523"/>
      <c r="B1038" s="524"/>
      <c r="C1038" s="185" t="s">
        <v>1989</v>
      </c>
      <c r="D1038" s="438" t="s">
        <v>1990</v>
      </c>
      <c r="E1038" s="560">
        <f>AVERAGE(F1038:I1038)</f>
        <v>4.38</v>
      </c>
      <c r="F1038" s="186">
        <v>4.41</v>
      </c>
      <c r="G1038" s="186">
        <v>4.41</v>
      </c>
      <c r="H1038" s="186">
        <v>4.3499999999999996</v>
      </c>
      <c r="I1038" s="186">
        <v>4.3499999999999996</v>
      </c>
    </row>
    <row r="1039" spans="1:9" ht="18" customHeight="1">
      <c r="A1039" s="523"/>
      <c r="B1039" s="524"/>
      <c r="C1039" s="187" t="s">
        <v>1952</v>
      </c>
      <c r="D1039" s="442" t="s">
        <v>1991</v>
      </c>
      <c r="E1039" s="561">
        <f>AVERAGE(F1039:I1039)</f>
        <v>4.28</v>
      </c>
      <c r="F1039" s="189">
        <v>4.41</v>
      </c>
      <c r="G1039" s="189">
        <v>4.24</v>
      </c>
      <c r="H1039" s="189">
        <v>4.18</v>
      </c>
      <c r="I1039" s="189">
        <v>4.29</v>
      </c>
    </row>
    <row r="1040" spans="1:9" ht="18" customHeight="1">
      <c r="A1040" s="523"/>
      <c r="B1040" s="524"/>
      <c r="C1040" s="192" t="s">
        <v>1953</v>
      </c>
      <c r="D1040" s="443" t="s">
        <v>1954</v>
      </c>
      <c r="E1040" s="548">
        <f>AVERAGE(F1040:I1040)</f>
        <v>4.3224999999999998</v>
      </c>
      <c r="F1040" s="193">
        <v>4.3499999999999996</v>
      </c>
      <c r="G1040" s="193">
        <v>4.47</v>
      </c>
      <c r="H1040" s="193">
        <v>4.18</v>
      </c>
      <c r="I1040" s="193">
        <v>4.29</v>
      </c>
    </row>
    <row r="1041" spans="1:9" ht="18" customHeight="1">
      <c r="A1041" s="522" t="s">
        <v>5734</v>
      </c>
      <c r="B1041" s="520" t="s">
        <v>1992</v>
      </c>
      <c r="C1041" s="535"/>
      <c r="D1041" s="538"/>
      <c r="E1041" s="470">
        <f>AVERAGE(E1042:E1053)</f>
        <v>4.5302083333333334</v>
      </c>
      <c r="F1041" s="470">
        <f>AVERAGE(F1042:F1053)</f>
        <v>4.53</v>
      </c>
      <c r="G1041" s="470">
        <f>AVERAGE(G1042:G1053)</f>
        <v>4.5625000000000009</v>
      </c>
      <c r="H1041" s="470">
        <f>AVERAGE(H1042:H1053)</f>
        <v>4.5066666666666668</v>
      </c>
      <c r="I1041" s="470">
        <f>AVERAGE(I1042:I1053)</f>
        <v>4.5216666666666674</v>
      </c>
    </row>
    <row r="1042" spans="1:9" ht="18" customHeight="1">
      <c r="A1042" s="523"/>
      <c r="B1042" s="521"/>
      <c r="C1042" s="185" t="s">
        <v>1993</v>
      </c>
      <c r="D1042" s="438" t="s">
        <v>1994</v>
      </c>
      <c r="E1042" s="560">
        <f>AVERAGE(F1042:I1042)</f>
        <v>4.6499999999999995</v>
      </c>
      <c r="F1042" s="186">
        <v>4.67</v>
      </c>
      <c r="G1042" s="186">
        <v>4.67</v>
      </c>
      <c r="H1042" s="186">
        <v>4.63</v>
      </c>
      <c r="I1042" s="186">
        <v>4.63</v>
      </c>
    </row>
    <row r="1043" spans="1:9" ht="18" customHeight="1">
      <c r="A1043" s="523"/>
      <c r="B1043" s="521"/>
      <c r="C1043" s="187" t="s">
        <v>1995</v>
      </c>
      <c r="D1043" s="442" t="s">
        <v>1996</v>
      </c>
      <c r="E1043" s="561">
        <f t="shared" ref="E1043:E1055" si="79">AVERAGE(F1043:I1043)</f>
        <v>4.5549999999999997</v>
      </c>
      <c r="F1043" s="188">
        <v>4.4800000000000004</v>
      </c>
      <c r="G1043" s="189">
        <v>4.63</v>
      </c>
      <c r="H1043" s="189">
        <v>4.5199999999999996</v>
      </c>
      <c r="I1043" s="189">
        <v>4.59</v>
      </c>
    </row>
    <row r="1044" spans="1:9" ht="18" customHeight="1">
      <c r="A1044" s="523"/>
      <c r="B1044" s="521"/>
      <c r="C1044" s="187" t="s">
        <v>1997</v>
      </c>
      <c r="D1044" s="442" t="s">
        <v>1998</v>
      </c>
      <c r="E1044" s="561">
        <f t="shared" si="79"/>
        <v>4.6675000000000004</v>
      </c>
      <c r="F1044" s="188">
        <v>4.62</v>
      </c>
      <c r="G1044" s="189">
        <v>4.71</v>
      </c>
      <c r="H1044" s="189">
        <v>4.67</v>
      </c>
      <c r="I1044" s="189">
        <v>4.67</v>
      </c>
    </row>
    <row r="1045" spans="1:9" ht="18" customHeight="1">
      <c r="A1045" s="523"/>
      <c r="B1045" s="521"/>
      <c r="C1045" s="187" t="s">
        <v>1999</v>
      </c>
      <c r="D1045" s="444" t="s">
        <v>2000</v>
      </c>
      <c r="E1045" s="561">
        <f t="shared" si="79"/>
        <v>4.4550000000000001</v>
      </c>
      <c r="F1045" s="188">
        <v>4.41</v>
      </c>
      <c r="G1045" s="189">
        <v>4.41</v>
      </c>
      <c r="H1045" s="189">
        <v>4.5</v>
      </c>
      <c r="I1045" s="189">
        <v>4.5</v>
      </c>
    </row>
    <row r="1046" spans="1:9" ht="18" customHeight="1">
      <c r="A1046" s="523"/>
      <c r="B1046" s="521"/>
      <c r="C1046" s="187" t="s">
        <v>2001</v>
      </c>
      <c r="D1046" s="442" t="s">
        <v>2002</v>
      </c>
      <c r="E1046" s="561">
        <f t="shared" si="79"/>
        <v>4.6274999999999995</v>
      </c>
      <c r="F1046" s="188">
        <v>4.67</v>
      </c>
      <c r="G1046" s="189">
        <v>4.67</v>
      </c>
      <c r="H1046" s="189">
        <v>4.5</v>
      </c>
      <c r="I1046" s="189">
        <v>4.67</v>
      </c>
    </row>
    <row r="1047" spans="1:9" ht="18" customHeight="1">
      <c r="A1047" s="523"/>
      <c r="B1047" s="521"/>
      <c r="C1047" s="187" t="s">
        <v>2003</v>
      </c>
      <c r="D1047" s="442" t="s">
        <v>2004</v>
      </c>
      <c r="E1047" s="561">
        <f t="shared" si="79"/>
        <v>4.4325000000000001</v>
      </c>
      <c r="F1047" s="188">
        <v>4.43</v>
      </c>
      <c r="G1047" s="189">
        <v>4.42</v>
      </c>
      <c r="H1047" s="189">
        <v>4.42</v>
      </c>
      <c r="I1047" s="189">
        <v>4.46</v>
      </c>
    </row>
    <row r="1048" spans="1:9" ht="18" customHeight="1">
      <c r="A1048" s="523"/>
      <c r="B1048" s="521"/>
      <c r="C1048" s="187" t="s">
        <v>1955</v>
      </c>
      <c r="D1048" s="444" t="s">
        <v>2005</v>
      </c>
      <c r="E1048" s="561">
        <f t="shared" si="79"/>
        <v>4.5874999999999995</v>
      </c>
      <c r="F1048" s="188">
        <v>4.59</v>
      </c>
      <c r="G1048" s="189">
        <v>4.63</v>
      </c>
      <c r="H1048" s="189">
        <v>4.59</v>
      </c>
      <c r="I1048" s="189">
        <v>4.54</v>
      </c>
    </row>
    <row r="1049" spans="1:9" ht="18" customHeight="1">
      <c r="A1049" s="523"/>
      <c r="B1049" s="521"/>
      <c r="C1049" s="187" t="s">
        <v>2006</v>
      </c>
      <c r="D1049" s="442" t="s">
        <v>2007</v>
      </c>
      <c r="E1049" s="561">
        <f t="shared" si="79"/>
        <v>4.51</v>
      </c>
      <c r="F1049" s="188">
        <v>4.5</v>
      </c>
      <c r="G1049" s="189">
        <v>4.59</v>
      </c>
      <c r="H1049" s="189">
        <v>4.5</v>
      </c>
      <c r="I1049" s="189">
        <v>4.45</v>
      </c>
    </row>
    <row r="1050" spans="1:9" ht="18" customHeight="1">
      <c r="A1050" s="523"/>
      <c r="B1050" s="521"/>
      <c r="C1050" s="187" t="s">
        <v>1978</v>
      </c>
      <c r="D1050" s="442" t="s">
        <v>1948</v>
      </c>
      <c r="E1050" s="561">
        <f t="shared" si="79"/>
        <v>4.43</v>
      </c>
      <c r="F1050" s="188">
        <v>4.46</v>
      </c>
      <c r="G1050" s="189">
        <v>4.46</v>
      </c>
      <c r="H1050" s="189">
        <v>4.42</v>
      </c>
      <c r="I1050" s="189">
        <v>4.38</v>
      </c>
    </row>
    <row r="1051" spans="1:9" ht="18" customHeight="1">
      <c r="A1051" s="523"/>
      <c r="B1051" s="521"/>
      <c r="C1051" s="187" t="s">
        <v>2008</v>
      </c>
      <c r="D1051" s="442" t="s">
        <v>2009</v>
      </c>
      <c r="E1051" s="561">
        <f t="shared" si="79"/>
        <v>4.41</v>
      </c>
      <c r="F1051" s="188">
        <v>4.4000000000000004</v>
      </c>
      <c r="G1051" s="189">
        <v>4.4800000000000004</v>
      </c>
      <c r="H1051" s="189">
        <v>4.32</v>
      </c>
      <c r="I1051" s="189">
        <v>4.4400000000000004</v>
      </c>
    </row>
    <row r="1052" spans="1:9" ht="18" customHeight="1">
      <c r="A1052" s="523"/>
      <c r="B1052" s="521"/>
      <c r="C1052" s="187" t="s">
        <v>2010</v>
      </c>
      <c r="D1052" s="442" t="s">
        <v>1957</v>
      </c>
      <c r="E1052" s="561">
        <f t="shared" si="79"/>
        <v>4.4524999999999997</v>
      </c>
      <c r="F1052" s="188">
        <v>4.5</v>
      </c>
      <c r="G1052" s="189">
        <v>4.45</v>
      </c>
      <c r="H1052" s="189">
        <v>4.45</v>
      </c>
      <c r="I1052" s="189">
        <v>4.41</v>
      </c>
    </row>
    <row r="1053" spans="1:9" ht="18" customHeight="1">
      <c r="A1053" s="523"/>
      <c r="B1053" s="521"/>
      <c r="C1053" s="192" t="s">
        <v>1956</v>
      </c>
      <c r="D1053" s="446" t="s">
        <v>2011</v>
      </c>
      <c r="E1053" s="548">
        <f t="shared" si="79"/>
        <v>4.585</v>
      </c>
      <c r="F1053" s="195">
        <v>4.63</v>
      </c>
      <c r="G1053" s="193">
        <v>4.63</v>
      </c>
      <c r="H1053" s="193">
        <v>4.5599999999999996</v>
      </c>
      <c r="I1053" s="193">
        <v>4.5199999999999996</v>
      </c>
    </row>
    <row r="1054" spans="1:9" ht="18" customHeight="1">
      <c r="A1054" s="522" t="s">
        <v>5734</v>
      </c>
      <c r="B1054" s="520" t="s">
        <v>1958</v>
      </c>
      <c r="C1054" s="535"/>
      <c r="D1054" s="538"/>
      <c r="E1054" s="470">
        <f>AVERAGE(E1055)</f>
        <v>4.4550000000000001</v>
      </c>
      <c r="F1054" s="470">
        <f>AVERAGE(F1055)</f>
        <v>4.4800000000000004</v>
      </c>
      <c r="G1054" s="470">
        <f>AVERAGE(G1055)</f>
        <v>4.4800000000000004</v>
      </c>
      <c r="H1054" s="470">
        <f>AVERAGE(H1055)</f>
        <v>4.43</v>
      </c>
      <c r="I1054" s="470">
        <f>AVERAGE(I1055)</f>
        <v>4.43</v>
      </c>
    </row>
    <row r="1055" spans="1:9" ht="18" customHeight="1">
      <c r="A1055" s="523"/>
      <c r="B1055" s="521"/>
      <c r="C1055" s="200" t="s">
        <v>2012</v>
      </c>
      <c r="D1055" s="450" t="s">
        <v>2013</v>
      </c>
      <c r="E1055" s="545">
        <f t="shared" si="79"/>
        <v>4.4550000000000001</v>
      </c>
      <c r="F1055" s="202">
        <v>4.4800000000000004</v>
      </c>
      <c r="G1055" s="202">
        <v>4.4800000000000004</v>
      </c>
      <c r="H1055" s="202">
        <v>4.43</v>
      </c>
      <c r="I1055" s="202">
        <v>4.43</v>
      </c>
    </row>
    <row r="1056" spans="1:9" ht="18" customHeight="1">
      <c r="A1056" s="522" t="s">
        <v>5734</v>
      </c>
      <c r="B1056" s="520" t="s">
        <v>2014</v>
      </c>
      <c r="C1056" s="535"/>
      <c r="D1056" s="538"/>
      <c r="E1056" s="470">
        <f>AVERAGE(E1057:E1058)</f>
        <v>4.8087499999999999</v>
      </c>
      <c r="F1056" s="470">
        <f>AVERAGE(F1057:F1058)</f>
        <v>4.79</v>
      </c>
      <c r="G1056" s="470">
        <f>AVERAGE(G1057:G1058)</f>
        <v>4.82</v>
      </c>
      <c r="H1056" s="470">
        <f>AVERAGE(H1057:H1058)</f>
        <v>4.82</v>
      </c>
      <c r="I1056" s="470">
        <f>AVERAGE(I1057:I1058)</f>
        <v>4.8049999999999997</v>
      </c>
    </row>
    <row r="1057" spans="1:9" ht="18" customHeight="1">
      <c r="A1057" s="523"/>
      <c r="B1057" s="524"/>
      <c r="C1057" s="185" t="s">
        <v>2015</v>
      </c>
      <c r="D1057" s="441" t="s">
        <v>2016</v>
      </c>
      <c r="E1057" s="560">
        <f>AVERAGE(F1057:I1057)</f>
        <v>4.8125</v>
      </c>
      <c r="F1057" s="186">
        <v>4.79</v>
      </c>
      <c r="G1057" s="186">
        <v>4.82</v>
      </c>
      <c r="H1057" s="186">
        <v>4.82</v>
      </c>
      <c r="I1057" s="186">
        <v>4.82</v>
      </c>
    </row>
    <row r="1058" spans="1:9" ht="18" customHeight="1">
      <c r="A1058" s="523"/>
      <c r="B1058" s="524"/>
      <c r="C1058" s="192" t="s">
        <v>2017</v>
      </c>
      <c r="D1058" s="443" t="s">
        <v>2018</v>
      </c>
      <c r="E1058" s="548">
        <f>AVERAGE(F1058:I1058)</f>
        <v>4.8049999999999997</v>
      </c>
      <c r="F1058" s="193">
        <v>4.79</v>
      </c>
      <c r="G1058" s="193">
        <v>4.82</v>
      </c>
      <c r="H1058" s="193">
        <v>4.82</v>
      </c>
      <c r="I1058" s="193">
        <v>4.79</v>
      </c>
    </row>
    <row r="1059" spans="1:9" ht="18" customHeight="1">
      <c r="A1059" s="522" t="s">
        <v>5734</v>
      </c>
      <c r="B1059" s="520" t="s">
        <v>2019</v>
      </c>
      <c r="C1059" s="535"/>
      <c r="D1059" s="538"/>
      <c r="E1059" s="470">
        <f>AVERAGE(E1060:E1069)</f>
        <v>4.3680000000000003</v>
      </c>
      <c r="F1059" s="470">
        <f>AVERAGE(F1060:F1069)</f>
        <v>4.3760000000000003</v>
      </c>
      <c r="G1059" s="470">
        <f>AVERAGE(G1060:G1069)</f>
        <v>4.371999999999999</v>
      </c>
      <c r="H1059" s="470">
        <f>AVERAGE(H1060:H1069)</f>
        <v>4.3250000000000002</v>
      </c>
      <c r="I1059" s="470">
        <f>AVERAGE(I1060:I1069)</f>
        <v>4.3990000000000009</v>
      </c>
    </row>
    <row r="1060" spans="1:9" ht="18" customHeight="1">
      <c r="A1060" s="523"/>
      <c r="B1060" s="521"/>
      <c r="C1060" s="185" t="s">
        <v>2020</v>
      </c>
      <c r="D1060" s="438" t="s">
        <v>2021</v>
      </c>
      <c r="E1060" s="560">
        <f>AVERAGE(F1060:I1060)</f>
        <v>4.4400000000000004</v>
      </c>
      <c r="F1060" s="186">
        <v>4.4400000000000004</v>
      </c>
      <c r="G1060" s="186">
        <v>4.41</v>
      </c>
      <c r="H1060" s="186">
        <v>4.45</v>
      </c>
      <c r="I1060" s="186">
        <v>4.46</v>
      </c>
    </row>
    <row r="1061" spans="1:9" ht="18" customHeight="1">
      <c r="A1061" s="523"/>
      <c r="B1061" s="521"/>
      <c r="C1061" s="187" t="s">
        <v>2022</v>
      </c>
      <c r="D1061" s="442" t="s">
        <v>2023</v>
      </c>
      <c r="E1061" s="561">
        <f t="shared" ref="E1061:E1069" si="80">AVERAGE(F1061:I1061)</f>
        <v>4.4224999999999994</v>
      </c>
      <c r="F1061" s="189">
        <v>4.43</v>
      </c>
      <c r="G1061" s="189">
        <v>4.45</v>
      </c>
      <c r="H1061" s="189">
        <v>4.38</v>
      </c>
      <c r="I1061" s="189">
        <v>4.43</v>
      </c>
    </row>
    <row r="1062" spans="1:9" ht="18" customHeight="1">
      <c r="A1062" s="523"/>
      <c r="B1062" s="521"/>
      <c r="C1062" s="187" t="s">
        <v>1959</v>
      </c>
      <c r="D1062" s="439" t="s">
        <v>2024</v>
      </c>
      <c r="E1062" s="561">
        <f t="shared" si="80"/>
        <v>4.4150000000000009</v>
      </c>
      <c r="F1062" s="189">
        <v>4.4000000000000004</v>
      </c>
      <c r="G1062" s="189">
        <v>4.45</v>
      </c>
      <c r="H1062" s="189">
        <v>4.4000000000000004</v>
      </c>
      <c r="I1062" s="189">
        <v>4.41</v>
      </c>
    </row>
    <row r="1063" spans="1:9" ht="18" customHeight="1">
      <c r="A1063" s="523"/>
      <c r="B1063" s="521"/>
      <c r="C1063" s="187" t="s">
        <v>2020</v>
      </c>
      <c r="D1063" s="439" t="s">
        <v>2025</v>
      </c>
      <c r="E1063" s="565">
        <f t="shared" si="80"/>
        <v>4.4399999999999995</v>
      </c>
      <c r="F1063" s="189">
        <v>4.4800000000000004</v>
      </c>
      <c r="G1063" s="189">
        <v>4.45</v>
      </c>
      <c r="H1063" s="189">
        <v>4.43</v>
      </c>
      <c r="I1063" s="189">
        <v>4.4000000000000004</v>
      </c>
    </row>
    <row r="1064" spans="1:9" ht="18" customHeight="1">
      <c r="A1064" s="523"/>
      <c r="B1064" s="521"/>
      <c r="C1064" s="187" t="s">
        <v>2026</v>
      </c>
      <c r="D1064" s="439" t="s">
        <v>1960</v>
      </c>
      <c r="E1064" s="561">
        <f t="shared" si="80"/>
        <v>4.4000000000000004</v>
      </c>
      <c r="F1064" s="189">
        <v>4.41</v>
      </c>
      <c r="G1064" s="189">
        <v>4.4000000000000004</v>
      </c>
      <c r="H1064" s="189">
        <v>4.37</v>
      </c>
      <c r="I1064" s="189">
        <v>4.42</v>
      </c>
    </row>
    <row r="1065" spans="1:9" ht="18" customHeight="1">
      <c r="A1065" s="523"/>
      <c r="B1065" s="521"/>
      <c r="C1065" s="187" t="s">
        <v>2027</v>
      </c>
      <c r="D1065" s="439" t="s">
        <v>2028</v>
      </c>
      <c r="E1065" s="561">
        <f t="shared" si="80"/>
        <v>4.32</v>
      </c>
      <c r="F1065" s="189">
        <v>4.33</v>
      </c>
      <c r="G1065" s="189">
        <v>4.3600000000000003</v>
      </c>
      <c r="H1065" s="189">
        <v>4.2300000000000004</v>
      </c>
      <c r="I1065" s="189">
        <v>4.3600000000000003</v>
      </c>
    </row>
    <row r="1066" spans="1:9" ht="18" customHeight="1">
      <c r="A1066" s="523"/>
      <c r="B1066" s="521"/>
      <c r="C1066" s="187" t="s">
        <v>2029</v>
      </c>
      <c r="D1066" s="439" t="s">
        <v>2030</v>
      </c>
      <c r="E1066" s="565">
        <f t="shared" si="80"/>
        <v>4.3100000000000005</v>
      </c>
      <c r="F1066" s="189">
        <v>4.3</v>
      </c>
      <c r="G1066" s="189">
        <v>4.2699999999999996</v>
      </c>
      <c r="H1066" s="189">
        <v>4.33</v>
      </c>
      <c r="I1066" s="189">
        <v>4.34</v>
      </c>
    </row>
    <row r="1067" spans="1:9" ht="18" customHeight="1">
      <c r="A1067" s="523"/>
      <c r="B1067" s="521"/>
      <c r="C1067" s="187" t="s">
        <v>2031</v>
      </c>
      <c r="D1067" s="439" t="s">
        <v>2032</v>
      </c>
      <c r="E1067" s="561">
        <f t="shared" si="80"/>
        <v>4.2324999999999999</v>
      </c>
      <c r="F1067" s="189">
        <v>4.2300000000000004</v>
      </c>
      <c r="G1067" s="189">
        <v>4.2300000000000004</v>
      </c>
      <c r="H1067" s="189">
        <v>4.16</v>
      </c>
      <c r="I1067" s="189">
        <v>4.3099999999999996</v>
      </c>
    </row>
    <row r="1068" spans="1:9" ht="18" customHeight="1">
      <c r="A1068" s="523"/>
      <c r="B1068" s="521"/>
      <c r="C1068" s="187" t="s">
        <v>2033</v>
      </c>
      <c r="D1068" s="439" t="s">
        <v>1961</v>
      </c>
      <c r="E1068" s="561">
        <f t="shared" si="80"/>
        <v>4.3</v>
      </c>
      <c r="F1068" s="189">
        <v>4.33</v>
      </c>
      <c r="G1068" s="189">
        <v>4.2699999999999996</v>
      </c>
      <c r="H1068" s="189">
        <v>4.1900000000000004</v>
      </c>
      <c r="I1068" s="189">
        <v>4.41</v>
      </c>
    </row>
    <row r="1069" spans="1:9" ht="18" customHeight="1">
      <c r="A1069" s="523"/>
      <c r="B1069" s="521"/>
      <c r="C1069" s="192" t="s">
        <v>2034</v>
      </c>
      <c r="D1069" s="440" t="s">
        <v>2035</v>
      </c>
      <c r="E1069" s="575">
        <f t="shared" si="80"/>
        <v>4.3999999999999995</v>
      </c>
      <c r="F1069" s="193">
        <v>4.41</v>
      </c>
      <c r="G1069" s="193">
        <v>4.43</v>
      </c>
      <c r="H1069" s="193">
        <v>4.3099999999999996</v>
      </c>
      <c r="I1069" s="193">
        <v>4.45</v>
      </c>
    </row>
    <row r="1070" spans="1:9" ht="18" customHeight="1">
      <c r="A1070" s="522" t="s">
        <v>5734</v>
      </c>
      <c r="B1070" s="520" t="s">
        <v>1962</v>
      </c>
      <c r="C1070" s="535"/>
      <c r="D1070" s="538"/>
      <c r="E1070" s="470">
        <f>AVERAGE(E1071:E1093)</f>
        <v>4.5477173913043485</v>
      </c>
      <c r="F1070" s="470">
        <f>AVERAGE(F1071:F1093)</f>
        <v>4.5552173913043479</v>
      </c>
      <c r="G1070" s="470">
        <f>AVERAGE(G1071:G1093)</f>
        <v>4.5391304347826082</v>
      </c>
      <c r="H1070" s="470">
        <f>AVERAGE(H1071:H1093)</f>
        <v>4.5660869565217386</v>
      </c>
      <c r="I1070" s="470">
        <f>AVERAGE(I1071:I1093)</f>
        <v>4.5304347826086966</v>
      </c>
    </row>
    <row r="1071" spans="1:9" ht="18" customHeight="1">
      <c r="A1071" s="523"/>
      <c r="B1071" s="521"/>
      <c r="C1071" s="185" t="s">
        <v>2036</v>
      </c>
      <c r="D1071" s="441" t="s">
        <v>2037</v>
      </c>
      <c r="E1071" s="560">
        <f>AVERAGE(F1071:I1071)</f>
        <v>4.51</v>
      </c>
      <c r="F1071" s="186">
        <v>4.5</v>
      </c>
      <c r="G1071" s="186">
        <v>4.54</v>
      </c>
      <c r="H1071" s="186">
        <v>4.49</v>
      </c>
      <c r="I1071" s="186">
        <v>4.51</v>
      </c>
    </row>
    <row r="1072" spans="1:9" ht="18" customHeight="1">
      <c r="A1072" s="523"/>
      <c r="B1072" s="521"/>
      <c r="C1072" s="187" t="s">
        <v>2038</v>
      </c>
      <c r="D1072" s="442" t="s">
        <v>1963</v>
      </c>
      <c r="E1072" s="564">
        <f t="shared" ref="E1072:E1093" si="81">AVERAGE(F1072:I1072)</f>
        <v>4.4875000000000007</v>
      </c>
      <c r="F1072" s="189">
        <v>4.49</v>
      </c>
      <c r="G1072" s="189">
        <v>4.47</v>
      </c>
      <c r="H1072" s="189">
        <v>4.51</v>
      </c>
      <c r="I1072" s="189">
        <v>4.4800000000000004</v>
      </c>
    </row>
    <row r="1073" spans="1:9" ht="18" customHeight="1">
      <c r="A1073" s="523"/>
      <c r="B1073" s="521"/>
      <c r="C1073" s="187" t="s">
        <v>2039</v>
      </c>
      <c r="D1073" s="442" t="s">
        <v>2040</v>
      </c>
      <c r="E1073" s="564">
        <f t="shared" si="81"/>
        <v>4.5749999999999993</v>
      </c>
      <c r="F1073" s="189">
        <v>4.55</v>
      </c>
      <c r="G1073" s="189">
        <v>4.58</v>
      </c>
      <c r="H1073" s="189">
        <v>4.58</v>
      </c>
      <c r="I1073" s="189">
        <v>4.59</v>
      </c>
    </row>
    <row r="1074" spans="1:9" ht="18" customHeight="1">
      <c r="A1074" s="523"/>
      <c r="B1074" s="521"/>
      <c r="C1074" s="187" t="s">
        <v>2041</v>
      </c>
      <c r="D1074" s="442" t="s">
        <v>2042</v>
      </c>
      <c r="E1074" s="564">
        <f t="shared" si="81"/>
        <v>4.4700000000000006</v>
      </c>
      <c r="F1074" s="189">
        <v>4.5</v>
      </c>
      <c r="G1074" s="189">
        <v>4.46</v>
      </c>
      <c r="H1074" s="189">
        <v>4.5</v>
      </c>
      <c r="I1074" s="189">
        <v>4.42</v>
      </c>
    </row>
    <row r="1075" spans="1:9" ht="18" customHeight="1">
      <c r="A1075" s="523"/>
      <c r="B1075" s="521"/>
      <c r="C1075" s="187" t="s">
        <v>2043</v>
      </c>
      <c r="D1075" s="442" t="s">
        <v>2044</v>
      </c>
      <c r="E1075" s="564">
        <f t="shared" si="81"/>
        <v>4.5</v>
      </c>
      <c r="F1075" s="189">
        <v>4.54</v>
      </c>
      <c r="G1075" s="189">
        <v>4.46</v>
      </c>
      <c r="H1075" s="189">
        <v>4.54</v>
      </c>
      <c r="I1075" s="189">
        <v>4.46</v>
      </c>
    </row>
    <row r="1076" spans="1:9" ht="18" customHeight="1">
      <c r="A1076" s="523"/>
      <c r="B1076" s="521"/>
      <c r="C1076" s="187" t="s">
        <v>1964</v>
      </c>
      <c r="D1076" s="442" t="s">
        <v>2045</v>
      </c>
      <c r="E1076" s="564">
        <f t="shared" si="81"/>
        <v>4.6524999999999999</v>
      </c>
      <c r="F1076" s="189">
        <v>4.5999999999999996</v>
      </c>
      <c r="G1076" s="189">
        <v>4.67</v>
      </c>
      <c r="H1076" s="189">
        <v>4.67</v>
      </c>
      <c r="I1076" s="189">
        <v>4.67</v>
      </c>
    </row>
    <row r="1077" spans="1:9" ht="18" customHeight="1">
      <c r="A1077" s="523"/>
      <c r="B1077" s="521"/>
      <c r="C1077" s="187" t="s">
        <v>2046</v>
      </c>
      <c r="D1077" s="442" t="s">
        <v>2047</v>
      </c>
      <c r="E1077" s="564">
        <f t="shared" si="81"/>
        <v>4.5</v>
      </c>
      <c r="F1077" s="189">
        <v>4.5</v>
      </c>
      <c r="G1077" s="189">
        <v>4.4400000000000004</v>
      </c>
      <c r="H1077" s="189">
        <v>4.5599999999999996</v>
      </c>
      <c r="I1077" s="189">
        <v>4.5</v>
      </c>
    </row>
    <row r="1078" spans="1:9" ht="18" customHeight="1">
      <c r="A1078" s="523"/>
      <c r="B1078" s="521"/>
      <c r="C1078" s="187" t="s">
        <v>2048</v>
      </c>
      <c r="D1078" s="442" t="s">
        <v>2049</v>
      </c>
      <c r="E1078" s="564">
        <f t="shared" si="81"/>
        <v>4.6174999999999997</v>
      </c>
      <c r="F1078" s="189">
        <v>4.5999999999999996</v>
      </c>
      <c r="G1078" s="189">
        <v>4.5999999999999996</v>
      </c>
      <c r="H1078" s="189">
        <v>4.67</v>
      </c>
      <c r="I1078" s="189">
        <v>4.5999999999999996</v>
      </c>
    </row>
    <row r="1079" spans="1:9" ht="18" customHeight="1">
      <c r="A1079" s="523"/>
      <c r="B1079" s="521"/>
      <c r="C1079" s="187" t="s">
        <v>2050</v>
      </c>
      <c r="D1079" s="442" t="s">
        <v>2051</v>
      </c>
      <c r="E1079" s="564">
        <f t="shared" si="81"/>
        <v>4.6550000000000002</v>
      </c>
      <c r="F1079" s="189">
        <v>4.6900000000000004</v>
      </c>
      <c r="G1079" s="189">
        <v>4.62</v>
      </c>
      <c r="H1079" s="189">
        <v>4.6900000000000004</v>
      </c>
      <c r="I1079" s="189">
        <v>4.62</v>
      </c>
    </row>
    <row r="1080" spans="1:9" ht="18" customHeight="1">
      <c r="A1080" s="523"/>
      <c r="B1080" s="521"/>
      <c r="C1080" s="187" t="s">
        <v>2052</v>
      </c>
      <c r="D1080" s="442" t="s">
        <v>1965</v>
      </c>
      <c r="E1080" s="564">
        <f t="shared" si="81"/>
        <v>4.8250000000000002</v>
      </c>
      <c r="F1080" s="189">
        <v>4.8600000000000003</v>
      </c>
      <c r="G1080" s="189">
        <v>4.79</v>
      </c>
      <c r="H1080" s="189">
        <v>4.8600000000000003</v>
      </c>
      <c r="I1080" s="189">
        <v>4.79</v>
      </c>
    </row>
    <row r="1081" spans="1:9" ht="18" customHeight="1">
      <c r="A1081" s="523"/>
      <c r="B1081" s="521"/>
      <c r="C1081" s="187" t="s">
        <v>1966</v>
      </c>
      <c r="D1081" s="442" t="s">
        <v>2053</v>
      </c>
      <c r="E1081" s="564">
        <f t="shared" si="81"/>
        <v>4.4024999999999999</v>
      </c>
      <c r="F1081" s="189">
        <v>4.38</v>
      </c>
      <c r="G1081" s="189">
        <v>4.42</v>
      </c>
      <c r="H1081" s="189">
        <v>4.3600000000000003</v>
      </c>
      <c r="I1081" s="189">
        <v>4.45</v>
      </c>
    </row>
    <row r="1082" spans="1:9" ht="18" customHeight="1">
      <c r="A1082" s="523"/>
      <c r="B1082" s="521"/>
      <c r="C1082" s="187" t="s">
        <v>2054</v>
      </c>
      <c r="D1082" s="442" t="s">
        <v>2055</v>
      </c>
      <c r="E1082" s="564">
        <f t="shared" si="81"/>
        <v>4.6750000000000007</v>
      </c>
      <c r="F1082" s="189">
        <v>4.7</v>
      </c>
      <c r="G1082" s="189">
        <v>4.7</v>
      </c>
      <c r="H1082" s="189">
        <v>4.7</v>
      </c>
      <c r="I1082" s="189">
        <v>4.5999999999999996</v>
      </c>
    </row>
    <row r="1083" spans="1:9" ht="18" customHeight="1">
      <c r="A1083" s="523"/>
      <c r="B1083" s="521"/>
      <c r="C1083" s="187" t="s">
        <v>1967</v>
      </c>
      <c r="D1083" s="442" t="s">
        <v>1968</v>
      </c>
      <c r="E1083" s="564">
        <f t="shared" si="81"/>
        <v>4.67</v>
      </c>
      <c r="F1083" s="189">
        <v>4.67</v>
      </c>
      <c r="G1083" s="189">
        <v>4.67</v>
      </c>
      <c r="H1083" s="189">
        <v>4.67</v>
      </c>
      <c r="I1083" s="189">
        <v>4.67</v>
      </c>
    </row>
    <row r="1084" spans="1:9" ht="18" customHeight="1">
      <c r="A1084" s="523"/>
      <c r="B1084" s="521"/>
      <c r="C1084" s="187" t="s">
        <v>2056</v>
      </c>
      <c r="D1084" s="442" t="s">
        <v>2057</v>
      </c>
      <c r="E1084" s="564">
        <f t="shared" si="81"/>
        <v>4.8250000000000002</v>
      </c>
      <c r="F1084" s="189">
        <v>4.88</v>
      </c>
      <c r="G1084" s="189">
        <v>4.8099999999999996</v>
      </c>
      <c r="H1084" s="189">
        <v>4.8099999999999996</v>
      </c>
      <c r="I1084" s="189">
        <v>4.8</v>
      </c>
    </row>
    <row r="1085" spans="1:9" ht="18" customHeight="1">
      <c r="A1085" s="523"/>
      <c r="B1085" s="521"/>
      <c r="C1085" s="187" t="s">
        <v>1969</v>
      </c>
      <c r="D1085" s="442" t="s">
        <v>2058</v>
      </c>
      <c r="E1085" s="564">
        <f t="shared" si="81"/>
        <v>4.5724999999999998</v>
      </c>
      <c r="F1085" s="189">
        <v>4.55</v>
      </c>
      <c r="G1085" s="189">
        <v>4.55</v>
      </c>
      <c r="H1085" s="189">
        <v>4.6399999999999997</v>
      </c>
      <c r="I1085" s="189">
        <v>4.55</v>
      </c>
    </row>
    <row r="1086" spans="1:9" ht="18" customHeight="1">
      <c r="A1086" s="523"/>
      <c r="B1086" s="521"/>
      <c r="C1086" s="187" t="s">
        <v>2059</v>
      </c>
      <c r="D1086" s="442" t="s">
        <v>2060</v>
      </c>
      <c r="E1086" s="564">
        <f t="shared" si="81"/>
        <v>4.3374999999999995</v>
      </c>
      <c r="F1086" s="189">
        <v>4.3600000000000003</v>
      </c>
      <c r="G1086" s="189">
        <v>4.2699999999999996</v>
      </c>
      <c r="H1086" s="189">
        <v>4.3600000000000003</v>
      </c>
      <c r="I1086" s="189">
        <v>4.3600000000000003</v>
      </c>
    </row>
    <row r="1087" spans="1:9" ht="18" customHeight="1">
      <c r="A1087" s="523"/>
      <c r="B1087" s="521"/>
      <c r="C1087" s="187" t="s">
        <v>2061</v>
      </c>
      <c r="D1087" s="442" t="s">
        <v>2062</v>
      </c>
      <c r="E1087" s="564">
        <f t="shared" si="81"/>
        <v>4.6500000000000004</v>
      </c>
      <c r="F1087" s="189">
        <v>4.6500000000000004</v>
      </c>
      <c r="G1087" s="189">
        <v>4.6500000000000004</v>
      </c>
      <c r="H1087" s="189">
        <v>4.68</v>
      </c>
      <c r="I1087" s="189">
        <v>4.62</v>
      </c>
    </row>
    <row r="1088" spans="1:9" ht="18" customHeight="1">
      <c r="A1088" s="523"/>
      <c r="B1088" s="521"/>
      <c r="C1088" s="187" t="s">
        <v>2063</v>
      </c>
      <c r="D1088" s="442" t="s">
        <v>2064</v>
      </c>
      <c r="E1088" s="564">
        <f t="shared" si="81"/>
        <v>4.6974999999999998</v>
      </c>
      <c r="F1088" s="189">
        <v>4.6399999999999997</v>
      </c>
      <c r="G1088" s="189">
        <v>4.68</v>
      </c>
      <c r="H1088" s="189">
        <v>4.79</v>
      </c>
      <c r="I1088" s="189">
        <v>4.68</v>
      </c>
    </row>
    <row r="1089" spans="1:9" ht="18" customHeight="1">
      <c r="A1089" s="523"/>
      <c r="B1089" s="521"/>
      <c r="C1089" s="187" t="s">
        <v>2065</v>
      </c>
      <c r="D1089" s="442" t="s">
        <v>2066</v>
      </c>
      <c r="E1089" s="564">
        <f t="shared" si="81"/>
        <v>4.1099999999999994</v>
      </c>
      <c r="F1089" s="189">
        <v>4.17</v>
      </c>
      <c r="G1089" s="189">
        <v>4.09</v>
      </c>
      <c r="H1089" s="189">
        <v>4.09</v>
      </c>
      <c r="I1089" s="189">
        <v>4.09</v>
      </c>
    </row>
    <row r="1090" spans="1:9" ht="18" customHeight="1">
      <c r="A1090" s="523"/>
      <c r="B1090" s="521"/>
      <c r="C1090" s="187" t="s">
        <v>2067</v>
      </c>
      <c r="D1090" s="442" t="s">
        <v>1970</v>
      </c>
      <c r="E1090" s="564">
        <f t="shared" si="81"/>
        <v>4.1875</v>
      </c>
      <c r="F1090" s="189">
        <v>4.22</v>
      </c>
      <c r="G1090" s="189">
        <v>4.22</v>
      </c>
      <c r="H1090" s="189">
        <v>4.1399999999999997</v>
      </c>
      <c r="I1090" s="189">
        <v>4.17</v>
      </c>
    </row>
    <row r="1091" spans="1:9" ht="18" customHeight="1">
      <c r="A1091" s="523"/>
      <c r="B1091" s="521"/>
      <c r="C1091" s="187" t="s">
        <v>1971</v>
      </c>
      <c r="D1091" s="442" t="s">
        <v>1972</v>
      </c>
      <c r="E1091" s="564">
        <f t="shared" si="81"/>
        <v>4.7725000000000009</v>
      </c>
      <c r="F1091" s="189">
        <v>4.78</v>
      </c>
      <c r="G1091" s="189">
        <v>4.7699999999999996</v>
      </c>
      <c r="H1091" s="189">
        <v>4.78</v>
      </c>
      <c r="I1091" s="189">
        <v>4.76</v>
      </c>
    </row>
    <row r="1092" spans="1:9" ht="18" customHeight="1">
      <c r="A1092" s="531"/>
      <c r="B1092" s="521"/>
      <c r="C1092" s="187" t="s">
        <v>2068</v>
      </c>
      <c r="D1092" s="442" t="s">
        <v>2069</v>
      </c>
      <c r="E1092" s="564">
        <f t="shared" si="81"/>
        <v>4.2050000000000001</v>
      </c>
      <c r="F1092" s="188">
        <v>4.24</v>
      </c>
      <c r="G1092" s="189">
        <v>4.24</v>
      </c>
      <c r="H1092" s="189">
        <v>4.1900000000000004</v>
      </c>
      <c r="I1092" s="189">
        <v>4.1500000000000004</v>
      </c>
    </row>
    <row r="1093" spans="1:9" ht="18" customHeight="1">
      <c r="A1093" s="531"/>
      <c r="B1093" s="521"/>
      <c r="C1093" s="205" t="s">
        <v>2070</v>
      </c>
      <c r="D1093" s="473" t="s">
        <v>2071</v>
      </c>
      <c r="E1093" s="573">
        <f t="shared" si="81"/>
        <v>4.7</v>
      </c>
      <c r="F1093" s="190">
        <v>4.7</v>
      </c>
      <c r="G1093" s="191">
        <v>4.7</v>
      </c>
      <c r="H1093" s="191">
        <v>4.74</v>
      </c>
      <c r="I1093" s="191">
        <v>4.66</v>
      </c>
    </row>
    <row r="1094" spans="1:9" ht="18" customHeight="1">
      <c r="A1094" s="520" t="s">
        <v>5735</v>
      </c>
      <c r="B1094" s="532"/>
      <c r="C1094" s="532"/>
      <c r="D1094" s="540"/>
      <c r="E1094" s="470">
        <f>AVERAGEIF($C869:$C1093,"**",E869:E1093)</f>
        <v>4.5261157635467972</v>
      </c>
      <c r="F1094" s="470">
        <f t="shared" ref="F1094:I1094" si="82">AVERAGEIF($C869:$C1093,"**",F869:F1093)</f>
        <v>4.5275960591132973</v>
      </c>
      <c r="G1094" s="470">
        <f t="shared" si="82"/>
        <v>4.5362758620689636</v>
      </c>
      <c r="H1094" s="470">
        <f t="shared" si="82"/>
        <v>4.5134975369458106</v>
      </c>
      <c r="I1094" s="470">
        <f t="shared" si="82"/>
        <v>4.5270935960591121</v>
      </c>
    </row>
    <row r="1095" spans="1:9" ht="18" customHeight="1">
      <c r="A1095" s="522" t="s">
        <v>5736</v>
      </c>
      <c r="B1095" s="520" t="s">
        <v>2084</v>
      </c>
      <c r="C1095" s="535"/>
      <c r="D1095" s="538"/>
      <c r="E1095" s="470">
        <f>AVERAGE(E1096:E1103)</f>
        <v>4.9803125000000001</v>
      </c>
      <c r="F1095" s="470">
        <f>AVERAGE(F1096:F1103)</f>
        <v>5</v>
      </c>
      <c r="G1095" s="470">
        <f>AVERAGE(G1096:G1103)</f>
        <v>5</v>
      </c>
      <c r="H1095" s="470">
        <f>AVERAGE(H1096:H1103)</f>
        <v>4.9325000000000001</v>
      </c>
      <c r="I1095" s="470">
        <f>AVERAGE(I1096:I1103)</f>
        <v>4.9887499999999996</v>
      </c>
    </row>
    <row r="1096" spans="1:9" ht="18" customHeight="1">
      <c r="A1096" s="519"/>
      <c r="B1096" s="521"/>
      <c r="C1096" s="185" t="s">
        <v>2083</v>
      </c>
      <c r="D1096" s="445" t="s">
        <v>2085</v>
      </c>
      <c r="E1096" s="560">
        <f t="shared" ref="E1096:E1103" si="83">AVERAGE(F1096:I1096)</f>
        <v>4.9775</v>
      </c>
      <c r="F1096" s="186">
        <v>5</v>
      </c>
      <c r="G1096" s="186">
        <v>5</v>
      </c>
      <c r="H1096" s="186">
        <v>5</v>
      </c>
      <c r="I1096" s="186">
        <v>4.91</v>
      </c>
    </row>
    <row r="1097" spans="1:9" ht="18" customHeight="1">
      <c r="A1097" s="519"/>
      <c r="B1097" s="521"/>
      <c r="C1097" s="187" t="s">
        <v>2087</v>
      </c>
      <c r="D1097" s="439" t="s">
        <v>2086</v>
      </c>
      <c r="E1097" s="561">
        <f t="shared" si="83"/>
        <v>4.9775</v>
      </c>
      <c r="F1097" s="189">
        <v>5</v>
      </c>
      <c r="G1097" s="189">
        <v>5</v>
      </c>
      <c r="H1097" s="189">
        <v>4.91</v>
      </c>
      <c r="I1097" s="189">
        <v>5</v>
      </c>
    </row>
    <row r="1098" spans="1:9" ht="18" customHeight="1">
      <c r="A1098" s="519"/>
      <c r="B1098" s="521"/>
      <c r="C1098" s="187" t="s">
        <v>2087</v>
      </c>
      <c r="D1098" s="439" t="s">
        <v>2088</v>
      </c>
      <c r="E1098" s="561">
        <f t="shared" si="83"/>
        <v>4.9775</v>
      </c>
      <c r="F1098" s="189">
        <v>5</v>
      </c>
      <c r="G1098" s="189">
        <v>5</v>
      </c>
      <c r="H1098" s="189">
        <v>4.91</v>
      </c>
      <c r="I1098" s="189">
        <v>5</v>
      </c>
    </row>
    <row r="1099" spans="1:9" ht="18" customHeight="1">
      <c r="A1099" s="519"/>
      <c r="B1099" s="521"/>
      <c r="C1099" s="187" t="s">
        <v>2089</v>
      </c>
      <c r="D1099" s="439" t="s">
        <v>2090</v>
      </c>
      <c r="E1099" s="561">
        <f t="shared" si="83"/>
        <v>4.9775</v>
      </c>
      <c r="F1099" s="189">
        <v>5</v>
      </c>
      <c r="G1099" s="189">
        <v>5</v>
      </c>
      <c r="H1099" s="189">
        <v>4.91</v>
      </c>
      <c r="I1099" s="189">
        <v>5</v>
      </c>
    </row>
    <row r="1100" spans="1:9" ht="18" customHeight="1">
      <c r="A1100" s="519"/>
      <c r="B1100" s="521"/>
      <c r="C1100" s="187" t="s">
        <v>2087</v>
      </c>
      <c r="D1100" s="439" t="s">
        <v>2091</v>
      </c>
      <c r="E1100" s="561">
        <f t="shared" si="83"/>
        <v>4.9775</v>
      </c>
      <c r="F1100" s="189">
        <v>5</v>
      </c>
      <c r="G1100" s="189">
        <v>5</v>
      </c>
      <c r="H1100" s="189">
        <v>4.91</v>
      </c>
      <c r="I1100" s="189">
        <v>5</v>
      </c>
    </row>
    <row r="1101" spans="1:9" ht="18" customHeight="1">
      <c r="A1101" s="519"/>
      <c r="B1101" s="521"/>
      <c r="C1101" s="187" t="s">
        <v>2087</v>
      </c>
      <c r="D1101" s="439" t="s">
        <v>2092</v>
      </c>
      <c r="E1101" s="561">
        <f t="shared" si="83"/>
        <v>4.9775</v>
      </c>
      <c r="F1101" s="189">
        <v>5</v>
      </c>
      <c r="G1101" s="189">
        <v>5</v>
      </c>
      <c r="H1101" s="189">
        <v>4.91</v>
      </c>
      <c r="I1101" s="189">
        <v>5</v>
      </c>
    </row>
    <row r="1102" spans="1:9" ht="18" customHeight="1">
      <c r="A1102" s="519"/>
      <c r="B1102" s="521"/>
      <c r="C1102" s="187" t="s">
        <v>2087</v>
      </c>
      <c r="D1102" s="439" t="s">
        <v>2093</v>
      </c>
      <c r="E1102" s="561">
        <f t="shared" si="83"/>
        <v>4.9775</v>
      </c>
      <c r="F1102" s="189">
        <v>5</v>
      </c>
      <c r="G1102" s="189">
        <v>5</v>
      </c>
      <c r="H1102" s="189">
        <v>4.91</v>
      </c>
      <c r="I1102" s="189">
        <v>5</v>
      </c>
    </row>
    <row r="1103" spans="1:9" ht="18" customHeight="1">
      <c r="A1103" s="519"/>
      <c r="B1103" s="521"/>
      <c r="C1103" s="192" t="s">
        <v>2087</v>
      </c>
      <c r="D1103" s="440" t="s">
        <v>2094</v>
      </c>
      <c r="E1103" s="548">
        <f t="shared" si="83"/>
        <v>5</v>
      </c>
      <c r="F1103" s="193">
        <v>5</v>
      </c>
      <c r="G1103" s="193">
        <v>5</v>
      </c>
      <c r="H1103" s="193">
        <v>5</v>
      </c>
      <c r="I1103" s="193">
        <v>5</v>
      </c>
    </row>
    <row r="1104" spans="1:9" ht="18" customHeight="1">
      <c r="A1104" s="522" t="s">
        <v>5736</v>
      </c>
      <c r="B1104" s="520" t="s">
        <v>2146</v>
      </c>
      <c r="C1104" s="542"/>
      <c r="D1104" s="543"/>
      <c r="E1104" s="470">
        <f>AVERAGE(E1105:E1108)</f>
        <v>4.703125</v>
      </c>
      <c r="F1104" s="470">
        <f>AVERAGE(F1105:F1108)</f>
        <v>4.7074999999999996</v>
      </c>
      <c r="G1104" s="470">
        <f>AVERAGE(G1105:G1108)</f>
        <v>4.7074999999999996</v>
      </c>
      <c r="H1104" s="470">
        <f>AVERAGE(H1105:H1108)</f>
        <v>4.6875</v>
      </c>
      <c r="I1104" s="470">
        <f>AVERAGE(I1105:I1108)</f>
        <v>4.71</v>
      </c>
    </row>
    <row r="1105" spans="1:9" ht="18" customHeight="1">
      <c r="A1105" s="519"/>
      <c r="B1105" s="521"/>
      <c r="C1105" s="185" t="s">
        <v>2147</v>
      </c>
      <c r="D1105" s="445" t="s">
        <v>2148</v>
      </c>
      <c r="E1105" s="560">
        <f t="shared" ref="E1105:E1115" si="84">AVERAGE(F1105:I1105)</f>
        <v>4.6025</v>
      </c>
      <c r="F1105" s="186">
        <v>4.58</v>
      </c>
      <c r="G1105" s="186">
        <v>4.58</v>
      </c>
      <c r="H1105" s="186">
        <v>4.58</v>
      </c>
      <c r="I1105" s="186">
        <v>4.67</v>
      </c>
    </row>
    <row r="1106" spans="1:9" ht="18" customHeight="1">
      <c r="A1106" s="519"/>
      <c r="B1106" s="521"/>
      <c r="C1106" s="187" t="s">
        <v>2149</v>
      </c>
      <c r="D1106" s="439" t="s">
        <v>2150</v>
      </c>
      <c r="E1106" s="561">
        <f t="shared" si="84"/>
        <v>4.75</v>
      </c>
      <c r="F1106" s="189">
        <v>4.75</v>
      </c>
      <c r="G1106" s="189">
        <v>4.75</v>
      </c>
      <c r="H1106" s="189">
        <v>4.75</v>
      </c>
      <c r="I1106" s="189">
        <v>4.75</v>
      </c>
    </row>
    <row r="1107" spans="1:9" ht="18" customHeight="1">
      <c r="A1107" s="519"/>
      <c r="B1107" s="521"/>
      <c r="C1107" s="187" t="s">
        <v>2151</v>
      </c>
      <c r="D1107" s="439" t="s">
        <v>2152</v>
      </c>
      <c r="E1107" s="561">
        <f t="shared" si="84"/>
        <v>4.75</v>
      </c>
      <c r="F1107" s="189">
        <v>4.75</v>
      </c>
      <c r="G1107" s="189">
        <v>4.75</v>
      </c>
      <c r="H1107" s="189">
        <v>4.75</v>
      </c>
      <c r="I1107" s="189">
        <v>4.75</v>
      </c>
    </row>
    <row r="1108" spans="1:9" ht="18" customHeight="1">
      <c r="A1108" s="519"/>
      <c r="B1108" s="521"/>
      <c r="C1108" s="187" t="s">
        <v>2153</v>
      </c>
      <c r="D1108" s="439" t="s">
        <v>2154</v>
      </c>
      <c r="E1108" s="561">
        <f t="shared" si="84"/>
        <v>4.71</v>
      </c>
      <c r="F1108" s="189">
        <v>4.75</v>
      </c>
      <c r="G1108" s="189">
        <v>4.75</v>
      </c>
      <c r="H1108" s="189">
        <v>4.67</v>
      </c>
      <c r="I1108" s="189">
        <v>4.67</v>
      </c>
    </row>
    <row r="1109" spans="1:9" ht="18" customHeight="1">
      <c r="A1109" s="522" t="s">
        <v>5736</v>
      </c>
      <c r="B1109" s="520" t="s">
        <v>2155</v>
      </c>
      <c r="C1109" s="542"/>
      <c r="D1109" s="543"/>
      <c r="E1109" s="470">
        <f>AVERAGE(E1110:E1115)</f>
        <v>4.5475000000000003</v>
      </c>
      <c r="F1109" s="470">
        <f>AVERAGE(F1110:F1115)</f>
        <v>4.5249999999999995</v>
      </c>
      <c r="G1109" s="470">
        <f>AVERAGE(G1110:G1115)</f>
        <v>4.5650000000000004</v>
      </c>
      <c r="H1109" s="470">
        <f>AVERAGE(H1110:H1115)</f>
        <v>4.5049999999999999</v>
      </c>
      <c r="I1109" s="470">
        <f>AVERAGE(I1110:I1115)</f>
        <v>4.5949999999999998</v>
      </c>
    </row>
    <row r="1110" spans="1:9" ht="18" customHeight="1">
      <c r="A1110" s="519"/>
      <c r="B1110" s="521"/>
      <c r="C1110" s="203" t="s">
        <v>2156</v>
      </c>
      <c r="D1110" s="204" t="s">
        <v>2157</v>
      </c>
      <c r="E1110" s="560">
        <f t="shared" si="84"/>
        <v>4.6550000000000002</v>
      </c>
      <c r="F1110" s="196">
        <v>4.58</v>
      </c>
      <c r="G1110" s="196">
        <v>4.62</v>
      </c>
      <c r="H1110" s="196">
        <v>4.6900000000000004</v>
      </c>
      <c r="I1110" s="196">
        <v>4.7300000000000004</v>
      </c>
    </row>
    <row r="1111" spans="1:9" ht="18" customHeight="1">
      <c r="A1111" s="519"/>
      <c r="B1111" s="521"/>
      <c r="C1111" s="203" t="s">
        <v>2158</v>
      </c>
      <c r="D1111" s="204" t="s">
        <v>2159</v>
      </c>
      <c r="E1111" s="561">
        <f t="shared" si="84"/>
        <v>4.625</v>
      </c>
      <c r="F1111" s="196">
        <v>4.58</v>
      </c>
      <c r="G1111" s="196">
        <v>4.62</v>
      </c>
      <c r="H1111" s="196">
        <v>4.6500000000000004</v>
      </c>
      <c r="I1111" s="196">
        <v>4.6500000000000004</v>
      </c>
    </row>
    <row r="1112" spans="1:9" ht="18" customHeight="1">
      <c r="A1112" s="519"/>
      <c r="B1112" s="521"/>
      <c r="C1112" s="203" t="s">
        <v>2160</v>
      </c>
      <c r="D1112" s="204" t="s">
        <v>2161</v>
      </c>
      <c r="E1112" s="561">
        <f t="shared" si="84"/>
        <v>4.4800000000000004</v>
      </c>
      <c r="F1112" s="196">
        <v>4.42</v>
      </c>
      <c r="G1112" s="196">
        <v>4.54</v>
      </c>
      <c r="H1112" s="196">
        <v>4.5</v>
      </c>
      <c r="I1112" s="196">
        <v>4.46</v>
      </c>
    </row>
    <row r="1113" spans="1:9" ht="18" customHeight="1">
      <c r="A1113" s="519"/>
      <c r="B1113" s="521"/>
      <c r="C1113" s="203" t="s">
        <v>2162</v>
      </c>
      <c r="D1113" s="204" t="s">
        <v>2163</v>
      </c>
      <c r="E1113" s="561">
        <f t="shared" si="84"/>
        <v>4.8825000000000003</v>
      </c>
      <c r="F1113" s="196">
        <v>4.88</v>
      </c>
      <c r="G1113" s="196">
        <v>4.92</v>
      </c>
      <c r="H1113" s="196">
        <v>4.88</v>
      </c>
      <c r="I1113" s="196">
        <v>4.8499999999999996</v>
      </c>
    </row>
    <row r="1114" spans="1:9" ht="18" customHeight="1">
      <c r="A1114" s="519"/>
      <c r="B1114" s="521"/>
      <c r="C1114" s="203" t="s">
        <v>2164</v>
      </c>
      <c r="D1114" s="204" t="s">
        <v>2165</v>
      </c>
      <c r="E1114" s="561">
        <f t="shared" si="84"/>
        <v>3.7125000000000004</v>
      </c>
      <c r="F1114" s="196">
        <v>3.77</v>
      </c>
      <c r="G1114" s="196">
        <v>3.77</v>
      </c>
      <c r="H1114" s="196">
        <v>3.35</v>
      </c>
      <c r="I1114" s="196">
        <v>3.96</v>
      </c>
    </row>
    <row r="1115" spans="1:9" ht="18" customHeight="1">
      <c r="A1115" s="519"/>
      <c r="B1115" s="521"/>
      <c r="C1115" s="203" t="s">
        <v>2166</v>
      </c>
      <c r="D1115" s="204" t="s">
        <v>2167</v>
      </c>
      <c r="E1115" s="561">
        <f t="shared" si="84"/>
        <v>4.93</v>
      </c>
      <c r="F1115" s="196">
        <v>4.92</v>
      </c>
      <c r="G1115" s="196">
        <v>4.92</v>
      </c>
      <c r="H1115" s="196">
        <v>4.96</v>
      </c>
      <c r="I1115" s="196">
        <v>4.92</v>
      </c>
    </row>
    <row r="1116" spans="1:9" ht="18" customHeight="1">
      <c r="A1116" s="522" t="s">
        <v>5736</v>
      </c>
      <c r="B1116" s="520" t="s">
        <v>2168</v>
      </c>
      <c r="C1116" s="535"/>
      <c r="D1116" s="538"/>
      <c r="E1116" s="470">
        <f>AVERAGE(E1117:E1124)</f>
        <v>4.8165625000000007</v>
      </c>
      <c r="F1116" s="470">
        <f>AVERAGE(F1117:F1124)</f>
        <v>4.8250000000000002</v>
      </c>
      <c r="G1116" s="470">
        <f>AVERAGE(G1117:G1124)</f>
        <v>4.8250000000000002</v>
      </c>
      <c r="H1116" s="470">
        <f>AVERAGE(H1117:H1124)</f>
        <v>4.7774999999999999</v>
      </c>
      <c r="I1116" s="470">
        <f>AVERAGE(I1117:I1124)</f>
        <v>4.8387499999999992</v>
      </c>
    </row>
    <row r="1117" spans="1:9" ht="18" customHeight="1">
      <c r="A1117" s="519"/>
      <c r="B1117" s="521"/>
      <c r="C1117" s="185" t="s">
        <v>2169</v>
      </c>
      <c r="D1117" s="445" t="s">
        <v>2170</v>
      </c>
      <c r="E1117" s="560">
        <f t="shared" ref="E1117:E1124" si="85">AVERAGE(F1117:I1117)</f>
        <v>4.84</v>
      </c>
      <c r="F1117" s="186">
        <v>4.8600000000000003</v>
      </c>
      <c r="G1117" s="186">
        <v>4.8600000000000003</v>
      </c>
      <c r="H1117" s="186">
        <v>4.82</v>
      </c>
      <c r="I1117" s="186">
        <v>4.82</v>
      </c>
    </row>
    <row r="1118" spans="1:9" ht="18" customHeight="1">
      <c r="A1118" s="519"/>
      <c r="B1118" s="521"/>
      <c r="C1118" s="187" t="s">
        <v>2171</v>
      </c>
      <c r="D1118" s="439" t="s">
        <v>2172</v>
      </c>
      <c r="E1118" s="561">
        <f t="shared" si="85"/>
        <v>4.8075000000000001</v>
      </c>
      <c r="F1118" s="189">
        <v>4.82</v>
      </c>
      <c r="G1118" s="189">
        <v>4.82</v>
      </c>
      <c r="H1118" s="189">
        <v>4.7699999999999996</v>
      </c>
      <c r="I1118" s="189">
        <v>4.82</v>
      </c>
    </row>
    <row r="1119" spans="1:9" ht="18" customHeight="1">
      <c r="A1119" s="519"/>
      <c r="B1119" s="521"/>
      <c r="C1119" s="187" t="s">
        <v>2171</v>
      </c>
      <c r="D1119" s="439" t="s">
        <v>2173</v>
      </c>
      <c r="E1119" s="561">
        <f t="shared" si="85"/>
        <v>4.8174999999999999</v>
      </c>
      <c r="F1119" s="189">
        <v>4.82</v>
      </c>
      <c r="G1119" s="189">
        <v>4.82</v>
      </c>
      <c r="H1119" s="189">
        <v>4.7699999999999996</v>
      </c>
      <c r="I1119" s="189">
        <v>4.8600000000000003</v>
      </c>
    </row>
    <row r="1120" spans="1:9" ht="18" customHeight="1">
      <c r="A1120" s="519"/>
      <c r="B1120" s="521"/>
      <c r="C1120" s="187" t="s">
        <v>2174</v>
      </c>
      <c r="D1120" s="439" t="s">
        <v>2175</v>
      </c>
      <c r="E1120" s="561">
        <f t="shared" si="85"/>
        <v>4.8075000000000001</v>
      </c>
      <c r="F1120" s="189">
        <v>4.82</v>
      </c>
      <c r="G1120" s="189">
        <v>4.82</v>
      </c>
      <c r="H1120" s="189">
        <v>4.7300000000000004</v>
      </c>
      <c r="I1120" s="189">
        <v>4.8600000000000003</v>
      </c>
    </row>
    <row r="1121" spans="1:9" ht="18" customHeight="1">
      <c r="A1121" s="519"/>
      <c r="B1121" s="521"/>
      <c r="C1121" s="187" t="s">
        <v>2174</v>
      </c>
      <c r="D1121" s="439" t="s">
        <v>2176</v>
      </c>
      <c r="E1121" s="561">
        <f t="shared" si="85"/>
        <v>4.8174999999999999</v>
      </c>
      <c r="F1121" s="189">
        <v>4.82</v>
      </c>
      <c r="G1121" s="189">
        <v>4.82</v>
      </c>
      <c r="H1121" s="189">
        <v>4.7699999999999996</v>
      </c>
      <c r="I1121" s="189">
        <v>4.8600000000000003</v>
      </c>
    </row>
    <row r="1122" spans="1:9" ht="18" customHeight="1">
      <c r="A1122" s="519"/>
      <c r="B1122" s="521"/>
      <c r="C1122" s="187" t="s">
        <v>2169</v>
      </c>
      <c r="D1122" s="439" t="s">
        <v>2177</v>
      </c>
      <c r="E1122" s="561">
        <f t="shared" si="85"/>
        <v>4.83</v>
      </c>
      <c r="F1122" s="189">
        <v>4.82</v>
      </c>
      <c r="G1122" s="189">
        <v>4.82</v>
      </c>
      <c r="H1122" s="189">
        <v>4.82</v>
      </c>
      <c r="I1122" s="189">
        <v>4.8600000000000003</v>
      </c>
    </row>
    <row r="1123" spans="1:9" ht="18" customHeight="1">
      <c r="A1123" s="519"/>
      <c r="B1123" s="521"/>
      <c r="C1123" s="187" t="s">
        <v>2169</v>
      </c>
      <c r="D1123" s="439" t="s">
        <v>2178</v>
      </c>
      <c r="E1123" s="561">
        <f t="shared" si="85"/>
        <v>4.8174999999999999</v>
      </c>
      <c r="F1123" s="189">
        <v>4.82</v>
      </c>
      <c r="G1123" s="189">
        <v>4.82</v>
      </c>
      <c r="H1123" s="189">
        <v>4.7699999999999996</v>
      </c>
      <c r="I1123" s="189">
        <v>4.8600000000000003</v>
      </c>
    </row>
    <row r="1124" spans="1:9" ht="18" customHeight="1">
      <c r="A1124" s="519"/>
      <c r="B1124" s="521"/>
      <c r="C1124" s="205" t="s">
        <v>2169</v>
      </c>
      <c r="D1124" s="451" t="s">
        <v>2179</v>
      </c>
      <c r="E1124" s="561">
        <f t="shared" si="85"/>
        <v>4.7949999999999999</v>
      </c>
      <c r="F1124" s="191">
        <v>4.82</v>
      </c>
      <c r="G1124" s="191">
        <v>4.82</v>
      </c>
      <c r="H1124" s="191">
        <v>4.7699999999999996</v>
      </c>
      <c r="I1124" s="191">
        <v>4.7699999999999996</v>
      </c>
    </row>
    <row r="1125" spans="1:9" ht="18" customHeight="1">
      <c r="A1125" s="522" t="s">
        <v>5736</v>
      </c>
      <c r="B1125" s="520" t="s">
        <v>2180</v>
      </c>
      <c r="C1125" s="535"/>
      <c r="D1125" s="538"/>
      <c r="E1125" s="470">
        <f>AVERAGE(E1126:E1130)</f>
        <v>4.5825000000000005</v>
      </c>
      <c r="F1125" s="470">
        <f>AVERAGE(F1126:F1130)</f>
        <v>4.6159999999999997</v>
      </c>
      <c r="G1125" s="470">
        <f>AVERAGE(G1126:G1130)</f>
        <v>4.5980000000000008</v>
      </c>
      <c r="H1125" s="470">
        <f>AVERAGE(H1126:H1130)</f>
        <v>4.5999999999999996</v>
      </c>
      <c r="I1125" s="470">
        <f>AVERAGE(I1126:I1130)</f>
        <v>4.516</v>
      </c>
    </row>
    <row r="1126" spans="1:9" ht="18" customHeight="1">
      <c r="A1126" s="519"/>
      <c r="B1126" s="521"/>
      <c r="C1126" s="185" t="s">
        <v>2181</v>
      </c>
      <c r="D1126" s="445" t="s">
        <v>2182</v>
      </c>
      <c r="E1126" s="560">
        <f>AVERAGE(F1126:I1126)</f>
        <v>4.54</v>
      </c>
      <c r="F1126" s="186">
        <v>4.58</v>
      </c>
      <c r="G1126" s="186">
        <v>4.58</v>
      </c>
      <c r="H1126" s="186">
        <v>4.5</v>
      </c>
      <c r="I1126" s="186">
        <v>4.5</v>
      </c>
    </row>
    <row r="1127" spans="1:9" ht="18" customHeight="1">
      <c r="A1127" s="519"/>
      <c r="B1127" s="521"/>
      <c r="C1127" s="187" t="s">
        <v>2183</v>
      </c>
      <c r="D1127" s="439" t="s">
        <v>2184</v>
      </c>
      <c r="E1127" s="561">
        <f>AVERAGE(F1127:I1127)</f>
        <v>4.6274999999999995</v>
      </c>
      <c r="F1127" s="189">
        <v>4.67</v>
      </c>
      <c r="G1127" s="189">
        <v>4.67</v>
      </c>
      <c r="H1127" s="189">
        <v>4.67</v>
      </c>
      <c r="I1127" s="189">
        <v>4.5</v>
      </c>
    </row>
    <row r="1128" spans="1:9" ht="18" customHeight="1">
      <c r="A1128" s="519"/>
      <c r="B1128" s="521"/>
      <c r="C1128" s="187" t="s">
        <v>2183</v>
      </c>
      <c r="D1128" s="439" t="s">
        <v>2186</v>
      </c>
      <c r="E1128" s="561">
        <f>AVERAGE(F1128:I1128)</f>
        <v>4.6050000000000004</v>
      </c>
      <c r="F1128" s="189">
        <v>4.67</v>
      </c>
      <c r="G1128" s="189">
        <v>4.58</v>
      </c>
      <c r="H1128" s="189">
        <v>4.67</v>
      </c>
      <c r="I1128" s="189">
        <v>4.5</v>
      </c>
    </row>
    <row r="1129" spans="1:9" ht="18" customHeight="1">
      <c r="A1129" s="519"/>
      <c r="B1129" s="521"/>
      <c r="C1129" s="187" t="s">
        <v>2185</v>
      </c>
      <c r="D1129" s="439" t="s">
        <v>503</v>
      </c>
      <c r="E1129" s="561">
        <f>AVERAGE(F1129:I1129)</f>
        <v>4.5600000000000005</v>
      </c>
      <c r="F1129" s="189">
        <v>4.58</v>
      </c>
      <c r="G1129" s="189">
        <v>4.58</v>
      </c>
      <c r="H1129" s="189">
        <v>4.58</v>
      </c>
      <c r="I1129" s="189">
        <v>4.5</v>
      </c>
    </row>
    <row r="1130" spans="1:9" ht="18" customHeight="1">
      <c r="A1130" s="519"/>
      <c r="B1130" s="521"/>
      <c r="C1130" s="187" t="s">
        <v>2181</v>
      </c>
      <c r="D1130" s="439" t="s">
        <v>2187</v>
      </c>
      <c r="E1130" s="561">
        <f>AVERAGE(F1130:I1130)</f>
        <v>4.58</v>
      </c>
      <c r="F1130" s="189">
        <v>4.58</v>
      </c>
      <c r="G1130" s="189">
        <v>4.58</v>
      </c>
      <c r="H1130" s="189">
        <v>4.58</v>
      </c>
      <c r="I1130" s="189">
        <v>4.58</v>
      </c>
    </row>
    <row r="1131" spans="1:9" ht="18" customHeight="1">
      <c r="A1131" s="522" t="s">
        <v>5736</v>
      </c>
      <c r="B1131" s="520" t="s">
        <v>155</v>
      </c>
      <c r="C1131" s="535"/>
      <c r="D1131" s="538"/>
      <c r="E1131" s="470">
        <f>AVERAGE(E1132:E1154)</f>
        <v>4.5619565217391305</v>
      </c>
      <c r="F1131" s="470">
        <f>AVERAGE(F1132:F1154)</f>
        <v>4.5513043478260862</v>
      </c>
      <c r="G1131" s="470">
        <f>AVERAGE(G1132:G1154)</f>
        <v>4.5608695652173923</v>
      </c>
      <c r="H1131" s="470">
        <f>AVERAGE(H1132:H1154)</f>
        <v>4.58</v>
      </c>
      <c r="I1131" s="470">
        <f>AVERAGE(I1132:I1154)</f>
        <v>4.5786363636363641</v>
      </c>
    </row>
    <row r="1132" spans="1:9" ht="18" customHeight="1">
      <c r="A1132" s="519"/>
      <c r="B1132" s="521"/>
      <c r="C1132" s="185" t="s">
        <v>2189</v>
      </c>
      <c r="D1132" s="445" t="s">
        <v>2190</v>
      </c>
      <c r="E1132" s="560">
        <f t="shared" ref="E1132:E1154" si="86">AVERAGE(F1132:I1132)</f>
        <v>4.58</v>
      </c>
      <c r="F1132" s="196">
        <v>4.57</v>
      </c>
      <c r="G1132" s="196">
        <v>4.58</v>
      </c>
      <c r="H1132" s="196">
        <v>4.57</v>
      </c>
      <c r="I1132" s="196">
        <v>4.5999999999999996</v>
      </c>
    </row>
    <row r="1133" spans="1:9" ht="18" customHeight="1">
      <c r="A1133" s="519"/>
      <c r="B1133" s="521"/>
      <c r="C1133" s="203" t="s">
        <v>2191</v>
      </c>
      <c r="D1133" s="204" t="s">
        <v>2192</v>
      </c>
      <c r="E1133" s="561">
        <f t="shared" si="86"/>
        <v>4.5975000000000001</v>
      </c>
      <c r="F1133" s="196">
        <v>4.59</v>
      </c>
      <c r="G1133" s="196">
        <v>4.6399999999999997</v>
      </c>
      <c r="H1133" s="196">
        <v>4.5599999999999996</v>
      </c>
      <c r="I1133" s="196">
        <v>4.5999999999999996</v>
      </c>
    </row>
    <row r="1134" spans="1:9" ht="18" customHeight="1">
      <c r="A1134" s="519"/>
      <c r="B1134" s="521"/>
      <c r="C1134" s="203" t="s">
        <v>2193</v>
      </c>
      <c r="D1134" s="204" t="s">
        <v>2194</v>
      </c>
      <c r="E1134" s="561">
        <f t="shared" si="86"/>
        <v>4.4225000000000003</v>
      </c>
      <c r="F1134" s="196">
        <v>4.29</v>
      </c>
      <c r="G1134" s="196">
        <v>4.45</v>
      </c>
      <c r="H1134" s="196">
        <v>4.5</v>
      </c>
      <c r="I1134" s="196">
        <v>4.45</v>
      </c>
    </row>
    <row r="1135" spans="1:9" ht="18" customHeight="1">
      <c r="A1135" s="519"/>
      <c r="B1135" s="521"/>
      <c r="C1135" s="203" t="s">
        <v>337</v>
      </c>
      <c r="D1135" s="204" t="s">
        <v>2195</v>
      </c>
      <c r="E1135" s="561">
        <f t="shared" si="86"/>
        <v>4.8250000000000002</v>
      </c>
      <c r="F1135" s="196">
        <v>4.79</v>
      </c>
      <c r="G1135" s="196">
        <v>4.79</v>
      </c>
      <c r="H1135" s="196">
        <v>4.8600000000000003</v>
      </c>
      <c r="I1135" s="196">
        <v>4.8600000000000003</v>
      </c>
    </row>
    <row r="1136" spans="1:9" ht="18" customHeight="1">
      <c r="A1136" s="519"/>
      <c r="B1136" s="521"/>
      <c r="C1136" s="203" t="s">
        <v>2196</v>
      </c>
      <c r="D1136" s="204" t="s">
        <v>2197</v>
      </c>
      <c r="E1136" s="561">
        <f t="shared" si="86"/>
        <v>4.5774999999999997</v>
      </c>
      <c r="F1136" s="196">
        <v>4.5599999999999996</v>
      </c>
      <c r="G1136" s="196">
        <v>4.5599999999999996</v>
      </c>
      <c r="H1136" s="196">
        <v>4.5599999999999996</v>
      </c>
      <c r="I1136" s="196">
        <v>4.63</v>
      </c>
    </row>
    <row r="1137" spans="1:9" ht="18" customHeight="1">
      <c r="A1137" s="519"/>
      <c r="B1137" s="521"/>
      <c r="C1137" s="203" t="s">
        <v>2198</v>
      </c>
      <c r="D1137" s="204" t="s">
        <v>2199</v>
      </c>
      <c r="E1137" s="561">
        <f t="shared" si="86"/>
        <v>4.6574999999999998</v>
      </c>
      <c r="F1137" s="196">
        <v>4.68</v>
      </c>
      <c r="G1137" s="196">
        <v>4.58</v>
      </c>
      <c r="H1137" s="196">
        <v>4.74</v>
      </c>
      <c r="I1137" s="196">
        <v>4.63</v>
      </c>
    </row>
    <row r="1138" spans="1:9" ht="18" customHeight="1">
      <c r="A1138" s="519"/>
      <c r="B1138" s="521"/>
      <c r="C1138" s="203" t="s">
        <v>2200</v>
      </c>
      <c r="D1138" s="204" t="s">
        <v>2201</v>
      </c>
      <c r="E1138" s="561">
        <f t="shared" si="86"/>
        <v>4.59</v>
      </c>
      <c r="F1138" s="196">
        <v>4.5999999999999996</v>
      </c>
      <c r="G1138" s="196">
        <v>4.5999999999999996</v>
      </c>
      <c r="H1138" s="196">
        <v>4.5999999999999996</v>
      </c>
      <c r="I1138" s="196">
        <v>4.5599999999999996</v>
      </c>
    </row>
    <row r="1139" spans="1:9" ht="18" customHeight="1">
      <c r="A1139" s="519"/>
      <c r="B1139" s="521"/>
      <c r="C1139" s="203" t="s">
        <v>2202</v>
      </c>
      <c r="D1139" s="204" t="s">
        <v>2203</v>
      </c>
      <c r="E1139" s="561">
        <f t="shared" si="86"/>
        <v>4.7699999999999996</v>
      </c>
      <c r="F1139" s="196">
        <v>4.7699999999999996</v>
      </c>
      <c r="G1139" s="196">
        <v>4.7699999999999996</v>
      </c>
      <c r="H1139" s="196">
        <v>4.7699999999999996</v>
      </c>
      <c r="I1139" s="196">
        <v>4.7699999999999996</v>
      </c>
    </row>
    <row r="1140" spans="1:9" ht="18" customHeight="1">
      <c r="A1140" s="519"/>
      <c r="B1140" s="521"/>
      <c r="C1140" s="203" t="s">
        <v>2204</v>
      </c>
      <c r="D1140" s="204" t="s">
        <v>2205</v>
      </c>
      <c r="E1140" s="561">
        <f t="shared" si="86"/>
        <v>4.5</v>
      </c>
      <c r="F1140" s="196">
        <v>4.5</v>
      </c>
      <c r="G1140" s="196">
        <v>4.5</v>
      </c>
      <c r="H1140" s="196">
        <v>4.5</v>
      </c>
      <c r="I1140" s="196">
        <v>4.5</v>
      </c>
    </row>
    <row r="1141" spans="1:9" ht="18" customHeight="1">
      <c r="A1141" s="519"/>
      <c r="B1141" s="521"/>
      <c r="C1141" s="203" t="s">
        <v>2206</v>
      </c>
      <c r="D1141" s="204" t="s">
        <v>2207</v>
      </c>
      <c r="E1141" s="561">
        <f t="shared" si="86"/>
        <v>4.5525000000000002</v>
      </c>
      <c r="F1141" s="196">
        <v>4.57</v>
      </c>
      <c r="G1141" s="196">
        <v>4.57</v>
      </c>
      <c r="H1141" s="196">
        <v>4.51</v>
      </c>
      <c r="I1141" s="196">
        <v>4.5599999999999996</v>
      </c>
    </row>
    <row r="1142" spans="1:9" ht="18" customHeight="1">
      <c r="A1142" s="519"/>
      <c r="B1142" s="521"/>
      <c r="C1142" s="203" t="s">
        <v>2208</v>
      </c>
      <c r="D1142" s="204" t="s">
        <v>2209</v>
      </c>
      <c r="E1142" s="561">
        <f t="shared" si="86"/>
        <v>4.4049999999999994</v>
      </c>
      <c r="F1142" s="196">
        <v>4.41</v>
      </c>
      <c r="G1142" s="196">
        <v>4.45</v>
      </c>
      <c r="H1142" s="196">
        <v>4.41</v>
      </c>
      <c r="I1142" s="196">
        <v>4.3499999999999996</v>
      </c>
    </row>
    <row r="1143" spans="1:9" ht="18" customHeight="1">
      <c r="A1143" s="519"/>
      <c r="B1143" s="521"/>
      <c r="C1143" s="203" t="s">
        <v>2210</v>
      </c>
      <c r="D1143" s="204" t="s">
        <v>2211</v>
      </c>
      <c r="E1143" s="561">
        <f t="shared" si="86"/>
        <v>4.7175000000000002</v>
      </c>
      <c r="F1143" s="196">
        <v>4.74</v>
      </c>
      <c r="G1143" s="196">
        <v>4.7</v>
      </c>
      <c r="H1143" s="196">
        <v>4.7300000000000004</v>
      </c>
      <c r="I1143" s="196">
        <v>4.7</v>
      </c>
    </row>
    <row r="1144" spans="1:9" ht="18" customHeight="1">
      <c r="A1144" s="519"/>
      <c r="B1144" s="521"/>
      <c r="C1144" s="203" t="s">
        <v>2212</v>
      </c>
      <c r="D1144" s="204" t="s">
        <v>2213</v>
      </c>
      <c r="E1144" s="561">
        <f t="shared" si="86"/>
        <v>4.72</v>
      </c>
      <c r="F1144" s="196">
        <v>4.72</v>
      </c>
      <c r="G1144" s="196">
        <v>4.72</v>
      </c>
      <c r="H1144" s="196">
        <v>4.72</v>
      </c>
      <c r="I1144" s="196">
        <v>4.72</v>
      </c>
    </row>
    <row r="1145" spans="1:9" ht="18" customHeight="1">
      <c r="A1145" s="519"/>
      <c r="B1145" s="521"/>
      <c r="C1145" s="203" t="s">
        <v>2214</v>
      </c>
      <c r="D1145" s="204" t="s">
        <v>2215</v>
      </c>
      <c r="E1145" s="561">
        <f t="shared" si="86"/>
        <v>4.7974999999999994</v>
      </c>
      <c r="F1145" s="196">
        <v>4.8099999999999996</v>
      </c>
      <c r="G1145" s="196">
        <v>4.88</v>
      </c>
      <c r="H1145" s="196">
        <v>4.87</v>
      </c>
      <c r="I1145" s="196">
        <v>4.63</v>
      </c>
    </row>
    <row r="1146" spans="1:9" ht="18" customHeight="1">
      <c r="A1146" s="519"/>
      <c r="B1146" s="521"/>
      <c r="C1146" s="203" t="s">
        <v>2216</v>
      </c>
      <c r="D1146" s="204" t="s">
        <v>2217</v>
      </c>
      <c r="E1146" s="561">
        <f t="shared" si="86"/>
        <v>4.6399999999999997</v>
      </c>
      <c r="F1146" s="196">
        <v>4.6399999999999997</v>
      </c>
      <c r="G1146" s="196">
        <v>4.6399999999999997</v>
      </c>
      <c r="H1146" s="196">
        <v>4.71</v>
      </c>
      <c r="I1146" s="196">
        <v>4.57</v>
      </c>
    </row>
    <row r="1147" spans="1:9" ht="18" customHeight="1">
      <c r="A1147" s="519"/>
      <c r="B1147" s="521"/>
      <c r="C1147" s="203" t="s">
        <v>2218</v>
      </c>
      <c r="D1147" s="204" t="s">
        <v>2219</v>
      </c>
      <c r="E1147" s="561">
        <f t="shared" si="86"/>
        <v>4.4400000000000004</v>
      </c>
      <c r="F1147" s="196">
        <v>4.3600000000000003</v>
      </c>
      <c r="G1147" s="196">
        <v>4.45</v>
      </c>
      <c r="H1147" s="196">
        <v>4.45</v>
      </c>
      <c r="I1147" s="196">
        <v>4.5</v>
      </c>
    </row>
    <row r="1148" spans="1:9" ht="18" customHeight="1">
      <c r="A1148" s="519"/>
      <c r="B1148" s="521"/>
      <c r="C1148" s="203" t="s">
        <v>2220</v>
      </c>
      <c r="D1148" s="204" t="s">
        <v>2221</v>
      </c>
      <c r="E1148" s="561">
        <f t="shared" si="86"/>
        <v>4.6775000000000002</v>
      </c>
      <c r="F1148" s="196">
        <v>4.68</v>
      </c>
      <c r="G1148" s="196">
        <v>4.59</v>
      </c>
      <c r="H1148" s="196">
        <v>4.76</v>
      </c>
      <c r="I1148" s="196">
        <v>4.68</v>
      </c>
    </row>
    <row r="1149" spans="1:9" ht="18" customHeight="1">
      <c r="A1149" s="519"/>
      <c r="B1149" s="521"/>
      <c r="C1149" s="203" t="s">
        <v>2222</v>
      </c>
      <c r="D1149" s="204" t="s">
        <v>2223</v>
      </c>
      <c r="E1149" s="561">
        <f t="shared" si="86"/>
        <v>3.8849999999999998</v>
      </c>
      <c r="F1149" s="196">
        <v>3.85</v>
      </c>
      <c r="G1149" s="196">
        <v>3.92</v>
      </c>
      <c r="H1149" s="196">
        <v>3.85</v>
      </c>
      <c r="I1149" s="196">
        <v>3.92</v>
      </c>
    </row>
    <row r="1150" spans="1:9" ht="18" customHeight="1">
      <c r="A1150" s="519"/>
      <c r="B1150" s="521"/>
      <c r="C1150" s="203" t="s">
        <v>2224</v>
      </c>
      <c r="D1150" s="204" t="s">
        <v>2225</v>
      </c>
      <c r="E1150" s="561">
        <f t="shared" si="86"/>
        <v>4.63</v>
      </c>
      <c r="F1150" s="196">
        <v>4.63</v>
      </c>
      <c r="G1150" s="196">
        <v>4.6100000000000003</v>
      </c>
      <c r="H1150" s="196">
        <v>4.6900000000000004</v>
      </c>
      <c r="I1150" s="196">
        <v>4.59</v>
      </c>
    </row>
    <row r="1151" spans="1:9" ht="18" customHeight="1">
      <c r="A1151" s="519"/>
      <c r="B1151" s="521"/>
      <c r="C1151" s="203" t="s">
        <v>2229</v>
      </c>
      <c r="D1151" s="204" t="s">
        <v>2230</v>
      </c>
      <c r="E1151" s="561">
        <f t="shared" si="86"/>
        <v>4.7275</v>
      </c>
      <c r="F1151" s="196">
        <v>4.72</v>
      </c>
      <c r="G1151" s="196">
        <v>4.7</v>
      </c>
      <c r="H1151" s="196">
        <v>4.76</v>
      </c>
      <c r="I1151" s="196">
        <v>4.7300000000000004</v>
      </c>
    </row>
    <row r="1152" spans="1:9" ht="18" customHeight="1">
      <c r="A1152" s="519"/>
      <c r="B1152" s="521"/>
      <c r="C1152" s="203" t="s">
        <v>2232</v>
      </c>
      <c r="D1152" s="204" t="s">
        <v>2233</v>
      </c>
      <c r="E1152" s="561">
        <f t="shared" si="86"/>
        <v>4.5624999999999991</v>
      </c>
      <c r="F1152" s="196">
        <v>4.57</v>
      </c>
      <c r="G1152" s="196">
        <v>4.5599999999999996</v>
      </c>
      <c r="H1152" s="196">
        <v>4.5599999999999996</v>
      </c>
      <c r="I1152" s="196">
        <v>4.5599999999999996</v>
      </c>
    </row>
    <row r="1153" spans="1:9" ht="18" customHeight="1">
      <c r="A1153" s="519"/>
      <c r="B1153" s="521"/>
      <c r="C1153" s="203" t="s">
        <v>2231</v>
      </c>
      <c r="D1153" s="204" t="s">
        <v>2496</v>
      </c>
      <c r="E1153" s="561">
        <f t="shared" si="86"/>
        <v>4.6000000000000005</v>
      </c>
      <c r="F1153" s="196">
        <v>4.58</v>
      </c>
      <c r="G1153" s="196">
        <v>4.59</v>
      </c>
      <c r="H1153" s="196">
        <v>4.6100000000000003</v>
      </c>
      <c r="I1153" s="196">
        <v>4.62</v>
      </c>
    </row>
    <row r="1154" spans="1:9" ht="18" customHeight="1">
      <c r="A1154" s="519"/>
      <c r="B1154" s="521"/>
      <c r="C1154" s="203" t="s">
        <v>2226</v>
      </c>
      <c r="D1154" s="204" t="s">
        <v>2227</v>
      </c>
      <c r="E1154" s="561">
        <f t="shared" si="86"/>
        <v>4.05</v>
      </c>
      <c r="F1154" s="196">
        <v>4.05</v>
      </c>
      <c r="G1154" s="196">
        <v>4.05</v>
      </c>
      <c r="H1154" s="196">
        <v>4.05</v>
      </c>
      <c r="I1154" s="196" t="s">
        <v>2228</v>
      </c>
    </row>
    <row r="1155" spans="1:9" ht="18" customHeight="1">
      <c r="A1155" s="522" t="s">
        <v>5736</v>
      </c>
      <c r="B1155" s="520" t="s">
        <v>2188</v>
      </c>
      <c r="C1155" s="535"/>
      <c r="D1155" s="538"/>
      <c r="E1155" s="470">
        <f>AVERAGE(E1156:E1165)</f>
        <v>4.3862499999999995</v>
      </c>
      <c r="F1155" s="470">
        <f>AVERAGE(F1156:F1165)</f>
        <v>4.3970000000000002</v>
      </c>
      <c r="G1155" s="470">
        <f>AVERAGE(G1156:G1165)</f>
        <v>4.4029999999999996</v>
      </c>
      <c r="H1155" s="470">
        <f>AVERAGE(H1156:H1165)</f>
        <v>4.3390000000000004</v>
      </c>
      <c r="I1155" s="470">
        <f>AVERAGE(I1156:I1165)</f>
        <v>4.4060000000000006</v>
      </c>
    </row>
    <row r="1156" spans="1:9" ht="18" customHeight="1">
      <c r="A1156" s="519"/>
      <c r="B1156" s="521"/>
      <c r="C1156" s="185" t="s">
        <v>2234</v>
      </c>
      <c r="D1156" s="445" t="s">
        <v>2235</v>
      </c>
      <c r="E1156" s="560">
        <f t="shared" ref="E1156:E1165" si="87">AVERAGE(F1156:I1156)</f>
        <v>4.3875000000000002</v>
      </c>
      <c r="F1156" s="186">
        <v>4.38</v>
      </c>
      <c r="G1156" s="186">
        <v>4.41</v>
      </c>
      <c r="H1156" s="186">
        <v>4.37</v>
      </c>
      <c r="I1156" s="186">
        <v>4.3899999999999997</v>
      </c>
    </row>
    <row r="1157" spans="1:9" ht="18" customHeight="1">
      <c r="A1157" s="519"/>
      <c r="B1157" s="521"/>
      <c r="C1157" s="187" t="s">
        <v>2236</v>
      </c>
      <c r="D1157" s="439" t="s">
        <v>2237</v>
      </c>
      <c r="E1157" s="561">
        <f t="shared" si="87"/>
        <v>4.3375000000000004</v>
      </c>
      <c r="F1157" s="189">
        <v>4.3600000000000003</v>
      </c>
      <c r="G1157" s="189">
        <v>4.3600000000000003</v>
      </c>
      <c r="H1157" s="189">
        <v>4.24</v>
      </c>
      <c r="I1157" s="189">
        <v>4.3899999999999997</v>
      </c>
    </row>
    <row r="1158" spans="1:9" ht="18" customHeight="1">
      <c r="A1158" s="519"/>
      <c r="B1158" s="521"/>
      <c r="C1158" s="187" t="s">
        <v>2238</v>
      </c>
      <c r="D1158" s="439" t="s">
        <v>2239</v>
      </c>
      <c r="E1158" s="561">
        <f t="shared" si="87"/>
        <v>4.43</v>
      </c>
      <c r="F1158" s="189">
        <v>4.43</v>
      </c>
      <c r="G1158" s="189">
        <v>4.45</v>
      </c>
      <c r="H1158" s="189">
        <v>4.3899999999999997</v>
      </c>
      <c r="I1158" s="189">
        <v>4.45</v>
      </c>
    </row>
    <row r="1159" spans="1:9" ht="18" customHeight="1">
      <c r="A1159" s="519"/>
      <c r="B1159" s="521"/>
      <c r="C1159" s="187" t="s">
        <v>2240</v>
      </c>
      <c r="D1159" s="439" t="s">
        <v>2241</v>
      </c>
      <c r="E1159" s="561">
        <f t="shared" si="87"/>
        <v>4.3049999999999997</v>
      </c>
      <c r="F1159" s="189">
        <v>4.33</v>
      </c>
      <c r="G1159" s="189">
        <v>4.29</v>
      </c>
      <c r="H1159" s="189">
        <v>4.25</v>
      </c>
      <c r="I1159" s="189">
        <v>4.3499999999999996</v>
      </c>
    </row>
    <row r="1160" spans="1:9" ht="18" customHeight="1">
      <c r="A1160" s="519"/>
      <c r="B1160" s="521"/>
      <c r="C1160" s="187" t="s">
        <v>2242</v>
      </c>
      <c r="D1160" s="439" t="s">
        <v>2243</v>
      </c>
      <c r="E1160" s="561">
        <f t="shared" si="87"/>
        <v>4.4749999999999996</v>
      </c>
      <c r="F1160" s="189">
        <v>4.49</v>
      </c>
      <c r="G1160" s="189">
        <v>4.51</v>
      </c>
      <c r="H1160" s="189">
        <v>4.41</v>
      </c>
      <c r="I1160" s="189">
        <v>4.49</v>
      </c>
    </row>
    <row r="1161" spans="1:9" ht="18" customHeight="1">
      <c r="A1161" s="519"/>
      <c r="B1161" s="521"/>
      <c r="C1161" s="187" t="s">
        <v>2244</v>
      </c>
      <c r="D1161" s="439" t="s">
        <v>204</v>
      </c>
      <c r="E1161" s="561">
        <f t="shared" si="87"/>
        <v>4.4075000000000006</v>
      </c>
      <c r="F1161" s="189">
        <v>4.42</v>
      </c>
      <c r="G1161" s="189">
        <v>4.42</v>
      </c>
      <c r="H1161" s="189">
        <v>4.3899999999999997</v>
      </c>
      <c r="I1161" s="189">
        <v>4.4000000000000004</v>
      </c>
    </row>
    <row r="1162" spans="1:9" ht="18" customHeight="1">
      <c r="A1162" s="519"/>
      <c r="B1162" s="521"/>
      <c r="C1162" s="187" t="s">
        <v>2245</v>
      </c>
      <c r="D1162" s="439" t="s">
        <v>2246</v>
      </c>
      <c r="E1162" s="561">
        <f t="shared" si="87"/>
        <v>4.4174999999999995</v>
      </c>
      <c r="F1162" s="189">
        <v>4.43</v>
      </c>
      <c r="G1162" s="189">
        <v>4.45</v>
      </c>
      <c r="H1162" s="189">
        <v>4.3600000000000003</v>
      </c>
      <c r="I1162" s="189">
        <v>4.43</v>
      </c>
    </row>
    <row r="1163" spans="1:9" ht="18" customHeight="1">
      <c r="A1163" s="519"/>
      <c r="B1163" s="521"/>
      <c r="C1163" s="205" t="s">
        <v>2245</v>
      </c>
      <c r="D1163" s="451" t="s">
        <v>213</v>
      </c>
      <c r="E1163" s="562">
        <f t="shared" si="87"/>
        <v>4.4024999999999999</v>
      </c>
      <c r="F1163" s="191">
        <v>4.42</v>
      </c>
      <c r="G1163" s="191">
        <v>4.41</v>
      </c>
      <c r="H1163" s="191">
        <v>4.38</v>
      </c>
      <c r="I1163" s="191">
        <v>4.4000000000000004</v>
      </c>
    </row>
    <row r="1164" spans="1:9" ht="18" customHeight="1">
      <c r="A1164" s="519"/>
      <c r="B1164" s="521"/>
      <c r="C1164" s="205" t="s">
        <v>2247</v>
      </c>
      <c r="D1164" s="451" t="s">
        <v>150</v>
      </c>
      <c r="E1164" s="562">
        <f t="shared" si="87"/>
        <v>4.4474999999999998</v>
      </c>
      <c r="F1164" s="191">
        <v>4.46</v>
      </c>
      <c r="G1164" s="191">
        <v>4.43</v>
      </c>
      <c r="H1164" s="191">
        <v>4.41</v>
      </c>
      <c r="I1164" s="191">
        <v>4.49</v>
      </c>
    </row>
    <row r="1165" spans="1:9" ht="18" customHeight="1">
      <c r="A1165" s="519"/>
      <c r="B1165" s="521"/>
      <c r="C1165" s="205" t="s">
        <v>2248</v>
      </c>
      <c r="D1165" s="451" t="s">
        <v>2249</v>
      </c>
      <c r="E1165" s="562">
        <f t="shared" si="87"/>
        <v>4.2525000000000004</v>
      </c>
      <c r="F1165" s="191">
        <v>4.25</v>
      </c>
      <c r="G1165" s="191">
        <v>4.3</v>
      </c>
      <c r="H1165" s="191">
        <v>4.1900000000000004</v>
      </c>
      <c r="I1165" s="191">
        <v>4.2699999999999996</v>
      </c>
    </row>
    <row r="1166" spans="1:9" ht="18" customHeight="1">
      <c r="A1166" s="522" t="s">
        <v>5737</v>
      </c>
      <c r="B1166" s="520" t="s">
        <v>2250</v>
      </c>
      <c r="C1166" s="535"/>
      <c r="D1166" s="538"/>
      <c r="E1166" s="470">
        <f>AVERAGE(E1167:E1174)</f>
        <v>4.5149999999999997</v>
      </c>
      <c r="F1166" s="470">
        <f>AVERAGE(F1167:F1174)</f>
        <v>4.5074999999999994</v>
      </c>
      <c r="G1166" s="470">
        <f>AVERAGE(G1167:G1174)</f>
        <v>4.5299999999999994</v>
      </c>
      <c r="H1166" s="470">
        <f>AVERAGE(H1167:H1174)</f>
        <v>4.4999999999999991</v>
      </c>
      <c r="I1166" s="470">
        <f>AVERAGE(I1167:I1174)</f>
        <v>4.5224999999999991</v>
      </c>
    </row>
    <row r="1167" spans="1:9" ht="18" customHeight="1">
      <c r="A1167" s="519"/>
      <c r="B1167" s="521"/>
      <c r="C1167" s="185" t="s">
        <v>2251</v>
      </c>
      <c r="D1167" s="445" t="s">
        <v>2252</v>
      </c>
      <c r="E1167" s="560">
        <f t="shared" ref="E1167:E1174" si="88">AVERAGE(F1167:I1167)</f>
        <v>4.71</v>
      </c>
      <c r="F1167" s="186">
        <v>4.71</v>
      </c>
      <c r="G1167" s="186">
        <v>4.71</v>
      </c>
      <c r="H1167" s="186">
        <v>4.71</v>
      </c>
      <c r="I1167" s="186">
        <v>4.71</v>
      </c>
    </row>
    <row r="1168" spans="1:9" ht="18" customHeight="1">
      <c r="A1168" s="519"/>
      <c r="B1168" s="521"/>
      <c r="C1168" s="187" t="s">
        <v>2253</v>
      </c>
      <c r="D1168" s="439" t="s">
        <v>2254</v>
      </c>
      <c r="E1168" s="561">
        <f t="shared" si="88"/>
        <v>4.4249999999999998</v>
      </c>
      <c r="F1168" s="189">
        <v>4.41</v>
      </c>
      <c r="G1168" s="189">
        <v>4.47</v>
      </c>
      <c r="H1168" s="189">
        <v>4.3499999999999996</v>
      </c>
      <c r="I1168" s="189">
        <v>4.47</v>
      </c>
    </row>
    <row r="1169" spans="1:9" ht="18" customHeight="1">
      <c r="A1169" s="519"/>
      <c r="B1169" s="521"/>
      <c r="C1169" s="187" t="s">
        <v>2255</v>
      </c>
      <c r="D1169" s="439" t="s">
        <v>2256</v>
      </c>
      <c r="E1169" s="561">
        <f t="shared" si="88"/>
        <v>4.3650000000000002</v>
      </c>
      <c r="F1169" s="189">
        <v>4.3499999999999996</v>
      </c>
      <c r="G1169" s="189">
        <v>4.41</v>
      </c>
      <c r="H1169" s="189">
        <v>4.29</v>
      </c>
      <c r="I1169" s="189">
        <v>4.41</v>
      </c>
    </row>
    <row r="1170" spans="1:9" ht="18" customHeight="1">
      <c r="A1170" s="519"/>
      <c r="B1170" s="521"/>
      <c r="C1170" s="187" t="s">
        <v>2257</v>
      </c>
      <c r="D1170" s="439" t="s">
        <v>2258</v>
      </c>
      <c r="E1170" s="561">
        <f t="shared" si="88"/>
        <v>4.3499999999999996</v>
      </c>
      <c r="F1170" s="189">
        <v>4.3499999999999996</v>
      </c>
      <c r="G1170" s="189">
        <v>4.3499999999999996</v>
      </c>
      <c r="H1170" s="189">
        <v>4.3499999999999996</v>
      </c>
      <c r="I1170" s="189">
        <v>4.3499999999999996</v>
      </c>
    </row>
    <row r="1171" spans="1:9" ht="18" customHeight="1">
      <c r="A1171" s="519"/>
      <c r="B1171" s="521"/>
      <c r="C1171" s="187" t="s">
        <v>2259</v>
      </c>
      <c r="D1171" s="439" t="s">
        <v>2260</v>
      </c>
      <c r="E1171" s="561">
        <f t="shared" si="88"/>
        <v>4.4399999999999995</v>
      </c>
      <c r="F1171" s="189">
        <v>4.29</v>
      </c>
      <c r="G1171" s="189">
        <v>4.47</v>
      </c>
      <c r="H1171" s="189">
        <v>4.53</v>
      </c>
      <c r="I1171" s="189">
        <v>4.47</v>
      </c>
    </row>
    <row r="1172" spans="1:9" ht="18" customHeight="1">
      <c r="A1172" s="519"/>
      <c r="B1172" s="521"/>
      <c r="C1172" s="187" t="s">
        <v>2261</v>
      </c>
      <c r="D1172" s="439" t="s">
        <v>2262</v>
      </c>
      <c r="E1172" s="561">
        <f t="shared" si="88"/>
        <v>4.62</v>
      </c>
      <c r="F1172" s="189">
        <v>4.6500000000000004</v>
      </c>
      <c r="G1172" s="189">
        <v>4.59</v>
      </c>
      <c r="H1172" s="189">
        <v>4.6500000000000004</v>
      </c>
      <c r="I1172" s="189">
        <v>4.59</v>
      </c>
    </row>
    <row r="1173" spans="1:9" ht="18" customHeight="1">
      <c r="A1173" s="519"/>
      <c r="B1173" s="521"/>
      <c r="C1173" s="187" t="s">
        <v>2263</v>
      </c>
      <c r="D1173" s="439" t="s">
        <v>2264</v>
      </c>
      <c r="E1173" s="561">
        <f t="shared" si="88"/>
        <v>4.59</v>
      </c>
      <c r="F1173" s="189">
        <v>4.59</v>
      </c>
      <c r="G1173" s="189">
        <v>4.59</v>
      </c>
      <c r="H1173" s="189">
        <v>4.59</v>
      </c>
      <c r="I1173" s="189">
        <v>4.59</v>
      </c>
    </row>
    <row r="1174" spans="1:9" ht="18" customHeight="1">
      <c r="A1174" s="519"/>
      <c r="B1174" s="521"/>
      <c r="C1174" s="187" t="s">
        <v>2265</v>
      </c>
      <c r="D1174" s="439" t="s">
        <v>2266</v>
      </c>
      <c r="E1174" s="561">
        <f t="shared" si="88"/>
        <v>4.62</v>
      </c>
      <c r="F1174" s="189">
        <v>4.71</v>
      </c>
      <c r="G1174" s="189">
        <v>4.6500000000000004</v>
      </c>
      <c r="H1174" s="189">
        <v>4.53</v>
      </c>
      <c r="I1174" s="189">
        <v>4.59</v>
      </c>
    </row>
    <row r="1175" spans="1:9" ht="18" customHeight="1">
      <c r="A1175" s="522" t="s">
        <v>5737</v>
      </c>
      <c r="B1175" s="520" t="s">
        <v>2267</v>
      </c>
      <c r="C1175" s="535"/>
      <c r="D1175" s="538"/>
      <c r="E1175" s="470">
        <f>AVERAGE(E1176:E1179)</f>
        <v>4.5193750000000001</v>
      </c>
      <c r="F1175" s="470">
        <f>AVERAGE(F1176:F1179)</f>
        <v>4.5349999999999993</v>
      </c>
      <c r="G1175" s="470">
        <f>AVERAGE(G1176:G1179)</f>
        <v>4.5350000000000001</v>
      </c>
      <c r="H1175" s="470">
        <f>AVERAGE(H1176:H1179)</f>
        <v>4.4724999999999993</v>
      </c>
      <c r="I1175" s="470">
        <f>AVERAGE(I1176:I1179)</f>
        <v>4.5349999999999993</v>
      </c>
    </row>
    <row r="1176" spans="1:9" ht="18" customHeight="1">
      <c r="A1176" s="519"/>
      <c r="B1176" s="521"/>
      <c r="C1176" s="185" t="s">
        <v>2268</v>
      </c>
      <c r="D1176" s="445" t="s">
        <v>2269</v>
      </c>
      <c r="E1176" s="560">
        <f>AVERAGE(F1176:I1176)</f>
        <v>4.47</v>
      </c>
      <c r="F1176" s="196">
        <v>4.5</v>
      </c>
      <c r="G1176" s="196">
        <v>4.38</v>
      </c>
      <c r="H1176" s="196">
        <v>4.5</v>
      </c>
      <c r="I1176" s="196">
        <v>4.5</v>
      </c>
    </row>
    <row r="1177" spans="1:9" ht="18" customHeight="1">
      <c r="A1177" s="519"/>
      <c r="B1177" s="521"/>
      <c r="C1177" s="203" t="s">
        <v>2270</v>
      </c>
      <c r="D1177" s="204" t="s">
        <v>2271</v>
      </c>
      <c r="E1177" s="561">
        <f>AVERAGE(F1177:I1177)</f>
        <v>4.63</v>
      </c>
      <c r="F1177" s="196">
        <v>4.63</v>
      </c>
      <c r="G1177" s="196">
        <v>4.63</v>
      </c>
      <c r="H1177" s="196">
        <v>4.63</v>
      </c>
      <c r="I1177" s="196">
        <v>4.63</v>
      </c>
    </row>
    <row r="1178" spans="1:9" ht="18" customHeight="1">
      <c r="A1178" s="519"/>
      <c r="B1178" s="521"/>
      <c r="C1178" s="203" t="s">
        <v>2272</v>
      </c>
      <c r="D1178" s="204" t="s">
        <v>2273</v>
      </c>
      <c r="E1178" s="561">
        <f>AVERAGE(F1178:I1178)</f>
        <v>4.38</v>
      </c>
      <c r="F1178" s="196">
        <v>4.38</v>
      </c>
      <c r="G1178" s="196">
        <v>4.38</v>
      </c>
      <c r="H1178" s="196">
        <v>4.38</v>
      </c>
      <c r="I1178" s="196">
        <v>4.38</v>
      </c>
    </row>
    <row r="1179" spans="1:9" ht="18" customHeight="1">
      <c r="A1179" s="519"/>
      <c r="B1179" s="521"/>
      <c r="C1179" s="203" t="s">
        <v>2274</v>
      </c>
      <c r="D1179" s="204" t="s">
        <v>2275</v>
      </c>
      <c r="E1179" s="561">
        <f>AVERAGE(F1179:I1179)</f>
        <v>4.5974999999999993</v>
      </c>
      <c r="F1179" s="196">
        <v>4.63</v>
      </c>
      <c r="G1179" s="196">
        <v>4.75</v>
      </c>
      <c r="H1179" s="196">
        <v>4.38</v>
      </c>
      <c r="I1179" s="196">
        <v>4.63</v>
      </c>
    </row>
    <row r="1180" spans="1:9" ht="16.5" customHeight="1">
      <c r="A1180" s="522" t="s">
        <v>5737</v>
      </c>
      <c r="B1180" s="520" t="s">
        <v>2276</v>
      </c>
      <c r="C1180" s="535"/>
      <c r="D1180" s="538"/>
      <c r="E1180" s="470">
        <f>AVERAGE(E1181:E1192)</f>
        <v>4.7693749999999993</v>
      </c>
      <c r="F1180" s="470">
        <f>AVERAGE(F1181:F1192)</f>
        <v>4.7900000000000009</v>
      </c>
      <c r="G1180" s="470">
        <f>AVERAGE(G1181:G1192)</f>
        <v>4.722500000000001</v>
      </c>
      <c r="H1180" s="470">
        <f>AVERAGE(H1181:H1192)</f>
        <v>4.7750000000000012</v>
      </c>
      <c r="I1180" s="470">
        <f>AVERAGE(I1181:I1192)</f>
        <v>4.79</v>
      </c>
    </row>
    <row r="1181" spans="1:9">
      <c r="A1181" s="519"/>
      <c r="B1181" s="521"/>
      <c r="C1181" s="185" t="s">
        <v>2277</v>
      </c>
      <c r="D1181" s="445" t="s">
        <v>2278</v>
      </c>
      <c r="E1181" s="560">
        <f t="shared" ref="E1181:E1188" si="89">AVERAGE(F1181:I1181)</f>
        <v>4.7750000000000004</v>
      </c>
      <c r="F1181" s="186">
        <v>4.7300000000000004</v>
      </c>
      <c r="G1181" s="186">
        <v>4.7300000000000004</v>
      </c>
      <c r="H1181" s="186">
        <v>4.82</v>
      </c>
      <c r="I1181" s="186">
        <v>4.82</v>
      </c>
    </row>
    <row r="1182" spans="1:9">
      <c r="A1182" s="519"/>
      <c r="B1182" s="521"/>
      <c r="C1182" s="187" t="s">
        <v>2279</v>
      </c>
      <c r="D1182" s="439" t="s">
        <v>2280</v>
      </c>
      <c r="E1182" s="561">
        <f t="shared" si="89"/>
        <v>4.7975000000000003</v>
      </c>
      <c r="F1182" s="189">
        <v>4.82</v>
      </c>
      <c r="G1182" s="189">
        <v>4.7300000000000004</v>
      </c>
      <c r="H1182" s="189">
        <v>4.82</v>
      </c>
      <c r="I1182" s="189">
        <v>4.82</v>
      </c>
    </row>
    <row r="1183" spans="1:9">
      <c r="A1183" s="519"/>
      <c r="B1183" s="521"/>
      <c r="C1183" s="187" t="s">
        <v>2281</v>
      </c>
      <c r="D1183" s="439" t="s">
        <v>2282</v>
      </c>
      <c r="E1183" s="561">
        <f t="shared" si="89"/>
        <v>4.7975000000000003</v>
      </c>
      <c r="F1183" s="189">
        <v>4.82</v>
      </c>
      <c r="G1183" s="189">
        <v>4.7300000000000004</v>
      </c>
      <c r="H1183" s="189">
        <v>4.82</v>
      </c>
      <c r="I1183" s="189">
        <v>4.82</v>
      </c>
    </row>
    <row r="1184" spans="1:9">
      <c r="A1184" s="519"/>
      <c r="B1184" s="521"/>
      <c r="C1184" s="187" t="s">
        <v>2283</v>
      </c>
      <c r="D1184" s="439" t="s">
        <v>709</v>
      </c>
      <c r="E1184" s="561">
        <f t="shared" si="89"/>
        <v>4.7975000000000003</v>
      </c>
      <c r="F1184" s="189">
        <v>4.82</v>
      </c>
      <c r="G1184" s="189">
        <v>4.7300000000000004</v>
      </c>
      <c r="H1184" s="189">
        <v>4.82</v>
      </c>
      <c r="I1184" s="189">
        <v>4.82</v>
      </c>
    </row>
    <row r="1185" spans="1:9">
      <c r="A1185" s="519"/>
      <c r="B1185" s="521"/>
      <c r="C1185" s="187" t="s">
        <v>2149</v>
      </c>
      <c r="D1185" s="439" t="s">
        <v>2284</v>
      </c>
      <c r="E1185" s="561">
        <f t="shared" si="89"/>
        <v>4.7975000000000003</v>
      </c>
      <c r="F1185" s="189">
        <v>4.82</v>
      </c>
      <c r="G1185" s="189">
        <v>4.7300000000000004</v>
      </c>
      <c r="H1185" s="189">
        <v>4.82</v>
      </c>
      <c r="I1185" s="189">
        <v>4.82</v>
      </c>
    </row>
    <row r="1186" spans="1:9">
      <c r="A1186" s="519"/>
      <c r="B1186" s="521"/>
      <c r="C1186" s="187" t="s">
        <v>2285</v>
      </c>
      <c r="D1186" s="439" t="s">
        <v>712</v>
      </c>
      <c r="E1186" s="561">
        <f t="shared" si="89"/>
        <v>4.7975000000000003</v>
      </c>
      <c r="F1186" s="189">
        <v>4.82</v>
      </c>
      <c r="G1186" s="189">
        <v>4.7300000000000004</v>
      </c>
      <c r="H1186" s="189">
        <v>4.82</v>
      </c>
      <c r="I1186" s="189">
        <v>4.82</v>
      </c>
    </row>
    <row r="1187" spans="1:9">
      <c r="A1187" s="519"/>
      <c r="B1187" s="521"/>
      <c r="C1187" s="187" t="s">
        <v>2286</v>
      </c>
      <c r="D1187" s="439" t="s">
        <v>2287</v>
      </c>
      <c r="E1187" s="561">
        <f t="shared" si="89"/>
        <v>4.6850000000000005</v>
      </c>
      <c r="F1187" s="189">
        <v>4.7300000000000004</v>
      </c>
      <c r="G1187" s="189">
        <v>4.7300000000000004</v>
      </c>
      <c r="H1187" s="189">
        <v>4.6399999999999997</v>
      </c>
      <c r="I1187" s="189">
        <v>4.6399999999999997</v>
      </c>
    </row>
    <row r="1188" spans="1:9">
      <c r="A1188" s="519"/>
      <c r="B1188" s="521"/>
      <c r="C1188" s="187" t="s">
        <v>2288</v>
      </c>
      <c r="D1188" s="439" t="s">
        <v>717</v>
      </c>
      <c r="E1188" s="561">
        <f t="shared" si="89"/>
        <v>4.7525000000000004</v>
      </c>
      <c r="F1188" s="189">
        <v>4.7300000000000004</v>
      </c>
      <c r="G1188" s="189">
        <v>4.7300000000000004</v>
      </c>
      <c r="H1188" s="189">
        <v>4.7300000000000004</v>
      </c>
      <c r="I1188" s="189">
        <v>4.82</v>
      </c>
    </row>
    <row r="1189" spans="1:9">
      <c r="A1189" s="519"/>
      <c r="B1189" s="521"/>
      <c r="C1189" s="187" t="s">
        <v>2289</v>
      </c>
      <c r="D1189" s="439" t="s">
        <v>2290</v>
      </c>
      <c r="E1189" s="561">
        <f>AVERAGE(F1189:I1189)</f>
        <v>4.7075000000000005</v>
      </c>
      <c r="F1189" s="189">
        <v>4.7300000000000004</v>
      </c>
      <c r="G1189" s="189">
        <v>4.6399999999999997</v>
      </c>
      <c r="H1189" s="189">
        <v>4.7300000000000004</v>
      </c>
      <c r="I1189" s="189">
        <v>4.7300000000000004</v>
      </c>
    </row>
    <row r="1190" spans="1:9">
      <c r="A1190" s="519"/>
      <c r="B1190" s="521"/>
      <c r="C1190" s="187" t="s">
        <v>2291</v>
      </c>
      <c r="D1190" s="439" t="s">
        <v>2292</v>
      </c>
      <c r="E1190" s="561">
        <f>AVERAGE(F1190:I1190)</f>
        <v>4.7525000000000004</v>
      </c>
      <c r="F1190" s="189">
        <v>4.82</v>
      </c>
      <c r="G1190" s="189">
        <v>4.7300000000000004</v>
      </c>
      <c r="H1190" s="189">
        <v>4.7300000000000004</v>
      </c>
      <c r="I1190" s="189">
        <v>4.7300000000000004</v>
      </c>
    </row>
    <row r="1191" spans="1:9">
      <c r="A1191" s="519"/>
      <c r="B1191" s="521"/>
      <c r="C1191" s="187" t="s">
        <v>2293</v>
      </c>
      <c r="D1191" s="439" t="s">
        <v>2294</v>
      </c>
      <c r="E1191" s="561">
        <f>AVERAGE(F1191:I1191)</f>
        <v>4.7750000000000004</v>
      </c>
      <c r="F1191" s="189">
        <v>4.82</v>
      </c>
      <c r="G1191" s="189">
        <v>4.7300000000000004</v>
      </c>
      <c r="H1191" s="189">
        <v>4.7300000000000004</v>
      </c>
      <c r="I1191" s="189">
        <v>4.82</v>
      </c>
    </row>
    <row r="1192" spans="1:9">
      <c r="A1192" s="519"/>
      <c r="B1192" s="521"/>
      <c r="C1192" s="187" t="s">
        <v>2295</v>
      </c>
      <c r="D1192" s="439" t="s">
        <v>2296</v>
      </c>
      <c r="E1192" s="561">
        <f>AVERAGE(F1192:I1192)</f>
        <v>4.7975000000000003</v>
      </c>
      <c r="F1192" s="189">
        <v>4.82</v>
      </c>
      <c r="G1192" s="189">
        <v>4.7300000000000004</v>
      </c>
      <c r="H1192" s="189">
        <v>4.82</v>
      </c>
      <c r="I1192" s="189">
        <v>4.82</v>
      </c>
    </row>
    <row r="1193" spans="1:9" ht="16.5" customHeight="1">
      <c r="A1193" s="522" t="s">
        <v>5737</v>
      </c>
      <c r="B1193" s="520" t="s">
        <v>2297</v>
      </c>
      <c r="C1193" s="535"/>
      <c r="D1193" s="538"/>
      <c r="E1193" s="470">
        <f>AVERAGE(E1194:E1199)</f>
        <v>4.7537499999999993</v>
      </c>
      <c r="F1193" s="470">
        <f>AVERAGE(F1194:F1199)</f>
        <v>4.7350000000000003</v>
      </c>
      <c r="G1193" s="470">
        <f>AVERAGE(G1194:G1199)</f>
        <v>4.7350000000000003</v>
      </c>
      <c r="H1193" s="470">
        <f>AVERAGE(H1194:H1199)</f>
        <v>4.76</v>
      </c>
      <c r="I1193" s="470">
        <f>AVERAGE(I1194:I1199)</f>
        <v>4.7849999999999993</v>
      </c>
    </row>
    <row r="1194" spans="1:9">
      <c r="A1194" s="519"/>
      <c r="B1194" s="521"/>
      <c r="C1194" s="185" t="s">
        <v>2298</v>
      </c>
      <c r="D1194" s="445" t="s">
        <v>2299</v>
      </c>
      <c r="E1194" s="560">
        <f t="shared" ref="E1194:E1199" si="90">AVERAGE(F1194:I1194)</f>
        <v>4.71</v>
      </c>
      <c r="F1194" s="186">
        <v>4.71</v>
      </c>
      <c r="G1194" s="186">
        <v>4.71</v>
      </c>
      <c r="H1194" s="186">
        <v>4.71</v>
      </c>
      <c r="I1194" s="186">
        <v>4.71</v>
      </c>
    </row>
    <row r="1195" spans="1:9">
      <c r="A1195" s="519"/>
      <c r="B1195" s="521"/>
      <c r="C1195" s="187" t="s">
        <v>2300</v>
      </c>
      <c r="D1195" s="439" t="s">
        <v>2301</v>
      </c>
      <c r="E1195" s="561">
        <f t="shared" si="90"/>
        <v>4.71</v>
      </c>
      <c r="F1195" s="189">
        <v>4.71</v>
      </c>
      <c r="G1195" s="189">
        <v>4.71</v>
      </c>
      <c r="H1195" s="189">
        <v>4.71</v>
      </c>
      <c r="I1195" s="189">
        <v>4.71</v>
      </c>
    </row>
    <row r="1196" spans="1:9">
      <c r="A1196" s="519"/>
      <c r="B1196" s="521"/>
      <c r="C1196" s="187" t="s">
        <v>2302</v>
      </c>
      <c r="D1196" s="439" t="s">
        <v>2303</v>
      </c>
      <c r="E1196" s="561">
        <f t="shared" si="90"/>
        <v>4.71</v>
      </c>
      <c r="F1196" s="189">
        <v>4.71</v>
      </c>
      <c r="G1196" s="189">
        <v>4.71</v>
      </c>
      <c r="H1196" s="189">
        <v>4.71</v>
      </c>
      <c r="I1196" s="189">
        <v>4.71</v>
      </c>
    </row>
    <row r="1197" spans="1:9">
      <c r="A1197" s="519"/>
      <c r="B1197" s="521"/>
      <c r="C1197" s="187" t="s">
        <v>2304</v>
      </c>
      <c r="D1197" s="439" t="s">
        <v>2305</v>
      </c>
      <c r="E1197" s="561">
        <f t="shared" si="90"/>
        <v>4.7474999999999996</v>
      </c>
      <c r="F1197" s="189">
        <v>4.71</v>
      </c>
      <c r="G1197" s="189">
        <v>4.71</v>
      </c>
      <c r="H1197" s="189">
        <v>4.71</v>
      </c>
      <c r="I1197" s="189">
        <v>4.8600000000000003</v>
      </c>
    </row>
    <row r="1198" spans="1:9">
      <c r="A1198" s="519"/>
      <c r="B1198" s="521"/>
      <c r="C1198" s="187" t="s">
        <v>2306</v>
      </c>
      <c r="D1198" s="439" t="s">
        <v>2150</v>
      </c>
      <c r="E1198" s="561">
        <f t="shared" si="90"/>
        <v>4.8600000000000003</v>
      </c>
      <c r="F1198" s="189">
        <v>4.8600000000000003</v>
      </c>
      <c r="G1198" s="189">
        <v>4.8600000000000003</v>
      </c>
      <c r="H1198" s="189">
        <v>4.8600000000000003</v>
      </c>
      <c r="I1198" s="189">
        <v>4.8600000000000003</v>
      </c>
    </row>
    <row r="1199" spans="1:9">
      <c r="A1199" s="519"/>
      <c r="B1199" s="521"/>
      <c r="C1199" s="187" t="s">
        <v>2307</v>
      </c>
      <c r="D1199" s="439" t="s">
        <v>2308</v>
      </c>
      <c r="E1199" s="561">
        <f t="shared" si="90"/>
        <v>4.7850000000000001</v>
      </c>
      <c r="F1199" s="189">
        <v>4.71</v>
      </c>
      <c r="G1199" s="189">
        <v>4.71</v>
      </c>
      <c r="H1199" s="189">
        <v>4.8600000000000003</v>
      </c>
      <c r="I1199" s="189">
        <v>4.8600000000000003</v>
      </c>
    </row>
    <row r="1200" spans="1:9" ht="16.5" customHeight="1">
      <c r="A1200" s="522" t="s">
        <v>5737</v>
      </c>
      <c r="B1200" s="520" t="s">
        <v>155</v>
      </c>
      <c r="C1200" s="535"/>
      <c r="D1200" s="538"/>
      <c r="E1200" s="470">
        <f>AVERAGE(E1201:E1224)</f>
        <v>4.5592708333333327</v>
      </c>
      <c r="F1200" s="470">
        <f>AVERAGE(F1201:F1224)</f>
        <v>4.5758333333333328</v>
      </c>
      <c r="G1200" s="470">
        <f>AVERAGE(G1201:G1224)</f>
        <v>4.5491666666666655</v>
      </c>
      <c r="H1200" s="470">
        <f>AVERAGE(H1201:H1224)</f>
        <v>4.5558333333333323</v>
      </c>
      <c r="I1200" s="470">
        <f>AVERAGE(I1201:I1224)</f>
        <v>4.5562500000000012</v>
      </c>
    </row>
    <row r="1201" spans="1:9">
      <c r="A1201" s="519"/>
      <c r="B1201" s="521"/>
      <c r="C1201" s="185" t="s">
        <v>2189</v>
      </c>
      <c r="D1201" s="445" t="s">
        <v>2190</v>
      </c>
      <c r="E1201" s="560">
        <f t="shared" ref="E1201:E1224" si="91">AVERAGE(F1201:I1201)</f>
        <v>4.76</v>
      </c>
      <c r="F1201" s="196">
        <v>4.75</v>
      </c>
      <c r="G1201" s="196">
        <v>4.7699999999999996</v>
      </c>
      <c r="H1201" s="196">
        <v>4.75</v>
      </c>
      <c r="I1201" s="196">
        <v>4.7699999999999996</v>
      </c>
    </row>
    <row r="1202" spans="1:9">
      <c r="A1202" s="519"/>
      <c r="B1202" s="521"/>
      <c r="C1202" s="203" t="s">
        <v>2191</v>
      </c>
      <c r="D1202" s="204" t="s">
        <v>2192</v>
      </c>
      <c r="E1202" s="561">
        <f t="shared" si="91"/>
        <v>4.6449999999999996</v>
      </c>
      <c r="F1202" s="196">
        <v>4.67</v>
      </c>
      <c r="G1202" s="196">
        <v>4.6399999999999997</v>
      </c>
      <c r="H1202" s="196">
        <v>4.6100000000000003</v>
      </c>
      <c r="I1202" s="196">
        <v>4.66</v>
      </c>
    </row>
    <row r="1203" spans="1:9">
      <c r="A1203" s="519"/>
      <c r="B1203" s="521"/>
      <c r="C1203" s="203" t="s">
        <v>2193</v>
      </c>
      <c r="D1203" s="204" t="s">
        <v>2194</v>
      </c>
      <c r="E1203" s="561">
        <f t="shared" si="91"/>
        <v>4.53</v>
      </c>
      <c r="F1203" s="196">
        <v>4.53</v>
      </c>
      <c r="G1203" s="196">
        <v>4.53</v>
      </c>
      <c r="H1203" s="196">
        <v>4.53</v>
      </c>
      <c r="I1203" s="196">
        <v>4.53</v>
      </c>
    </row>
    <row r="1204" spans="1:9">
      <c r="A1204" s="519"/>
      <c r="B1204" s="521"/>
      <c r="C1204" s="203" t="s">
        <v>337</v>
      </c>
      <c r="D1204" s="204" t="s">
        <v>2195</v>
      </c>
      <c r="E1204" s="561">
        <f t="shared" si="91"/>
        <v>4.8250000000000002</v>
      </c>
      <c r="F1204" s="196">
        <v>4.79</v>
      </c>
      <c r="G1204" s="196">
        <v>4.79</v>
      </c>
      <c r="H1204" s="196">
        <v>4.8600000000000003</v>
      </c>
      <c r="I1204" s="196">
        <v>4.8600000000000003</v>
      </c>
    </row>
    <row r="1205" spans="1:9">
      <c r="A1205" s="519"/>
      <c r="B1205" s="521"/>
      <c r="C1205" s="203" t="s">
        <v>2196</v>
      </c>
      <c r="D1205" s="204" t="s">
        <v>2197</v>
      </c>
      <c r="E1205" s="561">
        <f t="shared" si="91"/>
        <v>4.5149999999999997</v>
      </c>
      <c r="F1205" s="196">
        <v>4.4400000000000004</v>
      </c>
      <c r="G1205" s="196">
        <v>4.5</v>
      </c>
      <c r="H1205" s="196">
        <v>4.5599999999999996</v>
      </c>
      <c r="I1205" s="196">
        <v>4.5599999999999996</v>
      </c>
    </row>
    <row r="1206" spans="1:9">
      <c r="A1206" s="519"/>
      <c r="B1206" s="521"/>
      <c r="C1206" s="203" t="s">
        <v>2198</v>
      </c>
      <c r="D1206" s="204" t="s">
        <v>2199</v>
      </c>
      <c r="E1206" s="561">
        <f t="shared" si="91"/>
        <v>4.5</v>
      </c>
      <c r="F1206" s="196">
        <v>4.6100000000000003</v>
      </c>
      <c r="G1206" s="196">
        <v>4.5</v>
      </c>
      <c r="H1206" s="196">
        <v>4.6100000000000003</v>
      </c>
      <c r="I1206" s="196">
        <v>4.28</v>
      </c>
    </row>
    <row r="1207" spans="1:9">
      <c r="A1207" s="519"/>
      <c r="B1207" s="521"/>
      <c r="C1207" s="203" t="s">
        <v>2200</v>
      </c>
      <c r="D1207" s="204" t="s">
        <v>2201</v>
      </c>
      <c r="E1207" s="561">
        <f t="shared" si="91"/>
        <v>4.5474999999999994</v>
      </c>
      <c r="F1207" s="196">
        <v>4.6399999999999997</v>
      </c>
      <c r="G1207" s="196">
        <v>4.6399999999999997</v>
      </c>
      <c r="H1207" s="196">
        <v>4.6399999999999997</v>
      </c>
      <c r="I1207" s="196">
        <v>4.2699999999999996</v>
      </c>
    </row>
    <row r="1208" spans="1:9">
      <c r="A1208" s="519"/>
      <c r="B1208" s="521"/>
      <c r="C1208" s="203" t="s">
        <v>2202</v>
      </c>
      <c r="D1208" s="204" t="s">
        <v>2203</v>
      </c>
      <c r="E1208" s="561">
        <f t="shared" si="91"/>
        <v>4.6025</v>
      </c>
      <c r="F1208" s="196">
        <v>4.67</v>
      </c>
      <c r="G1208" s="196">
        <v>4.67</v>
      </c>
      <c r="H1208" s="196">
        <v>4.4000000000000004</v>
      </c>
      <c r="I1208" s="196">
        <v>4.67</v>
      </c>
    </row>
    <row r="1209" spans="1:9">
      <c r="A1209" s="519"/>
      <c r="B1209" s="521"/>
      <c r="C1209" s="203" t="s">
        <v>2204</v>
      </c>
      <c r="D1209" s="204" t="s">
        <v>2205</v>
      </c>
      <c r="E1209" s="561">
        <f t="shared" si="91"/>
        <v>4.53</v>
      </c>
      <c r="F1209" s="196">
        <v>4.53</v>
      </c>
      <c r="G1209" s="196">
        <v>4.53</v>
      </c>
      <c r="H1209" s="196">
        <v>4.53</v>
      </c>
      <c r="I1209" s="196">
        <v>4.53</v>
      </c>
    </row>
    <row r="1210" spans="1:9">
      <c r="A1210" s="519"/>
      <c r="B1210" s="521"/>
      <c r="C1210" s="203" t="s">
        <v>2309</v>
      </c>
      <c r="D1210" s="204" t="s">
        <v>2310</v>
      </c>
      <c r="E1210" s="561">
        <f t="shared" si="91"/>
        <v>4.6025</v>
      </c>
      <c r="F1210" s="196">
        <v>4.62</v>
      </c>
      <c r="G1210" s="196">
        <v>4.59</v>
      </c>
      <c r="H1210" s="196">
        <v>4.5999999999999996</v>
      </c>
      <c r="I1210" s="196">
        <v>4.5999999999999996</v>
      </c>
    </row>
    <row r="1211" spans="1:9">
      <c r="A1211" s="519"/>
      <c r="B1211" s="521"/>
      <c r="C1211" s="203" t="s">
        <v>2311</v>
      </c>
      <c r="D1211" s="204" t="s">
        <v>2312</v>
      </c>
      <c r="E1211" s="561">
        <f t="shared" si="91"/>
        <v>4.3049999999999997</v>
      </c>
      <c r="F1211" s="196">
        <v>4.3499999999999996</v>
      </c>
      <c r="G1211" s="196">
        <v>4.24</v>
      </c>
      <c r="H1211" s="196">
        <v>4.3099999999999996</v>
      </c>
      <c r="I1211" s="196">
        <v>4.32</v>
      </c>
    </row>
    <row r="1212" spans="1:9">
      <c r="A1212" s="519"/>
      <c r="B1212" s="521"/>
      <c r="C1212" s="203" t="s">
        <v>2210</v>
      </c>
      <c r="D1212" s="204" t="s">
        <v>2211</v>
      </c>
      <c r="E1212" s="561">
        <f t="shared" si="91"/>
        <v>4.66</v>
      </c>
      <c r="F1212" s="196">
        <v>4.68</v>
      </c>
      <c r="G1212" s="196">
        <v>4.62</v>
      </c>
      <c r="H1212" s="196">
        <v>4.67</v>
      </c>
      <c r="I1212" s="196">
        <v>4.67</v>
      </c>
    </row>
    <row r="1213" spans="1:9">
      <c r="A1213" s="519"/>
      <c r="B1213" s="521"/>
      <c r="C1213" s="203" t="s">
        <v>2212</v>
      </c>
      <c r="D1213" s="204" t="s">
        <v>2213</v>
      </c>
      <c r="E1213" s="561">
        <f t="shared" si="91"/>
        <v>4.74</v>
      </c>
      <c r="F1213" s="196">
        <v>4.7300000000000004</v>
      </c>
      <c r="G1213" s="196">
        <v>4.7699999999999996</v>
      </c>
      <c r="H1213" s="196">
        <v>4.7300000000000004</v>
      </c>
      <c r="I1213" s="196">
        <v>4.7300000000000004</v>
      </c>
    </row>
    <row r="1214" spans="1:9">
      <c r="A1214" s="519"/>
      <c r="B1214" s="521"/>
      <c r="C1214" s="203" t="s">
        <v>2214</v>
      </c>
      <c r="D1214" s="204" t="s">
        <v>2215</v>
      </c>
      <c r="E1214" s="561">
        <f t="shared" si="91"/>
        <v>4.8474999999999993</v>
      </c>
      <c r="F1214" s="196">
        <v>4.82</v>
      </c>
      <c r="G1214" s="196">
        <v>4.88</v>
      </c>
      <c r="H1214" s="196">
        <v>4.88</v>
      </c>
      <c r="I1214" s="196">
        <v>4.8099999999999996</v>
      </c>
    </row>
    <row r="1215" spans="1:9">
      <c r="A1215" s="519"/>
      <c r="B1215" s="521"/>
      <c r="C1215" s="203" t="s">
        <v>2216</v>
      </c>
      <c r="D1215" s="204" t="s">
        <v>2217</v>
      </c>
      <c r="E1215" s="561">
        <f t="shared" si="91"/>
        <v>4.5824999999999996</v>
      </c>
      <c r="F1215" s="196">
        <v>4.58</v>
      </c>
      <c r="G1215" s="196">
        <v>4.58</v>
      </c>
      <c r="H1215" s="196">
        <v>4.5</v>
      </c>
      <c r="I1215" s="196">
        <v>4.67</v>
      </c>
    </row>
    <row r="1216" spans="1:9">
      <c r="A1216" s="519"/>
      <c r="B1216" s="521"/>
      <c r="C1216" s="203" t="s">
        <v>2218</v>
      </c>
      <c r="D1216" s="204" t="s">
        <v>2219</v>
      </c>
      <c r="E1216" s="561">
        <f t="shared" si="91"/>
        <v>4.2924999999999995</v>
      </c>
      <c r="F1216" s="196">
        <v>4.2699999999999996</v>
      </c>
      <c r="G1216" s="196">
        <v>4.2699999999999996</v>
      </c>
      <c r="H1216" s="196">
        <v>4.2699999999999996</v>
      </c>
      <c r="I1216" s="196">
        <v>4.3600000000000003</v>
      </c>
    </row>
    <row r="1217" spans="1:9">
      <c r="A1217" s="519"/>
      <c r="B1217" s="521"/>
      <c r="C1217" s="203" t="s">
        <v>2220</v>
      </c>
      <c r="D1217" s="204" t="s">
        <v>2221</v>
      </c>
      <c r="E1217" s="561">
        <f t="shared" si="91"/>
        <v>4.6475</v>
      </c>
      <c r="F1217" s="196">
        <v>4.71</v>
      </c>
      <c r="G1217" s="196">
        <v>4.57</v>
      </c>
      <c r="H1217" s="196">
        <v>4.5999999999999996</v>
      </c>
      <c r="I1217" s="196">
        <v>4.71</v>
      </c>
    </row>
    <row r="1218" spans="1:9">
      <c r="A1218" s="519"/>
      <c r="B1218" s="521"/>
      <c r="C1218" s="203" t="s">
        <v>2222</v>
      </c>
      <c r="D1218" s="204" t="s">
        <v>2223</v>
      </c>
      <c r="E1218" s="561">
        <f t="shared" si="91"/>
        <v>3.96</v>
      </c>
      <c r="F1218" s="196">
        <v>3.92</v>
      </c>
      <c r="G1218" s="196">
        <v>3.92</v>
      </c>
      <c r="H1218" s="196">
        <v>4</v>
      </c>
      <c r="I1218" s="196">
        <v>4</v>
      </c>
    </row>
    <row r="1219" spans="1:9">
      <c r="A1219" s="519"/>
      <c r="B1219" s="521"/>
      <c r="C1219" s="203" t="s">
        <v>2224</v>
      </c>
      <c r="D1219" s="204" t="s">
        <v>2225</v>
      </c>
      <c r="E1219" s="561">
        <f t="shared" si="91"/>
        <v>4.7250000000000005</v>
      </c>
      <c r="F1219" s="196">
        <v>4.72</v>
      </c>
      <c r="G1219" s="196">
        <v>4.74</v>
      </c>
      <c r="H1219" s="196">
        <v>4.6900000000000004</v>
      </c>
      <c r="I1219" s="196">
        <v>4.75</v>
      </c>
    </row>
    <row r="1220" spans="1:9">
      <c r="A1220" s="519"/>
      <c r="B1220" s="521"/>
      <c r="C1220" s="203" t="s">
        <v>2318</v>
      </c>
      <c r="D1220" s="204" t="s">
        <v>2319</v>
      </c>
      <c r="E1220" s="561">
        <f t="shared" si="91"/>
        <v>4.5750000000000002</v>
      </c>
      <c r="F1220" s="196">
        <v>4.6100000000000003</v>
      </c>
      <c r="G1220" s="196">
        <v>4.49</v>
      </c>
      <c r="H1220" s="196">
        <v>4.6100000000000003</v>
      </c>
      <c r="I1220" s="196">
        <v>4.59</v>
      </c>
    </row>
    <row r="1221" spans="1:9">
      <c r="A1221" s="519"/>
      <c r="B1221" s="521"/>
      <c r="C1221" s="203" t="s">
        <v>2314</v>
      </c>
      <c r="D1221" s="204" t="s">
        <v>2313</v>
      </c>
      <c r="E1221" s="561">
        <f t="shared" si="91"/>
        <v>4.3849999999999998</v>
      </c>
      <c r="F1221" s="196">
        <v>4.42</v>
      </c>
      <c r="G1221" s="196">
        <v>4.3499999999999996</v>
      </c>
      <c r="H1221" s="196">
        <v>4.38</v>
      </c>
      <c r="I1221" s="196">
        <v>4.3899999999999997</v>
      </c>
    </row>
    <row r="1222" spans="1:9">
      <c r="A1222" s="519"/>
      <c r="B1222" s="521"/>
      <c r="C1222" s="203" t="s">
        <v>2320</v>
      </c>
      <c r="D1222" s="204" t="s">
        <v>2321</v>
      </c>
      <c r="E1222" s="561">
        <f t="shared" si="91"/>
        <v>4.5475000000000003</v>
      </c>
      <c r="F1222" s="196">
        <v>4.57</v>
      </c>
      <c r="G1222" s="196">
        <v>4.55</v>
      </c>
      <c r="H1222" s="196">
        <v>4.53</v>
      </c>
      <c r="I1222" s="196">
        <v>4.54</v>
      </c>
    </row>
    <row r="1223" spans="1:9">
      <c r="A1223" s="519"/>
      <c r="B1223" s="521"/>
      <c r="C1223" s="203" t="s">
        <v>2315</v>
      </c>
      <c r="D1223" s="204" t="s">
        <v>2316</v>
      </c>
      <c r="E1223" s="561">
        <f t="shared" si="91"/>
        <v>4.5374999999999996</v>
      </c>
      <c r="F1223" s="196">
        <v>4.59</v>
      </c>
      <c r="G1223" s="196">
        <v>4.53</v>
      </c>
      <c r="H1223" s="196">
        <v>4.5199999999999996</v>
      </c>
      <c r="I1223" s="196">
        <v>4.51</v>
      </c>
    </row>
    <row r="1224" spans="1:9">
      <c r="A1224" s="519"/>
      <c r="B1224" s="521"/>
      <c r="C1224" s="203" t="s">
        <v>2315</v>
      </c>
      <c r="D1224" s="204" t="s">
        <v>2317</v>
      </c>
      <c r="E1224" s="561">
        <f t="shared" si="91"/>
        <v>4.5599999999999996</v>
      </c>
      <c r="F1224" s="196">
        <v>4.5999999999999996</v>
      </c>
      <c r="G1224" s="196">
        <v>4.51</v>
      </c>
      <c r="H1224" s="196">
        <v>4.5599999999999996</v>
      </c>
      <c r="I1224" s="196">
        <v>4.57</v>
      </c>
    </row>
    <row r="1225" spans="1:9" ht="16.5" customHeight="1">
      <c r="A1225" s="522" t="s">
        <v>5737</v>
      </c>
      <c r="B1225" s="520" t="s">
        <v>2188</v>
      </c>
      <c r="C1225" s="535"/>
      <c r="D1225" s="538"/>
      <c r="E1225" s="470">
        <f>AVERAGE(E1226:E1236)</f>
        <v>4.5579545454545443</v>
      </c>
      <c r="F1225" s="470">
        <f>AVERAGE(F1226:F1236)</f>
        <v>4.5627272727272734</v>
      </c>
      <c r="G1225" s="470">
        <f>AVERAGE(G1226:G1236)</f>
        <v>4.5527272727272727</v>
      </c>
      <c r="H1225" s="470">
        <f>AVERAGE(H1226:H1236)</f>
        <v>4.543636363636363</v>
      </c>
      <c r="I1225" s="470">
        <f>AVERAGE(I1226:I1236)</f>
        <v>4.5727272727272723</v>
      </c>
    </row>
    <row r="1226" spans="1:9">
      <c r="A1226" s="519"/>
      <c r="B1226" s="521"/>
      <c r="C1226" s="185" t="s">
        <v>2322</v>
      </c>
      <c r="D1226" s="445" t="s">
        <v>2323</v>
      </c>
      <c r="E1226" s="560">
        <f t="shared" ref="E1226:E1235" si="92">AVERAGE(F1226:I1226)</f>
        <v>4.5749999999999993</v>
      </c>
      <c r="F1226" s="186">
        <v>4.58</v>
      </c>
      <c r="G1226" s="186">
        <v>4.5599999999999996</v>
      </c>
      <c r="H1226" s="186">
        <v>4.5599999999999996</v>
      </c>
      <c r="I1226" s="186">
        <v>4.5999999999999996</v>
      </c>
    </row>
    <row r="1227" spans="1:9">
      <c r="A1227" s="519"/>
      <c r="B1227" s="521"/>
      <c r="C1227" s="187" t="s">
        <v>2324</v>
      </c>
      <c r="D1227" s="439" t="s">
        <v>2325</v>
      </c>
      <c r="E1227" s="561">
        <f t="shared" si="92"/>
        <v>4.5274999999999999</v>
      </c>
      <c r="F1227" s="189">
        <v>4.51</v>
      </c>
      <c r="G1227" s="189">
        <v>4.53</v>
      </c>
      <c r="H1227" s="189">
        <v>4.5199999999999996</v>
      </c>
      <c r="I1227" s="189">
        <v>4.55</v>
      </c>
    </row>
    <row r="1228" spans="1:9">
      <c r="A1228" s="519"/>
      <c r="B1228" s="521"/>
      <c r="C1228" s="187" t="s">
        <v>2326</v>
      </c>
      <c r="D1228" s="439" t="s">
        <v>2327</v>
      </c>
      <c r="E1228" s="561">
        <f t="shared" si="92"/>
        <v>4.54</v>
      </c>
      <c r="F1228" s="189">
        <v>4.58</v>
      </c>
      <c r="G1228" s="189">
        <v>4.53</v>
      </c>
      <c r="H1228" s="189">
        <v>4.5199999999999996</v>
      </c>
      <c r="I1228" s="189">
        <v>4.53</v>
      </c>
    </row>
    <row r="1229" spans="1:9">
      <c r="A1229" s="519"/>
      <c r="B1229" s="521"/>
      <c r="C1229" s="187" t="s">
        <v>2328</v>
      </c>
      <c r="D1229" s="439" t="s">
        <v>768</v>
      </c>
      <c r="E1229" s="561">
        <f t="shared" si="92"/>
        <v>4.5875000000000004</v>
      </c>
      <c r="F1229" s="189">
        <v>4.58</v>
      </c>
      <c r="G1229" s="189">
        <v>4.57</v>
      </c>
      <c r="H1229" s="189">
        <v>4.5999999999999996</v>
      </c>
      <c r="I1229" s="189">
        <v>4.5999999999999996</v>
      </c>
    </row>
    <row r="1230" spans="1:9">
      <c r="A1230" s="519"/>
      <c r="B1230" s="521"/>
      <c r="C1230" s="187" t="s">
        <v>2329</v>
      </c>
      <c r="D1230" s="439" t="s">
        <v>2330</v>
      </c>
      <c r="E1230" s="561">
        <f t="shared" si="92"/>
        <v>4.5674999999999999</v>
      </c>
      <c r="F1230" s="189">
        <v>4.55</v>
      </c>
      <c r="G1230" s="189">
        <v>4.57</v>
      </c>
      <c r="H1230" s="189">
        <v>4.59</v>
      </c>
      <c r="I1230" s="189">
        <v>4.5599999999999996</v>
      </c>
    </row>
    <row r="1231" spans="1:9">
      <c r="A1231" s="519"/>
      <c r="B1231" s="521"/>
      <c r="C1231" s="187" t="s">
        <v>2331</v>
      </c>
      <c r="D1231" s="439" t="s">
        <v>2332</v>
      </c>
      <c r="E1231" s="561">
        <f t="shared" si="92"/>
        <v>4.6174999999999997</v>
      </c>
      <c r="F1231" s="189">
        <v>4.62</v>
      </c>
      <c r="G1231" s="189">
        <v>4.5999999999999996</v>
      </c>
      <c r="H1231" s="189">
        <v>4.5999999999999996</v>
      </c>
      <c r="I1231" s="189">
        <v>4.6500000000000004</v>
      </c>
    </row>
    <row r="1232" spans="1:9">
      <c r="A1232" s="519"/>
      <c r="B1232" s="521"/>
      <c r="C1232" s="187" t="s">
        <v>2333</v>
      </c>
      <c r="D1232" s="439" t="s">
        <v>2334</v>
      </c>
      <c r="E1232" s="561">
        <f t="shared" si="92"/>
        <v>4.57</v>
      </c>
      <c r="F1232" s="189">
        <v>4.59</v>
      </c>
      <c r="G1232" s="189">
        <v>4.58</v>
      </c>
      <c r="H1232" s="189">
        <v>4.5599999999999996</v>
      </c>
      <c r="I1232" s="189">
        <v>4.55</v>
      </c>
    </row>
    <row r="1233" spans="1:9">
      <c r="A1233" s="519"/>
      <c r="B1233" s="521"/>
      <c r="C1233" s="205" t="s">
        <v>2335</v>
      </c>
      <c r="D1233" s="451" t="s">
        <v>2336</v>
      </c>
      <c r="E1233" s="562">
        <f t="shared" si="92"/>
        <v>4.5875000000000004</v>
      </c>
      <c r="F1233" s="191">
        <v>4.5999999999999996</v>
      </c>
      <c r="G1233" s="191">
        <v>4.59</v>
      </c>
      <c r="H1233" s="191">
        <v>4.58</v>
      </c>
      <c r="I1233" s="191">
        <v>4.58</v>
      </c>
    </row>
    <row r="1234" spans="1:9">
      <c r="A1234" s="519"/>
      <c r="B1234" s="521"/>
      <c r="C1234" s="205" t="s">
        <v>2337</v>
      </c>
      <c r="D1234" s="451" t="s">
        <v>303</v>
      </c>
      <c r="E1234" s="562">
        <f t="shared" si="92"/>
        <v>4.4800000000000004</v>
      </c>
      <c r="F1234" s="191">
        <v>4.5</v>
      </c>
      <c r="G1234" s="191">
        <v>4.4800000000000004</v>
      </c>
      <c r="H1234" s="191">
        <v>4.42</v>
      </c>
      <c r="I1234" s="191">
        <v>4.5199999999999996</v>
      </c>
    </row>
    <row r="1235" spans="1:9">
      <c r="A1235" s="519"/>
      <c r="B1235" s="521"/>
      <c r="C1235" s="205" t="s">
        <v>2338</v>
      </c>
      <c r="D1235" s="451" t="s">
        <v>311</v>
      </c>
      <c r="E1235" s="562">
        <f t="shared" si="92"/>
        <v>4.55</v>
      </c>
      <c r="F1235" s="191">
        <v>4.5599999999999996</v>
      </c>
      <c r="G1235" s="191">
        <v>4.55</v>
      </c>
      <c r="H1235" s="191">
        <v>4.5199999999999996</v>
      </c>
      <c r="I1235" s="191">
        <v>4.57</v>
      </c>
    </row>
    <row r="1236" spans="1:9">
      <c r="A1236" s="519"/>
      <c r="B1236" s="521"/>
      <c r="C1236" s="205" t="s">
        <v>2339</v>
      </c>
      <c r="D1236" s="451" t="s">
        <v>313</v>
      </c>
      <c r="E1236" s="562">
        <f>AVERAGE(F1236:I1236)</f>
        <v>4.5350000000000001</v>
      </c>
      <c r="F1236" s="191">
        <v>4.5199999999999996</v>
      </c>
      <c r="G1236" s="191">
        <v>4.5199999999999996</v>
      </c>
      <c r="H1236" s="191">
        <v>4.51</v>
      </c>
      <c r="I1236" s="191">
        <v>4.59</v>
      </c>
    </row>
    <row r="1237" spans="1:9" ht="16.5" customHeight="1">
      <c r="A1237" s="522" t="s">
        <v>5738</v>
      </c>
      <c r="B1237" s="520" t="s">
        <v>2340</v>
      </c>
      <c r="C1237" s="535"/>
      <c r="D1237" s="538"/>
      <c r="E1237" s="470">
        <f>AVERAGE(E1238:E1243)</f>
        <v>4.5683333333333342</v>
      </c>
      <c r="F1237" s="470">
        <f>AVERAGE(F1238:F1243)</f>
        <v>4.5666666666666673</v>
      </c>
      <c r="G1237" s="470">
        <f>AVERAGE(G1238:G1243)</f>
        <v>4.5733333333333333</v>
      </c>
      <c r="H1237" s="470">
        <f>AVERAGE(H1238:H1243)</f>
        <v>4.5533333333333337</v>
      </c>
      <c r="I1237" s="470">
        <f>AVERAGE(I1238:I1243)</f>
        <v>4.5799999999999992</v>
      </c>
    </row>
    <row r="1238" spans="1:9">
      <c r="A1238" s="519"/>
      <c r="B1238" s="521"/>
      <c r="C1238" s="185" t="s">
        <v>2341</v>
      </c>
      <c r="D1238" s="445" t="s">
        <v>2342</v>
      </c>
      <c r="E1238" s="560">
        <f t="shared" ref="E1238:E1243" si="93">AVERAGE(F1238:I1238)</f>
        <v>4.5199999999999996</v>
      </c>
      <c r="F1238" s="186">
        <v>4.5199999999999996</v>
      </c>
      <c r="G1238" s="186">
        <v>4.5199999999999996</v>
      </c>
      <c r="H1238" s="186">
        <v>4.4800000000000004</v>
      </c>
      <c r="I1238" s="186">
        <v>4.5599999999999996</v>
      </c>
    </row>
    <row r="1239" spans="1:9">
      <c r="A1239" s="519"/>
      <c r="B1239" s="521"/>
      <c r="C1239" s="187" t="s">
        <v>2343</v>
      </c>
      <c r="D1239" s="439" t="s">
        <v>431</v>
      </c>
      <c r="E1239" s="561">
        <f t="shared" si="93"/>
        <v>4.68</v>
      </c>
      <c r="F1239" s="189">
        <v>4.68</v>
      </c>
      <c r="G1239" s="189">
        <v>4.68</v>
      </c>
      <c r="H1239" s="189">
        <v>4.6399999999999997</v>
      </c>
      <c r="I1239" s="189">
        <v>4.72</v>
      </c>
    </row>
    <row r="1240" spans="1:9">
      <c r="A1240" s="519"/>
      <c r="B1240" s="521"/>
      <c r="C1240" s="187" t="s">
        <v>2344</v>
      </c>
      <c r="D1240" s="439" t="s">
        <v>2345</v>
      </c>
      <c r="E1240" s="561">
        <f t="shared" si="93"/>
        <v>4.629999999999999</v>
      </c>
      <c r="F1240" s="189">
        <v>4.6399999999999997</v>
      </c>
      <c r="G1240" s="189">
        <v>4.6399999999999997</v>
      </c>
      <c r="H1240" s="189">
        <v>4.6399999999999997</v>
      </c>
      <c r="I1240" s="189">
        <v>4.5999999999999996</v>
      </c>
    </row>
    <row r="1241" spans="1:9">
      <c r="A1241" s="519"/>
      <c r="B1241" s="521"/>
      <c r="C1241" s="187" t="s">
        <v>2346</v>
      </c>
      <c r="D1241" s="439" t="s">
        <v>2347</v>
      </c>
      <c r="E1241" s="561">
        <f t="shared" si="93"/>
        <v>4.3800000000000008</v>
      </c>
      <c r="F1241" s="189">
        <v>4.4000000000000004</v>
      </c>
      <c r="G1241" s="189">
        <v>4.3600000000000003</v>
      </c>
      <c r="H1241" s="189">
        <v>4.4000000000000004</v>
      </c>
      <c r="I1241" s="189">
        <v>4.3600000000000003</v>
      </c>
    </row>
    <row r="1242" spans="1:9">
      <c r="A1242" s="519"/>
      <c r="B1242" s="521"/>
      <c r="C1242" s="187" t="s">
        <v>2149</v>
      </c>
      <c r="D1242" s="439" t="s">
        <v>2348</v>
      </c>
      <c r="E1242" s="561">
        <f t="shared" si="93"/>
        <v>4.4600000000000009</v>
      </c>
      <c r="F1242" s="189">
        <v>4.4400000000000004</v>
      </c>
      <c r="G1242" s="189">
        <v>4.4800000000000004</v>
      </c>
      <c r="H1242" s="189">
        <v>4.4400000000000004</v>
      </c>
      <c r="I1242" s="189">
        <v>4.4800000000000004</v>
      </c>
    </row>
    <row r="1243" spans="1:9">
      <c r="A1243" s="519"/>
      <c r="B1243" s="521"/>
      <c r="C1243" s="187" t="s">
        <v>2349</v>
      </c>
      <c r="D1243" s="439" t="s">
        <v>2350</v>
      </c>
      <c r="E1243" s="561">
        <f t="shared" si="93"/>
        <v>4.74</v>
      </c>
      <c r="F1243" s="189">
        <v>4.72</v>
      </c>
      <c r="G1243" s="189">
        <v>4.76</v>
      </c>
      <c r="H1243" s="189">
        <v>4.72</v>
      </c>
      <c r="I1243" s="189">
        <v>4.76</v>
      </c>
    </row>
    <row r="1244" spans="1:9" ht="16.5" customHeight="1">
      <c r="A1244" s="522" t="s">
        <v>5738</v>
      </c>
      <c r="B1244" s="520" t="s">
        <v>2351</v>
      </c>
      <c r="C1244" s="535"/>
      <c r="D1244" s="538"/>
      <c r="E1244" s="470">
        <f>AVERAGE(E1245:E1249)</f>
        <v>4.706500000000001</v>
      </c>
      <c r="F1244" s="470">
        <f>AVERAGE(F1245:F1249)</f>
        <v>4.6940000000000008</v>
      </c>
      <c r="G1244" s="470">
        <f>AVERAGE(G1245:G1249)</f>
        <v>4.766</v>
      </c>
      <c r="H1244" s="470">
        <f>AVERAGE(H1245:H1249)</f>
        <v>4.5999999999999996</v>
      </c>
      <c r="I1244" s="470">
        <f>AVERAGE(I1245:I1249)</f>
        <v>4.766</v>
      </c>
    </row>
    <row r="1245" spans="1:9">
      <c r="A1245" s="519"/>
      <c r="B1245" s="521"/>
      <c r="C1245" s="185" t="s">
        <v>2352</v>
      </c>
      <c r="D1245" s="445" t="s">
        <v>2353</v>
      </c>
      <c r="E1245" s="560">
        <f>AVERAGE(F1245:I1245)</f>
        <v>4.7300000000000004</v>
      </c>
      <c r="F1245" s="186">
        <v>4.7300000000000004</v>
      </c>
      <c r="G1245" s="186">
        <v>4.7300000000000004</v>
      </c>
      <c r="H1245" s="186">
        <v>4.7300000000000004</v>
      </c>
      <c r="I1245" s="186">
        <v>4.7300000000000004</v>
      </c>
    </row>
    <row r="1246" spans="1:9">
      <c r="A1246" s="519"/>
      <c r="B1246" s="521"/>
      <c r="C1246" s="187" t="s">
        <v>2354</v>
      </c>
      <c r="D1246" s="439" t="s">
        <v>2355</v>
      </c>
      <c r="E1246" s="561">
        <f>AVERAGE(F1246:I1246)</f>
        <v>4.6850000000000005</v>
      </c>
      <c r="F1246" s="189">
        <v>4.6399999999999997</v>
      </c>
      <c r="G1246" s="189">
        <v>4.7300000000000004</v>
      </c>
      <c r="H1246" s="189">
        <v>4.6399999999999997</v>
      </c>
      <c r="I1246" s="189">
        <v>4.7300000000000004</v>
      </c>
    </row>
    <row r="1247" spans="1:9">
      <c r="A1247" s="519"/>
      <c r="B1247" s="521"/>
      <c r="C1247" s="187" t="s">
        <v>2356</v>
      </c>
      <c r="D1247" s="439" t="s">
        <v>2357</v>
      </c>
      <c r="E1247" s="561">
        <f>AVERAGE(F1247:I1247)</f>
        <v>4.6375000000000002</v>
      </c>
      <c r="F1247" s="189">
        <v>4.7300000000000004</v>
      </c>
      <c r="G1247" s="189">
        <v>4.7300000000000004</v>
      </c>
      <c r="H1247" s="189">
        <v>4.3600000000000003</v>
      </c>
      <c r="I1247" s="189">
        <v>4.7300000000000004</v>
      </c>
    </row>
    <row r="1248" spans="1:9">
      <c r="A1248" s="519"/>
      <c r="B1248" s="521"/>
      <c r="C1248" s="187" t="s">
        <v>2358</v>
      </c>
      <c r="D1248" s="439" t="s">
        <v>2359</v>
      </c>
      <c r="E1248" s="561">
        <f>AVERAGE(F1248:I1248)</f>
        <v>4.6150000000000002</v>
      </c>
      <c r="F1248" s="189">
        <v>4.55</v>
      </c>
      <c r="G1248" s="189">
        <v>4.7300000000000004</v>
      </c>
      <c r="H1248" s="189">
        <v>4.45</v>
      </c>
      <c r="I1248" s="189">
        <v>4.7300000000000004</v>
      </c>
    </row>
    <row r="1249" spans="1:9">
      <c r="A1249" s="519"/>
      <c r="B1249" s="521"/>
      <c r="C1249" s="187" t="s">
        <v>2360</v>
      </c>
      <c r="D1249" s="439" t="s">
        <v>2361</v>
      </c>
      <c r="E1249" s="561">
        <f>AVERAGE(F1249:I1249)</f>
        <v>4.8650000000000002</v>
      </c>
      <c r="F1249" s="189">
        <v>4.82</v>
      </c>
      <c r="G1249" s="189">
        <v>4.91</v>
      </c>
      <c r="H1249" s="189">
        <v>4.82</v>
      </c>
      <c r="I1249" s="189">
        <v>4.91</v>
      </c>
    </row>
    <row r="1250" spans="1:9" ht="16.5" customHeight="1">
      <c r="A1250" s="522" t="s">
        <v>5738</v>
      </c>
      <c r="B1250" s="520" t="s">
        <v>2362</v>
      </c>
      <c r="C1250" s="535"/>
      <c r="D1250" s="538"/>
      <c r="E1250" s="470">
        <f>AVERAGE(E1251:E1262)</f>
        <v>4.3843750000000004</v>
      </c>
      <c r="F1250" s="470">
        <f>AVERAGE(F1251:F1262)</f>
        <v>4.3875000000000002</v>
      </c>
      <c r="G1250" s="470">
        <f>AVERAGE(G1251:G1262)</f>
        <v>4.4008333333333329</v>
      </c>
      <c r="H1250" s="470">
        <f>AVERAGE(H1251:H1262)</f>
        <v>4.3725000000000005</v>
      </c>
      <c r="I1250" s="470">
        <f>AVERAGE(I1251:I1262)</f>
        <v>4.376666666666666</v>
      </c>
    </row>
    <row r="1251" spans="1:9">
      <c r="A1251" s="519"/>
      <c r="B1251" s="521"/>
      <c r="C1251" s="185" t="s">
        <v>2238</v>
      </c>
      <c r="D1251" s="445" t="s">
        <v>2239</v>
      </c>
      <c r="E1251" s="560">
        <f t="shared" ref="E1251:E1261" si="94">AVERAGE(F1251:I1251)</f>
        <v>4.5225</v>
      </c>
      <c r="F1251" s="186">
        <v>4.58</v>
      </c>
      <c r="G1251" s="186">
        <v>4.55</v>
      </c>
      <c r="H1251" s="186">
        <v>4.4800000000000004</v>
      </c>
      <c r="I1251" s="186">
        <v>4.4800000000000004</v>
      </c>
    </row>
    <row r="1252" spans="1:9">
      <c r="A1252" s="519"/>
      <c r="B1252" s="521"/>
      <c r="C1252" s="187" t="s">
        <v>2363</v>
      </c>
      <c r="D1252" s="439" t="s">
        <v>2364</v>
      </c>
      <c r="E1252" s="561">
        <f t="shared" si="94"/>
        <v>4.3049999999999997</v>
      </c>
      <c r="F1252" s="189">
        <v>4.3499999999999996</v>
      </c>
      <c r="G1252" s="189">
        <v>4.3499999999999996</v>
      </c>
      <c r="H1252" s="189">
        <v>4.26</v>
      </c>
      <c r="I1252" s="189">
        <v>4.26</v>
      </c>
    </row>
    <row r="1253" spans="1:9">
      <c r="A1253" s="519"/>
      <c r="B1253" s="521"/>
      <c r="C1253" s="187" t="s">
        <v>2365</v>
      </c>
      <c r="D1253" s="439" t="s">
        <v>2366</v>
      </c>
      <c r="E1253" s="561">
        <f t="shared" si="94"/>
        <v>4.3899999999999997</v>
      </c>
      <c r="F1253" s="189">
        <v>4.3899999999999997</v>
      </c>
      <c r="G1253" s="189">
        <v>4.3899999999999997</v>
      </c>
      <c r="H1253" s="189">
        <v>4.3899999999999997</v>
      </c>
      <c r="I1253" s="189">
        <v>4.3899999999999997</v>
      </c>
    </row>
    <row r="1254" spans="1:9">
      <c r="A1254" s="519"/>
      <c r="B1254" s="521"/>
      <c r="C1254" s="187" t="s">
        <v>2367</v>
      </c>
      <c r="D1254" s="439" t="s">
        <v>2368</v>
      </c>
      <c r="E1254" s="561">
        <f t="shared" si="94"/>
        <v>4.2824999999999998</v>
      </c>
      <c r="F1254" s="189">
        <v>4.29</v>
      </c>
      <c r="G1254" s="189">
        <v>4.29</v>
      </c>
      <c r="H1254" s="189">
        <v>4.26</v>
      </c>
      <c r="I1254" s="189">
        <v>4.29</v>
      </c>
    </row>
    <row r="1255" spans="1:9">
      <c r="A1255" s="519"/>
      <c r="B1255" s="521"/>
      <c r="C1255" s="187" t="s">
        <v>2369</v>
      </c>
      <c r="D1255" s="439" t="s">
        <v>2370</v>
      </c>
      <c r="E1255" s="561">
        <f t="shared" si="94"/>
        <v>4.2675000000000001</v>
      </c>
      <c r="F1255" s="189">
        <v>4.26</v>
      </c>
      <c r="G1255" s="189">
        <v>4.29</v>
      </c>
      <c r="H1255" s="189">
        <v>4.2300000000000004</v>
      </c>
      <c r="I1255" s="189">
        <v>4.29</v>
      </c>
    </row>
    <row r="1256" spans="1:9">
      <c r="A1256" s="519"/>
      <c r="B1256" s="521"/>
      <c r="C1256" s="187" t="s">
        <v>2371</v>
      </c>
      <c r="D1256" s="439" t="s">
        <v>2372</v>
      </c>
      <c r="E1256" s="561">
        <f t="shared" si="94"/>
        <v>4.4275000000000002</v>
      </c>
      <c r="F1256" s="189">
        <v>4.42</v>
      </c>
      <c r="G1256" s="189">
        <v>4.45</v>
      </c>
      <c r="H1256" s="189">
        <v>4.42</v>
      </c>
      <c r="I1256" s="189">
        <v>4.42</v>
      </c>
    </row>
    <row r="1257" spans="1:9">
      <c r="A1257" s="519"/>
      <c r="B1257" s="521"/>
      <c r="C1257" s="187" t="s">
        <v>2373</v>
      </c>
      <c r="D1257" s="439" t="s">
        <v>2374</v>
      </c>
      <c r="E1257" s="561">
        <f t="shared" si="94"/>
        <v>4.68</v>
      </c>
      <c r="F1257" s="189">
        <v>4.68</v>
      </c>
      <c r="G1257" s="189">
        <v>4.68</v>
      </c>
      <c r="H1257" s="189">
        <v>4.68</v>
      </c>
      <c r="I1257" s="189">
        <v>4.68</v>
      </c>
    </row>
    <row r="1258" spans="1:9">
      <c r="A1258" s="519"/>
      <c r="B1258" s="521"/>
      <c r="C1258" s="205" t="s">
        <v>2375</v>
      </c>
      <c r="D1258" s="451" t="s">
        <v>2376</v>
      </c>
      <c r="E1258" s="562">
        <f t="shared" si="94"/>
        <v>4.2</v>
      </c>
      <c r="F1258" s="191">
        <v>4.1900000000000004</v>
      </c>
      <c r="G1258" s="191">
        <v>4.1900000000000004</v>
      </c>
      <c r="H1258" s="191">
        <v>4.2300000000000004</v>
      </c>
      <c r="I1258" s="191">
        <v>4.1900000000000004</v>
      </c>
    </row>
    <row r="1259" spans="1:9">
      <c r="A1259" s="519"/>
      <c r="B1259" s="521"/>
      <c r="C1259" s="205" t="s">
        <v>2377</v>
      </c>
      <c r="D1259" s="451" t="s">
        <v>2378</v>
      </c>
      <c r="E1259" s="562">
        <f t="shared" si="94"/>
        <v>4.2349999999999994</v>
      </c>
      <c r="F1259" s="191">
        <v>4.2300000000000004</v>
      </c>
      <c r="G1259" s="191">
        <v>4.26</v>
      </c>
      <c r="H1259" s="191">
        <v>4.1900000000000004</v>
      </c>
      <c r="I1259" s="191">
        <v>4.26</v>
      </c>
    </row>
    <row r="1260" spans="1:9">
      <c r="A1260" s="519"/>
      <c r="B1260" s="521"/>
      <c r="C1260" s="205" t="s">
        <v>2379</v>
      </c>
      <c r="D1260" s="451" t="s">
        <v>2380</v>
      </c>
      <c r="E1260" s="562">
        <f t="shared" si="94"/>
        <v>4.2524999999999995</v>
      </c>
      <c r="F1260" s="191">
        <v>4.2300000000000004</v>
      </c>
      <c r="G1260" s="191">
        <v>4.29</v>
      </c>
      <c r="H1260" s="191">
        <v>4.2300000000000004</v>
      </c>
      <c r="I1260" s="191">
        <v>4.26</v>
      </c>
    </row>
    <row r="1261" spans="1:9">
      <c r="A1261" s="519"/>
      <c r="B1261" s="521"/>
      <c r="C1261" s="205" t="s">
        <v>2381</v>
      </c>
      <c r="D1261" s="451" t="s">
        <v>2382</v>
      </c>
      <c r="E1261" s="562">
        <f t="shared" si="94"/>
        <v>4.4124999999999996</v>
      </c>
      <c r="F1261" s="191">
        <v>4.42</v>
      </c>
      <c r="G1261" s="191">
        <v>4.42</v>
      </c>
      <c r="H1261" s="191">
        <v>4.42</v>
      </c>
      <c r="I1261" s="191">
        <v>4.3899999999999997</v>
      </c>
    </row>
    <row r="1262" spans="1:9">
      <c r="A1262" s="519"/>
      <c r="B1262" s="521"/>
      <c r="C1262" s="205" t="s">
        <v>2381</v>
      </c>
      <c r="D1262" s="451" t="s">
        <v>2383</v>
      </c>
      <c r="E1262" s="562">
        <f>AVERAGE(F1262:I1262)</f>
        <v>4.6375000000000002</v>
      </c>
      <c r="F1262" s="191">
        <v>4.6100000000000003</v>
      </c>
      <c r="G1262" s="191">
        <v>4.6500000000000004</v>
      </c>
      <c r="H1262" s="191">
        <v>4.68</v>
      </c>
      <c r="I1262" s="191">
        <v>4.6100000000000003</v>
      </c>
    </row>
    <row r="1263" spans="1:9" ht="16.5" customHeight="1">
      <c r="A1263" s="522" t="s">
        <v>5738</v>
      </c>
      <c r="B1263" s="520" t="s">
        <v>2384</v>
      </c>
      <c r="C1263" s="535"/>
      <c r="D1263" s="538"/>
      <c r="E1263" s="470">
        <f>AVERAGE(E1264:E1270)</f>
        <v>4.49</v>
      </c>
      <c r="F1263" s="470">
        <f>AVERAGE(F1264:F1270)</f>
        <v>4.5042857142857136</v>
      </c>
      <c r="G1263" s="470">
        <f>AVERAGE(G1264:G1270)</f>
        <v>4.53</v>
      </c>
      <c r="H1263" s="470">
        <f>AVERAGE(H1264:H1270)</f>
        <v>4.4371428571428577</v>
      </c>
      <c r="I1263" s="470">
        <f>AVERAGE(I1264:I1270)</f>
        <v>4.4885714285714284</v>
      </c>
    </row>
    <row r="1264" spans="1:9">
      <c r="A1264" s="519"/>
      <c r="B1264" s="521"/>
      <c r="C1264" s="185" t="s">
        <v>2385</v>
      </c>
      <c r="D1264" s="445" t="s">
        <v>2386</v>
      </c>
      <c r="E1264" s="560">
        <f t="shared" ref="E1264:E1270" si="95">AVERAGE(F1264:I1264)</f>
        <v>4.6050000000000004</v>
      </c>
      <c r="F1264" s="186">
        <v>4.6500000000000004</v>
      </c>
      <c r="G1264" s="186">
        <v>4.53</v>
      </c>
      <c r="H1264" s="186">
        <v>4.59</v>
      </c>
      <c r="I1264" s="186">
        <v>4.6500000000000004</v>
      </c>
    </row>
    <row r="1265" spans="1:9">
      <c r="A1265" s="519"/>
      <c r="B1265" s="521"/>
      <c r="C1265" s="187" t="s">
        <v>2387</v>
      </c>
      <c r="D1265" s="439" t="s">
        <v>2249</v>
      </c>
      <c r="E1265" s="561">
        <f t="shared" si="95"/>
        <v>4.62</v>
      </c>
      <c r="F1265" s="189">
        <v>4.6500000000000004</v>
      </c>
      <c r="G1265" s="189">
        <v>4.6500000000000004</v>
      </c>
      <c r="H1265" s="189">
        <v>4.59</v>
      </c>
      <c r="I1265" s="189">
        <v>4.59</v>
      </c>
    </row>
    <row r="1266" spans="1:9">
      <c r="A1266" s="519"/>
      <c r="B1266" s="521"/>
      <c r="C1266" s="187" t="s">
        <v>2388</v>
      </c>
      <c r="D1266" s="439" t="s">
        <v>2389</v>
      </c>
      <c r="E1266" s="561">
        <f t="shared" si="95"/>
        <v>4.41</v>
      </c>
      <c r="F1266" s="189">
        <v>4.3499999999999996</v>
      </c>
      <c r="G1266" s="189">
        <v>4.47</v>
      </c>
      <c r="H1266" s="189">
        <v>4.3499999999999996</v>
      </c>
      <c r="I1266" s="189">
        <v>4.47</v>
      </c>
    </row>
    <row r="1267" spans="1:9">
      <c r="A1267" s="519"/>
      <c r="B1267" s="521"/>
      <c r="C1267" s="187" t="s">
        <v>2390</v>
      </c>
      <c r="D1267" s="439" t="s">
        <v>2391</v>
      </c>
      <c r="E1267" s="561">
        <f t="shared" si="95"/>
        <v>3.9400000000000004</v>
      </c>
      <c r="F1267" s="189">
        <v>4</v>
      </c>
      <c r="G1267" s="189">
        <v>4.12</v>
      </c>
      <c r="H1267" s="189">
        <v>3.76</v>
      </c>
      <c r="I1267" s="189">
        <v>3.88</v>
      </c>
    </row>
    <row r="1268" spans="1:9">
      <c r="A1268" s="519"/>
      <c r="B1268" s="521"/>
      <c r="C1268" s="187" t="s">
        <v>2367</v>
      </c>
      <c r="D1268" s="439" t="s">
        <v>2239</v>
      </c>
      <c r="E1268" s="561">
        <f t="shared" si="95"/>
        <v>4.4550000000000001</v>
      </c>
      <c r="F1268" s="189">
        <v>4.47</v>
      </c>
      <c r="G1268" s="189">
        <v>4.47</v>
      </c>
      <c r="H1268" s="189">
        <v>4.41</v>
      </c>
      <c r="I1268" s="189">
        <v>4.47</v>
      </c>
    </row>
    <row r="1269" spans="1:9">
      <c r="A1269" s="519"/>
      <c r="B1269" s="521"/>
      <c r="C1269" s="187" t="s">
        <v>2324</v>
      </c>
      <c r="D1269" s="439" t="s">
        <v>2392</v>
      </c>
      <c r="E1269" s="561">
        <f t="shared" si="95"/>
        <v>4.7225000000000001</v>
      </c>
      <c r="F1269" s="189">
        <v>4.76</v>
      </c>
      <c r="G1269" s="189">
        <v>4.71</v>
      </c>
      <c r="H1269" s="189">
        <v>4.71</v>
      </c>
      <c r="I1269" s="189">
        <v>4.71</v>
      </c>
    </row>
    <row r="1270" spans="1:9">
      <c r="A1270" s="519"/>
      <c r="B1270" s="521"/>
      <c r="C1270" s="187" t="s">
        <v>2393</v>
      </c>
      <c r="D1270" s="439" t="s">
        <v>2394</v>
      </c>
      <c r="E1270" s="561">
        <f t="shared" si="95"/>
        <v>4.6775000000000002</v>
      </c>
      <c r="F1270" s="189">
        <v>4.6500000000000004</v>
      </c>
      <c r="G1270" s="189">
        <v>4.76</v>
      </c>
      <c r="H1270" s="189">
        <v>4.6500000000000004</v>
      </c>
      <c r="I1270" s="189">
        <v>4.6500000000000004</v>
      </c>
    </row>
    <row r="1271" spans="1:9" ht="16.5" customHeight="1">
      <c r="A1271" s="522" t="s">
        <v>5738</v>
      </c>
      <c r="B1271" s="520" t="s">
        <v>2395</v>
      </c>
      <c r="C1271" s="535"/>
      <c r="D1271" s="538"/>
      <c r="E1271" s="470">
        <f>AVERAGE(E1272:E1275)</f>
        <v>5</v>
      </c>
      <c r="F1271" s="470">
        <f>AVERAGE(F1272:F1275)</f>
        <v>5</v>
      </c>
      <c r="G1271" s="470">
        <f>AVERAGE(G1272:G1275)</f>
        <v>5</v>
      </c>
      <c r="H1271" s="470">
        <f>AVERAGE(H1272:H1275)</f>
        <v>5</v>
      </c>
      <c r="I1271" s="470">
        <f>AVERAGE(I1272:I1275)</f>
        <v>5</v>
      </c>
    </row>
    <row r="1272" spans="1:9">
      <c r="A1272" s="519"/>
      <c r="B1272" s="521"/>
      <c r="C1272" s="185" t="s">
        <v>2181</v>
      </c>
      <c r="D1272" s="445" t="s">
        <v>2396</v>
      </c>
      <c r="E1272" s="560">
        <f>AVERAGE(F1272:I1272)</f>
        <v>5</v>
      </c>
      <c r="F1272" s="186">
        <v>5</v>
      </c>
      <c r="G1272" s="186">
        <v>5</v>
      </c>
      <c r="H1272" s="186">
        <v>5</v>
      </c>
      <c r="I1272" s="186">
        <v>5</v>
      </c>
    </row>
    <row r="1273" spans="1:9">
      <c r="A1273" s="519"/>
      <c r="B1273" s="521"/>
      <c r="C1273" s="187" t="s">
        <v>2183</v>
      </c>
      <c r="D1273" s="439" t="s">
        <v>2397</v>
      </c>
      <c r="E1273" s="561">
        <f>AVERAGE(F1273:I1273)</f>
        <v>5</v>
      </c>
      <c r="F1273" s="189">
        <v>5</v>
      </c>
      <c r="G1273" s="189">
        <v>5</v>
      </c>
      <c r="H1273" s="189">
        <v>5</v>
      </c>
      <c r="I1273" s="189">
        <v>5</v>
      </c>
    </row>
    <row r="1274" spans="1:9">
      <c r="A1274" s="519"/>
      <c r="B1274" s="521"/>
      <c r="C1274" s="187" t="s">
        <v>2400</v>
      </c>
      <c r="D1274" s="439" t="s">
        <v>2398</v>
      </c>
      <c r="E1274" s="561">
        <f>AVERAGE(F1274:I1274)</f>
        <v>5</v>
      </c>
      <c r="F1274" s="189">
        <v>5</v>
      </c>
      <c r="G1274" s="189">
        <v>5</v>
      </c>
      <c r="H1274" s="189">
        <v>5</v>
      </c>
      <c r="I1274" s="189">
        <v>5</v>
      </c>
    </row>
    <row r="1275" spans="1:9" ht="15.75" customHeight="1">
      <c r="A1275" s="519"/>
      <c r="B1275" s="521"/>
      <c r="C1275" s="187" t="s">
        <v>2400</v>
      </c>
      <c r="D1275" s="439" t="s">
        <v>2399</v>
      </c>
      <c r="E1275" s="561">
        <f>AVERAGE(F1275:I1275)</f>
        <v>5</v>
      </c>
      <c r="F1275" s="189">
        <v>5</v>
      </c>
      <c r="G1275" s="189">
        <v>5</v>
      </c>
      <c r="H1275" s="189">
        <v>5</v>
      </c>
      <c r="I1275" s="189">
        <v>5</v>
      </c>
    </row>
    <row r="1276" spans="1:9" ht="16.5" customHeight="1">
      <c r="A1276" s="522" t="s">
        <v>5738</v>
      </c>
      <c r="B1276" s="520" t="s">
        <v>2401</v>
      </c>
      <c r="C1276" s="535"/>
      <c r="D1276" s="538"/>
      <c r="E1276" s="470">
        <f>AVERAGE(E1277:E1279)</f>
        <v>4.5658333333333339</v>
      </c>
      <c r="F1276" s="470">
        <f>AVERAGE(F1277:F1279)</f>
        <v>4.5133333333333328</v>
      </c>
      <c r="G1276" s="470">
        <f>AVERAGE(G1277:G1279)</f>
        <v>4.5133333333333328</v>
      </c>
      <c r="H1276" s="470">
        <f>AVERAGE(H1277:H1279)</f>
        <v>4.6100000000000003</v>
      </c>
      <c r="I1276" s="470">
        <f>AVERAGE(I1277:I1279)</f>
        <v>4.626666666666666</v>
      </c>
    </row>
    <row r="1277" spans="1:9">
      <c r="A1277" s="519"/>
      <c r="B1277" s="521"/>
      <c r="C1277" s="185" t="s">
        <v>2402</v>
      </c>
      <c r="D1277" s="445" t="s">
        <v>2403</v>
      </c>
      <c r="E1277" s="560">
        <f>AVERAGE(F1277:I1277)</f>
        <v>4.625</v>
      </c>
      <c r="F1277" s="186">
        <v>4.58</v>
      </c>
      <c r="G1277" s="186">
        <v>4.58</v>
      </c>
      <c r="H1277" s="186">
        <v>4.67</v>
      </c>
      <c r="I1277" s="186">
        <v>4.67</v>
      </c>
    </row>
    <row r="1278" spans="1:9">
      <c r="A1278" s="519"/>
      <c r="B1278" s="521"/>
      <c r="C1278" s="187" t="s">
        <v>2402</v>
      </c>
      <c r="D1278" s="439" t="s">
        <v>2404</v>
      </c>
      <c r="E1278" s="561">
        <f>AVERAGE(F1278:I1278)</f>
        <v>4.5600000000000005</v>
      </c>
      <c r="F1278" s="189">
        <v>4.58</v>
      </c>
      <c r="G1278" s="189">
        <v>4.5</v>
      </c>
      <c r="H1278" s="189">
        <v>4.58</v>
      </c>
      <c r="I1278" s="189">
        <v>4.58</v>
      </c>
    </row>
    <row r="1279" spans="1:9">
      <c r="A1279" s="519"/>
      <c r="B1279" s="521"/>
      <c r="C1279" s="187" t="s">
        <v>2402</v>
      </c>
      <c r="D1279" s="439" t="s">
        <v>2405</v>
      </c>
      <c r="E1279" s="561">
        <f>AVERAGE(F1279:I1279)</f>
        <v>4.5125000000000002</v>
      </c>
      <c r="F1279" s="189">
        <v>4.38</v>
      </c>
      <c r="G1279" s="189">
        <v>4.46</v>
      </c>
      <c r="H1279" s="189">
        <v>4.58</v>
      </c>
      <c r="I1279" s="189">
        <v>4.63</v>
      </c>
    </row>
    <row r="1280" spans="1:9" ht="16.5" customHeight="1">
      <c r="A1280" s="522" t="s">
        <v>5738</v>
      </c>
      <c r="B1280" s="520" t="s">
        <v>155</v>
      </c>
      <c r="C1280" s="535"/>
      <c r="D1280" s="538"/>
      <c r="E1280" s="470">
        <f>AVERAGE(E1281:E1301)</f>
        <v>4.4838095238095228</v>
      </c>
      <c r="F1280" s="470">
        <f>AVERAGE(F1281:F1301)</f>
        <v>4.4847619047619043</v>
      </c>
      <c r="G1280" s="470">
        <f>AVERAGE(G1281:G1301)</f>
        <v>4.4914285714285711</v>
      </c>
      <c r="H1280" s="470">
        <f>AVERAGE(H1281:H1301)</f>
        <v>4.4800000000000004</v>
      </c>
      <c r="I1280" s="470">
        <f>AVERAGE(I1281:I1301)</f>
        <v>4.4790476190476181</v>
      </c>
    </row>
    <row r="1281" spans="1:9">
      <c r="A1281" s="519"/>
      <c r="B1281" s="521"/>
      <c r="C1281" s="185" t="s">
        <v>2407</v>
      </c>
      <c r="D1281" s="445" t="s">
        <v>2406</v>
      </c>
      <c r="E1281" s="560">
        <f t="shared" ref="E1281:E1301" si="96">AVERAGE(F1281:I1281)</f>
        <v>3.4600000000000004</v>
      </c>
      <c r="F1281" s="196">
        <v>3.43</v>
      </c>
      <c r="G1281" s="196">
        <v>3.49</v>
      </c>
      <c r="H1281" s="196">
        <v>3.45</v>
      </c>
      <c r="I1281" s="196">
        <v>3.47</v>
      </c>
    </row>
    <row r="1282" spans="1:9">
      <c r="A1282" s="519"/>
      <c r="B1282" s="521"/>
      <c r="C1282" s="203" t="s">
        <v>979</v>
      </c>
      <c r="D1282" s="204" t="s">
        <v>980</v>
      </c>
      <c r="E1282" s="561">
        <f t="shared" si="96"/>
        <v>4.7125000000000004</v>
      </c>
      <c r="F1282" s="196">
        <v>4.72</v>
      </c>
      <c r="G1282" s="196">
        <v>4.72</v>
      </c>
      <c r="H1282" s="196">
        <v>4.72</v>
      </c>
      <c r="I1282" s="196">
        <v>4.6900000000000004</v>
      </c>
    </row>
    <row r="1283" spans="1:9">
      <c r="A1283" s="519"/>
      <c r="B1283" s="521"/>
      <c r="C1283" s="203" t="s">
        <v>981</v>
      </c>
      <c r="D1283" s="204" t="s">
        <v>982</v>
      </c>
      <c r="E1283" s="561">
        <f t="shared" si="96"/>
        <v>4.6225000000000005</v>
      </c>
      <c r="F1283" s="196">
        <v>4.66</v>
      </c>
      <c r="G1283" s="196">
        <v>4.5999999999999996</v>
      </c>
      <c r="H1283" s="196">
        <v>4.63</v>
      </c>
      <c r="I1283" s="196">
        <v>4.5999999999999996</v>
      </c>
    </row>
    <row r="1284" spans="1:9">
      <c r="A1284" s="519"/>
      <c r="B1284" s="521"/>
      <c r="C1284" s="203" t="s">
        <v>337</v>
      </c>
      <c r="D1284" s="204" t="s">
        <v>796</v>
      </c>
      <c r="E1284" s="561">
        <f t="shared" si="96"/>
        <v>4.8099999999999996</v>
      </c>
      <c r="F1284" s="196">
        <v>4.8499999999999996</v>
      </c>
      <c r="G1284" s="196">
        <v>4.8499999999999996</v>
      </c>
      <c r="H1284" s="196">
        <v>4.7699999999999996</v>
      </c>
      <c r="I1284" s="196">
        <v>4.7699999999999996</v>
      </c>
    </row>
    <row r="1285" spans="1:9">
      <c r="A1285" s="519"/>
      <c r="B1285" s="521"/>
      <c r="C1285" s="203" t="s">
        <v>445</v>
      </c>
      <c r="D1285" s="204" t="s">
        <v>792</v>
      </c>
      <c r="E1285" s="561">
        <f t="shared" si="96"/>
        <v>4.4975000000000005</v>
      </c>
      <c r="F1285" s="196">
        <v>4.4000000000000004</v>
      </c>
      <c r="G1285" s="196">
        <v>4.53</v>
      </c>
      <c r="H1285" s="196">
        <v>4.53</v>
      </c>
      <c r="I1285" s="196">
        <v>4.53</v>
      </c>
    </row>
    <row r="1286" spans="1:9">
      <c r="A1286" s="519"/>
      <c r="B1286" s="521"/>
      <c r="C1286" s="203" t="s">
        <v>789</v>
      </c>
      <c r="D1286" s="204" t="s">
        <v>444</v>
      </c>
      <c r="E1286" s="561">
        <f t="shared" si="96"/>
        <v>4.5924999999999994</v>
      </c>
      <c r="F1286" s="196">
        <v>4.58</v>
      </c>
      <c r="G1286" s="196">
        <v>4.58</v>
      </c>
      <c r="H1286" s="196">
        <v>4.63</v>
      </c>
      <c r="I1286" s="196">
        <v>4.58</v>
      </c>
    </row>
    <row r="1287" spans="1:9">
      <c r="A1287" s="519"/>
      <c r="B1287" s="521"/>
      <c r="C1287" s="203" t="s">
        <v>329</v>
      </c>
      <c r="D1287" s="204" t="s">
        <v>788</v>
      </c>
      <c r="E1287" s="561">
        <f t="shared" si="96"/>
        <v>4.5999999999999996</v>
      </c>
      <c r="F1287" s="196">
        <v>4.5999999999999996</v>
      </c>
      <c r="G1287" s="196">
        <v>4.5999999999999996</v>
      </c>
      <c r="H1287" s="196">
        <v>4.5999999999999996</v>
      </c>
      <c r="I1287" s="196">
        <v>4.5999999999999996</v>
      </c>
    </row>
    <row r="1288" spans="1:9">
      <c r="A1288" s="519"/>
      <c r="B1288" s="521"/>
      <c r="C1288" s="203" t="s">
        <v>335</v>
      </c>
      <c r="D1288" s="204" t="s">
        <v>336</v>
      </c>
      <c r="E1288" s="561">
        <f t="shared" si="96"/>
        <v>4.6174999999999997</v>
      </c>
      <c r="F1288" s="196">
        <v>4.58</v>
      </c>
      <c r="G1288" s="196">
        <v>4.58</v>
      </c>
      <c r="H1288" s="196">
        <v>4.6399999999999997</v>
      </c>
      <c r="I1288" s="196">
        <v>4.67</v>
      </c>
    </row>
    <row r="1289" spans="1:9">
      <c r="A1289" s="519"/>
      <c r="B1289" s="521"/>
      <c r="C1289" s="203" t="s">
        <v>327</v>
      </c>
      <c r="D1289" s="204" t="s">
        <v>328</v>
      </c>
      <c r="E1289" s="561">
        <f t="shared" si="96"/>
        <v>4.6399999999999997</v>
      </c>
      <c r="F1289" s="196">
        <v>4.6399999999999997</v>
      </c>
      <c r="G1289" s="196">
        <v>4.6399999999999997</v>
      </c>
      <c r="H1289" s="196">
        <v>4.6399999999999997</v>
      </c>
      <c r="I1289" s="196">
        <v>4.6399999999999997</v>
      </c>
    </row>
    <row r="1290" spans="1:9">
      <c r="A1290" s="519"/>
      <c r="B1290" s="521"/>
      <c r="C1290" s="203" t="s">
        <v>2408</v>
      </c>
      <c r="D1290" s="204" t="s">
        <v>2409</v>
      </c>
      <c r="E1290" s="561">
        <f t="shared" si="96"/>
        <v>3.4750000000000001</v>
      </c>
      <c r="F1290" s="196">
        <v>3.47</v>
      </c>
      <c r="G1290" s="196">
        <v>3.51</v>
      </c>
      <c r="H1290" s="196">
        <v>3.45</v>
      </c>
      <c r="I1290" s="196">
        <v>3.47</v>
      </c>
    </row>
    <row r="1291" spans="1:9">
      <c r="A1291" s="519"/>
      <c r="B1291" s="521"/>
      <c r="C1291" s="203" t="s">
        <v>2410</v>
      </c>
      <c r="D1291" s="204" t="s">
        <v>2411</v>
      </c>
      <c r="E1291" s="561">
        <f t="shared" si="96"/>
        <v>4.8324999999999996</v>
      </c>
      <c r="F1291" s="196">
        <v>4.84</v>
      </c>
      <c r="G1291" s="196">
        <v>4.83</v>
      </c>
      <c r="H1291" s="196">
        <v>4.83</v>
      </c>
      <c r="I1291" s="196">
        <v>4.83</v>
      </c>
    </row>
    <row r="1292" spans="1:9">
      <c r="A1292" s="519"/>
      <c r="B1292" s="521"/>
      <c r="C1292" s="203" t="s">
        <v>803</v>
      </c>
      <c r="D1292" s="204" t="s">
        <v>672</v>
      </c>
      <c r="E1292" s="561">
        <f t="shared" si="96"/>
        <v>4.6749999999999998</v>
      </c>
      <c r="F1292" s="196">
        <v>4.71</v>
      </c>
      <c r="G1292" s="196">
        <v>4.6399999999999997</v>
      </c>
      <c r="H1292" s="196">
        <v>4.71</v>
      </c>
      <c r="I1292" s="196">
        <v>4.6399999999999997</v>
      </c>
    </row>
    <row r="1293" spans="1:9">
      <c r="A1293" s="519"/>
      <c r="B1293" s="521"/>
      <c r="C1293" s="203" t="s">
        <v>801</v>
      </c>
      <c r="D1293" s="204" t="s">
        <v>802</v>
      </c>
      <c r="E1293" s="561">
        <f t="shared" si="96"/>
        <v>4.67</v>
      </c>
      <c r="F1293" s="196">
        <v>4.68</v>
      </c>
      <c r="G1293" s="196">
        <v>4.71</v>
      </c>
      <c r="H1293" s="196">
        <v>4.68</v>
      </c>
      <c r="I1293" s="196">
        <v>4.6100000000000003</v>
      </c>
    </row>
    <row r="1294" spans="1:9">
      <c r="A1294" s="519"/>
      <c r="B1294" s="521"/>
      <c r="C1294" s="203" t="s">
        <v>673</v>
      </c>
      <c r="D1294" s="204" t="s">
        <v>806</v>
      </c>
      <c r="E1294" s="561">
        <f t="shared" si="96"/>
        <v>4.7825000000000006</v>
      </c>
      <c r="F1294" s="196">
        <v>4.7300000000000004</v>
      </c>
      <c r="G1294" s="196">
        <v>4.8</v>
      </c>
      <c r="H1294" s="196">
        <v>4.8</v>
      </c>
      <c r="I1294" s="196">
        <v>4.8</v>
      </c>
    </row>
    <row r="1295" spans="1:9">
      <c r="A1295" s="519"/>
      <c r="B1295" s="521"/>
      <c r="C1295" s="203" t="s">
        <v>675</v>
      </c>
      <c r="D1295" s="204" t="s">
        <v>676</v>
      </c>
      <c r="E1295" s="561">
        <f t="shared" si="96"/>
        <v>4.71</v>
      </c>
      <c r="F1295" s="196">
        <v>4.75</v>
      </c>
      <c r="G1295" s="196">
        <v>4.67</v>
      </c>
      <c r="H1295" s="196">
        <v>4.75</v>
      </c>
      <c r="I1295" s="196">
        <v>4.67</v>
      </c>
    </row>
    <row r="1296" spans="1:9">
      <c r="A1296" s="519"/>
      <c r="B1296" s="521"/>
      <c r="C1296" s="203" t="s">
        <v>809</v>
      </c>
      <c r="D1296" s="204" t="s">
        <v>810</v>
      </c>
      <c r="E1296" s="561">
        <f t="shared" si="96"/>
        <v>4.2549999999999999</v>
      </c>
      <c r="F1296" s="196">
        <v>4.3600000000000003</v>
      </c>
      <c r="G1296" s="196">
        <v>4.3600000000000003</v>
      </c>
      <c r="H1296" s="196">
        <v>4</v>
      </c>
      <c r="I1296" s="196">
        <v>4.3</v>
      </c>
    </row>
    <row r="1297" spans="1:9">
      <c r="A1297" s="519"/>
      <c r="B1297" s="521"/>
      <c r="C1297" s="203" t="s">
        <v>2412</v>
      </c>
      <c r="D1297" s="204" t="s">
        <v>2413</v>
      </c>
      <c r="E1297" s="561">
        <f t="shared" si="96"/>
        <v>4.55</v>
      </c>
      <c r="F1297" s="196">
        <v>4.54</v>
      </c>
      <c r="G1297" s="196">
        <v>4.5599999999999996</v>
      </c>
      <c r="H1297" s="196">
        <v>4.54</v>
      </c>
      <c r="I1297" s="196">
        <v>4.5599999999999996</v>
      </c>
    </row>
    <row r="1298" spans="1:9">
      <c r="A1298" s="519"/>
      <c r="B1298" s="521"/>
      <c r="C1298" s="203" t="s">
        <v>2414</v>
      </c>
      <c r="D1298" s="204" t="s">
        <v>2415</v>
      </c>
      <c r="E1298" s="561">
        <f t="shared" si="96"/>
        <v>4.4975000000000005</v>
      </c>
      <c r="F1298" s="196">
        <v>4.49</v>
      </c>
      <c r="G1298" s="196">
        <v>4.5</v>
      </c>
      <c r="H1298" s="196">
        <v>4.49</v>
      </c>
      <c r="I1298" s="196">
        <v>4.51</v>
      </c>
    </row>
    <row r="1299" spans="1:9">
      <c r="A1299" s="519"/>
      <c r="B1299" s="521"/>
      <c r="C1299" s="203" t="s">
        <v>2416</v>
      </c>
      <c r="D1299" s="204" t="s">
        <v>2417</v>
      </c>
      <c r="E1299" s="561">
        <f t="shared" si="96"/>
        <v>4.4725000000000001</v>
      </c>
      <c r="F1299" s="196">
        <v>4.46</v>
      </c>
      <c r="G1299" s="196">
        <v>4.49</v>
      </c>
      <c r="H1299" s="196">
        <v>4.4800000000000004</v>
      </c>
      <c r="I1299" s="196">
        <v>4.46</v>
      </c>
    </row>
    <row r="1300" spans="1:9">
      <c r="A1300" s="519"/>
      <c r="B1300" s="521"/>
      <c r="C1300" s="203" t="s">
        <v>614</v>
      </c>
      <c r="D1300" s="204" t="s">
        <v>2418</v>
      </c>
      <c r="E1300" s="561">
        <f t="shared" si="96"/>
        <v>4.3925000000000001</v>
      </c>
      <c r="F1300" s="196">
        <v>4.3899999999999997</v>
      </c>
      <c r="G1300" s="196">
        <v>4.3899999999999997</v>
      </c>
      <c r="H1300" s="196">
        <v>4.43</v>
      </c>
      <c r="I1300" s="196">
        <v>4.3600000000000003</v>
      </c>
    </row>
    <row r="1301" spans="1:9">
      <c r="A1301" s="519"/>
      <c r="B1301" s="521"/>
      <c r="C1301" s="203" t="s">
        <v>826</v>
      </c>
      <c r="D1301" s="204" t="s">
        <v>2419</v>
      </c>
      <c r="E1301" s="561">
        <f t="shared" si="96"/>
        <v>4.2949999999999999</v>
      </c>
      <c r="F1301" s="196">
        <v>4.3</v>
      </c>
      <c r="G1301" s="196">
        <v>4.2699999999999996</v>
      </c>
      <c r="H1301" s="196">
        <v>4.3099999999999996</v>
      </c>
      <c r="I1301" s="196">
        <v>4.3</v>
      </c>
    </row>
    <row r="1302" spans="1:9" ht="16.5" customHeight="1">
      <c r="A1302" s="522" t="s">
        <v>5738</v>
      </c>
      <c r="B1302" s="520" t="s">
        <v>2420</v>
      </c>
      <c r="C1302" s="535"/>
      <c r="D1302" s="538"/>
      <c r="E1302" s="470">
        <f>AVERAGE(E1303:E1313)</f>
        <v>4.4425000000000008</v>
      </c>
      <c r="F1302" s="470">
        <f>AVERAGE(F1303:F1313)</f>
        <v>4.456363636363637</v>
      </c>
      <c r="G1302" s="470">
        <f>AVERAGE(G1303:G1313)</f>
        <v>4.4436363636363643</v>
      </c>
      <c r="H1302" s="470">
        <f>AVERAGE(H1303:H1313)</f>
        <v>4.4254545454545458</v>
      </c>
      <c r="I1302" s="470">
        <f>AVERAGE(I1303:I1313)</f>
        <v>4.4445454545454544</v>
      </c>
    </row>
    <row r="1303" spans="1:9">
      <c r="A1303" s="519"/>
      <c r="B1303" s="521"/>
      <c r="C1303" s="185" t="s">
        <v>2421</v>
      </c>
      <c r="D1303" s="445" t="s">
        <v>2422</v>
      </c>
      <c r="E1303" s="560">
        <f t="shared" ref="E1303:E1313" si="97">AVERAGE(F1303:I1303)</f>
        <v>4.4775</v>
      </c>
      <c r="F1303" s="186">
        <v>4.49</v>
      </c>
      <c r="G1303" s="186">
        <v>4.45</v>
      </c>
      <c r="H1303" s="186">
        <v>4.47</v>
      </c>
      <c r="I1303" s="186">
        <v>4.5</v>
      </c>
    </row>
    <row r="1304" spans="1:9">
      <c r="A1304" s="519"/>
      <c r="B1304" s="521"/>
      <c r="C1304" s="187" t="s">
        <v>2421</v>
      </c>
      <c r="D1304" s="439" t="s">
        <v>1514</v>
      </c>
      <c r="E1304" s="561">
        <f t="shared" si="97"/>
        <v>4.4675000000000002</v>
      </c>
      <c r="F1304" s="189">
        <v>4.49</v>
      </c>
      <c r="G1304" s="189">
        <v>4.47</v>
      </c>
      <c r="H1304" s="189">
        <v>4.47</v>
      </c>
      <c r="I1304" s="189">
        <v>4.4400000000000004</v>
      </c>
    </row>
    <row r="1305" spans="1:9">
      <c r="A1305" s="519"/>
      <c r="B1305" s="521"/>
      <c r="C1305" s="187" t="s">
        <v>2423</v>
      </c>
      <c r="D1305" s="439" t="s">
        <v>969</v>
      </c>
      <c r="E1305" s="561">
        <f t="shared" si="97"/>
        <v>4.4749999999999996</v>
      </c>
      <c r="F1305" s="189">
        <v>4.51</v>
      </c>
      <c r="G1305" s="189">
        <v>4.46</v>
      </c>
      <c r="H1305" s="189">
        <v>4.45</v>
      </c>
      <c r="I1305" s="189">
        <v>4.4800000000000004</v>
      </c>
    </row>
    <row r="1306" spans="1:9">
      <c r="A1306" s="519"/>
      <c r="B1306" s="521"/>
      <c r="C1306" s="187" t="s">
        <v>2424</v>
      </c>
      <c r="D1306" s="439" t="s">
        <v>970</v>
      </c>
      <c r="E1306" s="561">
        <f t="shared" si="97"/>
        <v>4.4750000000000005</v>
      </c>
      <c r="F1306" s="189">
        <v>4.4800000000000004</v>
      </c>
      <c r="G1306" s="189">
        <v>4.4800000000000004</v>
      </c>
      <c r="H1306" s="189">
        <v>4.46</v>
      </c>
      <c r="I1306" s="189">
        <v>4.4800000000000004</v>
      </c>
    </row>
    <row r="1307" spans="1:9">
      <c r="A1307" s="519"/>
      <c r="B1307" s="521"/>
      <c r="C1307" s="187" t="s">
        <v>2423</v>
      </c>
      <c r="D1307" s="439" t="s">
        <v>2425</v>
      </c>
      <c r="E1307" s="561">
        <f t="shared" si="97"/>
        <v>4.4674999999999994</v>
      </c>
      <c r="F1307" s="189">
        <v>4.4800000000000004</v>
      </c>
      <c r="G1307" s="189">
        <v>4.45</v>
      </c>
      <c r="H1307" s="189">
        <v>4.45</v>
      </c>
      <c r="I1307" s="189">
        <v>4.49</v>
      </c>
    </row>
    <row r="1308" spans="1:9">
      <c r="A1308" s="519"/>
      <c r="B1308" s="521"/>
      <c r="C1308" s="187" t="s">
        <v>2421</v>
      </c>
      <c r="D1308" s="439" t="s">
        <v>2426</v>
      </c>
      <c r="E1308" s="561">
        <f t="shared" si="97"/>
        <v>4.4325000000000001</v>
      </c>
      <c r="F1308" s="189">
        <v>4.4400000000000004</v>
      </c>
      <c r="G1308" s="189">
        <v>4.38</v>
      </c>
      <c r="H1308" s="189">
        <v>4.46</v>
      </c>
      <c r="I1308" s="189">
        <v>4.45</v>
      </c>
    </row>
    <row r="1309" spans="1:9">
      <c r="A1309" s="519"/>
      <c r="B1309" s="521"/>
      <c r="C1309" s="187" t="s">
        <v>2427</v>
      </c>
      <c r="D1309" s="439" t="s">
        <v>152</v>
      </c>
      <c r="E1309" s="561">
        <f t="shared" si="97"/>
        <v>4.5975000000000001</v>
      </c>
      <c r="F1309" s="189">
        <v>4.6100000000000003</v>
      </c>
      <c r="G1309" s="189">
        <v>4.58</v>
      </c>
      <c r="H1309" s="189">
        <v>4.58</v>
      </c>
      <c r="I1309" s="189">
        <v>4.62</v>
      </c>
    </row>
    <row r="1310" spans="1:9">
      <c r="A1310" s="519"/>
      <c r="B1310" s="521"/>
      <c r="C1310" s="205" t="s">
        <v>2428</v>
      </c>
      <c r="D1310" s="451" t="s">
        <v>2429</v>
      </c>
      <c r="E1310" s="562">
        <f t="shared" si="97"/>
        <v>4.3449999999999998</v>
      </c>
      <c r="F1310" s="191">
        <v>4.3499999999999996</v>
      </c>
      <c r="G1310" s="191">
        <v>4.3600000000000003</v>
      </c>
      <c r="H1310" s="191">
        <v>4.3099999999999996</v>
      </c>
      <c r="I1310" s="191">
        <v>4.3600000000000003</v>
      </c>
    </row>
    <row r="1311" spans="1:9">
      <c r="A1311" s="519"/>
      <c r="B1311" s="521"/>
      <c r="C1311" s="205" t="s">
        <v>2430</v>
      </c>
      <c r="D1311" s="451" t="s">
        <v>208</v>
      </c>
      <c r="E1311" s="562">
        <f t="shared" si="97"/>
        <v>4.2925000000000004</v>
      </c>
      <c r="F1311" s="191">
        <v>4.3099999999999996</v>
      </c>
      <c r="G1311" s="191">
        <v>4.3499999999999996</v>
      </c>
      <c r="H1311" s="191">
        <v>4.26</v>
      </c>
      <c r="I1311" s="191">
        <v>4.25</v>
      </c>
    </row>
    <row r="1312" spans="1:9">
      <c r="A1312" s="519"/>
      <c r="B1312" s="521"/>
      <c r="C1312" s="205" t="s">
        <v>2431</v>
      </c>
      <c r="D1312" s="451" t="s">
        <v>342</v>
      </c>
      <c r="E1312" s="562">
        <f t="shared" si="97"/>
        <v>4.4125000000000005</v>
      </c>
      <c r="F1312" s="191">
        <v>4.46</v>
      </c>
      <c r="G1312" s="191">
        <v>4.45</v>
      </c>
      <c r="H1312" s="191">
        <v>4.37</v>
      </c>
      <c r="I1312" s="191">
        <v>4.37</v>
      </c>
    </row>
    <row r="1313" spans="1:9">
      <c r="A1313" s="519"/>
      <c r="B1313" s="521"/>
      <c r="C1313" s="205" t="s">
        <v>2432</v>
      </c>
      <c r="D1313" s="451" t="s">
        <v>760</v>
      </c>
      <c r="E1313" s="562">
        <f t="shared" si="97"/>
        <v>4.4250000000000007</v>
      </c>
      <c r="F1313" s="191">
        <v>4.4000000000000004</v>
      </c>
      <c r="G1313" s="191">
        <v>4.45</v>
      </c>
      <c r="H1313" s="191">
        <v>4.4000000000000004</v>
      </c>
      <c r="I1313" s="191">
        <v>4.45</v>
      </c>
    </row>
    <row r="1314" spans="1:9" ht="16.5" customHeight="1">
      <c r="A1314" s="522" t="s">
        <v>5739</v>
      </c>
      <c r="B1314" s="520" t="s">
        <v>2445</v>
      </c>
      <c r="C1314" s="535"/>
      <c r="D1314" s="538"/>
      <c r="E1314" s="470">
        <f>AVERAGE(E1315:E1322)</f>
        <v>4.6578125000000004</v>
      </c>
      <c r="F1314" s="470">
        <f>AVERAGE(F1315:F1322)</f>
        <v>4.6775000000000002</v>
      </c>
      <c r="G1314" s="470">
        <f>AVERAGE(G1315:G1322)</f>
        <v>4.6875000000000009</v>
      </c>
      <c r="H1314" s="470">
        <f>AVERAGE(H1315:H1322)</f>
        <v>4.6100000000000003</v>
      </c>
      <c r="I1314" s="470">
        <f>AVERAGE(I1315:I1322)</f>
        <v>4.65625</v>
      </c>
    </row>
    <row r="1315" spans="1:9">
      <c r="A1315" s="519"/>
      <c r="B1315" s="521"/>
      <c r="C1315" s="185" t="s">
        <v>2446</v>
      </c>
      <c r="D1315" s="445" t="s">
        <v>2447</v>
      </c>
      <c r="E1315" s="560">
        <f t="shared" ref="E1315:E1322" si="98">AVERAGE(F1315:I1315)</f>
        <v>4.7799999999999994</v>
      </c>
      <c r="F1315" s="186">
        <v>4.8099999999999996</v>
      </c>
      <c r="G1315" s="186">
        <v>4.75</v>
      </c>
      <c r="H1315" s="186">
        <v>4.75</v>
      </c>
      <c r="I1315" s="186">
        <v>4.8099999999999996</v>
      </c>
    </row>
    <row r="1316" spans="1:9">
      <c r="A1316" s="519"/>
      <c r="B1316" s="521"/>
      <c r="C1316" s="187" t="s">
        <v>2448</v>
      </c>
      <c r="D1316" s="439" t="s">
        <v>728</v>
      </c>
      <c r="E1316" s="561">
        <f t="shared" si="98"/>
        <v>4.7200000000000006</v>
      </c>
      <c r="F1316" s="189">
        <v>4.75</v>
      </c>
      <c r="G1316" s="189">
        <v>4.6900000000000004</v>
      </c>
      <c r="H1316" s="189">
        <v>4.6900000000000004</v>
      </c>
      <c r="I1316" s="189">
        <v>4.75</v>
      </c>
    </row>
    <row r="1317" spans="1:9">
      <c r="A1317" s="519"/>
      <c r="B1317" s="521"/>
      <c r="C1317" s="187" t="s">
        <v>2449</v>
      </c>
      <c r="D1317" s="439" t="s">
        <v>2450</v>
      </c>
      <c r="E1317" s="561">
        <f t="shared" si="98"/>
        <v>4.5</v>
      </c>
      <c r="F1317" s="189">
        <v>4.5599999999999996</v>
      </c>
      <c r="G1317" s="189">
        <v>4.6900000000000004</v>
      </c>
      <c r="H1317" s="189">
        <v>4.3099999999999996</v>
      </c>
      <c r="I1317" s="189">
        <v>4.4400000000000004</v>
      </c>
    </row>
    <row r="1318" spans="1:9">
      <c r="A1318" s="519"/>
      <c r="B1318" s="521"/>
      <c r="C1318" s="187" t="s">
        <v>2451</v>
      </c>
      <c r="D1318" s="439" t="s">
        <v>270</v>
      </c>
      <c r="E1318" s="561">
        <f t="shared" si="98"/>
        <v>4.7350000000000003</v>
      </c>
      <c r="F1318" s="189">
        <v>4.75</v>
      </c>
      <c r="G1318" s="189">
        <v>4.75</v>
      </c>
      <c r="H1318" s="189">
        <v>4.6900000000000004</v>
      </c>
      <c r="I1318" s="189">
        <v>4.75</v>
      </c>
    </row>
    <row r="1319" spans="1:9">
      <c r="A1319" s="519"/>
      <c r="B1319" s="521"/>
      <c r="C1319" s="187" t="s">
        <v>2455</v>
      </c>
      <c r="D1319" s="439" t="s">
        <v>2456</v>
      </c>
      <c r="E1319" s="561">
        <f t="shared" si="98"/>
        <v>4.6875</v>
      </c>
      <c r="F1319" s="189">
        <v>4.62</v>
      </c>
      <c r="G1319" s="189">
        <v>4.6900000000000004</v>
      </c>
      <c r="H1319" s="189">
        <v>4.6900000000000004</v>
      </c>
      <c r="I1319" s="189">
        <v>4.75</v>
      </c>
    </row>
    <row r="1320" spans="1:9">
      <c r="A1320" s="519"/>
      <c r="B1320" s="521"/>
      <c r="C1320" s="187" t="s">
        <v>2455</v>
      </c>
      <c r="D1320" s="439" t="s">
        <v>2457</v>
      </c>
      <c r="E1320" s="561">
        <f t="shared" si="98"/>
        <v>4.7799999999999994</v>
      </c>
      <c r="F1320" s="189">
        <v>4.75</v>
      </c>
      <c r="G1320" s="189">
        <v>4.75</v>
      </c>
      <c r="H1320" s="189">
        <v>4.8099999999999996</v>
      </c>
      <c r="I1320" s="189">
        <v>4.8099999999999996</v>
      </c>
    </row>
    <row r="1321" spans="1:9">
      <c r="A1321" s="519"/>
      <c r="B1321" s="521"/>
      <c r="C1321" s="187" t="s">
        <v>2452</v>
      </c>
      <c r="D1321" s="439" t="s">
        <v>2453</v>
      </c>
      <c r="E1321" s="561">
        <f t="shared" si="98"/>
        <v>4.59</v>
      </c>
      <c r="F1321" s="189">
        <v>4.62</v>
      </c>
      <c r="G1321" s="189">
        <v>4.62</v>
      </c>
      <c r="H1321" s="189">
        <v>4.5599999999999996</v>
      </c>
      <c r="I1321" s="189">
        <v>4.5599999999999996</v>
      </c>
    </row>
    <row r="1322" spans="1:9">
      <c r="A1322" s="519"/>
      <c r="B1322" s="521"/>
      <c r="C1322" s="187" t="s">
        <v>2452</v>
      </c>
      <c r="D1322" s="439" t="s">
        <v>2454</v>
      </c>
      <c r="E1322" s="561">
        <f t="shared" si="98"/>
        <v>4.47</v>
      </c>
      <c r="F1322" s="189">
        <v>4.5599999999999996</v>
      </c>
      <c r="G1322" s="189">
        <v>4.5599999999999996</v>
      </c>
      <c r="H1322" s="189">
        <v>4.38</v>
      </c>
      <c r="I1322" s="189">
        <v>4.38</v>
      </c>
    </row>
    <row r="1323" spans="1:9" ht="16.5" customHeight="1">
      <c r="A1323" s="522" t="s">
        <v>5739</v>
      </c>
      <c r="B1323" s="520" t="s">
        <v>2458</v>
      </c>
      <c r="C1323" s="535"/>
      <c r="D1323" s="538"/>
      <c r="E1323" s="470">
        <f>AVERAGE(E1324:E1330)</f>
        <v>4.6592857142857156</v>
      </c>
      <c r="F1323" s="470">
        <f>AVERAGE(F1324:F1330)</f>
        <v>4.6785714285714288</v>
      </c>
      <c r="G1323" s="470">
        <f>AVERAGE(G1324:G1330)</f>
        <v>4.6657142857142864</v>
      </c>
      <c r="H1323" s="470">
        <f>AVERAGE(H1324:H1330)</f>
        <v>4.6400000000000006</v>
      </c>
      <c r="I1323" s="470">
        <f>AVERAGE(I1324:I1330)</f>
        <v>4.6528571428571439</v>
      </c>
    </row>
    <row r="1324" spans="1:9">
      <c r="A1324" s="519"/>
      <c r="B1324" s="521"/>
      <c r="C1324" s="185" t="s">
        <v>2459</v>
      </c>
      <c r="D1324" s="445" t="s">
        <v>2460</v>
      </c>
      <c r="E1324" s="560">
        <f t="shared" ref="E1324:E1330" si="99">AVERAGE(F1324:I1324)</f>
        <v>4.7075000000000005</v>
      </c>
      <c r="F1324" s="186">
        <v>4.6399999999999997</v>
      </c>
      <c r="G1324" s="186">
        <v>4.7300000000000004</v>
      </c>
      <c r="H1324" s="186">
        <v>4.7300000000000004</v>
      </c>
      <c r="I1324" s="186">
        <v>4.7300000000000004</v>
      </c>
    </row>
    <row r="1325" spans="1:9">
      <c r="A1325" s="519"/>
      <c r="B1325" s="521"/>
      <c r="C1325" s="187" t="s">
        <v>2461</v>
      </c>
      <c r="D1325" s="439" t="s">
        <v>2462</v>
      </c>
      <c r="E1325" s="561">
        <f t="shared" si="99"/>
        <v>4.6850000000000005</v>
      </c>
      <c r="F1325" s="189">
        <v>4.7300000000000004</v>
      </c>
      <c r="G1325" s="189">
        <v>4.6399999999999997</v>
      </c>
      <c r="H1325" s="189">
        <v>4.82</v>
      </c>
      <c r="I1325" s="189">
        <v>4.55</v>
      </c>
    </row>
    <row r="1326" spans="1:9">
      <c r="A1326" s="519"/>
      <c r="B1326" s="521"/>
      <c r="C1326" s="187" t="s">
        <v>2461</v>
      </c>
      <c r="D1326" s="439" t="s">
        <v>2463</v>
      </c>
      <c r="E1326" s="561">
        <f t="shared" si="99"/>
        <v>4.6625000000000005</v>
      </c>
      <c r="F1326" s="189">
        <v>4.7300000000000004</v>
      </c>
      <c r="G1326" s="189">
        <v>4.6399999999999997</v>
      </c>
      <c r="H1326" s="189">
        <v>4.6399999999999997</v>
      </c>
      <c r="I1326" s="189">
        <v>4.6399999999999997</v>
      </c>
    </row>
    <row r="1327" spans="1:9">
      <c r="A1327" s="519"/>
      <c r="B1327" s="521"/>
      <c r="C1327" s="187" t="s">
        <v>2461</v>
      </c>
      <c r="D1327" s="439" t="s">
        <v>2464</v>
      </c>
      <c r="E1327" s="561">
        <f t="shared" si="99"/>
        <v>4.6400000000000006</v>
      </c>
      <c r="F1327" s="189">
        <v>4.7300000000000004</v>
      </c>
      <c r="G1327" s="189">
        <v>4.6399999999999997</v>
      </c>
      <c r="H1327" s="189">
        <v>4.55</v>
      </c>
      <c r="I1327" s="189">
        <v>4.6399999999999997</v>
      </c>
    </row>
    <row r="1328" spans="1:9">
      <c r="A1328" s="519"/>
      <c r="B1328" s="521"/>
      <c r="C1328" s="187" t="s">
        <v>2459</v>
      </c>
      <c r="D1328" s="439" t="s">
        <v>2465</v>
      </c>
      <c r="E1328" s="561">
        <f>AVERAGE(F1328:I1328)</f>
        <v>4.6625000000000005</v>
      </c>
      <c r="F1328" s="189">
        <v>4.7300000000000004</v>
      </c>
      <c r="G1328" s="189">
        <v>4.6399999999999997</v>
      </c>
      <c r="H1328" s="189">
        <v>4.55</v>
      </c>
      <c r="I1328" s="189">
        <v>4.7300000000000004</v>
      </c>
    </row>
    <row r="1329" spans="1:9">
      <c r="A1329" s="519"/>
      <c r="B1329" s="521"/>
      <c r="C1329" s="187" t="s">
        <v>2459</v>
      </c>
      <c r="D1329" s="439" t="s">
        <v>2466</v>
      </c>
      <c r="E1329" s="561">
        <f>AVERAGE(F1329:I1329)</f>
        <v>4.6400000000000006</v>
      </c>
      <c r="F1329" s="189">
        <v>4.6399999999999997</v>
      </c>
      <c r="G1329" s="189">
        <v>4.7300000000000004</v>
      </c>
      <c r="H1329" s="189">
        <v>4.6399999999999997</v>
      </c>
      <c r="I1329" s="189">
        <v>4.55</v>
      </c>
    </row>
    <row r="1330" spans="1:9">
      <c r="A1330" s="519"/>
      <c r="B1330" s="521"/>
      <c r="C1330" s="205" t="s">
        <v>2459</v>
      </c>
      <c r="D1330" s="451" t="s">
        <v>2467</v>
      </c>
      <c r="E1330" s="562">
        <f t="shared" si="99"/>
        <v>4.6174999999999997</v>
      </c>
      <c r="F1330" s="191">
        <v>4.55</v>
      </c>
      <c r="G1330" s="191">
        <v>4.6399999999999997</v>
      </c>
      <c r="H1330" s="191">
        <v>4.55</v>
      </c>
      <c r="I1330" s="191">
        <v>4.7300000000000004</v>
      </c>
    </row>
    <row r="1331" spans="1:9">
      <c r="A1331" s="533" t="s">
        <v>5741</v>
      </c>
      <c r="B1331" s="534"/>
      <c r="C1331" s="534"/>
      <c r="D1331" s="541"/>
      <c r="E1331" s="470">
        <f>AVERAGEIF($C1096:$C1330,"**",E1096:E1330)</f>
        <v>4.5881338028169001</v>
      </c>
      <c r="F1331" s="470">
        <f t="shared" ref="F1331:I1331" si="100">AVERAGEIF($C1096:$C1330,"**",F1096:F1330)</f>
        <v>4.5932863849765262</v>
      </c>
      <c r="G1331" s="470">
        <f t="shared" si="100"/>
        <v>4.5922535211267617</v>
      </c>
      <c r="H1331" s="470">
        <f t="shared" si="100"/>
        <v>4.5730516431924881</v>
      </c>
      <c r="I1331" s="470">
        <f t="shared" si="100"/>
        <v>4.5965094339622636</v>
      </c>
    </row>
    <row r="1332" spans="1:9" ht="16.5" customHeight="1">
      <c r="A1332" s="522" t="s">
        <v>5740</v>
      </c>
      <c r="B1332" s="520" t="s">
        <v>2519</v>
      </c>
      <c r="C1332" s="535"/>
      <c r="D1332" s="538"/>
      <c r="E1332" s="470">
        <f>AVERAGE(E1333:E1343)</f>
        <v>4.4711363636363641</v>
      </c>
      <c r="F1332" s="470">
        <f>AVERAGE(F1333:F1343)</f>
        <v>4.4745454545454537</v>
      </c>
      <c r="G1332" s="470">
        <f>AVERAGE(G1333:G1343)</f>
        <v>4.46</v>
      </c>
      <c r="H1332" s="470">
        <f>AVERAGE(H1333:H1343)</f>
        <v>4.4627272727272729</v>
      </c>
      <c r="I1332" s="470">
        <f>AVERAGE(I1333:I1343)</f>
        <v>4.4872727272727273</v>
      </c>
    </row>
    <row r="1333" spans="1:9">
      <c r="A1333" s="519"/>
      <c r="B1333" s="521"/>
      <c r="C1333" s="185" t="s">
        <v>2471</v>
      </c>
      <c r="D1333" s="445" t="s">
        <v>2472</v>
      </c>
      <c r="E1333" s="560">
        <f t="shared" ref="E1333:E1343" si="101">AVERAGE(F1333:I1333)</f>
        <v>4.4375</v>
      </c>
      <c r="F1333" s="186">
        <v>4.43</v>
      </c>
      <c r="G1333" s="186">
        <v>4.46</v>
      </c>
      <c r="H1333" s="186">
        <v>4.43</v>
      </c>
      <c r="I1333" s="186">
        <v>4.43</v>
      </c>
    </row>
    <row r="1334" spans="1:9">
      <c r="A1334" s="519"/>
      <c r="B1334" s="521"/>
      <c r="C1334" s="187" t="s">
        <v>2473</v>
      </c>
      <c r="D1334" s="439" t="s">
        <v>2474</v>
      </c>
      <c r="E1334" s="561">
        <f t="shared" si="101"/>
        <v>4.4875000000000007</v>
      </c>
      <c r="F1334" s="189">
        <v>4.49</v>
      </c>
      <c r="G1334" s="189">
        <v>4.49</v>
      </c>
      <c r="H1334" s="189">
        <v>4.46</v>
      </c>
      <c r="I1334" s="189">
        <v>4.51</v>
      </c>
    </row>
    <row r="1335" spans="1:9">
      <c r="A1335" s="519"/>
      <c r="B1335" s="521"/>
      <c r="C1335" s="187" t="s">
        <v>2475</v>
      </c>
      <c r="D1335" s="439" t="s">
        <v>2476</v>
      </c>
      <c r="E1335" s="561">
        <f t="shared" si="101"/>
        <v>4.49</v>
      </c>
      <c r="F1335" s="189">
        <v>4.53</v>
      </c>
      <c r="G1335" s="189">
        <v>4.4400000000000004</v>
      </c>
      <c r="H1335" s="189">
        <v>4.5</v>
      </c>
      <c r="I1335" s="189">
        <v>4.49</v>
      </c>
    </row>
    <row r="1336" spans="1:9">
      <c r="A1336" s="519"/>
      <c r="B1336" s="521"/>
      <c r="C1336" s="187" t="s">
        <v>2477</v>
      </c>
      <c r="D1336" s="439" t="s">
        <v>2478</v>
      </c>
      <c r="E1336" s="561">
        <f t="shared" si="101"/>
        <v>4.5150000000000006</v>
      </c>
      <c r="F1336" s="189">
        <v>4.53</v>
      </c>
      <c r="G1336" s="189">
        <v>4.5</v>
      </c>
      <c r="H1336" s="189">
        <v>4.53</v>
      </c>
      <c r="I1336" s="189">
        <v>4.5</v>
      </c>
    </row>
    <row r="1337" spans="1:9">
      <c r="A1337" s="519"/>
      <c r="B1337" s="521"/>
      <c r="C1337" s="187" t="s">
        <v>2479</v>
      </c>
      <c r="D1337" s="439" t="s">
        <v>770</v>
      </c>
      <c r="E1337" s="561">
        <f t="shared" si="101"/>
        <v>4.4975000000000005</v>
      </c>
      <c r="F1337" s="189">
        <v>4.5</v>
      </c>
      <c r="G1337" s="189">
        <v>4.5</v>
      </c>
      <c r="H1337" s="189">
        <v>4.4800000000000004</v>
      </c>
      <c r="I1337" s="189">
        <v>4.51</v>
      </c>
    </row>
    <row r="1338" spans="1:9">
      <c r="A1338" s="519"/>
      <c r="B1338" s="521"/>
      <c r="C1338" s="187" t="s">
        <v>2480</v>
      </c>
      <c r="D1338" s="439" t="s">
        <v>2481</v>
      </c>
      <c r="E1338" s="561">
        <f t="shared" si="101"/>
        <v>4.4725000000000001</v>
      </c>
      <c r="F1338" s="189">
        <v>4.46</v>
      </c>
      <c r="G1338" s="189">
        <v>4.46</v>
      </c>
      <c r="H1338" s="189">
        <v>4.4400000000000004</v>
      </c>
      <c r="I1338" s="189">
        <v>4.53</v>
      </c>
    </row>
    <row r="1339" spans="1:9">
      <c r="A1339" s="519"/>
      <c r="B1339" s="521"/>
      <c r="C1339" s="187" t="s">
        <v>2482</v>
      </c>
      <c r="D1339" s="439" t="s">
        <v>766</v>
      </c>
      <c r="E1339" s="561">
        <f t="shared" si="101"/>
        <v>4.5025000000000004</v>
      </c>
      <c r="F1339" s="189">
        <v>4.5</v>
      </c>
      <c r="G1339" s="189">
        <v>4.49</v>
      </c>
      <c r="H1339" s="189">
        <v>4.49</v>
      </c>
      <c r="I1339" s="189">
        <v>4.53</v>
      </c>
    </row>
    <row r="1340" spans="1:9">
      <c r="A1340" s="519"/>
      <c r="B1340" s="521"/>
      <c r="C1340" s="205" t="s">
        <v>2483</v>
      </c>
      <c r="D1340" s="451" t="s">
        <v>2484</v>
      </c>
      <c r="E1340" s="562">
        <f t="shared" si="101"/>
        <v>4.4700000000000006</v>
      </c>
      <c r="F1340" s="191">
        <v>4.5</v>
      </c>
      <c r="G1340" s="191">
        <v>4.46</v>
      </c>
      <c r="H1340" s="191">
        <v>4.46</v>
      </c>
      <c r="I1340" s="191">
        <v>4.46</v>
      </c>
    </row>
    <row r="1341" spans="1:9">
      <c r="A1341" s="519"/>
      <c r="B1341" s="521"/>
      <c r="C1341" s="205" t="s">
        <v>2485</v>
      </c>
      <c r="D1341" s="451" t="s">
        <v>2486</v>
      </c>
      <c r="E1341" s="562">
        <f t="shared" si="101"/>
        <v>4.4649999999999999</v>
      </c>
      <c r="F1341" s="191">
        <v>4.47</v>
      </c>
      <c r="G1341" s="191">
        <v>4.46</v>
      </c>
      <c r="H1341" s="191">
        <v>4.4400000000000004</v>
      </c>
      <c r="I1341" s="191">
        <v>4.49</v>
      </c>
    </row>
    <row r="1342" spans="1:9">
      <c r="A1342" s="519"/>
      <c r="B1342" s="521"/>
      <c r="C1342" s="205" t="s">
        <v>2487</v>
      </c>
      <c r="D1342" s="451" t="s">
        <v>2488</v>
      </c>
      <c r="E1342" s="562">
        <f t="shared" si="101"/>
        <v>4.4449999999999994</v>
      </c>
      <c r="F1342" s="191">
        <v>4.41</v>
      </c>
      <c r="G1342" s="191">
        <v>4.43</v>
      </c>
      <c r="H1342" s="191">
        <v>4.47</v>
      </c>
      <c r="I1342" s="191">
        <v>4.47</v>
      </c>
    </row>
    <row r="1343" spans="1:9">
      <c r="A1343" s="519"/>
      <c r="B1343" s="521"/>
      <c r="C1343" s="205" t="s">
        <v>2489</v>
      </c>
      <c r="D1343" s="451" t="s">
        <v>2490</v>
      </c>
      <c r="E1343" s="562">
        <f t="shared" si="101"/>
        <v>4.4000000000000004</v>
      </c>
      <c r="F1343" s="191">
        <v>4.4000000000000004</v>
      </c>
      <c r="G1343" s="191">
        <v>4.37</v>
      </c>
      <c r="H1343" s="191">
        <v>4.3899999999999997</v>
      </c>
      <c r="I1343" s="191">
        <v>4.4400000000000004</v>
      </c>
    </row>
    <row r="1344" spans="1:9" ht="16.5" customHeight="1">
      <c r="A1344" s="522" t="s">
        <v>5740</v>
      </c>
      <c r="B1344" s="520" t="s">
        <v>2499</v>
      </c>
      <c r="C1344" s="535"/>
      <c r="D1344" s="538"/>
      <c r="E1344" s="470">
        <f>AVERAGE(E1345:E1349)</f>
        <v>4.6444999999999999</v>
      </c>
      <c r="F1344" s="470">
        <f>AVERAGE(F1345:F1349)</f>
        <v>4.6399999999999997</v>
      </c>
      <c r="G1344" s="470">
        <f>AVERAGE(G1345:G1349)</f>
        <v>4.6399999999999997</v>
      </c>
      <c r="H1344" s="470">
        <f>AVERAGE(H1345:H1349)</f>
        <v>4.6399999999999997</v>
      </c>
      <c r="I1344" s="470">
        <f>AVERAGE(I1345:I1349)</f>
        <v>4.6580000000000004</v>
      </c>
    </row>
    <row r="1345" spans="1:9">
      <c r="A1345" s="519"/>
      <c r="B1345" s="521"/>
      <c r="C1345" s="200" t="s">
        <v>2491</v>
      </c>
      <c r="D1345" s="452" t="s">
        <v>2493</v>
      </c>
      <c r="E1345" s="560">
        <f>AVERAGE(F1345:I1345)</f>
        <v>4.6624999999999996</v>
      </c>
      <c r="F1345" s="138">
        <v>4.6399999999999997</v>
      </c>
      <c r="G1345" s="138">
        <v>4.6399999999999997</v>
      </c>
      <c r="H1345" s="138">
        <v>4.6399999999999997</v>
      </c>
      <c r="I1345" s="138">
        <v>4.7300000000000004</v>
      </c>
    </row>
    <row r="1346" spans="1:9">
      <c r="A1346" s="519"/>
      <c r="B1346" s="521"/>
      <c r="C1346" s="187" t="s">
        <v>2491</v>
      </c>
      <c r="D1346" s="442" t="s">
        <v>2492</v>
      </c>
      <c r="E1346" s="561">
        <f>AVERAGE(F1346:I1346)</f>
        <v>4.6399999999999997</v>
      </c>
      <c r="F1346" s="189">
        <v>4.6399999999999997</v>
      </c>
      <c r="G1346" s="189">
        <v>4.6399999999999997</v>
      </c>
      <c r="H1346" s="189">
        <v>4.6399999999999997</v>
      </c>
      <c r="I1346" s="189">
        <v>4.6399999999999997</v>
      </c>
    </row>
    <row r="1347" spans="1:9">
      <c r="A1347" s="519"/>
      <c r="B1347" s="521"/>
      <c r="C1347" s="187" t="s">
        <v>2494</v>
      </c>
      <c r="D1347" s="439" t="s">
        <v>2495</v>
      </c>
      <c r="E1347" s="561">
        <f>AVERAGE(F1347:I1347)</f>
        <v>4.6399999999999997</v>
      </c>
      <c r="F1347" s="189">
        <v>4.6399999999999997</v>
      </c>
      <c r="G1347" s="189">
        <v>4.6399999999999997</v>
      </c>
      <c r="H1347" s="189">
        <v>4.6399999999999997</v>
      </c>
      <c r="I1347" s="189">
        <v>4.6399999999999997</v>
      </c>
    </row>
    <row r="1348" spans="1:9">
      <c r="A1348" s="519"/>
      <c r="B1348" s="521"/>
      <c r="C1348" s="187" t="s">
        <v>2491</v>
      </c>
      <c r="D1348" s="439" t="s">
        <v>1082</v>
      </c>
      <c r="E1348" s="561">
        <f>AVERAGE(F1348:I1348)</f>
        <v>4.6399999999999997</v>
      </c>
      <c r="F1348" s="189">
        <v>4.6399999999999997</v>
      </c>
      <c r="G1348" s="189">
        <v>4.6399999999999997</v>
      </c>
      <c r="H1348" s="189">
        <v>4.6399999999999997</v>
      </c>
      <c r="I1348" s="189">
        <v>4.6399999999999997</v>
      </c>
    </row>
    <row r="1349" spans="1:9">
      <c r="A1349" s="519"/>
      <c r="B1349" s="521"/>
      <c r="C1349" s="187" t="s">
        <v>2494</v>
      </c>
      <c r="D1349" s="439" t="s">
        <v>504</v>
      </c>
      <c r="E1349" s="561">
        <f>AVERAGE(F1349:I1349)</f>
        <v>4.6399999999999997</v>
      </c>
      <c r="F1349" s="189">
        <v>4.6399999999999997</v>
      </c>
      <c r="G1349" s="189">
        <v>4.6399999999999997</v>
      </c>
      <c r="H1349" s="189">
        <v>4.6399999999999997</v>
      </c>
      <c r="I1349" s="189">
        <v>4.6399999999999997</v>
      </c>
    </row>
    <row r="1350" spans="1:9" ht="16.5" customHeight="1">
      <c r="A1350" s="522" t="s">
        <v>5742</v>
      </c>
      <c r="B1350" s="520" t="s">
        <v>155</v>
      </c>
      <c r="C1350" s="535"/>
      <c r="D1350" s="538"/>
      <c r="E1350" s="470">
        <f>AVERAGE(E1351:E1371)</f>
        <v>4.4790476190476189</v>
      </c>
      <c r="F1350" s="470">
        <f>AVERAGE(F1351:F1371)</f>
        <v>4.4871428571428575</v>
      </c>
      <c r="G1350" s="470">
        <f>AVERAGE(G1351:G1371)</f>
        <v>4.4914285714285702</v>
      </c>
      <c r="H1350" s="470">
        <f>AVERAGE(H1351:H1371)</f>
        <v>4.4585714285714273</v>
      </c>
      <c r="I1350" s="470">
        <f>AVERAGE(I1351:I1371)</f>
        <v>4.4790476190476181</v>
      </c>
    </row>
    <row r="1351" spans="1:9">
      <c r="A1351" s="519"/>
      <c r="B1351" s="521"/>
      <c r="C1351" s="185" t="s">
        <v>2763</v>
      </c>
      <c r="D1351" s="445" t="s">
        <v>2764</v>
      </c>
      <c r="E1351" s="560">
        <f t="shared" ref="E1351:E1371" si="102">AVERAGE(F1351:I1351)</f>
        <v>3.9025000000000003</v>
      </c>
      <c r="F1351" s="196">
        <v>3.91</v>
      </c>
      <c r="G1351" s="196">
        <v>3.9</v>
      </c>
      <c r="H1351" s="196">
        <v>3.83</v>
      </c>
      <c r="I1351" s="196">
        <v>3.97</v>
      </c>
    </row>
    <row r="1352" spans="1:9">
      <c r="A1352" s="519"/>
      <c r="B1352" s="521"/>
      <c r="C1352" s="203" t="s">
        <v>979</v>
      </c>
      <c r="D1352" s="204" t="s">
        <v>980</v>
      </c>
      <c r="E1352" s="561">
        <f t="shared" si="102"/>
        <v>4.5549999999999997</v>
      </c>
      <c r="F1352" s="196">
        <v>4.55</v>
      </c>
      <c r="G1352" s="196">
        <v>4.5999999999999996</v>
      </c>
      <c r="H1352" s="196">
        <v>4.5199999999999996</v>
      </c>
      <c r="I1352" s="196">
        <v>4.55</v>
      </c>
    </row>
    <row r="1353" spans="1:9">
      <c r="A1353" s="519"/>
      <c r="B1353" s="521"/>
      <c r="C1353" s="203" t="s">
        <v>981</v>
      </c>
      <c r="D1353" s="204" t="s">
        <v>982</v>
      </c>
      <c r="E1353" s="561">
        <f t="shared" si="102"/>
        <v>4.4474999999999998</v>
      </c>
      <c r="F1353" s="196">
        <v>4.45</v>
      </c>
      <c r="G1353" s="196">
        <v>4.5</v>
      </c>
      <c r="H1353" s="196">
        <v>4.43</v>
      </c>
      <c r="I1353" s="196">
        <v>4.41</v>
      </c>
    </row>
    <row r="1354" spans="1:9">
      <c r="A1354" s="519"/>
      <c r="B1354" s="521"/>
      <c r="C1354" s="203" t="s">
        <v>337</v>
      </c>
      <c r="D1354" s="204" t="s">
        <v>796</v>
      </c>
      <c r="E1354" s="561">
        <f t="shared" si="102"/>
        <v>4.79</v>
      </c>
      <c r="F1354" s="196">
        <v>4.83</v>
      </c>
      <c r="G1354" s="196">
        <v>4.83</v>
      </c>
      <c r="H1354" s="196">
        <v>4.75</v>
      </c>
      <c r="I1354" s="196">
        <v>4.75</v>
      </c>
    </row>
    <row r="1355" spans="1:9">
      <c r="A1355" s="519"/>
      <c r="B1355" s="521"/>
      <c r="C1355" s="203" t="s">
        <v>445</v>
      </c>
      <c r="D1355" s="204" t="s">
        <v>792</v>
      </c>
      <c r="E1355" s="561">
        <f t="shared" si="102"/>
        <v>4.5999999999999996</v>
      </c>
      <c r="F1355" s="196">
        <v>4.5999999999999996</v>
      </c>
      <c r="G1355" s="196">
        <v>4.67</v>
      </c>
      <c r="H1355" s="196">
        <v>4.5999999999999996</v>
      </c>
      <c r="I1355" s="196">
        <v>4.53</v>
      </c>
    </row>
    <row r="1356" spans="1:9">
      <c r="A1356" s="519"/>
      <c r="B1356" s="521"/>
      <c r="C1356" s="203" t="s">
        <v>331</v>
      </c>
      <c r="D1356" s="204" t="s">
        <v>444</v>
      </c>
      <c r="E1356" s="561">
        <f t="shared" si="102"/>
        <v>4.4250000000000007</v>
      </c>
      <c r="F1356" s="196">
        <v>4.45</v>
      </c>
      <c r="G1356" s="196">
        <v>4.45</v>
      </c>
      <c r="H1356" s="196">
        <v>4.45</v>
      </c>
      <c r="I1356" s="196">
        <v>4.3499999999999996</v>
      </c>
    </row>
    <row r="1357" spans="1:9">
      <c r="A1357" s="519"/>
      <c r="B1357" s="521"/>
      <c r="C1357" s="203" t="s">
        <v>537</v>
      </c>
      <c r="D1357" s="204" t="s">
        <v>330</v>
      </c>
      <c r="E1357" s="561">
        <f t="shared" si="102"/>
        <v>4.4924999999999997</v>
      </c>
      <c r="F1357" s="196">
        <v>4.5</v>
      </c>
      <c r="G1357" s="196">
        <v>4.42</v>
      </c>
      <c r="H1357" s="196">
        <v>4.5</v>
      </c>
      <c r="I1357" s="196">
        <v>4.55</v>
      </c>
    </row>
    <row r="1358" spans="1:9">
      <c r="A1358" s="519"/>
      <c r="B1358" s="521"/>
      <c r="C1358" s="203" t="s">
        <v>335</v>
      </c>
      <c r="D1358" s="204" t="s">
        <v>336</v>
      </c>
      <c r="E1358" s="561">
        <f t="shared" si="102"/>
        <v>4.79</v>
      </c>
      <c r="F1358" s="196">
        <v>4.79</v>
      </c>
      <c r="G1358" s="196">
        <v>4.79</v>
      </c>
      <c r="H1358" s="196">
        <v>4.79</v>
      </c>
      <c r="I1358" s="196">
        <v>4.79</v>
      </c>
    </row>
    <row r="1359" spans="1:9">
      <c r="A1359" s="519"/>
      <c r="B1359" s="521"/>
      <c r="C1359" s="203" t="s">
        <v>2765</v>
      </c>
      <c r="D1359" s="204" t="s">
        <v>328</v>
      </c>
      <c r="E1359" s="561">
        <f t="shared" si="102"/>
        <v>4.3</v>
      </c>
      <c r="F1359" s="196">
        <v>4.3</v>
      </c>
      <c r="G1359" s="196">
        <v>4.4000000000000004</v>
      </c>
      <c r="H1359" s="196">
        <v>4.2</v>
      </c>
      <c r="I1359" s="196">
        <v>4.3</v>
      </c>
    </row>
    <row r="1360" spans="1:9">
      <c r="A1360" s="519"/>
      <c r="B1360" s="521"/>
      <c r="C1360" s="203" t="s">
        <v>2766</v>
      </c>
      <c r="D1360" s="204" t="s">
        <v>2498</v>
      </c>
      <c r="E1360" s="561">
        <f t="shared" si="102"/>
        <v>4.5774999999999997</v>
      </c>
      <c r="F1360" s="196">
        <v>4.5599999999999996</v>
      </c>
      <c r="G1360" s="196">
        <v>4.5599999999999996</v>
      </c>
      <c r="H1360" s="196">
        <v>4.58</v>
      </c>
      <c r="I1360" s="196">
        <v>4.6100000000000003</v>
      </c>
    </row>
    <row r="1361" spans="1:9">
      <c r="A1361" s="519"/>
      <c r="B1361" s="521"/>
      <c r="C1361" s="203" t="s">
        <v>2762</v>
      </c>
      <c r="D1361" s="204" t="s">
        <v>2761</v>
      </c>
      <c r="E1361" s="561">
        <f t="shared" si="102"/>
        <v>4.21</v>
      </c>
      <c r="F1361" s="196">
        <v>4.21</v>
      </c>
      <c r="G1361" s="196">
        <v>4.26</v>
      </c>
      <c r="H1361" s="196">
        <v>4.1900000000000004</v>
      </c>
      <c r="I1361" s="196">
        <v>4.18</v>
      </c>
    </row>
    <row r="1362" spans="1:9">
      <c r="A1362" s="519"/>
      <c r="B1362" s="521"/>
      <c r="C1362" s="203" t="s">
        <v>803</v>
      </c>
      <c r="D1362" s="204" t="s">
        <v>672</v>
      </c>
      <c r="E1362" s="561">
        <f t="shared" si="102"/>
        <v>4.6550000000000002</v>
      </c>
      <c r="F1362" s="196">
        <v>4.6900000000000004</v>
      </c>
      <c r="G1362" s="196">
        <v>4.5599999999999996</v>
      </c>
      <c r="H1362" s="196">
        <v>4.62</v>
      </c>
      <c r="I1362" s="196">
        <v>4.75</v>
      </c>
    </row>
    <row r="1363" spans="1:9">
      <c r="A1363" s="519"/>
      <c r="B1363" s="521"/>
      <c r="C1363" s="203" t="s">
        <v>669</v>
      </c>
      <c r="D1363" s="204" t="s">
        <v>802</v>
      </c>
      <c r="E1363" s="561">
        <f t="shared" si="102"/>
        <v>4.6174999999999997</v>
      </c>
      <c r="F1363" s="196">
        <v>4.63</v>
      </c>
      <c r="G1363" s="196">
        <v>4.66</v>
      </c>
      <c r="H1363" s="196">
        <v>4.59</v>
      </c>
      <c r="I1363" s="196">
        <v>4.59</v>
      </c>
    </row>
    <row r="1364" spans="1:9">
      <c r="A1364" s="519"/>
      <c r="B1364" s="521"/>
      <c r="C1364" s="203" t="s">
        <v>673</v>
      </c>
      <c r="D1364" s="204" t="s">
        <v>806</v>
      </c>
      <c r="E1364" s="561">
        <f t="shared" si="102"/>
        <v>4.8525</v>
      </c>
      <c r="F1364" s="196">
        <v>4.8</v>
      </c>
      <c r="G1364" s="196">
        <v>4.87</v>
      </c>
      <c r="H1364" s="196">
        <v>4.87</v>
      </c>
      <c r="I1364" s="196">
        <v>4.87</v>
      </c>
    </row>
    <row r="1365" spans="1:9">
      <c r="A1365" s="519"/>
      <c r="B1365" s="521"/>
      <c r="C1365" s="203" t="s">
        <v>675</v>
      </c>
      <c r="D1365" s="204" t="s">
        <v>676</v>
      </c>
      <c r="E1365" s="561">
        <f t="shared" si="102"/>
        <v>4.4074999999999998</v>
      </c>
      <c r="F1365" s="196">
        <v>4.42</v>
      </c>
      <c r="G1365" s="196">
        <v>4.42</v>
      </c>
      <c r="H1365" s="196">
        <v>4.42</v>
      </c>
      <c r="I1365" s="196">
        <v>4.37</v>
      </c>
    </row>
    <row r="1366" spans="1:9">
      <c r="A1366" s="519"/>
      <c r="B1366" s="521"/>
      <c r="C1366" s="203" t="s">
        <v>809</v>
      </c>
      <c r="D1366" s="204" t="s">
        <v>810</v>
      </c>
      <c r="E1366" s="561">
        <f t="shared" si="102"/>
        <v>4.3</v>
      </c>
      <c r="F1366" s="196">
        <v>4.3</v>
      </c>
      <c r="G1366" s="196">
        <v>4.3</v>
      </c>
      <c r="H1366" s="196">
        <v>4.3</v>
      </c>
      <c r="I1366" s="196">
        <v>4.3</v>
      </c>
    </row>
    <row r="1367" spans="1:9">
      <c r="A1367" s="519"/>
      <c r="B1367" s="521"/>
      <c r="C1367" s="203" t="s">
        <v>543</v>
      </c>
      <c r="D1367" s="204" t="s">
        <v>458</v>
      </c>
      <c r="E1367" s="561">
        <f t="shared" si="102"/>
        <v>4.7149999999999999</v>
      </c>
      <c r="F1367" s="196">
        <v>4.7300000000000004</v>
      </c>
      <c r="G1367" s="196">
        <v>4.74</v>
      </c>
      <c r="H1367" s="196">
        <v>4.68</v>
      </c>
      <c r="I1367" s="196">
        <v>4.71</v>
      </c>
    </row>
    <row r="1368" spans="1:9">
      <c r="A1368" s="519"/>
      <c r="B1368" s="521"/>
      <c r="C1368" s="203" t="s">
        <v>2766</v>
      </c>
      <c r="D1368" s="204" t="s">
        <v>2767</v>
      </c>
      <c r="E1368" s="561">
        <f t="shared" si="102"/>
        <v>4.6124999999999998</v>
      </c>
      <c r="F1368" s="196">
        <v>4.63</v>
      </c>
      <c r="G1368" s="196">
        <v>4.59</v>
      </c>
      <c r="H1368" s="196">
        <v>4.5999999999999996</v>
      </c>
      <c r="I1368" s="196">
        <v>4.63</v>
      </c>
    </row>
    <row r="1369" spans="1:9">
      <c r="A1369" s="519"/>
      <c r="B1369" s="521"/>
      <c r="C1369" s="203" t="s">
        <v>459</v>
      </c>
      <c r="D1369" s="204" t="s">
        <v>2768</v>
      </c>
      <c r="E1369" s="561">
        <f t="shared" si="102"/>
        <v>4.58</v>
      </c>
      <c r="F1369" s="196">
        <v>4.58</v>
      </c>
      <c r="G1369" s="196">
        <v>4.58</v>
      </c>
      <c r="H1369" s="196">
        <v>4.6100000000000003</v>
      </c>
      <c r="I1369" s="196">
        <v>4.55</v>
      </c>
    </row>
    <row r="1370" spans="1:9">
      <c r="A1370" s="519"/>
      <c r="B1370" s="521"/>
      <c r="C1370" s="203" t="s">
        <v>1123</v>
      </c>
      <c r="D1370" s="204" t="s">
        <v>2769</v>
      </c>
      <c r="E1370" s="561">
        <f t="shared" si="102"/>
        <v>3.8825000000000003</v>
      </c>
      <c r="F1370" s="196">
        <v>3.93</v>
      </c>
      <c r="G1370" s="196">
        <v>3.87</v>
      </c>
      <c r="H1370" s="196">
        <v>3.8</v>
      </c>
      <c r="I1370" s="196">
        <v>3.93</v>
      </c>
    </row>
    <row r="1371" spans="1:9">
      <c r="A1371" s="519"/>
      <c r="B1371" s="521"/>
      <c r="C1371" s="203" t="s">
        <v>2770</v>
      </c>
      <c r="D1371" s="204" t="s">
        <v>2771</v>
      </c>
      <c r="E1371" s="561">
        <f t="shared" si="102"/>
        <v>4.3475000000000001</v>
      </c>
      <c r="F1371" s="196">
        <v>4.37</v>
      </c>
      <c r="G1371" s="196">
        <v>4.3499999999999996</v>
      </c>
      <c r="H1371" s="196">
        <v>4.3</v>
      </c>
      <c r="I1371" s="196">
        <v>4.37</v>
      </c>
    </row>
    <row r="1372" spans="1:9" ht="16.5" customHeight="1">
      <c r="A1372" s="522" t="s">
        <v>5743</v>
      </c>
      <c r="B1372" s="520" t="s">
        <v>155</v>
      </c>
      <c r="C1372" s="535"/>
      <c r="D1372" s="538"/>
      <c r="E1372" s="470">
        <f>AVERAGE(E1373:E1395)</f>
        <v>4.5411956521739123</v>
      </c>
      <c r="F1372" s="470">
        <f>AVERAGE(F1373:F1395)</f>
        <v>4.5465217391304344</v>
      </c>
      <c r="G1372" s="470">
        <f>AVERAGE(G1373:G1395)</f>
        <v>4.557391304347826</v>
      </c>
      <c r="H1372" s="470">
        <f>AVERAGE(H1373:H1395)</f>
        <v>4.537826086956521</v>
      </c>
      <c r="I1372" s="470">
        <f>AVERAGE(I1373:I1395)</f>
        <v>4.5230434782608695</v>
      </c>
    </row>
    <row r="1373" spans="1:9">
      <c r="A1373" s="519"/>
      <c r="B1373" s="521"/>
      <c r="C1373" s="185" t="s">
        <v>2780</v>
      </c>
      <c r="D1373" s="445" t="s">
        <v>2781</v>
      </c>
      <c r="E1373" s="560">
        <f t="shared" ref="E1373:E1395" si="103">AVERAGE(F1373:I1373)</f>
        <v>4.7249999999999996</v>
      </c>
      <c r="F1373" s="196">
        <v>4.71</v>
      </c>
      <c r="G1373" s="196">
        <v>4.74</v>
      </c>
      <c r="H1373" s="196">
        <v>4.6900000000000004</v>
      </c>
      <c r="I1373" s="196">
        <v>4.76</v>
      </c>
    </row>
    <row r="1374" spans="1:9">
      <c r="A1374" s="519"/>
      <c r="B1374" s="521"/>
      <c r="C1374" s="203" t="s">
        <v>979</v>
      </c>
      <c r="D1374" s="204" t="s">
        <v>980</v>
      </c>
      <c r="E1374" s="561">
        <f t="shared" si="103"/>
        <v>4.5649999999999995</v>
      </c>
      <c r="F1374" s="196">
        <v>4.5599999999999996</v>
      </c>
      <c r="G1374" s="196">
        <v>4.5599999999999996</v>
      </c>
      <c r="H1374" s="196">
        <v>4.58</v>
      </c>
      <c r="I1374" s="196">
        <v>4.5599999999999996</v>
      </c>
    </row>
    <row r="1375" spans="1:9">
      <c r="A1375" s="519"/>
      <c r="B1375" s="521"/>
      <c r="C1375" s="203" t="s">
        <v>981</v>
      </c>
      <c r="D1375" s="204" t="s">
        <v>982</v>
      </c>
      <c r="E1375" s="561">
        <f t="shared" si="103"/>
        <v>4.4625000000000004</v>
      </c>
      <c r="F1375" s="196">
        <v>4.46</v>
      </c>
      <c r="G1375" s="196">
        <v>4.5</v>
      </c>
      <c r="H1375" s="196">
        <v>4.46</v>
      </c>
      <c r="I1375" s="196">
        <v>4.43</v>
      </c>
    </row>
    <row r="1376" spans="1:9">
      <c r="A1376" s="519"/>
      <c r="B1376" s="521"/>
      <c r="C1376" s="203" t="s">
        <v>337</v>
      </c>
      <c r="D1376" s="204" t="s">
        <v>338</v>
      </c>
      <c r="E1376" s="561">
        <f t="shared" si="103"/>
        <v>4.6850000000000005</v>
      </c>
      <c r="F1376" s="196">
        <v>4.6900000000000004</v>
      </c>
      <c r="G1376" s="196">
        <v>4.6900000000000004</v>
      </c>
      <c r="H1376" s="196">
        <v>4.6900000000000004</v>
      </c>
      <c r="I1376" s="196">
        <v>4.67</v>
      </c>
    </row>
    <row r="1377" spans="1:9">
      <c r="A1377" s="519"/>
      <c r="B1377" s="521"/>
      <c r="C1377" s="203" t="s">
        <v>333</v>
      </c>
      <c r="D1377" s="204" t="s">
        <v>334</v>
      </c>
      <c r="E1377" s="561">
        <f t="shared" si="103"/>
        <v>4.6624999999999996</v>
      </c>
      <c r="F1377" s="196">
        <v>4.67</v>
      </c>
      <c r="G1377" s="196">
        <v>4.67</v>
      </c>
      <c r="H1377" s="196">
        <v>4.6399999999999997</v>
      </c>
      <c r="I1377" s="196">
        <v>4.67</v>
      </c>
    </row>
    <row r="1378" spans="1:9">
      <c r="A1378" s="519"/>
      <c r="B1378" s="521"/>
      <c r="C1378" s="203" t="s">
        <v>331</v>
      </c>
      <c r="D1378" s="204" t="s">
        <v>332</v>
      </c>
      <c r="E1378" s="561">
        <f t="shared" si="103"/>
        <v>4.57</v>
      </c>
      <c r="F1378" s="196">
        <v>4.6100000000000003</v>
      </c>
      <c r="G1378" s="196">
        <v>4.5599999999999996</v>
      </c>
      <c r="H1378" s="196">
        <v>4.6100000000000003</v>
      </c>
      <c r="I1378" s="196">
        <v>4.5</v>
      </c>
    </row>
    <row r="1379" spans="1:9">
      <c r="A1379" s="519"/>
      <c r="B1379" s="521"/>
      <c r="C1379" s="203" t="s">
        <v>329</v>
      </c>
      <c r="D1379" s="204" t="s">
        <v>330</v>
      </c>
      <c r="E1379" s="561">
        <f t="shared" si="103"/>
        <v>4.5824999999999996</v>
      </c>
      <c r="F1379" s="196">
        <v>4.6399999999999997</v>
      </c>
      <c r="G1379" s="196">
        <v>4.6399999999999997</v>
      </c>
      <c r="H1379" s="196">
        <v>4.55</v>
      </c>
      <c r="I1379" s="196">
        <v>4.5</v>
      </c>
    </row>
    <row r="1380" spans="1:9">
      <c r="A1380" s="519"/>
      <c r="B1380" s="521"/>
      <c r="C1380" s="203" t="s">
        <v>335</v>
      </c>
      <c r="D1380" s="204" t="s">
        <v>336</v>
      </c>
      <c r="E1380" s="561">
        <f t="shared" si="103"/>
        <v>4.5625</v>
      </c>
      <c r="F1380" s="196">
        <v>4.47</v>
      </c>
      <c r="G1380" s="196">
        <v>4.6399999999999997</v>
      </c>
      <c r="H1380" s="196">
        <v>4.57</v>
      </c>
      <c r="I1380" s="196">
        <v>4.57</v>
      </c>
    </row>
    <row r="1381" spans="1:9">
      <c r="A1381" s="519"/>
      <c r="B1381" s="521"/>
      <c r="C1381" s="203" t="s">
        <v>2765</v>
      </c>
      <c r="D1381" s="204" t="s">
        <v>328</v>
      </c>
      <c r="E1381" s="561">
        <f t="shared" si="103"/>
        <v>4.1775000000000002</v>
      </c>
      <c r="F1381" s="196">
        <v>4.1399999999999997</v>
      </c>
      <c r="G1381" s="196">
        <v>4.29</v>
      </c>
      <c r="H1381" s="196">
        <v>4.1399999999999997</v>
      </c>
      <c r="I1381" s="196">
        <v>4.1399999999999997</v>
      </c>
    </row>
    <row r="1382" spans="1:9">
      <c r="A1382" s="519"/>
      <c r="B1382" s="521"/>
      <c r="C1382" s="203" t="s">
        <v>511</v>
      </c>
      <c r="D1382" s="204" t="s">
        <v>2785</v>
      </c>
      <c r="E1382" s="561">
        <f t="shared" si="103"/>
        <v>4.6750000000000007</v>
      </c>
      <c r="F1382" s="196">
        <v>4.67</v>
      </c>
      <c r="G1382" s="196">
        <v>4.66</v>
      </c>
      <c r="H1382" s="196">
        <v>4.7</v>
      </c>
      <c r="I1382" s="196">
        <v>4.67</v>
      </c>
    </row>
    <row r="1383" spans="1:9">
      <c r="A1383" s="519"/>
      <c r="B1383" s="521"/>
      <c r="C1383" s="203" t="s">
        <v>2762</v>
      </c>
      <c r="D1383" s="204" t="s">
        <v>2761</v>
      </c>
      <c r="E1383" s="561">
        <f t="shared" si="103"/>
        <v>4.3524999999999991</v>
      </c>
      <c r="F1383" s="196">
        <v>4.3899999999999997</v>
      </c>
      <c r="G1383" s="196">
        <v>4.3899999999999997</v>
      </c>
      <c r="H1383" s="196">
        <v>4.3</v>
      </c>
      <c r="I1383" s="196">
        <v>4.33</v>
      </c>
    </row>
    <row r="1384" spans="1:9">
      <c r="A1384" s="519"/>
      <c r="B1384" s="521"/>
      <c r="C1384" s="203" t="s">
        <v>671</v>
      </c>
      <c r="D1384" s="204" t="s">
        <v>672</v>
      </c>
      <c r="E1384" s="561">
        <f t="shared" si="103"/>
        <v>4.6050000000000004</v>
      </c>
      <c r="F1384" s="196">
        <v>4.59</v>
      </c>
      <c r="G1384" s="196">
        <v>4.59</v>
      </c>
      <c r="H1384" s="196">
        <v>4.6500000000000004</v>
      </c>
      <c r="I1384" s="196">
        <v>4.59</v>
      </c>
    </row>
    <row r="1385" spans="1:9">
      <c r="A1385" s="519"/>
      <c r="B1385" s="521"/>
      <c r="C1385" s="203" t="s">
        <v>669</v>
      </c>
      <c r="D1385" s="204" t="s">
        <v>670</v>
      </c>
      <c r="E1385" s="561">
        <f t="shared" si="103"/>
        <v>4.7050000000000001</v>
      </c>
      <c r="F1385" s="196">
        <v>4.72</v>
      </c>
      <c r="G1385" s="196">
        <v>4.72</v>
      </c>
      <c r="H1385" s="196">
        <v>4.6900000000000004</v>
      </c>
      <c r="I1385" s="196">
        <v>4.6900000000000004</v>
      </c>
    </row>
    <row r="1386" spans="1:9">
      <c r="A1386" s="519"/>
      <c r="B1386" s="521"/>
      <c r="C1386" s="203" t="s">
        <v>673</v>
      </c>
      <c r="D1386" s="204" t="s">
        <v>674</v>
      </c>
      <c r="E1386" s="561">
        <f t="shared" si="103"/>
        <v>4.88</v>
      </c>
      <c r="F1386" s="196">
        <v>4.88</v>
      </c>
      <c r="G1386" s="196">
        <v>4.88</v>
      </c>
      <c r="H1386" s="196">
        <v>4.88</v>
      </c>
      <c r="I1386" s="196">
        <v>4.88</v>
      </c>
    </row>
    <row r="1387" spans="1:9">
      <c r="A1387" s="519"/>
      <c r="B1387" s="521"/>
      <c r="C1387" s="203" t="s">
        <v>675</v>
      </c>
      <c r="D1387" s="204" t="s">
        <v>676</v>
      </c>
      <c r="E1387" s="561">
        <f t="shared" si="103"/>
        <v>4.5424999999999995</v>
      </c>
      <c r="F1387" s="196">
        <v>4.67</v>
      </c>
      <c r="G1387" s="196">
        <v>4.5599999999999996</v>
      </c>
      <c r="H1387" s="196">
        <v>4.5599999999999996</v>
      </c>
      <c r="I1387" s="196">
        <v>4.38</v>
      </c>
    </row>
    <row r="1388" spans="1:9">
      <c r="A1388" s="519"/>
      <c r="B1388" s="521"/>
      <c r="C1388" s="203" t="s">
        <v>677</v>
      </c>
      <c r="D1388" s="204" t="s">
        <v>678</v>
      </c>
      <c r="E1388" s="561">
        <f t="shared" si="103"/>
        <v>4.42</v>
      </c>
      <c r="F1388" s="196">
        <v>4.42</v>
      </c>
      <c r="G1388" s="196">
        <v>4.42</v>
      </c>
      <c r="H1388" s="196">
        <v>4.42</v>
      </c>
      <c r="I1388" s="196">
        <v>4.42</v>
      </c>
    </row>
    <row r="1389" spans="1:9">
      <c r="A1389" s="519"/>
      <c r="B1389" s="521"/>
      <c r="C1389" s="203" t="s">
        <v>543</v>
      </c>
      <c r="D1389" s="204" t="s">
        <v>2782</v>
      </c>
      <c r="E1389" s="561">
        <f t="shared" si="103"/>
        <v>4.8450000000000006</v>
      </c>
      <c r="F1389" s="196">
        <v>4.8600000000000003</v>
      </c>
      <c r="G1389" s="196">
        <v>4.83</v>
      </c>
      <c r="H1389" s="196">
        <v>4.8600000000000003</v>
      </c>
      <c r="I1389" s="196">
        <v>4.83</v>
      </c>
    </row>
    <row r="1390" spans="1:9">
      <c r="A1390" s="519"/>
      <c r="B1390" s="521"/>
      <c r="C1390" s="203" t="s">
        <v>2783</v>
      </c>
      <c r="D1390" s="204" t="s">
        <v>2784</v>
      </c>
      <c r="E1390" s="561">
        <f t="shared" si="103"/>
        <v>4.6224999999999996</v>
      </c>
      <c r="F1390" s="196">
        <v>4.6100000000000003</v>
      </c>
      <c r="G1390" s="196">
        <v>4.6399999999999997</v>
      </c>
      <c r="H1390" s="196">
        <v>4.63</v>
      </c>
      <c r="I1390" s="196">
        <v>4.6100000000000003</v>
      </c>
    </row>
    <row r="1391" spans="1:9">
      <c r="A1391" s="519"/>
      <c r="B1391" s="521"/>
      <c r="C1391" s="203" t="s">
        <v>2786</v>
      </c>
      <c r="D1391" s="204" t="s">
        <v>2787</v>
      </c>
      <c r="E1391" s="561">
        <f t="shared" si="103"/>
        <v>4.6624999999999996</v>
      </c>
      <c r="F1391" s="196">
        <v>4.63</v>
      </c>
      <c r="G1391" s="196">
        <v>4.68</v>
      </c>
      <c r="H1391" s="196">
        <v>4.66</v>
      </c>
      <c r="I1391" s="196">
        <v>4.68</v>
      </c>
    </row>
    <row r="1392" spans="1:9">
      <c r="A1392" s="519"/>
      <c r="B1392" s="521"/>
      <c r="C1392" s="203" t="s">
        <v>2788</v>
      </c>
      <c r="D1392" s="204" t="s">
        <v>2789</v>
      </c>
      <c r="E1392" s="561">
        <f t="shared" si="103"/>
        <v>4.2175000000000002</v>
      </c>
      <c r="F1392" s="196">
        <v>4.25</v>
      </c>
      <c r="G1392" s="196">
        <v>4.1900000000000004</v>
      </c>
      <c r="H1392" s="196">
        <v>4.18</v>
      </c>
      <c r="I1392" s="196">
        <v>4.25</v>
      </c>
    </row>
    <row r="1393" spans="1:9">
      <c r="A1393" s="519"/>
      <c r="B1393" s="521"/>
      <c r="C1393" s="203" t="s">
        <v>459</v>
      </c>
      <c r="D1393" s="204" t="s">
        <v>460</v>
      </c>
      <c r="E1393" s="561">
        <f t="shared" si="103"/>
        <v>4.5924999999999994</v>
      </c>
      <c r="F1393" s="196">
        <v>4.58</v>
      </c>
      <c r="G1393" s="196">
        <v>4.62</v>
      </c>
      <c r="H1393" s="196">
        <v>4.6100000000000003</v>
      </c>
      <c r="I1393" s="196">
        <v>4.5599999999999996</v>
      </c>
    </row>
    <row r="1394" spans="1:9">
      <c r="A1394" s="519"/>
      <c r="B1394" s="521"/>
      <c r="C1394" s="203" t="s">
        <v>461</v>
      </c>
      <c r="D1394" s="204" t="s">
        <v>462</v>
      </c>
      <c r="E1394" s="561">
        <f t="shared" si="103"/>
        <v>3.86</v>
      </c>
      <c r="F1394" s="196">
        <v>3.86</v>
      </c>
      <c r="G1394" s="196">
        <v>3.86</v>
      </c>
      <c r="H1394" s="196">
        <v>3.86</v>
      </c>
      <c r="I1394" s="196">
        <v>3.86</v>
      </c>
    </row>
    <row r="1395" spans="1:9">
      <c r="A1395" s="519"/>
      <c r="B1395" s="521"/>
      <c r="C1395" s="203" t="s">
        <v>2770</v>
      </c>
      <c r="D1395" s="204" t="s">
        <v>2771</v>
      </c>
      <c r="E1395" s="561">
        <f t="shared" si="103"/>
        <v>4.4750000000000005</v>
      </c>
      <c r="F1395" s="196">
        <v>4.49</v>
      </c>
      <c r="G1395" s="196">
        <v>4.49</v>
      </c>
      <c r="H1395" s="196">
        <v>4.4400000000000004</v>
      </c>
      <c r="I1395" s="196">
        <v>4.4800000000000004</v>
      </c>
    </row>
    <row r="1396" spans="1:9" ht="16.5" customHeight="1">
      <c r="A1396" s="522" t="s">
        <v>5744</v>
      </c>
      <c r="B1396" s="520" t="s">
        <v>2814</v>
      </c>
      <c r="C1396" s="535"/>
      <c r="D1396" s="538"/>
      <c r="E1396" s="470">
        <f>AVERAGE(E1397:E1399)</f>
        <v>4.82</v>
      </c>
      <c r="F1396" s="470">
        <f>AVERAGE(F1397:F1399)</f>
        <v>4.8099999999999996</v>
      </c>
      <c r="G1396" s="470">
        <f>AVERAGE(G1397:G1399)</f>
        <v>4.8233333333333333</v>
      </c>
      <c r="H1396" s="470">
        <f>AVERAGE(H1397:H1399)</f>
        <v>4.8366666666666669</v>
      </c>
      <c r="I1396" s="470">
        <f>AVERAGE(I1397:I1399)</f>
        <v>4.8099999999999996</v>
      </c>
    </row>
    <row r="1397" spans="1:9">
      <c r="A1397" s="519"/>
      <c r="B1397" s="521"/>
      <c r="C1397" s="185" t="s">
        <v>2809</v>
      </c>
      <c r="D1397" s="445" t="s">
        <v>185</v>
      </c>
      <c r="E1397" s="560">
        <f>AVERAGE(F1397:I1397)</f>
        <v>4.8099999999999996</v>
      </c>
      <c r="F1397" s="196">
        <v>4.8099999999999996</v>
      </c>
      <c r="G1397" s="196">
        <v>4.8099999999999996</v>
      </c>
      <c r="H1397" s="196">
        <v>4.8099999999999996</v>
      </c>
      <c r="I1397" s="196">
        <v>4.8099999999999996</v>
      </c>
    </row>
    <row r="1398" spans="1:9">
      <c r="A1398" s="519"/>
      <c r="B1398" s="521"/>
      <c r="C1398" s="203" t="s">
        <v>2810</v>
      </c>
      <c r="D1398" s="204" t="s">
        <v>2811</v>
      </c>
      <c r="E1398" s="561">
        <f>AVERAGE(F1398:I1398)</f>
        <v>4.83</v>
      </c>
      <c r="F1398" s="196">
        <v>4.8099999999999996</v>
      </c>
      <c r="G1398" s="196">
        <v>4.8499999999999996</v>
      </c>
      <c r="H1398" s="196">
        <v>4.8499999999999996</v>
      </c>
      <c r="I1398" s="196">
        <v>4.8099999999999996</v>
      </c>
    </row>
    <row r="1399" spans="1:9">
      <c r="A1399" s="519"/>
      <c r="B1399" s="521"/>
      <c r="C1399" s="203" t="s">
        <v>2812</v>
      </c>
      <c r="D1399" s="204" t="s">
        <v>2813</v>
      </c>
      <c r="E1399" s="561">
        <f>AVERAGE(F1399:I1399)</f>
        <v>4.8199999999999994</v>
      </c>
      <c r="F1399" s="196">
        <v>4.8099999999999996</v>
      </c>
      <c r="G1399" s="196">
        <v>4.8099999999999996</v>
      </c>
      <c r="H1399" s="196">
        <v>4.8499999999999996</v>
      </c>
      <c r="I1399" s="196">
        <v>4.8099999999999996</v>
      </c>
    </row>
    <row r="1400" spans="1:9" ht="16.5" customHeight="1">
      <c r="A1400" s="522" t="s">
        <v>5744</v>
      </c>
      <c r="B1400" s="520" t="s">
        <v>2815</v>
      </c>
      <c r="C1400" s="535"/>
      <c r="D1400" s="538"/>
      <c r="E1400" s="470">
        <f>AVERAGE(E1401:E1406)</f>
        <v>4.585</v>
      </c>
      <c r="F1400" s="470">
        <f>AVERAGE(F1401:F1406)</f>
        <v>4.581666666666667</v>
      </c>
      <c r="G1400" s="470">
        <f>AVERAGE(G1401:G1406)</f>
        <v>4.6050000000000004</v>
      </c>
      <c r="H1400" s="470">
        <f>AVERAGE(H1401:H1406)</f>
        <v>4.5466666666666669</v>
      </c>
      <c r="I1400" s="470">
        <f>AVERAGE(I1401:I1406)</f>
        <v>4.6066666666666665</v>
      </c>
    </row>
    <row r="1401" spans="1:9">
      <c r="A1401" s="519"/>
      <c r="B1401" s="521"/>
      <c r="C1401" s="185" t="s">
        <v>2818</v>
      </c>
      <c r="D1401" s="445" t="s">
        <v>2819</v>
      </c>
      <c r="E1401" s="560">
        <f t="shared" ref="E1401:E1406" si="104">AVERAGE(F1401:I1401)</f>
        <v>4.5</v>
      </c>
      <c r="F1401" s="196">
        <v>4.5</v>
      </c>
      <c r="G1401" s="196">
        <v>4.57</v>
      </c>
      <c r="H1401" s="196">
        <v>4.43</v>
      </c>
      <c r="I1401" s="196">
        <v>4.5</v>
      </c>
    </row>
    <row r="1402" spans="1:9">
      <c r="A1402" s="519"/>
      <c r="B1402" s="521"/>
      <c r="C1402" s="203" t="s">
        <v>2816</v>
      </c>
      <c r="D1402" s="204" t="s">
        <v>2817</v>
      </c>
      <c r="E1402" s="561">
        <f t="shared" si="104"/>
        <v>4.71</v>
      </c>
      <c r="F1402" s="196">
        <v>4.71</v>
      </c>
      <c r="G1402" s="196">
        <v>4.71</v>
      </c>
      <c r="H1402" s="196">
        <v>4.71</v>
      </c>
      <c r="I1402" s="196">
        <v>4.71</v>
      </c>
    </row>
    <row r="1403" spans="1:9">
      <c r="A1403" s="519"/>
      <c r="B1403" s="521"/>
      <c r="C1403" s="203" t="s">
        <v>2820</v>
      </c>
      <c r="D1403" s="204" t="s">
        <v>2821</v>
      </c>
      <c r="E1403" s="561">
        <f t="shared" si="104"/>
        <v>4.4824999999999999</v>
      </c>
      <c r="F1403" s="196">
        <v>4.43</v>
      </c>
      <c r="G1403" s="196">
        <v>4.5</v>
      </c>
      <c r="H1403" s="196">
        <v>4.5</v>
      </c>
      <c r="I1403" s="196">
        <v>4.5</v>
      </c>
    </row>
    <row r="1404" spans="1:9">
      <c r="A1404" s="519"/>
      <c r="B1404" s="521"/>
      <c r="C1404" s="203" t="s">
        <v>2822</v>
      </c>
      <c r="D1404" s="204" t="s">
        <v>2823</v>
      </c>
      <c r="E1404" s="561">
        <f t="shared" si="104"/>
        <v>4.4124999999999996</v>
      </c>
      <c r="F1404" s="196">
        <v>4.43</v>
      </c>
      <c r="G1404" s="196">
        <v>4.43</v>
      </c>
      <c r="H1404" s="196">
        <v>4.3600000000000003</v>
      </c>
      <c r="I1404" s="196">
        <v>4.43</v>
      </c>
    </row>
    <row r="1405" spans="1:9">
      <c r="A1405" s="519"/>
      <c r="B1405" s="521"/>
      <c r="C1405" s="203" t="s">
        <v>2824</v>
      </c>
      <c r="D1405" s="204" t="s">
        <v>2825</v>
      </c>
      <c r="E1405" s="561">
        <f t="shared" si="104"/>
        <v>4.6749999999999998</v>
      </c>
      <c r="F1405" s="196">
        <v>4.71</v>
      </c>
      <c r="G1405" s="196">
        <v>4.71</v>
      </c>
      <c r="H1405" s="196">
        <v>4.57</v>
      </c>
      <c r="I1405" s="196">
        <v>4.71</v>
      </c>
    </row>
    <row r="1406" spans="1:9">
      <c r="A1406" s="519"/>
      <c r="B1406" s="521"/>
      <c r="C1406" s="203" t="s">
        <v>2826</v>
      </c>
      <c r="D1406" s="204" t="s">
        <v>2827</v>
      </c>
      <c r="E1406" s="561">
        <f t="shared" si="104"/>
        <v>4.7299999999999995</v>
      </c>
      <c r="F1406" s="196">
        <v>4.71</v>
      </c>
      <c r="G1406" s="196">
        <v>4.71</v>
      </c>
      <c r="H1406" s="196">
        <v>4.71</v>
      </c>
      <c r="I1406" s="196">
        <v>4.79</v>
      </c>
    </row>
    <row r="1407" spans="1:9" ht="16.5" customHeight="1">
      <c r="A1407" s="522" t="s">
        <v>5744</v>
      </c>
      <c r="B1407" s="520" t="s">
        <v>2828</v>
      </c>
      <c r="C1407" s="535"/>
      <c r="D1407" s="538"/>
      <c r="E1407" s="470">
        <f>AVERAGE(E1408:E1417)</f>
        <v>4.7139999999999995</v>
      </c>
      <c r="F1407" s="470">
        <f>AVERAGE(F1408:F1417)</f>
        <v>4.7190000000000012</v>
      </c>
      <c r="G1407" s="470">
        <f>AVERAGE(G1408:G1417)</f>
        <v>4.6749999999999998</v>
      </c>
      <c r="H1407" s="470">
        <f>AVERAGE(H1408:H1417)</f>
        <v>4.6929999999999996</v>
      </c>
      <c r="I1407" s="470">
        <f>AVERAGE(I1408:I1417)</f>
        <v>4.7690000000000001</v>
      </c>
    </row>
    <row r="1408" spans="1:9">
      <c r="A1408" s="519"/>
      <c r="B1408" s="521"/>
      <c r="C1408" s="185" t="s">
        <v>2829</v>
      </c>
      <c r="D1408" s="445" t="s">
        <v>2830</v>
      </c>
      <c r="E1408" s="560">
        <f t="shared" ref="E1408:E1413" si="105">AVERAGE(F1408:I1408)</f>
        <v>4.7374999999999998</v>
      </c>
      <c r="F1408" s="196">
        <v>4.74</v>
      </c>
      <c r="G1408" s="196">
        <v>4.74</v>
      </c>
      <c r="H1408" s="196">
        <v>4.68</v>
      </c>
      <c r="I1408" s="196">
        <v>4.79</v>
      </c>
    </row>
    <row r="1409" spans="1:9">
      <c r="A1409" s="519"/>
      <c r="B1409" s="521"/>
      <c r="C1409" s="203" t="s">
        <v>2831</v>
      </c>
      <c r="D1409" s="204" t="s">
        <v>2832</v>
      </c>
      <c r="E1409" s="561">
        <f t="shared" si="105"/>
        <v>4.7374999999999998</v>
      </c>
      <c r="F1409" s="196">
        <v>4.74</v>
      </c>
      <c r="G1409" s="196">
        <v>4.74</v>
      </c>
      <c r="H1409" s="196">
        <v>4.68</v>
      </c>
      <c r="I1409" s="196">
        <v>4.79</v>
      </c>
    </row>
    <row r="1410" spans="1:9">
      <c r="A1410" s="519"/>
      <c r="B1410" s="521"/>
      <c r="C1410" s="203" t="s">
        <v>2833</v>
      </c>
      <c r="D1410" s="204" t="s">
        <v>2834</v>
      </c>
      <c r="E1410" s="561">
        <f t="shared" si="105"/>
        <v>4.7525000000000004</v>
      </c>
      <c r="F1410" s="196">
        <v>4.74</v>
      </c>
      <c r="G1410" s="196">
        <v>4.74</v>
      </c>
      <c r="H1410" s="196">
        <v>4.74</v>
      </c>
      <c r="I1410" s="196">
        <v>4.79</v>
      </c>
    </row>
    <row r="1411" spans="1:9">
      <c r="A1411" s="519"/>
      <c r="B1411" s="521"/>
      <c r="C1411" s="203" t="s">
        <v>2835</v>
      </c>
      <c r="D1411" s="204" t="s">
        <v>2836</v>
      </c>
      <c r="E1411" s="561">
        <f t="shared" si="105"/>
        <v>4.6974999999999998</v>
      </c>
      <c r="F1411" s="196">
        <v>4.74</v>
      </c>
      <c r="G1411" s="196">
        <v>4.47</v>
      </c>
      <c r="H1411" s="196">
        <v>4.79</v>
      </c>
      <c r="I1411" s="196">
        <v>4.79</v>
      </c>
    </row>
    <row r="1412" spans="1:9">
      <c r="A1412" s="519"/>
      <c r="B1412" s="521"/>
      <c r="C1412" s="203" t="s">
        <v>2837</v>
      </c>
      <c r="D1412" s="204" t="s">
        <v>2838</v>
      </c>
      <c r="E1412" s="561">
        <f t="shared" si="105"/>
        <v>4.6850000000000005</v>
      </c>
      <c r="F1412" s="196">
        <v>4.74</v>
      </c>
      <c r="G1412" s="196">
        <v>4.47</v>
      </c>
      <c r="H1412" s="196">
        <v>4.74</v>
      </c>
      <c r="I1412" s="196">
        <v>4.79</v>
      </c>
    </row>
    <row r="1413" spans="1:9">
      <c r="A1413" s="519"/>
      <c r="B1413" s="521"/>
      <c r="C1413" s="203" t="s">
        <v>2829</v>
      </c>
      <c r="D1413" s="204" t="s">
        <v>1156</v>
      </c>
      <c r="E1413" s="561">
        <f t="shared" si="105"/>
        <v>4.7374999999999998</v>
      </c>
      <c r="F1413" s="196">
        <v>4.74</v>
      </c>
      <c r="G1413" s="196">
        <v>4.74</v>
      </c>
      <c r="H1413" s="196">
        <v>4.68</v>
      </c>
      <c r="I1413" s="196">
        <v>4.79</v>
      </c>
    </row>
    <row r="1414" spans="1:9">
      <c r="A1414" s="519"/>
      <c r="B1414" s="521"/>
      <c r="C1414" s="203" t="s">
        <v>2839</v>
      </c>
      <c r="D1414" s="204" t="s">
        <v>1164</v>
      </c>
      <c r="E1414" s="561">
        <f>AVERAGE(F1414:I1414)</f>
        <v>4.5674999999999999</v>
      </c>
      <c r="F1414" s="196">
        <v>4.53</v>
      </c>
      <c r="G1414" s="196">
        <v>4.58</v>
      </c>
      <c r="H1414" s="196">
        <v>4.58</v>
      </c>
      <c r="I1414" s="196">
        <v>4.58</v>
      </c>
    </row>
    <row r="1415" spans="1:9">
      <c r="A1415" s="519"/>
      <c r="B1415" s="521"/>
      <c r="C1415" s="203" t="s">
        <v>2831</v>
      </c>
      <c r="D1415" s="204" t="s">
        <v>1161</v>
      </c>
      <c r="E1415" s="561">
        <f>AVERAGE(F1415:I1415)</f>
        <v>4.7374999999999998</v>
      </c>
      <c r="F1415" s="196">
        <v>4.74</v>
      </c>
      <c r="G1415" s="196">
        <v>4.74</v>
      </c>
      <c r="H1415" s="196">
        <v>4.68</v>
      </c>
      <c r="I1415" s="196">
        <v>4.79</v>
      </c>
    </row>
    <row r="1416" spans="1:9">
      <c r="A1416" s="519"/>
      <c r="B1416" s="521"/>
      <c r="C1416" s="203" t="s">
        <v>2829</v>
      </c>
      <c r="D1416" s="204" t="s">
        <v>1162</v>
      </c>
      <c r="E1416" s="561">
        <f>AVERAGE(F1416:I1416)</f>
        <v>4.7374999999999998</v>
      </c>
      <c r="F1416" s="196">
        <v>4.74</v>
      </c>
      <c r="G1416" s="196">
        <v>4.74</v>
      </c>
      <c r="H1416" s="196">
        <v>4.68</v>
      </c>
      <c r="I1416" s="196">
        <v>4.79</v>
      </c>
    </row>
    <row r="1417" spans="1:9">
      <c r="A1417" s="519"/>
      <c r="B1417" s="521"/>
      <c r="C1417" s="203" t="s">
        <v>2829</v>
      </c>
      <c r="D1417" s="204" t="s">
        <v>2840</v>
      </c>
      <c r="E1417" s="561">
        <f>AVERAGE(F1417:I1417)</f>
        <v>4.75</v>
      </c>
      <c r="F1417" s="196">
        <v>4.74</v>
      </c>
      <c r="G1417" s="196">
        <v>4.79</v>
      </c>
      <c r="H1417" s="196">
        <v>4.68</v>
      </c>
      <c r="I1417" s="196">
        <v>4.79</v>
      </c>
    </row>
    <row r="1418" spans="1:9" ht="16.5" customHeight="1">
      <c r="A1418" s="522" t="s">
        <v>5744</v>
      </c>
      <c r="B1418" s="520" t="s">
        <v>2841</v>
      </c>
      <c r="C1418" s="535"/>
      <c r="D1418" s="538"/>
      <c r="E1418" s="470">
        <f>AVERAGE(E1419:E1423)</f>
        <v>4.6790000000000003</v>
      </c>
      <c r="F1418" s="470">
        <f>AVERAGE(F1419:F1423)</f>
        <v>4.7</v>
      </c>
      <c r="G1418" s="470">
        <f>AVERAGE(G1419:G1423)</f>
        <v>4.6639999999999997</v>
      </c>
      <c r="H1418" s="470">
        <f>AVERAGE(H1419:H1423)</f>
        <v>4.68</v>
      </c>
      <c r="I1418" s="470">
        <f>AVERAGE(I1419:I1423)</f>
        <v>4.6719999999999997</v>
      </c>
    </row>
    <row r="1419" spans="1:9">
      <c r="A1419" s="519"/>
      <c r="B1419" s="521"/>
      <c r="C1419" s="185" t="s">
        <v>2842</v>
      </c>
      <c r="D1419" s="445" t="s">
        <v>2843</v>
      </c>
      <c r="E1419" s="560">
        <f>AVERAGE(F1419:I1419)</f>
        <v>4.7725</v>
      </c>
      <c r="F1419" s="196">
        <v>4.82</v>
      </c>
      <c r="G1419" s="196">
        <v>4.7300000000000004</v>
      </c>
      <c r="H1419" s="196">
        <v>4.7699999999999996</v>
      </c>
      <c r="I1419" s="196">
        <v>4.7699999999999996</v>
      </c>
    </row>
    <row r="1420" spans="1:9">
      <c r="A1420" s="519"/>
      <c r="B1420" s="521"/>
      <c r="C1420" s="203" t="s">
        <v>2844</v>
      </c>
      <c r="D1420" s="204" t="s">
        <v>2845</v>
      </c>
      <c r="E1420" s="561">
        <f>AVERAGE(F1420:I1420)</f>
        <v>4.8075000000000001</v>
      </c>
      <c r="F1420" s="196">
        <v>4.82</v>
      </c>
      <c r="G1420" s="196">
        <v>4.7699999999999996</v>
      </c>
      <c r="H1420" s="196">
        <v>4.82</v>
      </c>
      <c r="I1420" s="196">
        <v>4.82</v>
      </c>
    </row>
    <row r="1421" spans="1:9">
      <c r="A1421" s="519"/>
      <c r="B1421" s="521"/>
      <c r="C1421" s="203" t="s">
        <v>2846</v>
      </c>
      <c r="D1421" s="204" t="s">
        <v>2847</v>
      </c>
      <c r="E1421" s="561">
        <f>AVERAGE(F1421:I1421)</f>
        <v>4.5</v>
      </c>
      <c r="F1421" s="196">
        <v>4.45</v>
      </c>
      <c r="G1421" s="196">
        <v>4.55</v>
      </c>
      <c r="H1421" s="196">
        <v>4.5</v>
      </c>
      <c r="I1421" s="196">
        <v>4.5</v>
      </c>
    </row>
    <row r="1422" spans="1:9">
      <c r="A1422" s="519"/>
      <c r="B1422" s="521"/>
      <c r="C1422" s="203" t="s">
        <v>2848</v>
      </c>
      <c r="D1422" s="204" t="s">
        <v>2849</v>
      </c>
      <c r="E1422" s="561">
        <f>AVERAGE(F1422:I1422)</f>
        <v>4.4524999999999997</v>
      </c>
      <c r="F1422" s="196">
        <v>4.5</v>
      </c>
      <c r="G1422" s="196">
        <v>4.45</v>
      </c>
      <c r="H1422" s="196">
        <v>4.45</v>
      </c>
      <c r="I1422" s="196">
        <v>4.41</v>
      </c>
    </row>
    <row r="1423" spans="1:9">
      <c r="A1423" s="519"/>
      <c r="B1423" s="521"/>
      <c r="C1423" s="203" t="s">
        <v>2850</v>
      </c>
      <c r="D1423" s="204" t="s">
        <v>748</v>
      </c>
      <c r="E1423" s="561">
        <f>AVERAGE(F1423:I1423)</f>
        <v>4.8624999999999998</v>
      </c>
      <c r="F1423" s="196">
        <v>4.91</v>
      </c>
      <c r="G1423" s="196">
        <v>4.82</v>
      </c>
      <c r="H1423" s="196">
        <v>4.8600000000000003</v>
      </c>
      <c r="I1423" s="196">
        <v>4.8600000000000003</v>
      </c>
    </row>
    <row r="1424" spans="1:9" ht="16.5" customHeight="1">
      <c r="A1424" s="522" t="s">
        <v>5744</v>
      </c>
      <c r="B1424" s="520" t="s">
        <v>2851</v>
      </c>
      <c r="C1424" s="535"/>
      <c r="D1424" s="538"/>
      <c r="E1424" s="470">
        <f>AVERAGE(E1425:E1429)</f>
        <v>4.9279999999999999</v>
      </c>
      <c r="F1424" s="470">
        <f>AVERAGE(F1425:F1429)</f>
        <v>4.952</v>
      </c>
      <c r="G1424" s="470">
        <f>AVERAGE(G1425:G1429)</f>
        <v>4.9160000000000004</v>
      </c>
      <c r="H1424" s="470">
        <f>AVERAGE(H1425:H1429)</f>
        <v>4.9039999999999999</v>
      </c>
      <c r="I1424" s="470">
        <f>AVERAGE(I1425:I1429)</f>
        <v>4.9399999999999995</v>
      </c>
    </row>
    <row r="1425" spans="1:9">
      <c r="A1425" s="519"/>
      <c r="B1425" s="521"/>
      <c r="C1425" s="185" t="s">
        <v>2852</v>
      </c>
      <c r="D1425" s="445" t="s">
        <v>499</v>
      </c>
      <c r="E1425" s="560">
        <f>AVERAGE(F1425:I1425)</f>
        <v>4.9550000000000001</v>
      </c>
      <c r="F1425" s="196">
        <v>4.9400000000000004</v>
      </c>
      <c r="G1425" s="196">
        <v>4.9400000000000004</v>
      </c>
      <c r="H1425" s="196">
        <v>4.9400000000000004</v>
      </c>
      <c r="I1425" s="196">
        <v>5</v>
      </c>
    </row>
    <row r="1426" spans="1:9">
      <c r="A1426" s="519"/>
      <c r="B1426" s="521"/>
      <c r="C1426" s="203" t="s">
        <v>2852</v>
      </c>
      <c r="D1426" s="204" t="s">
        <v>2854</v>
      </c>
      <c r="E1426" s="561">
        <f>AVERAGE(F1426:I1426)</f>
        <v>4.9249999999999998</v>
      </c>
      <c r="F1426" s="196">
        <v>4.9400000000000004</v>
      </c>
      <c r="G1426" s="196">
        <v>4.88</v>
      </c>
      <c r="H1426" s="196">
        <v>4.88</v>
      </c>
      <c r="I1426" s="196">
        <v>5</v>
      </c>
    </row>
    <row r="1427" spans="1:9">
      <c r="A1427" s="519"/>
      <c r="B1427" s="521"/>
      <c r="C1427" s="203" t="s">
        <v>2853</v>
      </c>
      <c r="D1427" s="206" t="s">
        <v>502</v>
      </c>
      <c r="E1427" s="561">
        <f>AVERAGE(F1427:I1427)</f>
        <v>4.9249999999999998</v>
      </c>
      <c r="F1427" s="196">
        <v>5</v>
      </c>
      <c r="G1427" s="196">
        <v>4.9400000000000004</v>
      </c>
      <c r="H1427" s="196">
        <v>4.88</v>
      </c>
      <c r="I1427" s="196">
        <v>4.88</v>
      </c>
    </row>
    <row r="1428" spans="1:9">
      <c r="A1428" s="519"/>
      <c r="B1428" s="521"/>
      <c r="C1428" s="203" t="s">
        <v>2853</v>
      </c>
      <c r="D1428" s="204" t="s">
        <v>503</v>
      </c>
      <c r="E1428" s="561">
        <f>AVERAGE(F1428:I1428)</f>
        <v>4.9400000000000004</v>
      </c>
      <c r="F1428" s="196">
        <v>4.9400000000000004</v>
      </c>
      <c r="G1428" s="196">
        <v>4.9400000000000004</v>
      </c>
      <c r="H1428" s="196">
        <v>4.9400000000000004</v>
      </c>
      <c r="I1428" s="196">
        <v>4.9400000000000004</v>
      </c>
    </row>
    <row r="1429" spans="1:9">
      <c r="A1429" s="519"/>
      <c r="B1429" s="521"/>
      <c r="C1429" s="203" t="s">
        <v>2853</v>
      </c>
      <c r="D1429" s="204" t="s">
        <v>2855</v>
      </c>
      <c r="E1429" s="561">
        <f>AVERAGE(F1429:I1429)</f>
        <v>4.8949999999999996</v>
      </c>
      <c r="F1429" s="196">
        <v>4.9400000000000004</v>
      </c>
      <c r="G1429" s="196">
        <v>4.88</v>
      </c>
      <c r="H1429" s="196">
        <v>4.88</v>
      </c>
      <c r="I1429" s="196">
        <v>4.88</v>
      </c>
    </row>
    <row r="1430" spans="1:9" ht="16.5" customHeight="1">
      <c r="A1430" s="522" t="s">
        <v>5744</v>
      </c>
      <c r="B1430" s="520" t="s">
        <v>155</v>
      </c>
      <c r="C1430" s="535"/>
      <c r="D1430" s="538"/>
      <c r="E1430" s="470">
        <f>AVERAGE(E1431:E1454)</f>
        <v>4.4858333333333329</v>
      </c>
      <c r="F1430" s="470">
        <f>AVERAGE(F1431:F1454)</f>
        <v>4.4945833333333329</v>
      </c>
      <c r="G1430" s="470">
        <f>AVERAGE(G1431:G1454)</f>
        <v>4.4741666666666662</v>
      </c>
      <c r="H1430" s="470">
        <f>AVERAGE(H1431:H1454)</f>
        <v>4.4845833333333331</v>
      </c>
      <c r="I1430" s="470">
        <f>AVERAGE(I1431:I1454)</f>
        <v>4.4899999999999993</v>
      </c>
    </row>
    <row r="1431" spans="1:9">
      <c r="A1431" s="519"/>
      <c r="B1431" s="521"/>
      <c r="C1431" s="185" t="s">
        <v>2856</v>
      </c>
      <c r="D1431" s="445" t="s">
        <v>2857</v>
      </c>
      <c r="E1431" s="560">
        <f t="shared" ref="E1431:E1452" si="106">AVERAGE(F1431:I1431)</f>
        <v>4.4024999999999999</v>
      </c>
      <c r="F1431" s="196">
        <v>4.43</v>
      </c>
      <c r="G1431" s="196">
        <v>4.38</v>
      </c>
      <c r="H1431" s="196">
        <v>4.37</v>
      </c>
      <c r="I1431" s="196">
        <v>4.43</v>
      </c>
    </row>
    <row r="1432" spans="1:9">
      <c r="A1432" s="519"/>
      <c r="B1432" s="521"/>
      <c r="C1432" s="203" t="s">
        <v>979</v>
      </c>
      <c r="D1432" s="204" t="s">
        <v>980</v>
      </c>
      <c r="E1432" s="561">
        <f t="shared" si="106"/>
        <v>4.6850000000000005</v>
      </c>
      <c r="F1432" s="196">
        <v>4.7</v>
      </c>
      <c r="G1432" s="196">
        <v>4.74</v>
      </c>
      <c r="H1432" s="196">
        <v>4.6500000000000004</v>
      </c>
      <c r="I1432" s="196">
        <v>4.6500000000000004</v>
      </c>
    </row>
    <row r="1433" spans="1:9">
      <c r="A1433" s="519"/>
      <c r="B1433" s="521"/>
      <c r="C1433" s="203" t="s">
        <v>981</v>
      </c>
      <c r="D1433" s="204" t="s">
        <v>982</v>
      </c>
      <c r="E1433" s="561">
        <f t="shared" si="106"/>
        <v>4.51</v>
      </c>
      <c r="F1433" s="196">
        <v>4.5199999999999996</v>
      </c>
      <c r="G1433" s="196">
        <v>4.4800000000000004</v>
      </c>
      <c r="H1433" s="196">
        <v>4.5199999999999996</v>
      </c>
      <c r="I1433" s="196">
        <v>4.5199999999999996</v>
      </c>
    </row>
    <row r="1434" spans="1:9">
      <c r="A1434" s="519"/>
      <c r="B1434" s="521"/>
      <c r="C1434" s="203" t="s">
        <v>337</v>
      </c>
      <c r="D1434" s="204" t="s">
        <v>338</v>
      </c>
      <c r="E1434" s="561">
        <f t="shared" si="106"/>
        <v>4.8975</v>
      </c>
      <c r="F1434" s="196">
        <v>4.92</v>
      </c>
      <c r="G1434" s="196">
        <v>4.92</v>
      </c>
      <c r="H1434" s="196">
        <v>4.92</v>
      </c>
      <c r="I1434" s="196">
        <v>4.83</v>
      </c>
    </row>
    <row r="1435" spans="1:9">
      <c r="A1435" s="519"/>
      <c r="B1435" s="521"/>
      <c r="C1435" s="203" t="s">
        <v>333</v>
      </c>
      <c r="D1435" s="204" t="s">
        <v>334</v>
      </c>
      <c r="E1435" s="561">
        <f t="shared" si="106"/>
        <v>4.5500000000000007</v>
      </c>
      <c r="F1435" s="196">
        <v>4.54</v>
      </c>
      <c r="G1435" s="196">
        <v>4.54</v>
      </c>
      <c r="H1435" s="196">
        <v>4.54</v>
      </c>
      <c r="I1435" s="196">
        <v>4.58</v>
      </c>
    </row>
    <row r="1436" spans="1:9">
      <c r="A1436" s="519"/>
      <c r="B1436" s="521"/>
      <c r="C1436" s="203" t="s">
        <v>331</v>
      </c>
      <c r="D1436" s="204" t="s">
        <v>332</v>
      </c>
      <c r="E1436" s="561">
        <f t="shared" si="106"/>
        <v>4.6425000000000001</v>
      </c>
      <c r="F1436" s="196">
        <v>4.63</v>
      </c>
      <c r="G1436" s="196">
        <v>4.63</v>
      </c>
      <c r="H1436" s="196">
        <v>4.68</v>
      </c>
      <c r="I1436" s="196">
        <v>4.63</v>
      </c>
    </row>
    <row r="1437" spans="1:9">
      <c r="A1437" s="519"/>
      <c r="B1437" s="521"/>
      <c r="C1437" s="203" t="s">
        <v>329</v>
      </c>
      <c r="D1437" s="204" t="s">
        <v>330</v>
      </c>
      <c r="E1437" s="561">
        <f t="shared" si="106"/>
        <v>4.7725</v>
      </c>
      <c r="F1437" s="196">
        <v>4.78</v>
      </c>
      <c r="G1437" s="196">
        <v>4.78</v>
      </c>
      <c r="H1437" s="196">
        <v>4.75</v>
      </c>
      <c r="I1437" s="196">
        <v>4.78</v>
      </c>
    </row>
    <row r="1438" spans="1:9">
      <c r="A1438" s="519"/>
      <c r="B1438" s="521"/>
      <c r="C1438" s="203" t="s">
        <v>335</v>
      </c>
      <c r="D1438" s="204" t="s">
        <v>336</v>
      </c>
      <c r="E1438" s="561">
        <f t="shared" si="106"/>
        <v>4.6399999999999997</v>
      </c>
      <c r="F1438" s="196">
        <v>4.6399999999999997</v>
      </c>
      <c r="G1438" s="196">
        <v>4.6399999999999997</v>
      </c>
      <c r="H1438" s="196">
        <v>4.6399999999999997</v>
      </c>
      <c r="I1438" s="196">
        <v>4.6399999999999997</v>
      </c>
    </row>
    <row r="1439" spans="1:9">
      <c r="A1439" s="519"/>
      <c r="B1439" s="521"/>
      <c r="C1439" s="203" t="s">
        <v>2765</v>
      </c>
      <c r="D1439" s="204" t="s">
        <v>328</v>
      </c>
      <c r="E1439" s="561">
        <f t="shared" si="106"/>
        <v>4.3574999999999999</v>
      </c>
      <c r="F1439" s="196">
        <v>4.33</v>
      </c>
      <c r="G1439" s="196">
        <v>4.4400000000000004</v>
      </c>
      <c r="H1439" s="196">
        <v>4.33</v>
      </c>
      <c r="I1439" s="196">
        <v>4.33</v>
      </c>
    </row>
    <row r="1440" spans="1:9">
      <c r="A1440" s="519"/>
      <c r="B1440" s="521"/>
      <c r="C1440" s="203" t="s">
        <v>2856</v>
      </c>
      <c r="D1440" s="204" t="s">
        <v>2858</v>
      </c>
      <c r="E1440" s="561">
        <f t="shared" si="106"/>
        <v>4.3674999999999997</v>
      </c>
      <c r="F1440" s="196">
        <v>4.37</v>
      </c>
      <c r="G1440" s="196">
        <v>4.38</v>
      </c>
      <c r="H1440" s="196">
        <v>4.37</v>
      </c>
      <c r="I1440" s="196">
        <v>4.3499999999999996</v>
      </c>
    </row>
    <row r="1441" spans="1:9">
      <c r="A1441" s="519"/>
      <c r="B1441" s="521"/>
      <c r="C1441" s="203" t="s">
        <v>2762</v>
      </c>
      <c r="D1441" s="204" t="s">
        <v>2761</v>
      </c>
      <c r="E1441" s="561">
        <f t="shared" si="106"/>
        <v>4.1924999999999999</v>
      </c>
      <c r="F1441" s="196">
        <v>4.21</v>
      </c>
      <c r="G1441" s="196">
        <v>4.21</v>
      </c>
      <c r="H1441" s="196">
        <v>4.16</v>
      </c>
      <c r="I1441" s="196">
        <v>4.1900000000000004</v>
      </c>
    </row>
    <row r="1442" spans="1:9">
      <c r="A1442" s="519"/>
      <c r="B1442" s="521"/>
      <c r="C1442" s="203" t="s">
        <v>671</v>
      </c>
      <c r="D1442" s="204" t="s">
        <v>672</v>
      </c>
      <c r="E1442" s="561">
        <f t="shared" si="106"/>
        <v>4.7450000000000001</v>
      </c>
      <c r="F1442" s="196">
        <v>4.79</v>
      </c>
      <c r="G1442" s="196">
        <v>4.71</v>
      </c>
      <c r="H1442" s="196">
        <v>4.79</v>
      </c>
      <c r="I1442" s="196">
        <v>4.6900000000000004</v>
      </c>
    </row>
    <row r="1443" spans="1:9">
      <c r="A1443" s="519"/>
      <c r="B1443" s="521"/>
      <c r="C1443" s="203" t="s">
        <v>669</v>
      </c>
      <c r="D1443" s="204" t="s">
        <v>670</v>
      </c>
      <c r="E1443" s="561">
        <f t="shared" si="106"/>
        <v>4.6349999999999998</v>
      </c>
      <c r="F1443" s="196">
        <v>4.68</v>
      </c>
      <c r="G1443" s="196">
        <v>4.68</v>
      </c>
      <c r="H1443" s="196">
        <v>4.5599999999999996</v>
      </c>
      <c r="I1443" s="196">
        <v>4.62</v>
      </c>
    </row>
    <row r="1444" spans="1:9">
      <c r="A1444" s="519"/>
      <c r="B1444" s="521"/>
      <c r="C1444" s="203" t="s">
        <v>673</v>
      </c>
      <c r="D1444" s="204" t="s">
        <v>674</v>
      </c>
      <c r="E1444" s="561">
        <f t="shared" si="106"/>
        <v>4.7824999999999998</v>
      </c>
      <c r="F1444" s="196">
        <v>4.8099999999999996</v>
      </c>
      <c r="G1444" s="196">
        <v>4.5599999999999996</v>
      </c>
      <c r="H1444" s="196">
        <v>4.88</v>
      </c>
      <c r="I1444" s="196">
        <v>4.88</v>
      </c>
    </row>
    <row r="1445" spans="1:9">
      <c r="A1445" s="519"/>
      <c r="B1445" s="521"/>
      <c r="C1445" s="203" t="s">
        <v>675</v>
      </c>
      <c r="D1445" s="204" t="s">
        <v>676</v>
      </c>
      <c r="E1445" s="561">
        <f t="shared" si="106"/>
        <v>4.625</v>
      </c>
      <c r="F1445" s="196">
        <v>4.5</v>
      </c>
      <c r="G1445" s="196">
        <v>4.5999999999999996</v>
      </c>
      <c r="H1445" s="196">
        <v>4.7</v>
      </c>
      <c r="I1445" s="196">
        <v>4.7</v>
      </c>
    </row>
    <row r="1446" spans="1:9">
      <c r="A1446" s="519"/>
      <c r="B1446" s="521"/>
      <c r="C1446" s="203" t="s">
        <v>677</v>
      </c>
      <c r="D1446" s="204" t="s">
        <v>678</v>
      </c>
      <c r="E1446" s="561">
        <f t="shared" si="106"/>
        <v>4.3025000000000002</v>
      </c>
      <c r="F1446" s="196">
        <v>4.33</v>
      </c>
      <c r="G1446" s="196">
        <v>4.33</v>
      </c>
      <c r="H1446" s="196">
        <v>4.33</v>
      </c>
      <c r="I1446" s="196">
        <v>4.22</v>
      </c>
    </row>
    <row r="1447" spans="1:9">
      <c r="A1447" s="519"/>
      <c r="B1447" s="521"/>
      <c r="C1447" s="203" t="s">
        <v>457</v>
      </c>
      <c r="D1447" s="204" t="s">
        <v>2782</v>
      </c>
      <c r="E1447" s="561">
        <f t="shared" si="106"/>
        <v>4.6425000000000001</v>
      </c>
      <c r="F1447" s="196">
        <v>4.68</v>
      </c>
      <c r="G1447" s="196">
        <v>4.6399999999999997</v>
      </c>
      <c r="H1447" s="196">
        <v>4.58</v>
      </c>
      <c r="I1447" s="196">
        <v>4.67</v>
      </c>
    </row>
    <row r="1448" spans="1:9">
      <c r="A1448" s="519"/>
      <c r="B1448" s="521"/>
      <c r="C1448" s="203" t="s">
        <v>2859</v>
      </c>
      <c r="D1448" s="204" t="s">
        <v>2860</v>
      </c>
      <c r="E1448" s="561">
        <f t="shared" si="106"/>
        <v>4.3624999999999998</v>
      </c>
      <c r="F1448" s="196">
        <v>4.41</v>
      </c>
      <c r="G1448" s="196">
        <v>4.3499999999999996</v>
      </c>
      <c r="H1448" s="196">
        <v>4.3499999999999996</v>
      </c>
      <c r="I1448" s="196">
        <v>4.34</v>
      </c>
    </row>
    <row r="1449" spans="1:9">
      <c r="A1449" s="519"/>
      <c r="B1449" s="521"/>
      <c r="C1449" s="203" t="s">
        <v>2861</v>
      </c>
      <c r="D1449" s="204" t="s">
        <v>2862</v>
      </c>
      <c r="E1449" s="561">
        <f t="shared" si="106"/>
        <v>4.3324999999999996</v>
      </c>
      <c r="F1449" s="196">
        <v>4.34</v>
      </c>
      <c r="G1449" s="196">
        <v>4.29</v>
      </c>
      <c r="H1449" s="196">
        <v>4.32</v>
      </c>
      <c r="I1449" s="196">
        <v>4.38</v>
      </c>
    </row>
    <row r="1450" spans="1:9">
      <c r="A1450" s="519"/>
      <c r="B1450" s="521"/>
      <c r="C1450" s="203" t="s">
        <v>459</v>
      </c>
      <c r="D1450" s="204" t="s">
        <v>460</v>
      </c>
      <c r="E1450" s="561">
        <f t="shared" si="106"/>
        <v>4.4849999999999994</v>
      </c>
      <c r="F1450" s="196">
        <v>4.5</v>
      </c>
      <c r="G1450" s="196">
        <v>4.47</v>
      </c>
      <c r="H1450" s="196">
        <v>4.47</v>
      </c>
      <c r="I1450" s="196">
        <v>4.5</v>
      </c>
    </row>
    <row r="1451" spans="1:9">
      <c r="A1451" s="519"/>
      <c r="B1451" s="521"/>
      <c r="C1451" s="203" t="s">
        <v>461</v>
      </c>
      <c r="D1451" s="204" t="s">
        <v>462</v>
      </c>
      <c r="E1451" s="561">
        <f t="shared" si="106"/>
        <v>4.1100000000000003</v>
      </c>
      <c r="F1451" s="196">
        <v>4.1100000000000003</v>
      </c>
      <c r="G1451" s="196">
        <v>4.1100000000000003</v>
      </c>
      <c r="H1451" s="196">
        <v>4.1100000000000003</v>
      </c>
      <c r="I1451" s="196">
        <v>4.1100000000000003</v>
      </c>
    </row>
    <row r="1452" spans="1:9">
      <c r="A1452" s="519"/>
      <c r="B1452" s="521"/>
      <c r="C1452" s="203" t="s">
        <v>2770</v>
      </c>
      <c r="D1452" s="204" t="s">
        <v>2771</v>
      </c>
      <c r="E1452" s="561">
        <f t="shared" si="106"/>
        <v>4.2850000000000001</v>
      </c>
      <c r="F1452" s="196">
        <v>4.3099999999999996</v>
      </c>
      <c r="G1452" s="196">
        <v>4.21</v>
      </c>
      <c r="H1452" s="196">
        <v>4.28</v>
      </c>
      <c r="I1452" s="196">
        <v>4.34</v>
      </c>
    </row>
    <row r="1453" spans="1:9">
      <c r="A1453" s="519"/>
      <c r="B1453" s="521"/>
      <c r="C1453" s="203" t="s">
        <v>2863</v>
      </c>
      <c r="D1453" s="204" t="s">
        <v>2864</v>
      </c>
      <c r="E1453" s="561">
        <f>AVERAGE(F1453:I1453)</f>
        <v>4.5774999999999997</v>
      </c>
      <c r="F1453" s="196">
        <v>4.59</v>
      </c>
      <c r="G1453" s="196">
        <v>4.5599999999999996</v>
      </c>
      <c r="H1453" s="196">
        <v>4.58</v>
      </c>
      <c r="I1453" s="196">
        <v>4.58</v>
      </c>
    </row>
    <row r="1454" spans="1:9">
      <c r="A1454" s="519"/>
      <c r="B1454" s="521"/>
      <c r="C1454" s="474" t="s">
        <v>2865</v>
      </c>
      <c r="D1454" s="475" t="s">
        <v>2866</v>
      </c>
      <c r="E1454" s="562">
        <f>AVERAGE(F1454:I1454)</f>
        <v>3.7575000000000003</v>
      </c>
      <c r="F1454" s="202">
        <v>3.75</v>
      </c>
      <c r="G1454" s="202">
        <v>3.73</v>
      </c>
      <c r="H1454" s="202">
        <v>3.75</v>
      </c>
      <c r="I1454" s="202">
        <v>3.8</v>
      </c>
    </row>
    <row r="1455" spans="1:9">
      <c r="A1455" s="520" t="s">
        <v>5745</v>
      </c>
      <c r="B1455" s="532"/>
      <c r="C1455" s="532"/>
      <c r="D1455" s="540"/>
      <c r="E1455" s="470">
        <f>AVERAGEIF($C1333:$C1454,"**",E1333:E1454)</f>
        <v>4.5638716814159297</v>
      </c>
      <c r="F1455" s="470">
        <f t="shared" ref="F1455:I1455" si="107">AVERAGEIF($C1333:$C1454,"**",F1333:F1454)</f>
        <v>4.5704424778761057</v>
      </c>
      <c r="G1455" s="470">
        <f t="shared" si="107"/>
        <v>4.562212389380532</v>
      </c>
      <c r="H1455" s="470">
        <f t="shared" si="107"/>
        <v>4.5536283185840727</v>
      </c>
      <c r="I1455" s="470">
        <f t="shared" si="107"/>
        <v>4.5692035398230093</v>
      </c>
    </row>
    <row r="1456" spans="1:9" ht="16.5" customHeight="1">
      <c r="A1456" s="522" t="s">
        <v>5746</v>
      </c>
      <c r="B1456" s="520" t="s">
        <v>2881</v>
      </c>
      <c r="C1456" s="535"/>
      <c r="D1456" s="538"/>
      <c r="E1456" s="470">
        <f>AVERAGE(E1457:E1464)</f>
        <v>4.3965624999999999</v>
      </c>
      <c r="F1456" s="470">
        <f>AVERAGE(F1457:F1464)</f>
        <v>4.3875000000000002</v>
      </c>
      <c r="G1456" s="470">
        <f>AVERAGE(G1457:G1464)</f>
        <v>4.3962500000000002</v>
      </c>
      <c r="H1456" s="470">
        <f>AVERAGE(H1457:H1464)</f>
        <v>4.3912500000000003</v>
      </c>
      <c r="I1456" s="470">
        <f>AVERAGE(I1457:I1464)</f>
        <v>4.4112500000000008</v>
      </c>
    </row>
    <row r="1457" spans="1:9">
      <c r="A1457" s="519"/>
      <c r="B1457" s="521"/>
      <c r="C1457" s="185" t="s">
        <v>2882</v>
      </c>
      <c r="D1457" s="445" t="s">
        <v>2883</v>
      </c>
      <c r="E1457" s="560">
        <f t="shared" ref="E1457:E1464" si="108">AVERAGE(F1457:I1457)</f>
        <v>4.3874999999999993</v>
      </c>
      <c r="F1457" s="196">
        <v>4.42</v>
      </c>
      <c r="G1457" s="196">
        <v>4.3499999999999996</v>
      </c>
      <c r="H1457" s="196">
        <v>4.3600000000000003</v>
      </c>
      <c r="I1457" s="196">
        <v>4.42</v>
      </c>
    </row>
    <row r="1458" spans="1:9">
      <c r="A1458" s="519"/>
      <c r="B1458" s="521"/>
      <c r="C1458" s="203" t="s">
        <v>2884</v>
      </c>
      <c r="D1458" s="204" t="s">
        <v>2885</v>
      </c>
      <c r="E1458" s="561">
        <f t="shared" si="108"/>
        <v>4.2949999999999999</v>
      </c>
      <c r="F1458" s="196">
        <v>4.28</v>
      </c>
      <c r="G1458" s="196">
        <v>4.3</v>
      </c>
      <c r="H1458" s="196">
        <v>4.22</v>
      </c>
      <c r="I1458" s="196">
        <v>4.38</v>
      </c>
    </row>
    <row r="1459" spans="1:9">
      <c r="A1459" s="519"/>
      <c r="B1459" s="521"/>
      <c r="C1459" s="203" t="s">
        <v>2886</v>
      </c>
      <c r="D1459" s="204" t="s">
        <v>2887</v>
      </c>
      <c r="E1459" s="561">
        <f t="shared" si="108"/>
        <v>4.2524999999999995</v>
      </c>
      <c r="F1459" s="196">
        <v>4.25</v>
      </c>
      <c r="G1459" s="196">
        <v>4.2699999999999996</v>
      </c>
      <c r="H1459" s="196">
        <v>4.25</v>
      </c>
      <c r="I1459" s="196">
        <v>4.24</v>
      </c>
    </row>
    <row r="1460" spans="1:9">
      <c r="A1460" s="519"/>
      <c r="B1460" s="521"/>
      <c r="C1460" s="203" t="s">
        <v>2888</v>
      </c>
      <c r="D1460" s="204" t="s">
        <v>2889</v>
      </c>
      <c r="E1460" s="561">
        <f t="shared" si="108"/>
        <v>4.3975000000000009</v>
      </c>
      <c r="F1460" s="196">
        <v>4.41</v>
      </c>
      <c r="G1460" s="196">
        <v>4.37</v>
      </c>
      <c r="H1460" s="196">
        <v>4.4000000000000004</v>
      </c>
      <c r="I1460" s="196">
        <v>4.41</v>
      </c>
    </row>
    <row r="1461" spans="1:9">
      <c r="A1461" s="519"/>
      <c r="B1461" s="521"/>
      <c r="C1461" s="203" t="s">
        <v>2890</v>
      </c>
      <c r="D1461" s="204" t="s">
        <v>2891</v>
      </c>
      <c r="E1461" s="561">
        <f t="shared" si="108"/>
        <v>4.4675000000000002</v>
      </c>
      <c r="F1461" s="196">
        <v>4.45</v>
      </c>
      <c r="G1461" s="196">
        <v>4.47</v>
      </c>
      <c r="H1461" s="196">
        <v>4.47</v>
      </c>
      <c r="I1461" s="196">
        <v>4.4800000000000004</v>
      </c>
    </row>
    <row r="1462" spans="1:9">
      <c r="A1462" s="519"/>
      <c r="B1462" s="521"/>
      <c r="C1462" s="203" t="s">
        <v>2892</v>
      </c>
      <c r="D1462" s="204" t="s">
        <v>2893</v>
      </c>
      <c r="E1462" s="561">
        <f t="shared" si="108"/>
        <v>4.5625</v>
      </c>
      <c r="F1462" s="196">
        <v>4.53</v>
      </c>
      <c r="G1462" s="196">
        <v>4.58</v>
      </c>
      <c r="H1462" s="196">
        <v>4.59</v>
      </c>
      <c r="I1462" s="196">
        <v>4.55</v>
      </c>
    </row>
    <row r="1463" spans="1:9">
      <c r="A1463" s="519"/>
      <c r="B1463" s="521"/>
      <c r="C1463" s="203" t="s">
        <v>2894</v>
      </c>
      <c r="D1463" s="204" t="s">
        <v>2895</v>
      </c>
      <c r="E1463" s="561">
        <f t="shared" si="108"/>
        <v>4.3949999999999996</v>
      </c>
      <c r="F1463" s="196">
        <v>4.4000000000000004</v>
      </c>
      <c r="G1463" s="196">
        <v>4.42</v>
      </c>
      <c r="H1463" s="196">
        <v>4.42</v>
      </c>
      <c r="I1463" s="196">
        <v>4.34</v>
      </c>
    </row>
    <row r="1464" spans="1:9">
      <c r="A1464" s="519"/>
      <c r="B1464" s="521"/>
      <c r="C1464" s="203" t="s">
        <v>2896</v>
      </c>
      <c r="D1464" s="204" t="s">
        <v>2897</v>
      </c>
      <c r="E1464" s="548">
        <f t="shared" si="108"/>
        <v>4.415</v>
      </c>
      <c r="F1464" s="196">
        <v>4.3600000000000003</v>
      </c>
      <c r="G1464" s="196">
        <v>4.41</v>
      </c>
      <c r="H1464" s="196">
        <v>4.42</v>
      </c>
      <c r="I1464" s="196">
        <v>4.47</v>
      </c>
    </row>
    <row r="1465" spans="1:9" ht="16.5" customHeight="1">
      <c r="A1465" s="522" t="s">
        <v>5746</v>
      </c>
      <c r="B1465" s="520" t="s">
        <v>2898</v>
      </c>
      <c r="C1465" s="535"/>
      <c r="D1465" s="538"/>
      <c r="E1465" s="470">
        <f>AVERAGE(E1466:E1472)</f>
        <v>4.4189285714285713</v>
      </c>
      <c r="F1465" s="470">
        <f>AVERAGE(F1466:F1472)</f>
        <v>4.3699999999999992</v>
      </c>
      <c r="G1465" s="470">
        <f>AVERAGE(G1466:G1472)</f>
        <v>4.3871428571428561</v>
      </c>
      <c r="H1465" s="470">
        <f>AVERAGE(H1466:H1472)</f>
        <v>4.4185714285714282</v>
      </c>
      <c r="I1465" s="470">
        <f>AVERAGE(I1466:I1472)</f>
        <v>4.5000000000000009</v>
      </c>
    </row>
    <row r="1466" spans="1:9">
      <c r="A1466" s="519"/>
      <c r="B1466" s="521"/>
      <c r="C1466" s="185" t="s">
        <v>2899</v>
      </c>
      <c r="D1466" s="445" t="s">
        <v>2900</v>
      </c>
      <c r="E1466" s="560">
        <f t="shared" ref="E1466:E1472" si="109">AVERAGE(F1466:I1466)</f>
        <v>4.2649999999999997</v>
      </c>
      <c r="F1466" s="196">
        <v>4.18</v>
      </c>
      <c r="G1466" s="196">
        <v>4.18</v>
      </c>
      <c r="H1466" s="196">
        <v>4.29</v>
      </c>
      <c r="I1466" s="196">
        <v>4.41</v>
      </c>
    </row>
    <row r="1467" spans="1:9">
      <c r="A1467" s="519"/>
      <c r="B1467" s="521"/>
      <c r="C1467" s="203" t="s">
        <v>2901</v>
      </c>
      <c r="D1467" s="204" t="s">
        <v>2902</v>
      </c>
      <c r="E1467" s="561">
        <f t="shared" si="109"/>
        <v>4.4550000000000001</v>
      </c>
      <c r="F1467" s="196">
        <v>4.41</v>
      </c>
      <c r="G1467" s="196">
        <v>4.47</v>
      </c>
      <c r="H1467" s="196">
        <v>4.41</v>
      </c>
      <c r="I1467" s="196">
        <v>4.53</v>
      </c>
    </row>
    <row r="1468" spans="1:9">
      <c r="A1468" s="519"/>
      <c r="B1468" s="521"/>
      <c r="C1468" s="203" t="s">
        <v>2903</v>
      </c>
      <c r="D1468" s="204" t="s">
        <v>2904</v>
      </c>
      <c r="E1468" s="561">
        <f t="shared" si="109"/>
        <v>4.4099999999999993</v>
      </c>
      <c r="F1468" s="196">
        <v>4.3499999999999996</v>
      </c>
      <c r="G1468" s="196">
        <v>4.3499999999999996</v>
      </c>
      <c r="H1468" s="196">
        <v>4.47</v>
      </c>
      <c r="I1468" s="196">
        <v>4.47</v>
      </c>
    </row>
    <row r="1469" spans="1:9">
      <c r="A1469" s="519"/>
      <c r="B1469" s="521"/>
      <c r="C1469" s="203" t="s">
        <v>2905</v>
      </c>
      <c r="D1469" s="204" t="s">
        <v>2906</v>
      </c>
      <c r="E1469" s="561">
        <f t="shared" si="109"/>
        <v>4.68</v>
      </c>
      <c r="F1469" s="196">
        <v>4.6500000000000004</v>
      </c>
      <c r="G1469" s="196">
        <v>4.71</v>
      </c>
      <c r="H1469" s="196">
        <v>4.71</v>
      </c>
      <c r="I1469" s="196">
        <v>4.6500000000000004</v>
      </c>
    </row>
    <row r="1470" spans="1:9">
      <c r="A1470" s="519"/>
      <c r="B1470" s="521"/>
      <c r="C1470" s="203" t="s">
        <v>2907</v>
      </c>
      <c r="D1470" s="204" t="s">
        <v>2908</v>
      </c>
      <c r="E1470" s="561">
        <f t="shared" si="109"/>
        <v>4.33</v>
      </c>
      <c r="F1470" s="196">
        <v>4.29</v>
      </c>
      <c r="G1470" s="196">
        <v>4.24</v>
      </c>
      <c r="H1470" s="196">
        <v>4.29</v>
      </c>
      <c r="I1470" s="196">
        <v>4.5</v>
      </c>
    </row>
    <row r="1471" spans="1:9">
      <c r="A1471" s="519"/>
      <c r="B1471" s="521"/>
      <c r="C1471" s="203" t="s">
        <v>2910</v>
      </c>
      <c r="D1471" s="204" t="s">
        <v>2911</v>
      </c>
      <c r="E1471" s="561">
        <f t="shared" si="109"/>
        <v>4.4850000000000003</v>
      </c>
      <c r="F1471" s="196">
        <v>4.47</v>
      </c>
      <c r="G1471" s="196">
        <v>4.47</v>
      </c>
      <c r="H1471" s="196">
        <v>4.47</v>
      </c>
      <c r="I1471" s="196">
        <v>4.53</v>
      </c>
    </row>
    <row r="1472" spans="1:9">
      <c r="A1472" s="519"/>
      <c r="B1472" s="521"/>
      <c r="C1472" s="203" t="s">
        <v>2907</v>
      </c>
      <c r="D1472" s="204" t="s">
        <v>2909</v>
      </c>
      <c r="E1472" s="548">
        <f t="shared" si="109"/>
        <v>4.3075000000000001</v>
      </c>
      <c r="F1472" s="196">
        <v>4.24</v>
      </c>
      <c r="G1472" s="196">
        <v>4.29</v>
      </c>
      <c r="H1472" s="196">
        <v>4.29</v>
      </c>
      <c r="I1472" s="196">
        <v>4.41</v>
      </c>
    </row>
    <row r="1473" spans="1:9" ht="16.5" customHeight="1">
      <c r="A1473" s="522" t="s">
        <v>5746</v>
      </c>
      <c r="B1473" s="520" t="s">
        <v>2912</v>
      </c>
      <c r="C1473" s="535"/>
      <c r="D1473" s="538"/>
      <c r="E1473" s="470">
        <f>AVERAGE(E1474:E1478)</f>
        <v>4.5999999999999996</v>
      </c>
      <c r="F1473" s="470">
        <f>AVERAGE(F1474:F1478)</f>
        <v>4.5999999999999996</v>
      </c>
      <c r="G1473" s="470">
        <f>AVERAGE(G1474:G1478)</f>
        <v>4.6100000000000003</v>
      </c>
      <c r="H1473" s="470">
        <f>AVERAGE(H1474:H1478)</f>
        <v>4.5900000000000007</v>
      </c>
      <c r="I1473" s="470">
        <f>AVERAGE(I1474:I1478)</f>
        <v>4.5999999999999996</v>
      </c>
    </row>
    <row r="1474" spans="1:9">
      <c r="A1474" s="519"/>
      <c r="B1474" s="521"/>
      <c r="C1474" s="185" t="s">
        <v>2913</v>
      </c>
      <c r="D1474" s="445" t="s">
        <v>2914</v>
      </c>
      <c r="E1474" s="560">
        <f>AVERAGE(F1474:I1474)</f>
        <v>4.5999999999999996</v>
      </c>
      <c r="F1474" s="196">
        <v>4.55</v>
      </c>
      <c r="G1474" s="196">
        <v>4.55</v>
      </c>
      <c r="H1474" s="196">
        <v>4.7</v>
      </c>
      <c r="I1474" s="196">
        <v>4.5999999999999996</v>
      </c>
    </row>
    <row r="1475" spans="1:9">
      <c r="A1475" s="519"/>
      <c r="B1475" s="521"/>
      <c r="C1475" s="203" t="s">
        <v>2915</v>
      </c>
      <c r="D1475" s="204" t="s">
        <v>2916</v>
      </c>
      <c r="E1475" s="561">
        <f>AVERAGE(F1475:I1475)</f>
        <v>4.4749999999999996</v>
      </c>
      <c r="F1475" s="196">
        <v>4.5</v>
      </c>
      <c r="G1475" s="196">
        <v>4.5</v>
      </c>
      <c r="H1475" s="196">
        <v>4.4000000000000004</v>
      </c>
      <c r="I1475" s="196">
        <v>4.5</v>
      </c>
    </row>
    <row r="1476" spans="1:9">
      <c r="A1476" s="519"/>
      <c r="B1476" s="521"/>
      <c r="C1476" s="203" t="s">
        <v>2917</v>
      </c>
      <c r="D1476" s="204" t="s">
        <v>2918</v>
      </c>
      <c r="E1476" s="561">
        <f>AVERAGE(F1476:I1476)</f>
        <v>4.5999999999999996</v>
      </c>
      <c r="F1476" s="196">
        <v>4.5999999999999996</v>
      </c>
      <c r="G1476" s="196">
        <v>4.5999999999999996</v>
      </c>
      <c r="H1476" s="196">
        <v>4.5999999999999996</v>
      </c>
      <c r="I1476" s="196">
        <v>4.5999999999999996</v>
      </c>
    </row>
    <row r="1477" spans="1:9">
      <c r="A1477" s="519"/>
      <c r="B1477" s="521"/>
      <c r="C1477" s="203" t="s">
        <v>2919</v>
      </c>
      <c r="D1477" s="204" t="s">
        <v>2921</v>
      </c>
      <c r="E1477" s="561">
        <f>AVERAGE(F1477:I1477)</f>
        <v>4.6500000000000004</v>
      </c>
      <c r="F1477" s="196">
        <v>4.6500000000000004</v>
      </c>
      <c r="G1477" s="196">
        <v>4.7</v>
      </c>
      <c r="H1477" s="196">
        <v>4.5999999999999996</v>
      </c>
      <c r="I1477" s="196">
        <v>4.6500000000000004</v>
      </c>
    </row>
    <row r="1478" spans="1:9">
      <c r="A1478" s="519"/>
      <c r="B1478" s="521"/>
      <c r="C1478" s="203" t="s">
        <v>2919</v>
      </c>
      <c r="D1478" s="204" t="s">
        <v>2920</v>
      </c>
      <c r="E1478" s="548">
        <f>AVERAGE(F1478:I1478)</f>
        <v>4.6750000000000007</v>
      </c>
      <c r="F1478" s="196">
        <v>4.7</v>
      </c>
      <c r="G1478" s="196">
        <v>4.7</v>
      </c>
      <c r="H1478" s="196">
        <v>4.6500000000000004</v>
      </c>
      <c r="I1478" s="196">
        <v>4.6500000000000004</v>
      </c>
    </row>
    <row r="1479" spans="1:9" ht="16.5" customHeight="1">
      <c r="A1479" s="522" t="s">
        <v>5746</v>
      </c>
      <c r="B1479" s="520" t="s">
        <v>2931</v>
      </c>
      <c r="C1479" s="535"/>
      <c r="D1479" s="538"/>
      <c r="E1479" s="470">
        <f>AVERAGE(E1480:E1484)</f>
        <v>4.3895</v>
      </c>
      <c r="F1479" s="470">
        <f>AVERAGE(F1480:F1484)</f>
        <v>4.3899999999999988</v>
      </c>
      <c r="G1479" s="470">
        <f>AVERAGE(G1480:G1484)</f>
        <v>4.3839999999999995</v>
      </c>
      <c r="H1479" s="470">
        <f>AVERAGE(H1480:H1484)</f>
        <v>4.3899999999999988</v>
      </c>
      <c r="I1479" s="470">
        <f>AVERAGE(I1480:I1484)</f>
        <v>4.3940000000000001</v>
      </c>
    </row>
    <row r="1480" spans="1:9">
      <c r="A1480" s="519"/>
      <c r="B1480" s="521"/>
      <c r="C1480" s="185" t="s">
        <v>2922</v>
      </c>
      <c r="D1480" s="445" t="s">
        <v>2923</v>
      </c>
      <c r="E1480" s="560">
        <f>AVERAGE(F1480:I1480)</f>
        <v>4.41</v>
      </c>
      <c r="F1480" s="196">
        <v>4.38</v>
      </c>
      <c r="G1480" s="196">
        <v>4.38</v>
      </c>
      <c r="H1480" s="196">
        <v>4.43</v>
      </c>
      <c r="I1480" s="196">
        <v>4.45</v>
      </c>
    </row>
    <row r="1481" spans="1:9">
      <c r="A1481" s="519"/>
      <c r="B1481" s="521"/>
      <c r="C1481" s="203" t="s">
        <v>2924</v>
      </c>
      <c r="D1481" s="204" t="s">
        <v>2925</v>
      </c>
      <c r="E1481" s="561">
        <f>AVERAGE(F1481:I1481)</f>
        <v>4.4775</v>
      </c>
      <c r="F1481" s="196">
        <v>4.5199999999999996</v>
      </c>
      <c r="G1481" s="196">
        <v>4.4800000000000004</v>
      </c>
      <c r="H1481" s="196">
        <v>4.43</v>
      </c>
      <c r="I1481" s="196">
        <v>4.4800000000000004</v>
      </c>
    </row>
    <row r="1482" spans="1:9">
      <c r="A1482" s="519"/>
      <c r="B1482" s="521"/>
      <c r="C1482" s="203" t="s">
        <v>2926</v>
      </c>
      <c r="D1482" s="204" t="s">
        <v>2927</v>
      </c>
      <c r="E1482" s="561">
        <f>AVERAGE(F1482:I1482)</f>
        <v>4.4175000000000004</v>
      </c>
      <c r="F1482" s="196">
        <v>4.43</v>
      </c>
      <c r="G1482" s="196">
        <v>4.4800000000000004</v>
      </c>
      <c r="H1482" s="196">
        <v>4.43</v>
      </c>
      <c r="I1482" s="196">
        <v>4.33</v>
      </c>
    </row>
    <row r="1483" spans="1:9">
      <c r="A1483" s="519"/>
      <c r="B1483" s="521"/>
      <c r="C1483" s="203" t="s">
        <v>2913</v>
      </c>
      <c r="D1483" s="204" t="s">
        <v>2928</v>
      </c>
      <c r="E1483" s="561">
        <f>AVERAGE(F1483:I1483)</f>
        <v>4.3325000000000005</v>
      </c>
      <c r="F1483" s="196">
        <v>4.33</v>
      </c>
      <c r="G1483" s="196">
        <v>4.29</v>
      </c>
      <c r="H1483" s="196">
        <v>4.33</v>
      </c>
      <c r="I1483" s="196">
        <v>4.38</v>
      </c>
    </row>
    <row r="1484" spans="1:9">
      <c r="A1484" s="519"/>
      <c r="B1484" s="521"/>
      <c r="C1484" s="203" t="s">
        <v>2929</v>
      </c>
      <c r="D1484" s="204" t="s">
        <v>2930</v>
      </c>
      <c r="E1484" s="548">
        <f>AVERAGE(F1484:I1484)</f>
        <v>4.3100000000000005</v>
      </c>
      <c r="F1484" s="196">
        <v>4.29</v>
      </c>
      <c r="G1484" s="196">
        <v>4.29</v>
      </c>
      <c r="H1484" s="196">
        <v>4.33</v>
      </c>
      <c r="I1484" s="196">
        <v>4.33</v>
      </c>
    </row>
    <row r="1485" spans="1:9" ht="16.5" customHeight="1">
      <c r="A1485" s="522" t="s">
        <v>5746</v>
      </c>
      <c r="B1485" s="520" t="s">
        <v>155</v>
      </c>
      <c r="C1485" s="535"/>
      <c r="D1485" s="538"/>
      <c r="E1485" s="470">
        <f>AVERAGE(E1486:E1508)</f>
        <v>4.5620652173913037</v>
      </c>
      <c r="F1485" s="470">
        <f>AVERAGE(F1486:F1508)</f>
        <v>4.5669565217391304</v>
      </c>
      <c r="G1485" s="470">
        <f>AVERAGE(G1486:G1508)</f>
        <v>4.5565217391304342</v>
      </c>
      <c r="H1485" s="470">
        <f>AVERAGE(H1486:H1508)</f>
        <v>4.5604347826086951</v>
      </c>
      <c r="I1485" s="470">
        <f>AVERAGE(I1486:I1508)</f>
        <v>4.5643478260869559</v>
      </c>
    </row>
    <row r="1486" spans="1:9">
      <c r="A1486" s="519"/>
      <c r="B1486" s="521"/>
      <c r="C1486" s="185" t="s">
        <v>2932</v>
      </c>
      <c r="D1486" s="445" t="s">
        <v>2933</v>
      </c>
      <c r="E1486" s="560">
        <f t="shared" ref="E1486:E1508" si="110">AVERAGE(F1486:I1486)</f>
        <v>4.3475000000000001</v>
      </c>
      <c r="F1486" s="196">
        <v>4.32</v>
      </c>
      <c r="G1486" s="196">
        <v>4.3499999999999996</v>
      </c>
      <c r="H1486" s="196">
        <v>4.34</v>
      </c>
      <c r="I1486" s="196">
        <v>4.38</v>
      </c>
    </row>
    <row r="1487" spans="1:9">
      <c r="A1487" s="519"/>
      <c r="B1487" s="521"/>
      <c r="C1487" s="203" t="s">
        <v>979</v>
      </c>
      <c r="D1487" s="204" t="s">
        <v>980</v>
      </c>
      <c r="E1487" s="561">
        <f t="shared" si="110"/>
        <v>4.7175000000000002</v>
      </c>
      <c r="F1487" s="196">
        <v>4.74</v>
      </c>
      <c r="G1487" s="196">
        <v>4.71</v>
      </c>
      <c r="H1487" s="196">
        <v>4.71</v>
      </c>
      <c r="I1487" s="196">
        <v>4.71</v>
      </c>
    </row>
    <row r="1488" spans="1:9">
      <c r="A1488" s="519"/>
      <c r="B1488" s="521"/>
      <c r="C1488" s="203" t="s">
        <v>981</v>
      </c>
      <c r="D1488" s="204" t="s">
        <v>982</v>
      </c>
      <c r="E1488" s="561">
        <f t="shared" si="110"/>
        <v>4.4800000000000004</v>
      </c>
      <c r="F1488" s="196">
        <v>4.5</v>
      </c>
      <c r="G1488" s="196">
        <v>4.46</v>
      </c>
      <c r="H1488" s="196">
        <v>4.5</v>
      </c>
      <c r="I1488" s="196">
        <v>4.46</v>
      </c>
    </row>
    <row r="1489" spans="1:9">
      <c r="A1489" s="519"/>
      <c r="B1489" s="521"/>
      <c r="C1489" s="203" t="s">
        <v>337</v>
      </c>
      <c r="D1489" s="204" t="s">
        <v>338</v>
      </c>
      <c r="E1489" s="561">
        <f t="shared" si="110"/>
        <v>4.92</v>
      </c>
      <c r="F1489" s="196">
        <v>4.92</v>
      </c>
      <c r="G1489" s="196">
        <v>4.92</v>
      </c>
      <c r="H1489" s="196">
        <v>4.92</v>
      </c>
      <c r="I1489" s="196">
        <v>4.92</v>
      </c>
    </row>
    <row r="1490" spans="1:9">
      <c r="A1490" s="519"/>
      <c r="B1490" s="521"/>
      <c r="C1490" s="203" t="s">
        <v>333</v>
      </c>
      <c r="D1490" s="204" t="s">
        <v>334</v>
      </c>
      <c r="E1490" s="561">
        <f t="shared" si="110"/>
        <v>4.5350000000000001</v>
      </c>
      <c r="F1490" s="196">
        <v>4.57</v>
      </c>
      <c r="G1490" s="196">
        <v>4.57</v>
      </c>
      <c r="H1490" s="196">
        <v>4.5</v>
      </c>
      <c r="I1490" s="196">
        <v>4.5</v>
      </c>
    </row>
    <row r="1491" spans="1:9">
      <c r="A1491" s="519"/>
      <c r="B1491" s="521"/>
      <c r="C1491" s="203" t="s">
        <v>331</v>
      </c>
      <c r="D1491" s="204" t="s">
        <v>332</v>
      </c>
      <c r="E1491" s="561">
        <f t="shared" si="110"/>
        <v>4.7</v>
      </c>
      <c r="F1491" s="196">
        <v>4.75</v>
      </c>
      <c r="G1491" s="196">
        <v>4.6500000000000004</v>
      </c>
      <c r="H1491" s="196">
        <v>4.75</v>
      </c>
      <c r="I1491" s="196">
        <v>4.6500000000000004</v>
      </c>
    </row>
    <row r="1492" spans="1:9">
      <c r="A1492" s="519"/>
      <c r="B1492" s="521"/>
      <c r="C1492" s="203" t="s">
        <v>329</v>
      </c>
      <c r="D1492" s="204" t="s">
        <v>330</v>
      </c>
      <c r="E1492" s="561">
        <f t="shared" si="110"/>
        <v>4.6399999999999997</v>
      </c>
      <c r="F1492" s="196">
        <v>4.6399999999999997</v>
      </c>
      <c r="G1492" s="196">
        <v>4.6399999999999997</v>
      </c>
      <c r="H1492" s="196">
        <v>4.6399999999999997</v>
      </c>
      <c r="I1492" s="196">
        <v>4.6399999999999997</v>
      </c>
    </row>
    <row r="1493" spans="1:9">
      <c r="A1493" s="519"/>
      <c r="B1493" s="521"/>
      <c r="C1493" s="203" t="s">
        <v>335</v>
      </c>
      <c r="D1493" s="204" t="s">
        <v>336</v>
      </c>
      <c r="E1493" s="561">
        <f t="shared" si="110"/>
        <v>4.3449999999999998</v>
      </c>
      <c r="F1493" s="196">
        <v>4.3099999999999996</v>
      </c>
      <c r="G1493" s="196">
        <v>4.3099999999999996</v>
      </c>
      <c r="H1493" s="196">
        <v>4.38</v>
      </c>
      <c r="I1493" s="196">
        <v>4.38</v>
      </c>
    </row>
    <row r="1494" spans="1:9">
      <c r="A1494" s="519"/>
      <c r="B1494" s="521"/>
      <c r="C1494" s="203" t="s">
        <v>2765</v>
      </c>
      <c r="D1494" s="204" t="s">
        <v>328</v>
      </c>
      <c r="E1494" s="561">
        <f t="shared" si="110"/>
        <v>4.4574999999999996</v>
      </c>
      <c r="F1494" s="196">
        <v>4.5</v>
      </c>
      <c r="G1494" s="196">
        <v>4.5</v>
      </c>
      <c r="H1494" s="196">
        <v>4.33</v>
      </c>
      <c r="I1494" s="196">
        <v>4.5</v>
      </c>
    </row>
    <row r="1495" spans="1:9">
      <c r="A1495" s="519"/>
      <c r="B1495" s="521"/>
      <c r="C1495" s="203" t="s">
        <v>2934</v>
      </c>
      <c r="D1495" s="204" t="s">
        <v>2935</v>
      </c>
      <c r="E1495" s="561">
        <f t="shared" si="110"/>
        <v>4.6425000000000001</v>
      </c>
      <c r="F1495" s="196">
        <v>4.6399999999999997</v>
      </c>
      <c r="G1495" s="196">
        <v>4.63</v>
      </c>
      <c r="H1495" s="196">
        <v>4.66</v>
      </c>
      <c r="I1495" s="196">
        <v>4.6399999999999997</v>
      </c>
    </row>
    <row r="1496" spans="1:9">
      <c r="A1496" s="519"/>
      <c r="B1496" s="521"/>
      <c r="C1496" s="203" t="s">
        <v>2762</v>
      </c>
      <c r="D1496" s="204" t="s">
        <v>2761</v>
      </c>
      <c r="E1496" s="561">
        <f t="shared" si="110"/>
        <v>4.3049999999999997</v>
      </c>
      <c r="F1496" s="196">
        <v>4.28</v>
      </c>
      <c r="G1496" s="196">
        <v>4.3600000000000003</v>
      </c>
      <c r="H1496" s="196">
        <v>4.24</v>
      </c>
      <c r="I1496" s="196">
        <v>4.34</v>
      </c>
    </row>
    <row r="1497" spans="1:9">
      <c r="A1497" s="519"/>
      <c r="B1497" s="521"/>
      <c r="C1497" s="203" t="s">
        <v>671</v>
      </c>
      <c r="D1497" s="204" t="s">
        <v>672</v>
      </c>
      <c r="E1497" s="561">
        <f t="shared" si="110"/>
        <v>4.75</v>
      </c>
      <c r="F1497" s="196">
        <v>4.79</v>
      </c>
      <c r="G1497" s="196">
        <v>4.71</v>
      </c>
      <c r="H1497" s="196">
        <v>4.79</v>
      </c>
      <c r="I1497" s="196">
        <v>4.71</v>
      </c>
    </row>
    <row r="1498" spans="1:9">
      <c r="A1498" s="519"/>
      <c r="B1498" s="521"/>
      <c r="C1498" s="203" t="s">
        <v>669</v>
      </c>
      <c r="D1498" s="204" t="s">
        <v>670</v>
      </c>
      <c r="E1498" s="561">
        <f t="shared" si="110"/>
        <v>4.68</v>
      </c>
      <c r="F1498" s="196">
        <v>4.6900000000000004</v>
      </c>
      <c r="G1498" s="196">
        <v>4.72</v>
      </c>
      <c r="H1498" s="196">
        <v>4.72</v>
      </c>
      <c r="I1498" s="196">
        <v>4.59</v>
      </c>
    </row>
    <row r="1499" spans="1:9">
      <c r="A1499" s="519"/>
      <c r="B1499" s="521"/>
      <c r="C1499" s="203" t="s">
        <v>673</v>
      </c>
      <c r="D1499" s="204" t="s">
        <v>674</v>
      </c>
      <c r="E1499" s="561">
        <f t="shared" si="110"/>
        <v>4.8949999999999996</v>
      </c>
      <c r="F1499" s="196">
        <v>4.8600000000000003</v>
      </c>
      <c r="G1499" s="196">
        <v>4.8600000000000003</v>
      </c>
      <c r="H1499" s="196">
        <v>4.93</v>
      </c>
      <c r="I1499" s="196">
        <v>4.93</v>
      </c>
    </row>
    <row r="1500" spans="1:9">
      <c r="A1500" s="519"/>
      <c r="B1500" s="521"/>
      <c r="C1500" s="203" t="s">
        <v>675</v>
      </c>
      <c r="D1500" s="204" t="s">
        <v>676</v>
      </c>
      <c r="E1500" s="561">
        <f t="shared" si="110"/>
        <v>4.6399999999999997</v>
      </c>
      <c r="F1500" s="196">
        <v>4.6399999999999997</v>
      </c>
      <c r="G1500" s="196">
        <v>4.6399999999999997</v>
      </c>
      <c r="H1500" s="196">
        <v>4.6399999999999997</v>
      </c>
      <c r="I1500" s="196">
        <v>4.6399999999999997</v>
      </c>
    </row>
    <row r="1501" spans="1:9">
      <c r="A1501" s="519"/>
      <c r="B1501" s="521"/>
      <c r="C1501" s="203" t="s">
        <v>677</v>
      </c>
      <c r="D1501" s="204" t="s">
        <v>678</v>
      </c>
      <c r="E1501" s="561">
        <f t="shared" si="110"/>
        <v>4.3624999999999998</v>
      </c>
      <c r="F1501" s="196">
        <v>4.3099999999999996</v>
      </c>
      <c r="G1501" s="196">
        <v>4.38</v>
      </c>
      <c r="H1501" s="196">
        <v>4.38</v>
      </c>
      <c r="I1501" s="196">
        <v>4.38</v>
      </c>
    </row>
    <row r="1502" spans="1:9">
      <c r="A1502" s="519"/>
      <c r="B1502" s="521"/>
      <c r="C1502" s="203" t="s">
        <v>2936</v>
      </c>
      <c r="D1502" s="204" t="s">
        <v>2937</v>
      </c>
      <c r="E1502" s="561">
        <f t="shared" si="110"/>
        <v>4.3600000000000003</v>
      </c>
      <c r="F1502" s="196">
        <v>4.3899999999999997</v>
      </c>
      <c r="G1502" s="196">
        <v>4.3600000000000003</v>
      </c>
      <c r="H1502" s="196">
        <v>4.32</v>
      </c>
      <c r="I1502" s="196">
        <v>4.37</v>
      </c>
    </row>
    <row r="1503" spans="1:9">
      <c r="A1503" s="519"/>
      <c r="B1503" s="521"/>
      <c r="C1503" s="203" t="s">
        <v>2938</v>
      </c>
      <c r="D1503" s="204" t="s">
        <v>2939</v>
      </c>
      <c r="E1503" s="561">
        <f t="shared" si="110"/>
        <v>4.3574999999999999</v>
      </c>
      <c r="F1503" s="196">
        <v>4.3499999999999996</v>
      </c>
      <c r="G1503" s="196">
        <v>4.3499999999999996</v>
      </c>
      <c r="H1503" s="196">
        <v>4.3499999999999996</v>
      </c>
      <c r="I1503" s="196">
        <v>4.38</v>
      </c>
    </row>
    <row r="1504" spans="1:9">
      <c r="A1504" s="519"/>
      <c r="B1504" s="521"/>
      <c r="C1504" s="203" t="s">
        <v>2943</v>
      </c>
      <c r="D1504" s="204" t="s">
        <v>2944</v>
      </c>
      <c r="E1504" s="561">
        <f t="shared" si="110"/>
        <v>4.5849999999999991</v>
      </c>
      <c r="F1504" s="196">
        <v>4.6100000000000003</v>
      </c>
      <c r="G1504" s="196">
        <v>4.59</v>
      </c>
      <c r="H1504" s="196">
        <v>4.54</v>
      </c>
      <c r="I1504" s="196">
        <v>4.5999999999999996</v>
      </c>
    </row>
    <row r="1505" spans="1:9">
      <c r="A1505" s="519"/>
      <c r="B1505" s="521"/>
      <c r="C1505" s="203" t="s">
        <v>2945</v>
      </c>
      <c r="D1505" s="204" t="s">
        <v>2167</v>
      </c>
      <c r="E1505" s="561">
        <f t="shared" si="110"/>
        <v>4.7</v>
      </c>
      <c r="F1505" s="196">
        <v>4.7</v>
      </c>
      <c r="G1505" s="196">
        <v>4.67</v>
      </c>
      <c r="H1505" s="196">
        <v>4.71</v>
      </c>
      <c r="I1505" s="196">
        <v>4.72</v>
      </c>
    </row>
    <row r="1506" spans="1:9">
      <c r="A1506" s="519"/>
      <c r="B1506" s="521"/>
      <c r="C1506" s="203" t="s">
        <v>2770</v>
      </c>
      <c r="D1506" s="204" t="s">
        <v>2771</v>
      </c>
      <c r="E1506" s="561">
        <f t="shared" si="110"/>
        <v>4.4725000000000001</v>
      </c>
      <c r="F1506" s="196">
        <v>4.49</v>
      </c>
      <c r="G1506" s="196">
        <v>4.47</v>
      </c>
      <c r="H1506" s="196">
        <v>4.49</v>
      </c>
      <c r="I1506" s="196">
        <v>4.4400000000000004</v>
      </c>
    </row>
    <row r="1507" spans="1:9">
      <c r="A1507" s="519"/>
      <c r="B1507" s="521"/>
      <c r="C1507" s="203" t="s">
        <v>2940</v>
      </c>
      <c r="D1507" s="204" t="s">
        <v>2941</v>
      </c>
      <c r="E1507" s="561">
        <f t="shared" si="110"/>
        <v>4.3925000000000001</v>
      </c>
      <c r="F1507" s="196">
        <v>4.4000000000000004</v>
      </c>
      <c r="G1507" s="196">
        <v>4.3499999999999996</v>
      </c>
      <c r="H1507" s="196">
        <v>4.38</v>
      </c>
      <c r="I1507" s="196">
        <v>4.4400000000000004</v>
      </c>
    </row>
    <row r="1508" spans="1:9">
      <c r="A1508" s="519"/>
      <c r="B1508" s="521"/>
      <c r="C1508" s="203" t="s">
        <v>509</v>
      </c>
      <c r="D1508" s="204" t="s">
        <v>2942</v>
      </c>
      <c r="E1508" s="561">
        <f t="shared" si="110"/>
        <v>4.6425000000000001</v>
      </c>
      <c r="F1508" s="196">
        <v>4.6399999999999997</v>
      </c>
      <c r="G1508" s="196">
        <v>4.5999999999999996</v>
      </c>
      <c r="H1508" s="196">
        <v>4.67</v>
      </c>
      <c r="I1508" s="196">
        <v>4.66</v>
      </c>
    </row>
    <row r="1509" spans="1:9" ht="16.5" customHeight="1">
      <c r="A1509" s="522" t="s">
        <v>5747</v>
      </c>
      <c r="B1509" s="520" t="s">
        <v>2881</v>
      </c>
      <c r="C1509" s="535"/>
      <c r="D1509" s="538"/>
      <c r="E1509" s="470">
        <f>AVERAGE(E1510:E1514)</f>
        <v>4.516</v>
      </c>
      <c r="F1509" s="470">
        <f>AVERAGE(F1510:F1514)</f>
        <v>4.4939999999999998</v>
      </c>
      <c r="G1509" s="470">
        <f>AVERAGE(G1510:G1514)</f>
        <v>4.5179999999999989</v>
      </c>
      <c r="H1509" s="470">
        <f>AVERAGE(H1510:H1514)</f>
        <v>4.492</v>
      </c>
      <c r="I1509" s="470">
        <f>AVERAGE(I1510:I1514)</f>
        <v>4.5599999999999996</v>
      </c>
    </row>
    <row r="1510" spans="1:9">
      <c r="A1510" s="519"/>
      <c r="B1510" s="521"/>
      <c r="C1510" s="185" t="s">
        <v>2952</v>
      </c>
      <c r="D1510" s="445" t="s">
        <v>2953</v>
      </c>
      <c r="E1510" s="560">
        <f>AVERAGE(F1510:I1510)</f>
        <v>4.4249999999999998</v>
      </c>
      <c r="F1510" s="196">
        <v>4.3899999999999997</v>
      </c>
      <c r="G1510" s="196">
        <v>4.3600000000000003</v>
      </c>
      <c r="H1510" s="196">
        <v>4.43</v>
      </c>
      <c r="I1510" s="196">
        <v>4.5199999999999996</v>
      </c>
    </row>
    <row r="1511" spans="1:9">
      <c r="A1511" s="519"/>
      <c r="B1511" s="521"/>
      <c r="C1511" s="203" t="s">
        <v>2954</v>
      </c>
      <c r="D1511" s="204" t="s">
        <v>2955</v>
      </c>
      <c r="E1511" s="561">
        <f>AVERAGE(F1511:I1511)</f>
        <v>4.5525000000000002</v>
      </c>
      <c r="F1511" s="196">
        <v>4.53</v>
      </c>
      <c r="G1511" s="196">
        <v>4.57</v>
      </c>
      <c r="H1511" s="196">
        <v>4.55</v>
      </c>
      <c r="I1511" s="196">
        <v>4.5599999999999996</v>
      </c>
    </row>
    <row r="1512" spans="1:9">
      <c r="A1512" s="519"/>
      <c r="B1512" s="521"/>
      <c r="C1512" s="203" t="s">
        <v>2954</v>
      </c>
      <c r="D1512" s="204" t="s">
        <v>2956</v>
      </c>
      <c r="E1512" s="561">
        <f>AVERAGE(F1512:I1512)</f>
        <v>4.5600000000000005</v>
      </c>
      <c r="F1512" s="196">
        <v>4.53</v>
      </c>
      <c r="G1512" s="196">
        <v>4.58</v>
      </c>
      <c r="H1512" s="196">
        <v>4.53</v>
      </c>
      <c r="I1512" s="196">
        <v>4.5999999999999996</v>
      </c>
    </row>
    <row r="1513" spans="1:9">
      <c r="A1513" s="519"/>
      <c r="B1513" s="521"/>
      <c r="C1513" s="203" t="s">
        <v>2957</v>
      </c>
      <c r="D1513" s="204" t="s">
        <v>2958</v>
      </c>
      <c r="E1513" s="561">
        <f>AVERAGE(F1513:I1513)</f>
        <v>4.5225</v>
      </c>
      <c r="F1513" s="196">
        <v>4.51</v>
      </c>
      <c r="G1513" s="196">
        <v>4.57</v>
      </c>
      <c r="H1513" s="196">
        <v>4.4800000000000004</v>
      </c>
      <c r="I1513" s="196">
        <v>4.53</v>
      </c>
    </row>
    <row r="1514" spans="1:9">
      <c r="A1514" s="519"/>
      <c r="B1514" s="521"/>
      <c r="C1514" s="203" t="s">
        <v>2945</v>
      </c>
      <c r="D1514" s="204" t="s">
        <v>2959</v>
      </c>
      <c r="E1514" s="548">
        <f>AVERAGE(F1514:I1514)</f>
        <v>4.5199999999999996</v>
      </c>
      <c r="F1514" s="196">
        <v>4.51</v>
      </c>
      <c r="G1514" s="196">
        <v>4.51</v>
      </c>
      <c r="H1514" s="196">
        <v>4.47</v>
      </c>
      <c r="I1514" s="196">
        <v>4.59</v>
      </c>
    </row>
    <row r="1515" spans="1:9" ht="16.5" customHeight="1">
      <c r="A1515" s="522" t="s">
        <v>5747</v>
      </c>
      <c r="B1515" s="520" t="s">
        <v>2960</v>
      </c>
      <c r="C1515" s="535"/>
      <c r="D1515" s="538"/>
      <c r="E1515" s="470">
        <f>AVERAGE(E1516:E1527)</f>
        <v>4.7660416666666672</v>
      </c>
      <c r="F1515" s="470">
        <f>AVERAGE(F1516:F1527)</f>
        <v>4.7666666666666666</v>
      </c>
      <c r="G1515" s="470">
        <f>AVERAGE(G1516:G1527)</f>
        <v>4.7550000000000008</v>
      </c>
      <c r="H1515" s="470">
        <f>AVERAGE(H1516:H1527)</f>
        <v>4.7600000000000007</v>
      </c>
      <c r="I1515" s="470">
        <f>AVERAGE(I1516:I1527)</f>
        <v>4.7824999999999998</v>
      </c>
    </row>
    <row r="1516" spans="1:9">
      <c r="A1516" s="519"/>
      <c r="B1516" s="521"/>
      <c r="C1516" s="185" t="s">
        <v>2882</v>
      </c>
      <c r="D1516" s="445" t="s">
        <v>2961</v>
      </c>
      <c r="E1516" s="560">
        <f t="shared" ref="E1516:E1526" si="111">AVERAGE(F1516:I1516)</f>
        <v>4.6125000000000007</v>
      </c>
      <c r="F1516" s="196">
        <v>4.67</v>
      </c>
      <c r="G1516" s="196">
        <v>4.4000000000000004</v>
      </c>
      <c r="H1516" s="196">
        <v>4.71</v>
      </c>
      <c r="I1516" s="196">
        <v>4.67</v>
      </c>
    </row>
    <row r="1517" spans="1:9">
      <c r="A1517" s="519"/>
      <c r="B1517" s="521"/>
      <c r="C1517" s="203" t="s">
        <v>2962</v>
      </c>
      <c r="D1517" s="204" t="s">
        <v>2911</v>
      </c>
      <c r="E1517" s="561">
        <f t="shared" si="111"/>
        <v>4.7</v>
      </c>
      <c r="F1517" s="196">
        <v>4.67</v>
      </c>
      <c r="G1517" s="196">
        <v>4.7300000000000004</v>
      </c>
      <c r="H1517" s="196">
        <v>4.67</v>
      </c>
      <c r="I1517" s="196">
        <v>4.7300000000000004</v>
      </c>
    </row>
    <row r="1518" spans="1:9">
      <c r="A1518" s="519"/>
      <c r="B1518" s="521"/>
      <c r="C1518" s="203" t="s">
        <v>2963</v>
      </c>
      <c r="D1518" s="204" t="s">
        <v>2964</v>
      </c>
      <c r="E1518" s="561">
        <f t="shared" si="111"/>
        <v>4.53</v>
      </c>
      <c r="F1518" s="196">
        <v>4.53</v>
      </c>
      <c r="G1518" s="196">
        <v>4.53</v>
      </c>
      <c r="H1518" s="196">
        <v>4.53</v>
      </c>
      <c r="I1518" s="196">
        <v>4.53</v>
      </c>
    </row>
    <row r="1519" spans="1:9">
      <c r="A1519" s="519"/>
      <c r="B1519" s="521"/>
      <c r="C1519" s="203" t="s">
        <v>2965</v>
      </c>
      <c r="D1519" s="204" t="s">
        <v>2966</v>
      </c>
      <c r="E1519" s="561">
        <f t="shared" si="111"/>
        <v>4.87</v>
      </c>
      <c r="F1519" s="196">
        <v>4.87</v>
      </c>
      <c r="G1519" s="196">
        <v>4.87</v>
      </c>
      <c r="H1519" s="196">
        <v>4.87</v>
      </c>
      <c r="I1519" s="196">
        <v>4.87</v>
      </c>
    </row>
    <row r="1520" spans="1:9">
      <c r="A1520" s="519"/>
      <c r="B1520" s="521"/>
      <c r="C1520" s="203" t="s">
        <v>2967</v>
      </c>
      <c r="D1520" s="204" t="s">
        <v>2968</v>
      </c>
      <c r="E1520" s="561">
        <f t="shared" si="111"/>
        <v>4.915</v>
      </c>
      <c r="F1520" s="196">
        <v>4.93</v>
      </c>
      <c r="G1520" s="196">
        <v>4.93</v>
      </c>
      <c r="H1520" s="196">
        <v>4.87</v>
      </c>
      <c r="I1520" s="196">
        <v>4.93</v>
      </c>
    </row>
    <row r="1521" spans="1:9">
      <c r="A1521" s="519"/>
      <c r="B1521" s="521"/>
      <c r="C1521" s="203" t="s">
        <v>2967</v>
      </c>
      <c r="D1521" s="204" t="s">
        <v>707</v>
      </c>
      <c r="E1521" s="561">
        <f t="shared" si="111"/>
        <v>4.9000000000000004</v>
      </c>
      <c r="F1521" s="196">
        <v>4.93</v>
      </c>
      <c r="G1521" s="196">
        <v>4.93</v>
      </c>
      <c r="H1521" s="196">
        <v>4.87</v>
      </c>
      <c r="I1521" s="196">
        <v>4.87</v>
      </c>
    </row>
    <row r="1522" spans="1:9">
      <c r="A1522" s="519"/>
      <c r="B1522" s="521"/>
      <c r="C1522" s="203" t="s">
        <v>2969</v>
      </c>
      <c r="D1522" s="204" t="s">
        <v>2970</v>
      </c>
      <c r="E1522" s="561">
        <f t="shared" si="111"/>
        <v>4.7149999999999999</v>
      </c>
      <c r="F1522" s="196">
        <v>4.7300000000000004</v>
      </c>
      <c r="G1522" s="196">
        <v>4.67</v>
      </c>
      <c r="H1522" s="196">
        <v>4.7300000000000004</v>
      </c>
      <c r="I1522" s="196">
        <v>4.7300000000000004</v>
      </c>
    </row>
    <row r="1523" spans="1:9">
      <c r="A1523" s="519"/>
      <c r="B1523" s="521"/>
      <c r="C1523" s="203" t="s">
        <v>2969</v>
      </c>
      <c r="D1523" s="204" t="s">
        <v>2971</v>
      </c>
      <c r="E1523" s="561">
        <f t="shared" si="111"/>
        <v>4.7</v>
      </c>
      <c r="F1523" s="196">
        <v>4.67</v>
      </c>
      <c r="G1523" s="196">
        <v>4.7300000000000004</v>
      </c>
      <c r="H1523" s="196">
        <v>4.67</v>
      </c>
      <c r="I1523" s="196">
        <v>4.7300000000000004</v>
      </c>
    </row>
    <row r="1524" spans="1:9">
      <c r="A1524" s="519"/>
      <c r="B1524" s="521"/>
      <c r="C1524" s="203" t="s">
        <v>2972</v>
      </c>
      <c r="D1524" s="204" t="s">
        <v>2973</v>
      </c>
      <c r="E1524" s="561">
        <f t="shared" si="111"/>
        <v>4.6349999999999998</v>
      </c>
      <c r="F1524" s="196">
        <v>4.67</v>
      </c>
      <c r="G1524" s="196">
        <v>4.67</v>
      </c>
      <c r="H1524" s="196">
        <v>4.5999999999999996</v>
      </c>
      <c r="I1524" s="196">
        <v>4.5999999999999996</v>
      </c>
    </row>
    <row r="1525" spans="1:9">
      <c r="A1525" s="519"/>
      <c r="B1525" s="521"/>
      <c r="C1525" s="203" t="s">
        <v>2974</v>
      </c>
      <c r="D1525" s="204" t="s">
        <v>2975</v>
      </c>
      <c r="E1525" s="561">
        <f t="shared" si="111"/>
        <v>4.6675000000000004</v>
      </c>
      <c r="F1525" s="196">
        <v>4.5999999999999996</v>
      </c>
      <c r="G1525" s="196">
        <v>4.67</v>
      </c>
      <c r="H1525" s="196">
        <v>4.67</v>
      </c>
      <c r="I1525" s="196">
        <v>4.7300000000000004</v>
      </c>
    </row>
    <row r="1526" spans="1:9">
      <c r="A1526" s="519"/>
      <c r="B1526" s="521"/>
      <c r="C1526" s="203" t="s">
        <v>2976</v>
      </c>
      <c r="D1526" s="204" t="s">
        <v>721</v>
      </c>
      <c r="E1526" s="561">
        <f t="shared" si="111"/>
        <v>4.9649999999999999</v>
      </c>
      <c r="F1526" s="196">
        <v>4.93</v>
      </c>
      <c r="G1526" s="196">
        <v>5</v>
      </c>
      <c r="H1526" s="196">
        <v>4.93</v>
      </c>
      <c r="I1526" s="196">
        <v>5</v>
      </c>
    </row>
    <row r="1527" spans="1:9">
      <c r="A1527" s="519"/>
      <c r="B1527" s="521"/>
      <c r="C1527" s="203" t="s">
        <v>2976</v>
      </c>
      <c r="D1527" s="204" t="s">
        <v>2977</v>
      </c>
      <c r="E1527" s="548">
        <f>AVERAGE(F1527:I1527)</f>
        <v>4.9824999999999999</v>
      </c>
      <c r="F1527" s="196">
        <v>5</v>
      </c>
      <c r="G1527" s="196">
        <v>4.93</v>
      </c>
      <c r="H1527" s="196">
        <v>5</v>
      </c>
      <c r="I1527" s="196">
        <v>5</v>
      </c>
    </row>
    <row r="1528" spans="1:9" ht="16.5" customHeight="1">
      <c r="A1528" s="522" t="s">
        <v>5747</v>
      </c>
      <c r="B1528" s="520" t="s">
        <v>2978</v>
      </c>
      <c r="C1528" s="535"/>
      <c r="D1528" s="538"/>
      <c r="E1528" s="470">
        <f>AVERAGE(E1529:E1534)</f>
        <v>4.628333333333333</v>
      </c>
      <c r="F1528" s="470">
        <f>AVERAGE(F1529:F1534)</f>
        <v>4.6350000000000007</v>
      </c>
      <c r="G1528" s="470">
        <f>AVERAGE(G1529:G1534)</f>
        <v>4.66</v>
      </c>
      <c r="H1528" s="470">
        <f>AVERAGE(H1529:H1534)</f>
        <v>4.5716666666666663</v>
      </c>
      <c r="I1528" s="470">
        <f>AVERAGE(I1529:I1534)</f>
        <v>4.6466666666666665</v>
      </c>
    </row>
    <row r="1529" spans="1:9">
      <c r="A1529" s="519"/>
      <c r="B1529" s="521"/>
      <c r="C1529" s="185" t="s">
        <v>2979</v>
      </c>
      <c r="D1529" s="445" t="s">
        <v>2980</v>
      </c>
      <c r="E1529" s="560">
        <f t="shared" ref="E1529:E1534" si="112">AVERAGE(F1529:I1529)</f>
        <v>4.6974999999999998</v>
      </c>
      <c r="F1529" s="196">
        <v>4.71</v>
      </c>
      <c r="G1529" s="196">
        <v>4.71</v>
      </c>
      <c r="H1529" s="196">
        <v>4.67</v>
      </c>
      <c r="I1529" s="196">
        <v>4.7</v>
      </c>
    </row>
    <row r="1530" spans="1:9">
      <c r="A1530" s="519"/>
      <c r="B1530" s="521"/>
      <c r="C1530" s="203" t="s">
        <v>2981</v>
      </c>
      <c r="D1530" s="204" t="s">
        <v>2982</v>
      </c>
      <c r="E1530" s="561">
        <f t="shared" si="112"/>
        <v>4.62</v>
      </c>
      <c r="F1530" s="196">
        <v>4.68</v>
      </c>
      <c r="G1530" s="196">
        <v>4.6399999999999997</v>
      </c>
      <c r="H1530" s="196">
        <v>4.57</v>
      </c>
      <c r="I1530" s="196">
        <v>4.59</v>
      </c>
    </row>
    <row r="1531" spans="1:9">
      <c r="A1531" s="519"/>
      <c r="B1531" s="521"/>
      <c r="C1531" s="203" t="s">
        <v>2979</v>
      </c>
      <c r="D1531" s="204" t="s">
        <v>2983</v>
      </c>
      <c r="E1531" s="561">
        <f t="shared" si="112"/>
        <v>4.6574999999999998</v>
      </c>
      <c r="F1531" s="196">
        <v>4.68</v>
      </c>
      <c r="G1531" s="196">
        <v>4.68</v>
      </c>
      <c r="H1531" s="196">
        <v>4.59</v>
      </c>
      <c r="I1531" s="196">
        <v>4.68</v>
      </c>
    </row>
    <row r="1532" spans="1:9">
      <c r="A1532" s="519"/>
      <c r="B1532" s="521"/>
      <c r="C1532" s="203" t="s">
        <v>2981</v>
      </c>
      <c r="D1532" s="204" t="s">
        <v>2984</v>
      </c>
      <c r="E1532" s="561">
        <f t="shared" si="112"/>
        <v>4.6524999999999999</v>
      </c>
      <c r="F1532" s="196">
        <v>4.67</v>
      </c>
      <c r="G1532" s="196">
        <v>4.67</v>
      </c>
      <c r="H1532" s="196">
        <v>4.62</v>
      </c>
      <c r="I1532" s="196">
        <v>4.6500000000000004</v>
      </c>
    </row>
    <row r="1533" spans="1:9">
      <c r="A1533" s="519"/>
      <c r="B1533" s="521"/>
      <c r="C1533" s="203" t="s">
        <v>2979</v>
      </c>
      <c r="D1533" s="204" t="s">
        <v>2985</v>
      </c>
      <c r="E1533" s="561">
        <f t="shared" si="112"/>
        <v>4.5725000000000007</v>
      </c>
      <c r="F1533" s="196">
        <v>4.4800000000000004</v>
      </c>
      <c r="G1533" s="196">
        <v>4.62</v>
      </c>
      <c r="H1533" s="196">
        <v>4.57</v>
      </c>
      <c r="I1533" s="196">
        <v>4.62</v>
      </c>
    </row>
    <row r="1534" spans="1:9">
      <c r="A1534" s="519"/>
      <c r="B1534" s="521"/>
      <c r="C1534" s="203" t="s">
        <v>2981</v>
      </c>
      <c r="D1534" s="204" t="s">
        <v>2986</v>
      </c>
      <c r="E1534" s="548">
        <f t="shared" si="112"/>
        <v>4.57</v>
      </c>
      <c r="F1534" s="196">
        <v>4.59</v>
      </c>
      <c r="G1534" s="196">
        <v>4.6399999999999997</v>
      </c>
      <c r="H1534" s="196">
        <v>4.41</v>
      </c>
      <c r="I1534" s="196">
        <v>4.6399999999999997</v>
      </c>
    </row>
    <row r="1535" spans="1:9" ht="16.5" customHeight="1">
      <c r="A1535" s="522" t="s">
        <v>5747</v>
      </c>
      <c r="B1535" s="520" t="s">
        <v>155</v>
      </c>
      <c r="C1535" s="535"/>
      <c r="D1535" s="538"/>
      <c r="E1535" s="470">
        <f>AVERAGE(E1536:E1558)</f>
        <v>4.4655434782608694</v>
      </c>
      <c r="F1535" s="470">
        <f>AVERAGE(F1536:F1558)</f>
        <v>4.4717391304347824</v>
      </c>
      <c r="G1535" s="470">
        <f>AVERAGE(G1536:G1558)</f>
        <v>4.4578260869565218</v>
      </c>
      <c r="H1535" s="470">
        <f>AVERAGE(H1536:H1558)</f>
        <v>4.4656521739130435</v>
      </c>
      <c r="I1535" s="470">
        <f>AVERAGE(I1536:I1558)</f>
        <v>4.4669565217391307</v>
      </c>
    </row>
    <row r="1536" spans="1:9">
      <c r="A1536" s="519"/>
      <c r="B1536" s="521"/>
      <c r="C1536" s="185" t="s">
        <v>2932</v>
      </c>
      <c r="D1536" s="445" t="s">
        <v>2987</v>
      </c>
      <c r="E1536" s="560">
        <f t="shared" ref="E1536:E1558" si="113">AVERAGE(F1536:I1536)</f>
        <v>4.2650000000000006</v>
      </c>
      <c r="F1536" s="196">
        <v>4.29</v>
      </c>
      <c r="G1536" s="196">
        <v>4.21</v>
      </c>
      <c r="H1536" s="196">
        <v>4.28</v>
      </c>
      <c r="I1536" s="196">
        <v>4.28</v>
      </c>
    </row>
    <row r="1537" spans="1:9">
      <c r="A1537" s="519"/>
      <c r="B1537" s="521"/>
      <c r="C1537" s="203" t="s">
        <v>979</v>
      </c>
      <c r="D1537" s="204" t="s">
        <v>980</v>
      </c>
      <c r="E1537" s="561">
        <f t="shared" si="113"/>
        <v>4.5649999999999995</v>
      </c>
      <c r="F1537" s="196">
        <v>4.63</v>
      </c>
      <c r="G1537" s="196">
        <v>4.5999999999999996</v>
      </c>
      <c r="H1537" s="196">
        <v>4.5999999999999996</v>
      </c>
      <c r="I1537" s="196">
        <v>4.43</v>
      </c>
    </row>
    <row r="1538" spans="1:9">
      <c r="A1538" s="519"/>
      <c r="B1538" s="521"/>
      <c r="C1538" s="203" t="s">
        <v>981</v>
      </c>
      <c r="D1538" s="204" t="s">
        <v>982</v>
      </c>
      <c r="E1538" s="561">
        <f t="shared" si="113"/>
        <v>4.5449999999999999</v>
      </c>
      <c r="F1538" s="196">
        <v>4.5199999999999996</v>
      </c>
      <c r="G1538" s="196">
        <v>4.57</v>
      </c>
      <c r="H1538" s="196">
        <v>4.5199999999999996</v>
      </c>
      <c r="I1538" s="196">
        <v>4.57</v>
      </c>
    </row>
    <row r="1539" spans="1:9">
      <c r="A1539" s="519"/>
      <c r="B1539" s="521"/>
      <c r="C1539" s="203" t="s">
        <v>337</v>
      </c>
      <c r="D1539" s="204" t="s">
        <v>338</v>
      </c>
      <c r="E1539" s="561">
        <f t="shared" si="113"/>
        <v>4.8499999999999996</v>
      </c>
      <c r="F1539" s="196">
        <v>4.9000000000000004</v>
      </c>
      <c r="G1539" s="196">
        <v>4.8</v>
      </c>
      <c r="H1539" s="196">
        <v>4.9000000000000004</v>
      </c>
      <c r="I1539" s="196">
        <v>4.8</v>
      </c>
    </row>
    <row r="1540" spans="1:9">
      <c r="A1540" s="519"/>
      <c r="B1540" s="521"/>
      <c r="C1540" s="203" t="s">
        <v>333</v>
      </c>
      <c r="D1540" s="204" t="s">
        <v>334</v>
      </c>
      <c r="E1540" s="561">
        <f t="shared" si="113"/>
        <v>4.54</v>
      </c>
      <c r="F1540" s="196">
        <v>4.5</v>
      </c>
      <c r="G1540" s="196">
        <v>4.5</v>
      </c>
      <c r="H1540" s="196">
        <v>4.58</v>
      </c>
      <c r="I1540" s="196">
        <v>4.58</v>
      </c>
    </row>
    <row r="1541" spans="1:9">
      <c r="A1541" s="519"/>
      <c r="B1541" s="521"/>
      <c r="C1541" s="203" t="s">
        <v>331</v>
      </c>
      <c r="D1541" s="204" t="s">
        <v>332</v>
      </c>
      <c r="E1541" s="561">
        <f t="shared" si="113"/>
        <v>4.5525000000000002</v>
      </c>
      <c r="F1541" s="196">
        <v>4.57</v>
      </c>
      <c r="G1541" s="196">
        <v>4.57</v>
      </c>
      <c r="H1541" s="196">
        <v>4.5</v>
      </c>
      <c r="I1541" s="196">
        <v>4.57</v>
      </c>
    </row>
    <row r="1542" spans="1:9">
      <c r="A1542" s="519"/>
      <c r="B1542" s="521"/>
      <c r="C1542" s="203" t="s">
        <v>329</v>
      </c>
      <c r="D1542" s="204" t="s">
        <v>330</v>
      </c>
      <c r="E1542" s="561">
        <f t="shared" si="113"/>
        <v>4.38</v>
      </c>
      <c r="F1542" s="196">
        <v>4.38</v>
      </c>
      <c r="G1542" s="196">
        <v>4.38</v>
      </c>
      <c r="H1542" s="196">
        <v>4.38</v>
      </c>
      <c r="I1542" s="196">
        <v>4.38</v>
      </c>
    </row>
    <row r="1543" spans="1:9">
      <c r="A1543" s="519"/>
      <c r="B1543" s="521"/>
      <c r="C1543" s="203" t="s">
        <v>335</v>
      </c>
      <c r="D1543" s="204" t="s">
        <v>336</v>
      </c>
      <c r="E1543" s="561">
        <f t="shared" si="113"/>
        <v>4.62</v>
      </c>
      <c r="F1543" s="196">
        <v>4.62</v>
      </c>
      <c r="G1543" s="196">
        <v>4.62</v>
      </c>
      <c r="H1543" s="196">
        <v>4.62</v>
      </c>
      <c r="I1543" s="196">
        <v>4.62</v>
      </c>
    </row>
    <row r="1544" spans="1:9">
      <c r="A1544" s="519"/>
      <c r="B1544" s="521"/>
      <c r="C1544" s="203" t="s">
        <v>2765</v>
      </c>
      <c r="D1544" s="204" t="s">
        <v>328</v>
      </c>
      <c r="E1544" s="561">
        <f t="shared" si="113"/>
        <v>4.2824999999999998</v>
      </c>
      <c r="F1544" s="196">
        <v>4.25</v>
      </c>
      <c r="G1544" s="196">
        <v>4.25</v>
      </c>
      <c r="H1544" s="196">
        <v>4.25</v>
      </c>
      <c r="I1544" s="196">
        <v>4.38</v>
      </c>
    </row>
    <row r="1545" spans="1:9">
      <c r="A1545" s="519"/>
      <c r="B1545" s="521"/>
      <c r="C1545" s="203" t="s">
        <v>2988</v>
      </c>
      <c r="D1545" s="204" t="s">
        <v>2989</v>
      </c>
      <c r="E1545" s="561">
        <f t="shared" si="113"/>
        <v>4.2750000000000004</v>
      </c>
      <c r="F1545" s="196">
        <v>4.28</v>
      </c>
      <c r="G1545" s="196">
        <v>4.2699999999999996</v>
      </c>
      <c r="H1545" s="196">
        <v>4.28</v>
      </c>
      <c r="I1545" s="196">
        <v>4.2699999999999996</v>
      </c>
    </row>
    <row r="1546" spans="1:9">
      <c r="A1546" s="519"/>
      <c r="B1546" s="521"/>
      <c r="C1546" s="203" t="s">
        <v>2762</v>
      </c>
      <c r="D1546" s="204" t="s">
        <v>2761</v>
      </c>
      <c r="E1546" s="561">
        <f t="shared" si="113"/>
        <v>4.3149999999999995</v>
      </c>
      <c r="F1546" s="196">
        <v>4.3600000000000003</v>
      </c>
      <c r="G1546" s="196">
        <v>4.3099999999999996</v>
      </c>
      <c r="H1546" s="196">
        <v>4.32</v>
      </c>
      <c r="I1546" s="196">
        <v>4.2699999999999996</v>
      </c>
    </row>
    <row r="1547" spans="1:9">
      <c r="A1547" s="519"/>
      <c r="B1547" s="521"/>
      <c r="C1547" s="203" t="s">
        <v>671</v>
      </c>
      <c r="D1547" s="204" t="s">
        <v>672</v>
      </c>
      <c r="E1547" s="561">
        <f t="shared" si="113"/>
        <v>4.6850000000000005</v>
      </c>
      <c r="F1547" s="196">
        <v>4.7300000000000004</v>
      </c>
      <c r="G1547" s="196">
        <v>4.6399999999999997</v>
      </c>
      <c r="H1547" s="196">
        <v>4.7300000000000004</v>
      </c>
      <c r="I1547" s="196">
        <v>4.6399999999999997</v>
      </c>
    </row>
    <row r="1548" spans="1:9">
      <c r="A1548" s="519"/>
      <c r="B1548" s="521"/>
      <c r="C1548" s="203" t="s">
        <v>669</v>
      </c>
      <c r="D1548" s="204" t="s">
        <v>670</v>
      </c>
      <c r="E1548" s="561">
        <f t="shared" si="113"/>
        <v>4.6099999999999994</v>
      </c>
      <c r="F1548" s="196">
        <v>4.5199999999999996</v>
      </c>
      <c r="G1548" s="196">
        <v>4.6500000000000004</v>
      </c>
      <c r="H1548" s="196">
        <v>4.62</v>
      </c>
      <c r="I1548" s="196">
        <v>4.6500000000000004</v>
      </c>
    </row>
    <row r="1549" spans="1:9">
      <c r="A1549" s="519"/>
      <c r="B1549" s="521"/>
      <c r="C1549" s="203" t="s">
        <v>673</v>
      </c>
      <c r="D1549" s="204" t="s">
        <v>674</v>
      </c>
      <c r="E1549" s="561">
        <f t="shared" si="113"/>
        <v>4.8224999999999998</v>
      </c>
      <c r="F1549" s="196">
        <v>4.79</v>
      </c>
      <c r="G1549" s="196">
        <v>4.79</v>
      </c>
      <c r="H1549" s="196">
        <v>4.8600000000000003</v>
      </c>
      <c r="I1549" s="196">
        <v>4.8499999999999996</v>
      </c>
    </row>
    <row r="1550" spans="1:9">
      <c r="A1550" s="519"/>
      <c r="B1550" s="521"/>
      <c r="C1550" s="203" t="s">
        <v>675</v>
      </c>
      <c r="D1550" s="204" t="s">
        <v>676</v>
      </c>
      <c r="E1550" s="561">
        <f t="shared" si="113"/>
        <v>4.2175000000000002</v>
      </c>
      <c r="F1550" s="196">
        <v>4.25</v>
      </c>
      <c r="G1550" s="196">
        <v>4.25</v>
      </c>
      <c r="H1550" s="196">
        <v>4.12</v>
      </c>
      <c r="I1550" s="196">
        <v>4.25</v>
      </c>
    </row>
    <row r="1551" spans="1:9">
      <c r="A1551" s="519"/>
      <c r="B1551" s="521"/>
      <c r="C1551" s="203" t="s">
        <v>677</v>
      </c>
      <c r="D1551" s="204" t="s">
        <v>678</v>
      </c>
      <c r="E1551" s="561">
        <f t="shared" si="113"/>
        <v>4.5950000000000006</v>
      </c>
      <c r="F1551" s="196">
        <v>4.57</v>
      </c>
      <c r="G1551" s="196">
        <v>4.57</v>
      </c>
      <c r="H1551" s="196">
        <v>4.57</v>
      </c>
      <c r="I1551" s="196">
        <v>4.67</v>
      </c>
    </row>
    <row r="1552" spans="1:9">
      <c r="A1552" s="519"/>
      <c r="B1552" s="521"/>
      <c r="C1552" s="203" t="s">
        <v>2990</v>
      </c>
      <c r="D1552" s="204" t="s">
        <v>2991</v>
      </c>
      <c r="E1552" s="561">
        <f t="shared" si="113"/>
        <v>4.0875000000000004</v>
      </c>
      <c r="F1552" s="196">
        <v>4.09</v>
      </c>
      <c r="G1552" s="196">
        <v>4.09</v>
      </c>
      <c r="H1552" s="196">
        <v>4.05</v>
      </c>
      <c r="I1552" s="196">
        <v>4.12</v>
      </c>
    </row>
    <row r="1553" spans="1:9">
      <c r="A1553" s="519"/>
      <c r="B1553" s="521"/>
      <c r="C1553" s="203" t="s">
        <v>2992</v>
      </c>
      <c r="D1553" s="204" t="s">
        <v>2993</v>
      </c>
      <c r="E1553" s="561">
        <f t="shared" si="113"/>
        <v>4.165</v>
      </c>
      <c r="F1553" s="196">
        <v>4.1900000000000004</v>
      </c>
      <c r="G1553" s="196">
        <v>4.1399999999999997</v>
      </c>
      <c r="H1553" s="196">
        <v>4.17</v>
      </c>
      <c r="I1553" s="196">
        <v>4.16</v>
      </c>
    </row>
    <row r="1554" spans="1:9">
      <c r="A1554" s="519"/>
      <c r="B1554" s="521"/>
      <c r="C1554" s="203" t="s">
        <v>2994</v>
      </c>
      <c r="D1554" s="204" t="s">
        <v>2995</v>
      </c>
      <c r="E1554" s="561">
        <f t="shared" si="113"/>
        <v>4.2875000000000005</v>
      </c>
      <c r="F1554" s="196">
        <v>4.28</v>
      </c>
      <c r="G1554" s="196">
        <v>4.29</v>
      </c>
      <c r="H1554" s="196">
        <v>4.28</v>
      </c>
      <c r="I1554" s="196">
        <v>4.3</v>
      </c>
    </row>
    <row r="1555" spans="1:9">
      <c r="A1555" s="519"/>
      <c r="B1555" s="521"/>
      <c r="C1555" s="203" t="s">
        <v>2996</v>
      </c>
      <c r="D1555" s="204" t="s">
        <v>2997</v>
      </c>
      <c r="E1555" s="561">
        <f t="shared" si="113"/>
        <v>4.3499999999999996</v>
      </c>
      <c r="F1555" s="196">
        <v>4.38</v>
      </c>
      <c r="G1555" s="196">
        <v>4.33</v>
      </c>
      <c r="H1555" s="196">
        <v>4.3600000000000003</v>
      </c>
      <c r="I1555" s="196">
        <v>4.33</v>
      </c>
    </row>
    <row r="1556" spans="1:9">
      <c r="A1556" s="519"/>
      <c r="B1556" s="521"/>
      <c r="C1556" s="203" t="s">
        <v>2770</v>
      </c>
      <c r="D1556" s="204" t="s">
        <v>2771</v>
      </c>
      <c r="E1556" s="561">
        <f t="shared" si="113"/>
        <v>4.4350000000000005</v>
      </c>
      <c r="F1556" s="196">
        <v>4.46</v>
      </c>
      <c r="G1556" s="196">
        <v>4.4400000000000004</v>
      </c>
      <c r="H1556" s="196">
        <v>4.4400000000000004</v>
      </c>
      <c r="I1556" s="196">
        <v>4.4000000000000004</v>
      </c>
    </row>
    <row r="1557" spans="1:9">
      <c r="A1557" s="519"/>
      <c r="B1557" s="521"/>
      <c r="C1557" s="203" t="s">
        <v>459</v>
      </c>
      <c r="D1557" s="204" t="s">
        <v>2998</v>
      </c>
      <c r="E1557" s="561">
        <f t="shared" si="113"/>
        <v>4.6099999999999994</v>
      </c>
      <c r="F1557" s="196">
        <v>4.6399999999999997</v>
      </c>
      <c r="G1557" s="196">
        <v>4.6399999999999997</v>
      </c>
      <c r="H1557" s="196">
        <v>4.59</v>
      </c>
      <c r="I1557" s="196">
        <v>4.57</v>
      </c>
    </row>
    <row r="1558" spans="1:9">
      <c r="A1558" s="519"/>
      <c r="B1558" s="521"/>
      <c r="C1558" s="203" t="s">
        <v>2999</v>
      </c>
      <c r="D1558" s="204" t="s">
        <v>3000</v>
      </c>
      <c r="E1558" s="561">
        <f t="shared" si="113"/>
        <v>4.6524999999999999</v>
      </c>
      <c r="F1558" s="196">
        <v>4.6500000000000004</v>
      </c>
      <c r="G1558" s="196">
        <v>4.62</v>
      </c>
      <c r="H1558" s="196">
        <v>4.6900000000000004</v>
      </c>
      <c r="I1558" s="196">
        <v>4.6500000000000004</v>
      </c>
    </row>
    <row r="1559" spans="1:9" ht="16.5" customHeight="1">
      <c r="A1559" s="522" t="s">
        <v>5748</v>
      </c>
      <c r="B1559" s="520" t="s">
        <v>3002</v>
      </c>
      <c r="C1559" s="535"/>
      <c r="D1559" s="538"/>
      <c r="E1559" s="470">
        <f>AVERAGE(E1560:E1565)</f>
        <v>4.6258333333333335</v>
      </c>
      <c r="F1559" s="470">
        <f>AVERAGE(F1560:F1565)</f>
        <v>4.6316666666666659</v>
      </c>
      <c r="G1559" s="470">
        <f>AVERAGE(G1560:G1565)</f>
        <v>4.628333333333333</v>
      </c>
      <c r="H1559" s="470">
        <f>AVERAGE(H1560:H1565)</f>
        <v>4.6099999999999994</v>
      </c>
      <c r="I1559" s="470">
        <f>AVERAGE(I1560:I1565)</f>
        <v>4.6333333333333329</v>
      </c>
    </row>
    <row r="1560" spans="1:9">
      <c r="A1560" s="519"/>
      <c r="B1560" s="521"/>
      <c r="C1560" s="185" t="s">
        <v>3005</v>
      </c>
      <c r="D1560" s="445" t="s">
        <v>3006</v>
      </c>
      <c r="E1560" s="560">
        <f t="shared" ref="E1560:E1565" si="114">AVERAGE(F1560:I1560)</f>
        <v>4.6475</v>
      </c>
      <c r="F1560" s="196">
        <v>4.6500000000000004</v>
      </c>
      <c r="G1560" s="196">
        <v>4.67</v>
      </c>
      <c r="H1560" s="196">
        <v>4.67</v>
      </c>
      <c r="I1560" s="196">
        <v>4.5999999999999996</v>
      </c>
    </row>
    <row r="1561" spans="1:9">
      <c r="A1561" s="519"/>
      <c r="B1561" s="521"/>
      <c r="C1561" s="203" t="s">
        <v>3007</v>
      </c>
      <c r="D1561" s="204" t="s">
        <v>3008</v>
      </c>
      <c r="E1561" s="561">
        <f t="shared" si="114"/>
        <v>4.58</v>
      </c>
      <c r="F1561" s="196">
        <v>4.5599999999999996</v>
      </c>
      <c r="G1561" s="196">
        <v>4.5999999999999996</v>
      </c>
      <c r="H1561" s="196">
        <v>4.5599999999999996</v>
      </c>
      <c r="I1561" s="196">
        <v>4.5999999999999996</v>
      </c>
    </row>
    <row r="1562" spans="1:9">
      <c r="A1562" s="519"/>
      <c r="B1562" s="521"/>
      <c r="C1562" s="203" t="s">
        <v>3009</v>
      </c>
      <c r="D1562" s="204" t="s">
        <v>3010</v>
      </c>
      <c r="E1562" s="561">
        <f t="shared" si="114"/>
        <v>4.625</v>
      </c>
      <c r="F1562" s="196">
        <v>4.63</v>
      </c>
      <c r="G1562" s="196">
        <v>4.5999999999999996</v>
      </c>
      <c r="H1562" s="196">
        <v>4.5999999999999996</v>
      </c>
      <c r="I1562" s="196">
        <v>4.67</v>
      </c>
    </row>
    <row r="1563" spans="1:9">
      <c r="A1563" s="519"/>
      <c r="B1563" s="521"/>
      <c r="C1563" s="203" t="s">
        <v>3011</v>
      </c>
      <c r="D1563" s="204" t="s">
        <v>3012</v>
      </c>
      <c r="E1563" s="561">
        <f t="shared" si="114"/>
        <v>4.6375000000000002</v>
      </c>
      <c r="F1563" s="196">
        <v>4.67</v>
      </c>
      <c r="G1563" s="196">
        <v>4.67</v>
      </c>
      <c r="H1563" s="196">
        <v>4.51</v>
      </c>
      <c r="I1563" s="196">
        <v>4.7</v>
      </c>
    </row>
    <row r="1564" spans="1:9">
      <c r="A1564" s="519"/>
      <c r="B1564" s="521"/>
      <c r="C1564" s="203" t="s">
        <v>3013</v>
      </c>
      <c r="D1564" s="204" t="s">
        <v>3014</v>
      </c>
      <c r="E1564" s="561">
        <f t="shared" si="114"/>
        <v>4.5625</v>
      </c>
      <c r="F1564" s="196">
        <v>4.58</v>
      </c>
      <c r="G1564" s="196">
        <v>4.51</v>
      </c>
      <c r="H1564" s="196">
        <v>4.5999999999999996</v>
      </c>
      <c r="I1564" s="196">
        <v>4.5599999999999996</v>
      </c>
    </row>
    <row r="1565" spans="1:9">
      <c r="A1565" s="519"/>
      <c r="B1565" s="521"/>
      <c r="C1565" s="203" t="s">
        <v>3015</v>
      </c>
      <c r="D1565" s="204" t="s">
        <v>3016</v>
      </c>
      <c r="E1565" s="548">
        <f t="shared" si="114"/>
        <v>4.7025000000000006</v>
      </c>
      <c r="F1565" s="196">
        <v>4.7</v>
      </c>
      <c r="G1565" s="196">
        <v>4.72</v>
      </c>
      <c r="H1565" s="196">
        <v>4.72</v>
      </c>
      <c r="I1565" s="196">
        <v>4.67</v>
      </c>
    </row>
    <row r="1566" spans="1:9" ht="16.5" customHeight="1">
      <c r="A1566" s="522" t="s">
        <v>5748</v>
      </c>
      <c r="B1566" s="520" t="s">
        <v>3017</v>
      </c>
      <c r="C1566" s="471"/>
      <c r="D1566" s="472"/>
      <c r="E1566" s="470">
        <f>AVERAGE(E1567:E1568)</f>
        <v>4.9150000000000009</v>
      </c>
      <c r="F1566" s="91">
        <f>AVERAGE(F1567:F1568)</f>
        <v>4.9050000000000002</v>
      </c>
      <c r="G1566" s="91">
        <f>AVERAGE(G1567:G1568)</f>
        <v>4.91</v>
      </c>
      <c r="H1566" s="91">
        <f>AVERAGE(H1567:H1568)</f>
        <v>4.9400000000000004</v>
      </c>
      <c r="I1566" s="91">
        <f>AVERAGE(I1567:I1568)</f>
        <v>4.9050000000000002</v>
      </c>
    </row>
    <row r="1567" spans="1:9">
      <c r="A1567" s="519"/>
      <c r="B1567" s="521"/>
      <c r="C1567" s="185" t="s">
        <v>3018</v>
      </c>
      <c r="D1567" s="445" t="s">
        <v>3019</v>
      </c>
      <c r="E1567" s="560">
        <f>AVERAGE(F1567:I1567)</f>
        <v>4.9150000000000009</v>
      </c>
      <c r="F1567" s="196">
        <v>4.91</v>
      </c>
      <c r="G1567" s="196">
        <v>4.91</v>
      </c>
      <c r="H1567" s="196">
        <v>4.9400000000000004</v>
      </c>
      <c r="I1567" s="196">
        <v>4.9000000000000004</v>
      </c>
    </row>
    <row r="1568" spans="1:9">
      <c r="A1568" s="519"/>
      <c r="B1568" s="521"/>
      <c r="C1568" s="203" t="s">
        <v>3020</v>
      </c>
      <c r="D1568" s="204" t="s">
        <v>3021</v>
      </c>
      <c r="E1568" s="548">
        <f>AVERAGE(F1568:I1568)</f>
        <v>4.915</v>
      </c>
      <c r="F1568" s="196">
        <v>4.9000000000000004</v>
      </c>
      <c r="G1568" s="196">
        <v>4.91</v>
      </c>
      <c r="H1568" s="196">
        <v>4.9400000000000004</v>
      </c>
      <c r="I1568" s="196">
        <v>4.91</v>
      </c>
    </row>
    <row r="1569" spans="1:9" ht="16.5" customHeight="1">
      <c r="A1569" s="522" t="s">
        <v>5748</v>
      </c>
      <c r="B1569" s="520" t="s">
        <v>3038</v>
      </c>
      <c r="C1569" s="535"/>
      <c r="D1569" s="538"/>
      <c r="E1569" s="470">
        <f>AVERAGE(E1570:E1571)</f>
        <v>4.8774999999999995</v>
      </c>
      <c r="F1569" s="470">
        <f>AVERAGE(F1570:F1571)</f>
        <v>4.84</v>
      </c>
      <c r="G1569" s="470">
        <f>AVERAGE(G1570:G1571)</f>
        <v>4.8899999999999997</v>
      </c>
      <c r="H1569" s="470">
        <f>AVERAGE(H1570:H1571)</f>
        <v>4.8899999999999997</v>
      </c>
      <c r="I1569" s="470">
        <f>AVERAGE(I1570:I1571)</f>
        <v>4.8899999999999997</v>
      </c>
    </row>
    <row r="1570" spans="1:9">
      <c r="A1570" s="519"/>
      <c r="B1570" s="521"/>
      <c r="C1570" s="185" t="s">
        <v>3022</v>
      </c>
      <c r="D1570" s="445" t="s">
        <v>3023</v>
      </c>
      <c r="E1570" s="560">
        <f>AVERAGE(F1570:I1570)</f>
        <v>4.8899999999999997</v>
      </c>
      <c r="F1570" s="196">
        <v>4.8899999999999997</v>
      </c>
      <c r="G1570" s="196">
        <v>4.8899999999999997</v>
      </c>
      <c r="H1570" s="196">
        <v>4.8899999999999997</v>
      </c>
      <c r="I1570" s="196">
        <v>4.8899999999999997</v>
      </c>
    </row>
    <row r="1571" spans="1:9">
      <c r="A1571" s="519"/>
      <c r="B1571" s="521"/>
      <c r="C1571" s="203" t="s">
        <v>3024</v>
      </c>
      <c r="D1571" s="204" t="s">
        <v>3025</v>
      </c>
      <c r="E1571" s="561">
        <f>AVERAGE(F1571:I1571)</f>
        <v>4.8650000000000002</v>
      </c>
      <c r="F1571" s="196">
        <v>4.79</v>
      </c>
      <c r="G1571" s="196">
        <v>4.8899999999999997</v>
      </c>
      <c r="H1571" s="196">
        <v>4.8899999999999997</v>
      </c>
      <c r="I1571" s="196">
        <v>4.8899999999999997</v>
      </c>
    </row>
    <row r="1572" spans="1:9" ht="16.5" customHeight="1">
      <c r="A1572" s="522" t="s">
        <v>5748</v>
      </c>
      <c r="B1572" s="520" t="s">
        <v>155</v>
      </c>
      <c r="C1572" s="535"/>
      <c r="D1572" s="538"/>
      <c r="E1572" s="470">
        <f>AVERAGE(E1573:E1576)</f>
        <v>4.3806250000000002</v>
      </c>
      <c r="F1572" s="470">
        <f>AVERAGE(F1573:F1576)</f>
        <v>4.3725000000000005</v>
      </c>
      <c r="G1572" s="470">
        <f>AVERAGE(G1573:G1576)</f>
        <v>4.3849999999999998</v>
      </c>
      <c r="H1572" s="470">
        <f>AVERAGE(H1573:H1576)</f>
        <v>4.3825000000000003</v>
      </c>
      <c r="I1572" s="470">
        <f>AVERAGE(I1573:I1576)</f>
        <v>4.3825000000000003</v>
      </c>
    </row>
    <row r="1573" spans="1:9">
      <c r="A1573" s="519"/>
      <c r="B1573" s="521"/>
      <c r="C1573" s="185" t="s">
        <v>2863</v>
      </c>
      <c r="D1573" s="445" t="s">
        <v>3026</v>
      </c>
      <c r="E1573" s="560">
        <f>AVERAGE(F1573:I1573)</f>
        <v>4.6150000000000002</v>
      </c>
      <c r="F1573" s="196">
        <v>4.62</v>
      </c>
      <c r="G1573" s="196">
        <v>4.58</v>
      </c>
      <c r="H1573" s="196">
        <v>4.6399999999999997</v>
      </c>
      <c r="I1573" s="196">
        <v>4.62</v>
      </c>
    </row>
    <row r="1574" spans="1:9">
      <c r="A1574" s="519"/>
      <c r="B1574" s="521"/>
      <c r="C1574" s="203" t="s">
        <v>3027</v>
      </c>
      <c r="D1574" s="204" t="s">
        <v>3028</v>
      </c>
      <c r="E1574" s="561">
        <f>AVERAGE(F1574:I1574)</f>
        <v>4.4975000000000005</v>
      </c>
      <c r="F1574" s="196">
        <v>4.46</v>
      </c>
      <c r="G1574" s="196">
        <v>4.49</v>
      </c>
      <c r="H1574" s="196">
        <v>4.53</v>
      </c>
      <c r="I1574" s="196">
        <v>4.51</v>
      </c>
    </row>
    <row r="1575" spans="1:9">
      <c r="A1575" s="519"/>
      <c r="B1575" s="521"/>
      <c r="C1575" s="203" t="s">
        <v>2762</v>
      </c>
      <c r="D1575" s="204" t="s">
        <v>2761</v>
      </c>
      <c r="E1575" s="561">
        <f>AVERAGE(F1575:I1575)</f>
        <v>4.3125</v>
      </c>
      <c r="F1575" s="196">
        <v>4.3099999999999996</v>
      </c>
      <c r="G1575" s="196">
        <v>4.34</v>
      </c>
      <c r="H1575" s="196">
        <v>4.28</v>
      </c>
      <c r="I1575" s="196">
        <v>4.32</v>
      </c>
    </row>
    <row r="1576" spans="1:9">
      <c r="A1576" s="519"/>
      <c r="B1576" s="521"/>
      <c r="C1576" s="203" t="s">
        <v>3029</v>
      </c>
      <c r="D1576" s="204" t="s">
        <v>3030</v>
      </c>
      <c r="E1576" s="561">
        <f>AVERAGE(F1576:I1576)</f>
        <v>4.0975000000000001</v>
      </c>
      <c r="F1576" s="196">
        <v>4.0999999999999996</v>
      </c>
      <c r="G1576" s="196">
        <v>4.13</v>
      </c>
      <c r="H1576" s="196">
        <v>4.08</v>
      </c>
      <c r="I1576" s="196">
        <v>4.08</v>
      </c>
    </row>
    <row r="1577" spans="1:9" ht="16.5" customHeight="1">
      <c r="A1577" s="522" t="s">
        <v>5749</v>
      </c>
      <c r="B1577" s="520" t="s">
        <v>3073</v>
      </c>
      <c r="C1577" s="535"/>
      <c r="D1577" s="538"/>
      <c r="E1577" s="470">
        <f>AVERAGE(E1578:E1583)</f>
        <v>4.4633333333333338</v>
      </c>
      <c r="F1577" s="470">
        <f>AVERAGE(F1578:F1583)</f>
        <v>4.4466666666666663</v>
      </c>
      <c r="G1577" s="470">
        <f>AVERAGE(G1578:G1583)</f>
        <v>4.4966666666666661</v>
      </c>
      <c r="H1577" s="470">
        <f>AVERAGE(H1578:H1583)</f>
        <v>4.4216666666666669</v>
      </c>
      <c r="I1577" s="470">
        <f>AVERAGE(I1578:I1583)</f>
        <v>4.4883333333333333</v>
      </c>
    </row>
    <row r="1578" spans="1:9">
      <c r="A1578" s="519"/>
      <c r="B1578" s="521"/>
      <c r="C1578" s="185" t="s">
        <v>3074</v>
      </c>
      <c r="D1578" s="445" t="s">
        <v>3075</v>
      </c>
      <c r="E1578" s="560">
        <f t="shared" ref="E1578:E1583" si="115">AVERAGE(F1578:I1578)</f>
        <v>4.4749999999999996</v>
      </c>
      <c r="F1578" s="196">
        <v>4.45</v>
      </c>
      <c r="G1578" s="196">
        <v>4.5</v>
      </c>
      <c r="H1578" s="196">
        <v>4.45</v>
      </c>
      <c r="I1578" s="196">
        <v>4.5</v>
      </c>
    </row>
    <row r="1579" spans="1:9">
      <c r="A1579" s="519"/>
      <c r="B1579" s="521"/>
      <c r="C1579" s="203" t="s">
        <v>3076</v>
      </c>
      <c r="D1579" s="204" t="s">
        <v>3077</v>
      </c>
      <c r="E1579" s="561">
        <f t="shared" si="115"/>
        <v>4.55</v>
      </c>
      <c r="F1579" s="196">
        <v>4.5999999999999996</v>
      </c>
      <c r="G1579" s="196">
        <v>4.5</v>
      </c>
      <c r="H1579" s="196">
        <v>4.5</v>
      </c>
      <c r="I1579" s="196">
        <v>4.5999999999999996</v>
      </c>
    </row>
    <row r="1580" spans="1:9">
      <c r="A1580" s="519"/>
      <c r="B1580" s="521"/>
      <c r="C1580" s="203" t="s">
        <v>3078</v>
      </c>
      <c r="D1580" s="204" t="s">
        <v>3079</v>
      </c>
      <c r="E1580" s="561">
        <f t="shared" si="115"/>
        <v>4.3375000000000004</v>
      </c>
      <c r="F1580" s="196">
        <v>4.2</v>
      </c>
      <c r="G1580" s="196">
        <v>4.45</v>
      </c>
      <c r="H1580" s="196">
        <v>4.25</v>
      </c>
      <c r="I1580" s="196">
        <v>4.45</v>
      </c>
    </row>
    <row r="1581" spans="1:9">
      <c r="A1581" s="519"/>
      <c r="B1581" s="521"/>
      <c r="C1581" s="203" t="s">
        <v>3080</v>
      </c>
      <c r="D1581" s="204" t="s">
        <v>3081</v>
      </c>
      <c r="E1581" s="561">
        <f t="shared" si="115"/>
        <v>4.3375000000000004</v>
      </c>
      <c r="F1581" s="196">
        <v>4.3</v>
      </c>
      <c r="G1581" s="196">
        <v>4.45</v>
      </c>
      <c r="H1581" s="196">
        <v>4.25</v>
      </c>
      <c r="I1581" s="196">
        <v>4.3499999999999996</v>
      </c>
    </row>
    <row r="1582" spans="1:9">
      <c r="A1582" s="519"/>
      <c r="B1582" s="521"/>
      <c r="C1582" s="203" t="s">
        <v>3082</v>
      </c>
      <c r="D1582" s="204" t="s">
        <v>3083</v>
      </c>
      <c r="E1582" s="561">
        <f t="shared" si="115"/>
        <v>4.4874999999999998</v>
      </c>
      <c r="F1582" s="196">
        <v>4.55</v>
      </c>
      <c r="G1582" s="196">
        <v>4.45</v>
      </c>
      <c r="H1582" s="196">
        <v>4.5</v>
      </c>
      <c r="I1582" s="196">
        <v>4.45</v>
      </c>
    </row>
    <row r="1583" spans="1:9">
      <c r="A1583" s="519"/>
      <c r="B1583" s="521"/>
      <c r="C1583" s="203" t="s">
        <v>3084</v>
      </c>
      <c r="D1583" s="204" t="s">
        <v>3085</v>
      </c>
      <c r="E1583" s="548">
        <f t="shared" si="115"/>
        <v>4.5925000000000002</v>
      </c>
      <c r="F1583" s="196">
        <v>4.58</v>
      </c>
      <c r="G1583" s="196">
        <v>4.63</v>
      </c>
      <c r="H1583" s="196">
        <v>4.58</v>
      </c>
      <c r="I1583" s="196">
        <v>4.58</v>
      </c>
    </row>
    <row r="1584" spans="1:9" ht="16.5" customHeight="1">
      <c r="A1584" s="522" t="s">
        <v>5749</v>
      </c>
      <c r="B1584" s="520" t="s">
        <v>3086</v>
      </c>
      <c r="C1584" s="535"/>
      <c r="D1584" s="538"/>
      <c r="E1584" s="470">
        <f>AVERAGE(E1585:E1591)</f>
        <v>4.984285714285714</v>
      </c>
      <c r="F1584" s="470">
        <f>AVERAGE(F1585:F1591)</f>
        <v>4.984285714285714</v>
      </c>
      <c r="G1584" s="470">
        <f>AVERAGE(G1585:G1591)</f>
        <v>4.984285714285714</v>
      </c>
      <c r="H1584" s="470">
        <f>AVERAGE(H1585:H1591)</f>
        <v>4.984285714285714</v>
      </c>
      <c r="I1584" s="470">
        <f>AVERAGE(I1585:I1591)</f>
        <v>4.984285714285714</v>
      </c>
    </row>
    <row r="1585" spans="1:9">
      <c r="A1585" s="519"/>
      <c r="B1585" s="521"/>
      <c r="C1585" s="185" t="s">
        <v>3087</v>
      </c>
      <c r="D1585" s="445" t="s">
        <v>3088</v>
      </c>
      <c r="E1585" s="560">
        <f t="shared" ref="E1585:E1591" si="116">AVERAGE(F1585:I1585)</f>
        <v>5</v>
      </c>
      <c r="F1585" s="196">
        <v>5</v>
      </c>
      <c r="G1585" s="196">
        <v>5</v>
      </c>
      <c r="H1585" s="196">
        <v>5</v>
      </c>
      <c r="I1585" s="196">
        <v>5</v>
      </c>
    </row>
    <row r="1586" spans="1:9">
      <c r="A1586" s="519"/>
      <c r="B1586" s="521"/>
      <c r="C1586" s="203" t="s">
        <v>3095</v>
      </c>
      <c r="D1586" s="204" t="s">
        <v>3089</v>
      </c>
      <c r="E1586" s="561">
        <f t="shared" si="116"/>
        <v>5</v>
      </c>
      <c r="F1586" s="196">
        <v>5</v>
      </c>
      <c r="G1586" s="196">
        <v>5</v>
      </c>
      <c r="H1586" s="196">
        <v>5</v>
      </c>
      <c r="I1586" s="196">
        <v>5</v>
      </c>
    </row>
    <row r="1587" spans="1:9">
      <c r="A1587" s="519"/>
      <c r="B1587" s="521"/>
      <c r="C1587" s="203" t="s">
        <v>3095</v>
      </c>
      <c r="D1587" s="204" t="s">
        <v>3090</v>
      </c>
      <c r="E1587" s="561">
        <f t="shared" si="116"/>
        <v>5</v>
      </c>
      <c r="F1587" s="196">
        <v>5</v>
      </c>
      <c r="G1587" s="196">
        <v>5</v>
      </c>
      <c r="H1587" s="196">
        <v>5</v>
      </c>
      <c r="I1587" s="196">
        <v>5</v>
      </c>
    </row>
    <row r="1588" spans="1:9">
      <c r="A1588" s="519"/>
      <c r="B1588" s="521"/>
      <c r="C1588" s="203" t="s">
        <v>3095</v>
      </c>
      <c r="D1588" s="204" t="s">
        <v>3091</v>
      </c>
      <c r="E1588" s="561">
        <f t="shared" si="116"/>
        <v>5</v>
      </c>
      <c r="F1588" s="196">
        <v>5</v>
      </c>
      <c r="G1588" s="196">
        <v>5</v>
      </c>
      <c r="H1588" s="196">
        <v>5</v>
      </c>
      <c r="I1588" s="196">
        <v>5</v>
      </c>
    </row>
    <row r="1589" spans="1:9">
      <c r="A1589" s="519"/>
      <c r="B1589" s="521"/>
      <c r="C1589" s="203" t="s">
        <v>3095</v>
      </c>
      <c r="D1589" s="204" t="s">
        <v>3092</v>
      </c>
      <c r="E1589" s="561">
        <f t="shared" si="116"/>
        <v>5</v>
      </c>
      <c r="F1589" s="196">
        <v>5</v>
      </c>
      <c r="G1589" s="196">
        <v>5</v>
      </c>
      <c r="H1589" s="196">
        <v>5</v>
      </c>
      <c r="I1589" s="196">
        <v>5</v>
      </c>
    </row>
    <row r="1590" spans="1:9">
      <c r="A1590" s="519"/>
      <c r="B1590" s="521"/>
      <c r="C1590" s="203" t="s">
        <v>3095</v>
      </c>
      <c r="D1590" s="204" t="s">
        <v>3093</v>
      </c>
      <c r="E1590" s="561">
        <f t="shared" si="116"/>
        <v>5</v>
      </c>
      <c r="F1590" s="196">
        <v>5</v>
      </c>
      <c r="G1590" s="196">
        <v>5</v>
      </c>
      <c r="H1590" s="196">
        <v>5</v>
      </c>
      <c r="I1590" s="196">
        <v>5</v>
      </c>
    </row>
    <row r="1591" spans="1:9">
      <c r="A1591" s="519"/>
      <c r="B1591" s="521"/>
      <c r="C1591" s="203" t="s">
        <v>3095</v>
      </c>
      <c r="D1591" s="204" t="s">
        <v>3094</v>
      </c>
      <c r="E1591" s="548">
        <f t="shared" si="116"/>
        <v>4.8899999999999997</v>
      </c>
      <c r="F1591" s="196">
        <v>4.8899999999999997</v>
      </c>
      <c r="G1591" s="196">
        <v>4.8899999999999997</v>
      </c>
      <c r="H1591" s="196">
        <v>4.8899999999999997</v>
      </c>
      <c r="I1591" s="196">
        <v>4.8899999999999997</v>
      </c>
    </row>
    <row r="1592" spans="1:9" ht="16.5" customHeight="1">
      <c r="A1592" s="522" t="s">
        <v>5749</v>
      </c>
      <c r="B1592" s="520" t="s">
        <v>3096</v>
      </c>
      <c r="C1592" s="535"/>
      <c r="D1592" s="538"/>
      <c r="E1592" s="470">
        <f>AVERAGE(E1593:E1599)</f>
        <v>4.5814285714285718</v>
      </c>
      <c r="F1592" s="470">
        <f>AVERAGE(F1593:F1599)</f>
        <v>4.5599999999999996</v>
      </c>
      <c r="G1592" s="470">
        <f>AVERAGE(G1593:G1599)</f>
        <v>4.6342857142857143</v>
      </c>
      <c r="H1592" s="470">
        <f>AVERAGE(H1593:H1599)</f>
        <v>4.5314285714285711</v>
      </c>
      <c r="I1592" s="470">
        <f>AVERAGE(I1593:I1599)</f>
        <v>4.6000000000000005</v>
      </c>
    </row>
    <row r="1593" spans="1:9">
      <c r="A1593" s="519"/>
      <c r="B1593" s="521"/>
      <c r="C1593" s="185" t="s">
        <v>3097</v>
      </c>
      <c r="D1593" s="445" t="s">
        <v>3098</v>
      </c>
      <c r="E1593" s="560">
        <f t="shared" ref="E1593:E1599" si="117">AVERAGE(F1593:I1593)</f>
        <v>4.6875</v>
      </c>
      <c r="F1593" s="196">
        <v>4.6900000000000004</v>
      </c>
      <c r="G1593" s="196">
        <v>4.6900000000000004</v>
      </c>
      <c r="H1593" s="196">
        <v>4.6500000000000004</v>
      </c>
      <c r="I1593" s="196">
        <v>4.72</v>
      </c>
    </row>
    <row r="1594" spans="1:9">
      <c r="A1594" s="519"/>
      <c r="B1594" s="521"/>
      <c r="C1594" s="203" t="s">
        <v>3099</v>
      </c>
      <c r="D1594" s="204" t="s">
        <v>3100</v>
      </c>
      <c r="E1594" s="561">
        <f t="shared" si="117"/>
        <v>4.7125000000000004</v>
      </c>
      <c r="F1594" s="196">
        <v>4.62</v>
      </c>
      <c r="G1594" s="196">
        <v>4.8099999999999996</v>
      </c>
      <c r="H1594" s="196">
        <v>4.7300000000000004</v>
      </c>
      <c r="I1594" s="196">
        <v>4.6900000000000004</v>
      </c>
    </row>
    <row r="1595" spans="1:9">
      <c r="A1595" s="519"/>
      <c r="B1595" s="521"/>
      <c r="C1595" s="203" t="s">
        <v>3099</v>
      </c>
      <c r="D1595" s="204" t="s">
        <v>3101</v>
      </c>
      <c r="E1595" s="561">
        <f t="shared" si="117"/>
        <v>4.7100000000000009</v>
      </c>
      <c r="F1595" s="196">
        <v>4.6900000000000004</v>
      </c>
      <c r="G1595" s="196">
        <v>4.7300000000000004</v>
      </c>
      <c r="H1595" s="196">
        <v>4.6900000000000004</v>
      </c>
      <c r="I1595" s="196">
        <v>4.7300000000000004</v>
      </c>
    </row>
    <row r="1596" spans="1:9">
      <c r="A1596" s="519"/>
      <c r="B1596" s="521"/>
      <c r="C1596" s="203" t="s">
        <v>3102</v>
      </c>
      <c r="D1596" s="204" t="s">
        <v>3103</v>
      </c>
      <c r="E1596" s="561">
        <f t="shared" si="117"/>
        <v>4.6500000000000004</v>
      </c>
      <c r="F1596" s="196">
        <v>4.6500000000000004</v>
      </c>
      <c r="G1596" s="196">
        <v>4.7300000000000004</v>
      </c>
      <c r="H1596" s="196">
        <v>4.58</v>
      </c>
      <c r="I1596" s="196">
        <v>4.6399999999999997</v>
      </c>
    </row>
    <row r="1597" spans="1:9">
      <c r="A1597" s="519"/>
      <c r="B1597" s="521"/>
      <c r="C1597" s="203" t="s">
        <v>3104</v>
      </c>
      <c r="D1597" s="204" t="s">
        <v>3105</v>
      </c>
      <c r="E1597" s="561">
        <f t="shared" si="117"/>
        <v>4.6775000000000002</v>
      </c>
      <c r="F1597" s="196">
        <v>4.6500000000000004</v>
      </c>
      <c r="G1597" s="196">
        <v>4.72</v>
      </c>
      <c r="H1597" s="196">
        <v>4.6500000000000004</v>
      </c>
      <c r="I1597" s="196">
        <v>4.6900000000000004</v>
      </c>
    </row>
    <row r="1598" spans="1:9">
      <c r="A1598" s="519"/>
      <c r="B1598" s="521"/>
      <c r="C1598" s="203" t="s">
        <v>3106</v>
      </c>
      <c r="D1598" s="204" t="s">
        <v>3107</v>
      </c>
      <c r="E1598" s="561">
        <f t="shared" si="117"/>
        <v>4.3074999999999992</v>
      </c>
      <c r="F1598" s="196">
        <v>4.3099999999999996</v>
      </c>
      <c r="G1598" s="196">
        <v>4.38</v>
      </c>
      <c r="H1598" s="196">
        <v>4.1900000000000004</v>
      </c>
      <c r="I1598" s="196">
        <v>4.3499999999999996</v>
      </c>
    </row>
    <row r="1599" spans="1:9">
      <c r="A1599" s="519"/>
      <c r="B1599" s="521"/>
      <c r="C1599" s="203" t="s">
        <v>3108</v>
      </c>
      <c r="D1599" s="204" t="s">
        <v>3109</v>
      </c>
      <c r="E1599" s="561">
        <f t="shared" si="117"/>
        <v>4.3250000000000002</v>
      </c>
      <c r="F1599" s="196">
        <v>4.3099999999999996</v>
      </c>
      <c r="G1599" s="196">
        <v>4.38</v>
      </c>
      <c r="H1599" s="196">
        <v>4.2300000000000004</v>
      </c>
      <c r="I1599" s="196">
        <v>4.38</v>
      </c>
    </row>
    <row r="1600" spans="1:9" ht="16.5" customHeight="1">
      <c r="A1600" s="522" t="s">
        <v>5749</v>
      </c>
      <c r="B1600" s="520" t="s">
        <v>3110</v>
      </c>
      <c r="C1600" s="535"/>
      <c r="D1600" s="538"/>
      <c r="E1600" s="470">
        <f>AVERAGE(E1601:E1608)</f>
        <v>4.5565625000000001</v>
      </c>
      <c r="F1600" s="470">
        <f>AVERAGE(F1601:F1608)</f>
        <v>4.5662500000000001</v>
      </c>
      <c r="G1600" s="470">
        <f>AVERAGE(G1601:G1608)</f>
        <v>4.5975000000000001</v>
      </c>
      <c r="H1600" s="470">
        <f>AVERAGE(H1601:H1608)</f>
        <v>4.513749999999999</v>
      </c>
      <c r="I1600" s="470">
        <f>AVERAGE(I1601:I1608)</f>
        <v>4.5487500000000001</v>
      </c>
    </row>
    <row r="1601" spans="1:9">
      <c r="A1601" s="519"/>
      <c r="B1601" s="521"/>
      <c r="C1601" s="185" t="s">
        <v>3111</v>
      </c>
      <c r="D1601" s="445" t="s">
        <v>3112</v>
      </c>
      <c r="E1601" s="560">
        <f t="shared" ref="E1601:E1610" si="118">AVERAGE(F1601:I1601)</f>
        <v>4.5975000000000001</v>
      </c>
      <c r="F1601" s="196">
        <v>4.6100000000000003</v>
      </c>
      <c r="G1601" s="196">
        <v>4.6100000000000003</v>
      </c>
      <c r="H1601" s="196">
        <v>4.58</v>
      </c>
      <c r="I1601" s="196">
        <v>4.59</v>
      </c>
    </row>
    <row r="1602" spans="1:9">
      <c r="A1602" s="519"/>
      <c r="B1602" s="521"/>
      <c r="C1602" s="203" t="s">
        <v>3113</v>
      </c>
      <c r="D1602" s="204" t="s">
        <v>2747</v>
      </c>
      <c r="E1602" s="561">
        <f t="shared" si="118"/>
        <v>4.3975</v>
      </c>
      <c r="F1602" s="196">
        <v>4.3899999999999997</v>
      </c>
      <c r="G1602" s="196">
        <v>4.5199999999999996</v>
      </c>
      <c r="H1602" s="196">
        <v>4.2699999999999996</v>
      </c>
      <c r="I1602" s="196">
        <v>4.41</v>
      </c>
    </row>
    <row r="1603" spans="1:9">
      <c r="A1603" s="519"/>
      <c r="B1603" s="521"/>
      <c r="C1603" s="203" t="s">
        <v>3114</v>
      </c>
      <c r="D1603" s="204" t="s">
        <v>3115</v>
      </c>
      <c r="E1603" s="561">
        <f t="shared" si="118"/>
        <v>4.3324999999999996</v>
      </c>
      <c r="F1603" s="196">
        <v>4.41</v>
      </c>
      <c r="G1603" s="196">
        <v>4.45</v>
      </c>
      <c r="H1603" s="196">
        <v>4.18</v>
      </c>
      <c r="I1603" s="196">
        <v>4.29</v>
      </c>
    </row>
    <row r="1604" spans="1:9">
      <c r="A1604" s="519"/>
      <c r="B1604" s="521"/>
      <c r="C1604" s="203" t="s">
        <v>3116</v>
      </c>
      <c r="D1604" s="204" t="s">
        <v>3117</v>
      </c>
      <c r="E1604" s="561">
        <f t="shared" si="118"/>
        <v>4.8274999999999997</v>
      </c>
      <c r="F1604" s="196">
        <v>4.84</v>
      </c>
      <c r="G1604" s="196">
        <v>4.79</v>
      </c>
      <c r="H1604" s="196">
        <v>4.84</v>
      </c>
      <c r="I1604" s="196">
        <v>4.84</v>
      </c>
    </row>
    <row r="1605" spans="1:9">
      <c r="A1605" s="519"/>
      <c r="B1605" s="521"/>
      <c r="C1605" s="203" t="s">
        <v>3118</v>
      </c>
      <c r="D1605" s="204" t="s">
        <v>3119</v>
      </c>
      <c r="E1605" s="561">
        <f t="shared" si="118"/>
        <v>4.5999999999999996</v>
      </c>
      <c r="F1605" s="196">
        <v>4.63</v>
      </c>
      <c r="G1605" s="196">
        <v>4.63</v>
      </c>
      <c r="H1605" s="196">
        <v>4.58</v>
      </c>
      <c r="I1605" s="196">
        <v>4.5599999999999996</v>
      </c>
    </row>
    <row r="1606" spans="1:9">
      <c r="A1606" s="519"/>
      <c r="B1606" s="521"/>
      <c r="C1606" s="203" t="s">
        <v>3120</v>
      </c>
      <c r="D1606" s="204" t="s">
        <v>3121</v>
      </c>
      <c r="E1606" s="561">
        <f t="shared" si="118"/>
        <v>4.5350000000000001</v>
      </c>
      <c r="F1606" s="196">
        <v>4.53</v>
      </c>
      <c r="G1606" s="196">
        <v>4.53</v>
      </c>
      <c r="H1606" s="196">
        <v>4.59</v>
      </c>
      <c r="I1606" s="196">
        <v>4.49</v>
      </c>
    </row>
    <row r="1607" spans="1:9">
      <c r="A1607" s="519"/>
      <c r="B1607" s="521"/>
      <c r="C1607" s="203" t="s">
        <v>3122</v>
      </c>
      <c r="D1607" s="204" t="s">
        <v>3123</v>
      </c>
      <c r="E1607" s="561">
        <f t="shared" si="118"/>
        <v>4.2924999999999995</v>
      </c>
      <c r="F1607" s="196">
        <v>4.26</v>
      </c>
      <c r="G1607" s="196">
        <v>4.3899999999999997</v>
      </c>
      <c r="H1607" s="196">
        <v>4.17</v>
      </c>
      <c r="I1607" s="196">
        <v>4.3499999999999996</v>
      </c>
    </row>
    <row r="1608" spans="1:9">
      <c r="A1608" s="519"/>
      <c r="B1608" s="521"/>
      <c r="C1608" s="203" t="s">
        <v>375</v>
      </c>
      <c r="D1608" s="204" t="s">
        <v>2382</v>
      </c>
      <c r="E1608" s="561">
        <f t="shared" si="118"/>
        <v>4.87</v>
      </c>
      <c r="F1608" s="196">
        <v>4.8600000000000003</v>
      </c>
      <c r="G1608" s="196">
        <v>4.8600000000000003</v>
      </c>
      <c r="H1608" s="196">
        <v>4.9000000000000004</v>
      </c>
      <c r="I1608" s="196">
        <v>4.8600000000000003</v>
      </c>
    </row>
    <row r="1609" spans="1:9" ht="16.5" customHeight="1">
      <c r="A1609" s="522" t="s">
        <v>5749</v>
      </c>
      <c r="B1609" s="520" t="s">
        <v>3124</v>
      </c>
      <c r="C1609" s="535"/>
      <c r="D1609" s="538"/>
      <c r="E1609" s="470">
        <f>AVERAGE(E1610:E1614)</f>
        <v>4.6725000000000003</v>
      </c>
      <c r="F1609" s="470">
        <f>AVERAGE(F1610:F1614)</f>
        <v>4.6900000000000004</v>
      </c>
      <c r="G1609" s="470">
        <f>AVERAGE(G1610:G1614)</f>
        <v>4.67</v>
      </c>
      <c r="H1609" s="470">
        <f>AVERAGE(H1610:H1614)</f>
        <v>4.68</v>
      </c>
      <c r="I1609" s="470">
        <f>AVERAGE(I1610:I1614)</f>
        <v>4.6500000000000004</v>
      </c>
    </row>
    <row r="1610" spans="1:9">
      <c r="A1610" s="519"/>
      <c r="B1610" s="521"/>
      <c r="C1610" s="185" t="s">
        <v>3125</v>
      </c>
      <c r="D1610" s="445" t="s">
        <v>3075</v>
      </c>
      <c r="E1610" s="560">
        <f t="shared" si="118"/>
        <v>4.7249999999999996</v>
      </c>
      <c r="F1610" s="196">
        <v>4.7</v>
      </c>
      <c r="G1610" s="196">
        <v>4.75</v>
      </c>
      <c r="H1610" s="196">
        <v>4.7</v>
      </c>
      <c r="I1610" s="196">
        <v>4.75</v>
      </c>
    </row>
    <row r="1611" spans="1:9">
      <c r="A1611" s="519"/>
      <c r="B1611" s="521"/>
      <c r="C1611" s="203" t="s">
        <v>3126</v>
      </c>
      <c r="D1611" s="204" t="s">
        <v>3127</v>
      </c>
      <c r="E1611" s="561">
        <f>AVERAGE(F1611:I1611)</f>
        <v>4.6750000000000007</v>
      </c>
      <c r="F1611" s="196">
        <v>4.7</v>
      </c>
      <c r="G1611" s="196">
        <v>4.6500000000000004</v>
      </c>
      <c r="H1611" s="196">
        <v>4.7</v>
      </c>
      <c r="I1611" s="196">
        <v>4.6500000000000004</v>
      </c>
    </row>
    <row r="1612" spans="1:9">
      <c r="A1612" s="519"/>
      <c r="B1612" s="521"/>
      <c r="C1612" s="203" t="s">
        <v>3128</v>
      </c>
      <c r="D1612" s="204" t="s">
        <v>3129</v>
      </c>
      <c r="E1612" s="561">
        <f>AVERAGE(F1612:I1612)</f>
        <v>4.6750000000000007</v>
      </c>
      <c r="F1612" s="196">
        <v>4.75</v>
      </c>
      <c r="G1612" s="196">
        <v>4.6500000000000004</v>
      </c>
      <c r="H1612" s="196">
        <v>4.6500000000000004</v>
      </c>
      <c r="I1612" s="196">
        <v>4.6500000000000004</v>
      </c>
    </row>
    <row r="1613" spans="1:9">
      <c r="A1613" s="519"/>
      <c r="B1613" s="521"/>
      <c r="C1613" s="203" t="s">
        <v>3130</v>
      </c>
      <c r="D1613" s="204" t="s">
        <v>3131</v>
      </c>
      <c r="E1613" s="561">
        <f>AVERAGE(F1613:I1613)</f>
        <v>4.6624999999999996</v>
      </c>
      <c r="F1613" s="196">
        <v>4.6500000000000004</v>
      </c>
      <c r="G1613" s="196">
        <v>4.6500000000000004</v>
      </c>
      <c r="H1613" s="196">
        <v>4.7</v>
      </c>
      <c r="I1613" s="196">
        <v>4.6500000000000004</v>
      </c>
    </row>
    <row r="1614" spans="1:9">
      <c r="A1614" s="519"/>
      <c r="B1614" s="521"/>
      <c r="C1614" s="203" t="s">
        <v>3132</v>
      </c>
      <c r="D1614" s="204" t="s">
        <v>3133</v>
      </c>
      <c r="E1614" s="561">
        <f>AVERAGE(F1614:I1614)</f>
        <v>4.625</v>
      </c>
      <c r="F1614" s="196">
        <v>4.6500000000000004</v>
      </c>
      <c r="G1614" s="196">
        <v>4.6500000000000004</v>
      </c>
      <c r="H1614" s="196">
        <v>4.6500000000000004</v>
      </c>
      <c r="I1614" s="196">
        <v>4.55</v>
      </c>
    </row>
    <row r="1615" spans="1:9" ht="16.5" customHeight="1">
      <c r="A1615" s="522" t="s">
        <v>5749</v>
      </c>
      <c r="B1615" s="520" t="s">
        <v>3056</v>
      </c>
      <c r="C1615" s="535"/>
      <c r="D1615" s="538"/>
      <c r="E1615" s="470">
        <f>AVERAGE(E1616:E1624)</f>
        <v>4.757777777777779</v>
      </c>
      <c r="F1615" s="470">
        <f>AVERAGE(F1616:F1624)</f>
        <v>4.7588888888888876</v>
      </c>
      <c r="G1615" s="470">
        <f>AVERAGE(G1616:G1624)</f>
        <v>4.7588888888888894</v>
      </c>
      <c r="H1615" s="470">
        <f>AVERAGE(H1616:H1624)</f>
        <v>4.7477777777777774</v>
      </c>
      <c r="I1615" s="470">
        <f>AVERAGE(I1616:I1624)</f>
        <v>4.7655555555555553</v>
      </c>
    </row>
    <row r="1616" spans="1:9">
      <c r="A1616" s="519"/>
      <c r="B1616" s="521"/>
      <c r="C1616" s="185" t="s">
        <v>3057</v>
      </c>
      <c r="D1616" s="445" t="s">
        <v>3058</v>
      </c>
      <c r="E1616" s="560">
        <f t="shared" ref="E1616:E1624" si="119">AVERAGE(F1616:I1616)</f>
        <v>4.67</v>
      </c>
      <c r="F1616" s="196">
        <v>4.67</v>
      </c>
      <c r="G1616" s="196">
        <v>4.67</v>
      </c>
      <c r="H1616" s="196">
        <v>4.67</v>
      </c>
      <c r="I1616" s="196">
        <v>4.67</v>
      </c>
    </row>
    <row r="1617" spans="1:9">
      <c r="A1617" s="519"/>
      <c r="B1617" s="521"/>
      <c r="C1617" s="203" t="s">
        <v>3059</v>
      </c>
      <c r="D1617" s="204" t="s">
        <v>3060</v>
      </c>
      <c r="E1617" s="561">
        <f t="shared" si="119"/>
        <v>4.7300000000000004</v>
      </c>
      <c r="F1617" s="196">
        <v>4.6900000000000004</v>
      </c>
      <c r="G1617" s="196">
        <v>4.7699999999999996</v>
      </c>
      <c r="H1617" s="196">
        <v>4.6900000000000004</v>
      </c>
      <c r="I1617" s="196">
        <v>4.7699999999999996</v>
      </c>
    </row>
    <row r="1618" spans="1:9">
      <c r="A1618" s="519"/>
      <c r="B1618" s="521"/>
      <c r="C1618" s="203" t="s">
        <v>3061</v>
      </c>
      <c r="D1618" s="204" t="s">
        <v>3062</v>
      </c>
      <c r="E1618" s="561">
        <f t="shared" si="119"/>
        <v>4.76</v>
      </c>
      <c r="F1618" s="196">
        <v>4.7699999999999996</v>
      </c>
      <c r="G1618" s="196">
        <v>4.7699999999999996</v>
      </c>
      <c r="H1618" s="196">
        <v>4.75</v>
      </c>
      <c r="I1618" s="196">
        <v>4.75</v>
      </c>
    </row>
    <row r="1619" spans="1:9">
      <c r="A1619" s="519"/>
      <c r="B1619" s="521"/>
      <c r="C1619" s="203" t="s">
        <v>3063</v>
      </c>
      <c r="D1619" s="204" t="s">
        <v>3064</v>
      </c>
      <c r="E1619" s="561">
        <f t="shared" si="119"/>
        <v>4.7699999999999996</v>
      </c>
      <c r="F1619" s="196">
        <v>4.7699999999999996</v>
      </c>
      <c r="G1619" s="196">
        <v>4.6900000000000004</v>
      </c>
      <c r="H1619" s="196">
        <v>4.7699999999999996</v>
      </c>
      <c r="I1619" s="196">
        <v>4.8499999999999996</v>
      </c>
    </row>
    <row r="1620" spans="1:9">
      <c r="A1620" s="519"/>
      <c r="B1620" s="521"/>
      <c r="C1620" s="203" t="s">
        <v>3063</v>
      </c>
      <c r="D1620" s="204" t="s">
        <v>3065</v>
      </c>
      <c r="E1620" s="561">
        <f t="shared" si="119"/>
        <v>4.7899999999999991</v>
      </c>
      <c r="F1620" s="196">
        <v>4.7699999999999996</v>
      </c>
      <c r="G1620" s="196">
        <v>4.8499999999999996</v>
      </c>
      <c r="H1620" s="196">
        <v>4.7699999999999996</v>
      </c>
      <c r="I1620" s="196">
        <v>4.7699999999999996</v>
      </c>
    </row>
    <row r="1621" spans="1:9">
      <c r="A1621" s="519"/>
      <c r="B1621" s="521"/>
      <c r="C1621" s="203" t="s">
        <v>3063</v>
      </c>
      <c r="D1621" s="204" t="s">
        <v>3066</v>
      </c>
      <c r="E1621" s="561">
        <f t="shared" si="119"/>
        <v>4.7300000000000004</v>
      </c>
      <c r="F1621" s="196">
        <v>4.7699999999999996</v>
      </c>
      <c r="G1621" s="196">
        <v>4.6900000000000004</v>
      </c>
      <c r="H1621" s="196">
        <v>4.7699999999999996</v>
      </c>
      <c r="I1621" s="196">
        <v>4.6900000000000004</v>
      </c>
    </row>
    <row r="1622" spans="1:9">
      <c r="A1622" s="519"/>
      <c r="B1622" s="521"/>
      <c r="C1622" s="203" t="s">
        <v>3067</v>
      </c>
      <c r="D1622" s="204" t="s">
        <v>3068</v>
      </c>
      <c r="E1622" s="561">
        <f t="shared" si="119"/>
        <v>4.75</v>
      </c>
      <c r="F1622" s="196">
        <v>4.7699999999999996</v>
      </c>
      <c r="G1622" s="196">
        <v>4.7699999999999996</v>
      </c>
      <c r="H1622" s="196">
        <v>4.7699999999999996</v>
      </c>
      <c r="I1622" s="196">
        <v>4.6900000000000004</v>
      </c>
    </row>
    <row r="1623" spans="1:9">
      <c r="A1623" s="519"/>
      <c r="B1623" s="521"/>
      <c r="C1623" s="203" t="s">
        <v>3069</v>
      </c>
      <c r="D1623" s="204" t="s">
        <v>3070</v>
      </c>
      <c r="E1623" s="561">
        <f t="shared" si="119"/>
        <v>4.8099999999999996</v>
      </c>
      <c r="F1623" s="196">
        <v>4.7699999999999996</v>
      </c>
      <c r="G1623" s="196">
        <v>4.7699999999999996</v>
      </c>
      <c r="H1623" s="196">
        <v>4.8499999999999996</v>
      </c>
      <c r="I1623" s="196">
        <v>4.8499999999999996</v>
      </c>
    </row>
    <row r="1624" spans="1:9">
      <c r="A1624" s="519"/>
      <c r="B1624" s="521"/>
      <c r="C1624" s="203" t="s">
        <v>3071</v>
      </c>
      <c r="D1624" s="204" t="s">
        <v>3072</v>
      </c>
      <c r="E1624" s="561">
        <f t="shared" si="119"/>
        <v>4.8100000000000005</v>
      </c>
      <c r="F1624" s="196">
        <v>4.8499999999999996</v>
      </c>
      <c r="G1624" s="196">
        <v>4.8499999999999996</v>
      </c>
      <c r="H1624" s="196">
        <v>4.6900000000000004</v>
      </c>
      <c r="I1624" s="196">
        <v>4.8499999999999996</v>
      </c>
    </row>
    <row r="1625" spans="1:9" ht="16.5" customHeight="1">
      <c r="A1625" s="522" t="s">
        <v>5749</v>
      </c>
      <c r="B1625" s="520" t="s">
        <v>3209</v>
      </c>
      <c r="C1625" s="535"/>
      <c r="D1625" s="538"/>
      <c r="E1625" s="470">
        <f>AVERAGE(E1626:E1634)</f>
        <v>4.4958333333333336</v>
      </c>
      <c r="F1625" s="470">
        <f>AVERAGE(F1626:F1634)</f>
        <v>4.4933333333333332</v>
      </c>
      <c r="G1625" s="470">
        <f>AVERAGE(G1626:G1634)</f>
        <v>4.4811111111111108</v>
      </c>
      <c r="H1625" s="470">
        <f>AVERAGE(H1626:H1634)</f>
        <v>4.4755555555555553</v>
      </c>
      <c r="I1625" s="470">
        <f>AVERAGE(I1626:I1634)</f>
        <v>4.5333333333333332</v>
      </c>
    </row>
    <row r="1626" spans="1:9">
      <c r="A1626" s="519"/>
      <c r="B1626" s="521"/>
      <c r="C1626" s="185" t="s">
        <v>3210</v>
      </c>
      <c r="D1626" s="445" t="s">
        <v>3211</v>
      </c>
      <c r="E1626" s="560">
        <f t="shared" ref="E1626:E1634" si="120">AVERAGE(F1626:I1626)</f>
        <v>4.3849999999999998</v>
      </c>
      <c r="F1626" s="196">
        <v>4.38</v>
      </c>
      <c r="G1626" s="196">
        <v>4.3099999999999996</v>
      </c>
      <c r="H1626" s="196">
        <v>4.3899999999999997</v>
      </c>
      <c r="I1626" s="196">
        <v>4.46</v>
      </c>
    </row>
    <row r="1627" spans="1:9">
      <c r="A1627" s="519"/>
      <c r="B1627" s="521"/>
      <c r="C1627" s="203" t="s">
        <v>3212</v>
      </c>
      <c r="D1627" s="204" t="s">
        <v>3213</v>
      </c>
      <c r="E1627" s="561">
        <f t="shared" si="120"/>
        <v>4.4225000000000003</v>
      </c>
      <c r="F1627" s="196">
        <v>4.37</v>
      </c>
      <c r="G1627" s="196">
        <v>4.4400000000000004</v>
      </c>
      <c r="H1627" s="196">
        <v>4.4400000000000004</v>
      </c>
      <c r="I1627" s="196">
        <v>4.4400000000000004</v>
      </c>
    </row>
    <row r="1628" spans="1:9">
      <c r="A1628" s="519"/>
      <c r="B1628" s="521"/>
      <c r="C1628" s="203" t="s">
        <v>3212</v>
      </c>
      <c r="D1628" s="204" t="s">
        <v>3214</v>
      </c>
      <c r="E1628" s="561">
        <f t="shared" si="120"/>
        <v>4.4225000000000003</v>
      </c>
      <c r="F1628" s="196">
        <v>4.43</v>
      </c>
      <c r="G1628" s="196">
        <v>4.4000000000000004</v>
      </c>
      <c r="H1628" s="196">
        <v>4.42</v>
      </c>
      <c r="I1628" s="196">
        <v>4.4400000000000004</v>
      </c>
    </row>
    <row r="1629" spans="1:9">
      <c r="A1629" s="519"/>
      <c r="B1629" s="521"/>
      <c r="C1629" s="203" t="s">
        <v>3212</v>
      </c>
      <c r="D1629" s="204" t="s">
        <v>146</v>
      </c>
      <c r="E1629" s="561">
        <f t="shared" si="120"/>
        <v>4.5374999999999996</v>
      </c>
      <c r="F1629" s="196">
        <v>4.59</v>
      </c>
      <c r="G1629" s="196">
        <v>4.54</v>
      </c>
      <c r="H1629" s="196">
        <v>4.5199999999999996</v>
      </c>
      <c r="I1629" s="196">
        <v>4.5</v>
      </c>
    </row>
    <row r="1630" spans="1:9">
      <c r="A1630" s="519"/>
      <c r="B1630" s="521"/>
      <c r="C1630" s="203" t="s">
        <v>3215</v>
      </c>
      <c r="D1630" s="204" t="s">
        <v>3216</v>
      </c>
      <c r="E1630" s="561">
        <f t="shared" si="120"/>
        <v>4.3849999999999998</v>
      </c>
      <c r="F1630" s="196">
        <v>4.37</v>
      </c>
      <c r="G1630" s="196">
        <v>4.3899999999999997</v>
      </c>
      <c r="H1630" s="196">
        <v>4.37</v>
      </c>
      <c r="I1630" s="196">
        <v>4.41</v>
      </c>
    </row>
    <row r="1631" spans="1:9">
      <c r="A1631" s="519"/>
      <c r="B1631" s="521"/>
      <c r="C1631" s="203" t="s">
        <v>3217</v>
      </c>
      <c r="D1631" s="204" t="s">
        <v>3218</v>
      </c>
      <c r="E1631" s="561">
        <f t="shared" si="120"/>
        <v>4.7925000000000004</v>
      </c>
      <c r="F1631" s="196">
        <v>4.8</v>
      </c>
      <c r="G1631" s="196">
        <v>4.78</v>
      </c>
      <c r="H1631" s="196">
        <v>4.74</v>
      </c>
      <c r="I1631" s="196">
        <v>4.8499999999999996</v>
      </c>
    </row>
    <row r="1632" spans="1:9">
      <c r="A1632" s="519"/>
      <c r="B1632" s="521"/>
      <c r="C1632" s="203" t="s">
        <v>3219</v>
      </c>
      <c r="D1632" s="204" t="s">
        <v>3220</v>
      </c>
      <c r="E1632" s="561">
        <f t="shared" si="120"/>
        <v>4.5424999999999995</v>
      </c>
      <c r="F1632" s="196">
        <v>4.5599999999999996</v>
      </c>
      <c r="G1632" s="196">
        <v>4.57</v>
      </c>
      <c r="H1632" s="196">
        <v>4.4800000000000004</v>
      </c>
      <c r="I1632" s="196">
        <v>4.5599999999999996</v>
      </c>
    </row>
    <row r="1633" spans="1:9">
      <c r="A1633" s="519"/>
      <c r="B1633" s="521"/>
      <c r="C1633" s="203" t="s">
        <v>3221</v>
      </c>
      <c r="D1633" s="204" t="s">
        <v>3222</v>
      </c>
      <c r="E1633" s="561">
        <f t="shared" si="120"/>
        <v>4.5474999999999994</v>
      </c>
      <c r="F1633" s="196">
        <v>4.5199999999999996</v>
      </c>
      <c r="G1633" s="196">
        <v>4.5599999999999996</v>
      </c>
      <c r="H1633" s="196">
        <v>4.5199999999999996</v>
      </c>
      <c r="I1633" s="196">
        <v>4.59</v>
      </c>
    </row>
    <row r="1634" spans="1:9">
      <c r="A1634" s="519"/>
      <c r="B1634" s="521"/>
      <c r="C1634" s="474" t="s">
        <v>3223</v>
      </c>
      <c r="D1634" s="475" t="s">
        <v>143</v>
      </c>
      <c r="E1634" s="562">
        <f t="shared" si="120"/>
        <v>4.4275000000000002</v>
      </c>
      <c r="F1634" s="202">
        <v>4.42</v>
      </c>
      <c r="G1634" s="202">
        <v>4.34</v>
      </c>
      <c r="H1634" s="202">
        <v>4.4000000000000004</v>
      </c>
      <c r="I1634" s="202">
        <v>4.55</v>
      </c>
    </row>
    <row r="1635" spans="1:9" ht="17.25" customHeight="1">
      <c r="A1635" s="520" t="s">
        <v>5750</v>
      </c>
      <c r="B1635" s="535"/>
      <c r="C1635" s="535"/>
      <c r="D1635" s="538"/>
      <c r="E1635" s="470">
        <f>AVERAGEIF($C1456:$C1634,"**",E1456:E1634)</f>
        <v>4.5781761006289301</v>
      </c>
      <c r="F1635" s="470">
        <f t="shared" ref="F1635:I1635" si="121">AVERAGEIF($C1456:$C1634,"**",F1456:F1634)</f>
        <v>4.5755974842767264</v>
      </c>
      <c r="G1635" s="470">
        <f t="shared" si="121"/>
        <v>4.580503144654088</v>
      </c>
      <c r="H1635" s="470">
        <f t="shared" si="121"/>
        <v>4.5665408805031458</v>
      </c>
      <c r="I1635" s="470">
        <f t="shared" si="121"/>
        <v>4.590062893081762</v>
      </c>
    </row>
    <row r="1636" spans="1:9" ht="16.5" customHeight="1">
      <c r="A1636" s="522" t="s">
        <v>5751</v>
      </c>
      <c r="B1636" s="520" t="s">
        <v>3240</v>
      </c>
      <c r="C1636" s="535"/>
      <c r="D1636" s="538"/>
      <c r="E1636" s="470">
        <f>AVERAGE(E1637:E1639)</f>
        <v>4.4216666666666669</v>
      </c>
      <c r="F1636" s="470">
        <f>AVERAGE(F1637:F1639)</f>
        <v>4.4600000000000009</v>
      </c>
      <c r="G1636" s="470">
        <f>AVERAGE(G1637:G1639)</f>
        <v>4.4200000000000008</v>
      </c>
      <c r="H1636" s="470">
        <f>AVERAGE(H1637:H1639)</f>
        <v>4.376666666666666</v>
      </c>
      <c r="I1636" s="470">
        <f>AVERAGE(I1637:I1639)</f>
        <v>4.43</v>
      </c>
    </row>
    <row r="1637" spans="1:9">
      <c r="A1637" s="519"/>
      <c r="B1637" s="521"/>
      <c r="C1637" s="185" t="s">
        <v>3241</v>
      </c>
      <c r="D1637" s="445" t="s">
        <v>3242</v>
      </c>
      <c r="E1637" s="560">
        <f>AVERAGE(F1637:I1637)</f>
        <v>4.3775000000000004</v>
      </c>
      <c r="F1637" s="196">
        <v>4.4400000000000004</v>
      </c>
      <c r="G1637" s="196">
        <v>4.38</v>
      </c>
      <c r="H1637" s="196">
        <v>4.25</v>
      </c>
      <c r="I1637" s="196">
        <v>4.4400000000000004</v>
      </c>
    </row>
    <row r="1638" spans="1:9">
      <c r="A1638" s="519"/>
      <c r="B1638" s="521"/>
      <c r="C1638" s="203" t="s">
        <v>3243</v>
      </c>
      <c r="D1638" s="204" t="s">
        <v>3244</v>
      </c>
      <c r="E1638" s="561">
        <f>AVERAGE(F1638:I1638)</f>
        <v>4.4474999999999998</v>
      </c>
      <c r="F1638" s="196">
        <v>4.5</v>
      </c>
      <c r="G1638" s="196">
        <v>4.4400000000000004</v>
      </c>
      <c r="H1638" s="196">
        <v>4.38</v>
      </c>
      <c r="I1638" s="196">
        <v>4.47</v>
      </c>
    </row>
    <row r="1639" spans="1:9">
      <c r="A1639" s="519"/>
      <c r="B1639" s="521"/>
      <c r="C1639" s="203" t="s">
        <v>3241</v>
      </c>
      <c r="D1639" s="204" t="s">
        <v>3245</v>
      </c>
      <c r="E1639" s="561">
        <f>AVERAGE(F1639:I1639)</f>
        <v>4.4400000000000004</v>
      </c>
      <c r="F1639" s="196">
        <v>4.4400000000000004</v>
      </c>
      <c r="G1639" s="196">
        <v>4.4400000000000004</v>
      </c>
      <c r="H1639" s="196">
        <v>4.5</v>
      </c>
      <c r="I1639" s="196">
        <v>4.38</v>
      </c>
    </row>
    <row r="1640" spans="1:9" ht="16.5" customHeight="1">
      <c r="A1640" s="522" t="s">
        <v>5751</v>
      </c>
      <c r="B1640" s="520" t="s">
        <v>3209</v>
      </c>
      <c r="C1640" s="535"/>
      <c r="D1640" s="538"/>
      <c r="E1640" s="470">
        <f>AVERAGE(E1641:E1646)</f>
        <v>4.5441666666666665</v>
      </c>
      <c r="F1640" s="470">
        <f>AVERAGE(F1641:F1646)</f>
        <v>4.53</v>
      </c>
      <c r="G1640" s="470">
        <f>AVERAGE(G1641:G1646)</f>
        <v>4.5433333333333339</v>
      </c>
      <c r="H1640" s="470">
        <f>AVERAGE(H1641:H1646)</f>
        <v>4.5166666666666666</v>
      </c>
      <c r="I1640" s="470">
        <f>AVERAGE(I1641:I1646)</f>
        <v>4.5866666666666669</v>
      </c>
    </row>
    <row r="1641" spans="1:9">
      <c r="A1641" s="519"/>
      <c r="B1641" s="521"/>
      <c r="C1641" s="185" t="s">
        <v>3246</v>
      </c>
      <c r="D1641" s="445" t="s">
        <v>3247</v>
      </c>
      <c r="E1641" s="560">
        <f t="shared" ref="E1641:E1646" si="122">AVERAGE(F1641:I1641)</f>
        <v>4.5049999999999999</v>
      </c>
      <c r="F1641" s="196">
        <v>4.51</v>
      </c>
      <c r="G1641" s="196">
        <v>4.51</v>
      </c>
      <c r="H1641" s="196">
        <v>4.43</v>
      </c>
      <c r="I1641" s="196">
        <v>4.57</v>
      </c>
    </row>
    <row r="1642" spans="1:9">
      <c r="A1642" s="519"/>
      <c r="B1642" s="521"/>
      <c r="C1642" s="203" t="s">
        <v>3248</v>
      </c>
      <c r="D1642" s="204" t="s">
        <v>3249</v>
      </c>
      <c r="E1642" s="561">
        <f t="shared" si="122"/>
        <v>4.5049999999999999</v>
      </c>
      <c r="F1642" s="196">
        <v>4.4800000000000004</v>
      </c>
      <c r="G1642" s="196">
        <v>4.5</v>
      </c>
      <c r="H1642" s="196">
        <v>4.5</v>
      </c>
      <c r="I1642" s="196">
        <v>4.54</v>
      </c>
    </row>
    <row r="1643" spans="1:9">
      <c r="A1643" s="519"/>
      <c r="B1643" s="521"/>
      <c r="C1643" s="203" t="s">
        <v>3250</v>
      </c>
      <c r="D1643" s="204" t="s">
        <v>3251</v>
      </c>
      <c r="E1643" s="561">
        <f t="shared" si="122"/>
        <v>4.4249999999999998</v>
      </c>
      <c r="F1643" s="196">
        <v>4.43</v>
      </c>
      <c r="G1643" s="196">
        <v>4.43</v>
      </c>
      <c r="H1643" s="196">
        <v>4.34</v>
      </c>
      <c r="I1643" s="196">
        <v>4.5</v>
      </c>
    </row>
    <row r="1644" spans="1:9">
      <c r="A1644" s="519"/>
      <c r="B1644" s="521"/>
      <c r="C1644" s="203" t="s">
        <v>3253</v>
      </c>
      <c r="D1644" s="204" t="s">
        <v>3252</v>
      </c>
      <c r="E1644" s="561">
        <f t="shared" si="122"/>
        <v>4.6149999999999993</v>
      </c>
      <c r="F1644" s="196">
        <v>4.59</v>
      </c>
      <c r="G1644" s="196">
        <v>4.6100000000000003</v>
      </c>
      <c r="H1644" s="196">
        <v>4.63</v>
      </c>
      <c r="I1644" s="196">
        <v>4.63</v>
      </c>
    </row>
    <row r="1645" spans="1:9">
      <c r="A1645" s="519"/>
      <c r="B1645" s="521"/>
      <c r="C1645" s="203" t="s">
        <v>3254</v>
      </c>
      <c r="D1645" s="204" t="s">
        <v>309</v>
      </c>
      <c r="E1645" s="561">
        <f t="shared" si="122"/>
        <v>4.71</v>
      </c>
      <c r="F1645" s="196">
        <v>4.71</v>
      </c>
      <c r="G1645" s="196">
        <v>4.71</v>
      </c>
      <c r="H1645" s="196">
        <v>4.71</v>
      </c>
      <c r="I1645" s="196">
        <v>4.71</v>
      </c>
    </row>
    <row r="1646" spans="1:9">
      <c r="A1646" s="519"/>
      <c r="B1646" s="521"/>
      <c r="C1646" s="203" t="s">
        <v>3255</v>
      </c>
      <c r="D1646" s="204" t="s">
        <v>204</v>
      </c>
      <c r="E1646" s="561">
        <f t="shared" si="122"/>
        <v>4.5050000000000008</v>
      </c>
      <c r="F1646" s="196">
        <v>4.46</v>
      </c>
      <c r="G1646" s="196">
        <v>4.5</v>
      </c>
      <c r="H1646" s="196">
        <v>4.49</v>
      </c>
      <c r="I1646" s="196">
        <v>4.57</v>
      </c>
    </row>
    <row r="1647" spans="1:9" ht="16.5" customHeight="1">
      <c r="A1647" s="522" t="s">
        <v>5752</v>
      </c>
      <c r="B1647" s="520" t="s">
        <v>3273</v>
      </c>
      <c r="C1647" s="535"/>
      <c r="D1647" s="538"/>
      <c r="E1647" s="470">
        <f>AVERAGE(E1648:E1655)</f>
        <v>4.4603125000000006</v>
      </c>
      <c r="F1647" s="470">
        <f>AVERAGE(F1648:F1655)</f>
        <v>4.46</v>
      </c>
      <c r="G1647" s="470">
        <f>AVERAGE(G1648:G1655)</f>
        <v>4.4800000000000004</v>
      </c>
      <c r="H1647" s="470">
        <f>AVERAGE(H1648:H1655)</f>
        <v>4.4237500000000001</v>
      </c>
      <c r="I1647" s="470">
        <f>AVERAGE(I1648:I1655)</f>
        <v>4.4775</v>
      </c>
    </row>
    <row r="1648" spans="1:9">
      <c r="A1648" s="519"/>
      <c r="B1648" s="521"/>
      <c r="C1648" s="185" t="s">
        <v>3274</v>
      </c>
      <c r="D1648" s="445" t="s">
        <v>3275</v>
      </c>
      <c r="E1648" s="560">
        <f t="shared" ref="E1648:E1655" si="123">AVERAGE(F1648:I1648)</f>
        <v>4.3499999999999996</v>
      </c>
      <c r="F1648" s="196">
        <v>4.33</v>
      </c>
      <c r="G1648" s="196">
        <v>4.3899999999999997</v>
      </c>
      <c r="H1648" s="196">
        <v>4.26</v>
      </c>
      <c r="I1648" s="196">
        <v>4.42</v>
      </c>
    </row>
    <row r="1649" spans="1:9">
      <c r="A1649" s="519"/>
      <c r="B1649" s="521"/>
      <c r="C1649" s="203" t="s">
        <v>3276</v>
      </c>
      <c r="D1649" s="204" t="s">
        <v>3277</v>
      </c>
      <c r="E1649" s="561">
        <f t="shared" si="123"/>
        <v>4.4225000000000003</v>
      </c>
      <c r="F1649" s="196">
        <v>4.42</v>
      </c>
      <c r="G1649" s="196">
        <v>4.4400000000000004</v>
      </c>
      <c r="H1649" s="196">
        <v>4.37</v>
      </c>
      <c r="I1649" s="196">
        <v>4.46</v>
      </c>
    </row>
    <row r="1650" spans="1:9">
      <c r="A1650" s="519"/>
      <c r="B1650" s="521"/>
      <c r="C1650" s="203" t="s">
        <v>3278</v>
      </c>
      <c r="D1650" s="204" t="s">
        <v>3279</v>
      </c>
      <c r="E1650" s="561">
        <f t="shared" si="123"/>
        <v>4.5525000000000002</v>
      </c>
      <c r="F1650" s="196">
        <v>4.51</v>
      </c>
      <c r="G1650" s="196">
        <v>4.58</v>
      </c>
      <c r="H1650" s="196">
        <v>4.54</v>
      </c>
      <c r="I1650" s="196">
        <v>4.58</v>
      </c>
    </row>
    <row r="1651" spans="1:9">
      <c r="A1651" s="519"/>
      <c r="B1651" s="521"/>
      <c r="C1651" s="203" t="s">
        <v>3280</v>
      </c>
      <c r="D1651" s="204" t="s">
        <v>3281</v>
      </c>
      <c r="E1651" s="561">
        <f t="shared" si="123"/>
        <v>4.4824999999999999</v>
      </c>
      <c r="F1651" s="196">
        <v>4.51</v>
      </c>
      <c r="G1651" s="196">
        <v>4.54</v>
      </c>
      <c r="H1651" s="196">
        <v>4.3499999999999996</v>
      </c>
      <c r="I1651" s="196">
        <v>4.53</v>
      </c>
    </row>
    <row r="1652" spans="1:9">
      <c r="A1652" s="519"/>
      <c r="B1652" s="521"/>
      <c r="C1652" s="203" t="s">
        <v>3282</v>
      </c>
      <c r="D1652" s="204" t="s">
        <v>3283</v>
      </c>
      <c r="E1652" s="561">
        <f t="shared" si="123"/>
        <v>4.46</v>
      </c>
      <c r="F1652" s="196">
        <v>4.49</v>
      </c>
      <c r="G1652" s="196">
        <v>4.49</v>
      </c>
      <c r="H1652" s="196">
        <v>4.47</v>
      </c>
      <c r="I1652" s="196">
        <v>4.3899999999999997</v>
      </c>
    </row>
    <row r="1653" spans="1:9">
      <c r="A1653" s="519"/>
      <c r="B1653" s="521"/>
      <c r="C1653" s="203" t="s">
        <v>3284</v>
      </c>
      <c r="D1653" s="204" t="s">
        <v>3285</v>
      </c>
      <c r="E1653" s="561">
        <f t="shared" si="123"/>
        <v>4.4824999999999999</v>
      </c>
      <c r="F1653" s="196">
        <v>4.47</v>
      </c>
      <c r="G1653" s="196">
        <v>4.49</v>
      </c>
      <c r="H1653" s="196">
        <v>4.46</v>
      </c>
      <c r="I1653" s="196">
        <v>4.51</v>
      </c>
    </row>
    <row r="1654" spans="1:9">
      <c r="A1654" s="519"/>
      <c r="B1654" s="521"/>
      <c r="C1654" s="203" t="s">
        <v>3286</v>
      </c>
      <c r="D1654" s="204" t="s">
        <v>3287</v>
      </c>
      <c r="E1654" s="561">
        <f t="shared" si="123"/>
        <v>4.4400000000000004</v>
      </c>
      <c r="F1654" s="196">
        <v>4.4400000000000004</v>
      </c>
      <c r="G1654" s="196">
        <v>4.4400000000000004</v>
      </c>
      <c r="H1654" s="196">
        <v>4.4400000000000004</v>
      </c>
      <c r="I1654" s="196">
        <v>4.4400000000000004</v>
      </c>
    </row>
    <row r="1655" spans="1:9">
      <c r="A1655" s="519"/>
      <c r="B1655" s="521"/>
      <c r="C1655" s="203" t="s">
        <v>3288</v>
      </c>
      <c r="D1655" s="204" t="s">
        <v>3289</v>
      </c>
      <c r="E1655" s="561">
        <f t="shared" si="123"/>
        <v>4.4924999999999997</v>
      </c>
      <c r="F1655" s="196">
        <v>4.51</v>
      </c>
      <c r="G1655" s="196">
        <v>4.47</v>
      </c>
      <c r="H1655" s="196">
        <v>4.5</v>
      </c>
      <c r="I1655" s="196">
        <v>4.49</v>
      </c>
    </row>
    <row r="1656" spans="1:9" ht="16.5" customHeight="1">
      <c r="A1656" s="522" t="s">
        <v>5752</v>
      </c>
      <c r="B1656" s="520" t="s">
        <v>3290</v>
      </c>
      <c r="C1656" s="535"/>
      <c r="D1656" s="538"/>
      <c r="E1656" s="470">
        <f>AVERAGE(E1657:E1661)</f>
        <v>4.6635</v>
      </c>
      <c r="F1656" s="470">
        <f>AVERAGE(F1657:F1661)</f>
        <v>4.6540000000000008</v>
      </c>
      <c r="G1656" s="470">
        <f>AVERAGE(G1657:G1661)</f>
        <v>4.6560000000000006</v>
      </c>
      <c r="H1656" s="470">
        <f>AVERAGE(H1657:H1661)</f>
        <v>4.6579999999999995</v>
      </c>
      <c r="I1656" s="470">
        <f>AVERAGE(I1657:I1661)</f>
        <v>4.6859999999999999</v>
      </c>
    </row>
    <row r="1657" spans="1:9">
      <c r="A1657" s="519"/>
      <c r="B1657" s="521"/>
      <c r="C1657" s="185" t="s">
        <v>3291</v>
      </c>
      <c r="D1657" s="445" t="s">
        <v>3292</v>
      </c>
      <c r="E1657" s="560">
        <f>AVERAGE(F1657:I1657)</f>
        <v>4.6050000000000004</v>
      </c>
      <c r="F1657" s="196">
        <v>4.71</v>
      </c>
      <c r="G1657" s="196">
        <v>4.71</v>
      </c>
      <c r="H1657" s="196">
        <v>4.43</v>
      </c>
      <c r="I1657" s="196">
        <v>4.57</v>
      </c>
    </row>
    <row r="1658" spans="1:9">
      <c r="A1658" s="519"/>
      <c r="B1658" s="521"/>
      <c r="C1658" s="203" t="s">
        <v>3293</v>
      </c>
      <c r="D1658" s="204" t="s">
        <v>3294</v>
      </c>
      <c r="E1658" s="561">
        <f>AVERAGE(F1658:I1658)</f>
        <v>4.5350000000000001</v>
      </c>
      <c r="F1658" s="196">
        <v>4.57</v>
      </c>
      <c r="G1658" s="196">
        <v>4.57</v>
      </c>
      <c r="H1658" s="196">
        <v>4.43</v>
      </c>
      <c r="I1658" s="196">
        <v>4.57</v>
      </c>
    </row>
    <row r="1659" spans="1:9">
      <c r="A1659" s="519"/>
      <c r="B1659" s="521"/>
      <c r="C1659" s="203" t="s">
        <v>3295</v>
      </c>
      <c r="D1659" s="204" t="s">
        <v>3296</v>
      </c>
      <c r="E1659" s="561">
        <f>AVERAGE(F1659:I1659)</f>
        <v>4.8224999999999998</v>
      </c>
      <c r="F1659" s="196">
        <v>4.71</v>
      </c>
      <c r="G1659" s="196">
        <v>4.8600000000000003</v>
      </c>
      <c r="H1659" s="196">
        <v>4.8600000000000003</v>
      </c>
      <c r="I1659" s="196">
        <v>4.8600000000000003</v>
      </c>
    </row>
    <row r="1660" spans="1:9">
      <c r="A1660" s="519"/>
      <c r="B1660" s="521"/>
      <c r="C1660" s="203" t="s">
        <v>3297</v>
      </c>
      <c r="D1660" s="204" t="s">
        <v>3298</v>
      </c>
      <c r="E1660" s="561">
        <f>AVERAGE(F1660:I1660)</f>
        <v>4.5</v>
      </c>
      <c r="F1660" s="196">
        <v>4.57</v>
      </c>
      <c r="G1660" s="196">
        <v>4.43</v>
      </c>
      <c r="H1660" s="196">
        <v>4.57</v>
      </c>
      <c r="I1660" s="196">
        <v>4.43</v>
      </c>
    </row>
    <row r="1661" spans="1:9">
      <c r="A1661" s="519"/>
      <c r="B1661" s="521"/>
      <c r="C1661" s="203" t="s">
        <v>3299</v>
      </c>
      <c r="D1661" s="204" t="s">
        <v>3300</v>
      </c>
      <c r="E1661" s="561">
        <f>AVERAGE(F1661:I1661)</f>
        <v>4.8550000000000004</v>
      </c>
      <c r="F1661" s="196">
        <v>4.71</v>
      </c>
      <c r="G1661" s="196">
        <v>4.71</v>
      </c>
      <c r="H1661" s="196">
        <v>5</v>
      </c>
      <c r="I1661" s="196">
        <v>5</v>
      </c>
    </row>
    <row r="1662" spans="1:9" ht="16.5" customHeight="1">
      <c r="A1662" s="522" t="s">
        <v>5752</v>
      </c>
      <c r="B1662" s="520" t="s">
        <v>3301</v>
      </c>
      <c r="C1662" s="535"/>
      <c r="D1662" s="538"/>
      <c r="E1662" s="470">
        <f>AVERAGE(E1663:E1665)</f>
        <v>4.6633333333333331</v>
      </c>
      <c r="F1662" s="470">
        <f>AVERAGE(F1663:F1665)</f>
        <v>4.5566666666666658</v>
      </c>
      <c r="G1662" s="470">
        <f>AVERAGE(G1663:G1665)</f>
        <v>4.6900000000000004</v>
      </c>
      <c r="H1662" s="470">
        <f>AVERAGE(H1663:H1665)</f>
        <v>4.6900000000000004</v>
      </c>
      <c r="I1662" s="470">
        <f>AVERAGE(I1663:I1665)</f>
        <v>4.7166666666666677</v>
      </c>
    </row>
    <row r="1663" spans="1:9">
      <c r="A1663" s="519"/>
      <c r="B1663" s="521"/>
      <c r="C1663" s="185" t="s">
        <v>3302</v>
      </c>
      <c r="D1663" s="445" t="s">
        <v>3303</v>
      </c>
      <c r="E1663" s="560">
        <f>AVERAGE(F1663:I1663)</f>
        <v>4.665</v>
      </c>
      <c r="F1663" s="196">
        <v>4.53</v>
      </c>
      <c r="G1663" s="196">
        <v>4.67</v>
      </c>
      <c r="H1663" s="196">
        <v>4.7300000000000004</v>
      </c>
      <c r="I1663" s="196">
        <v>4.7300000000000004</v>
      </c>
    </row>
    <row r="1664" spans="1:9">
      <c r="A1664" s="519"/>
      <c r="B1664" s="521"/>
      <c r="C1664" s="203" t="s">
        <v>3305</v>
      </c>
      <c r="D1664" s="204" t="s">
        <v>3304</v>
      </c>
      <c r="E1664" s="561">
        <f>AVERAGE(F1664:I1664)</f>
        <v>4.6749999999999998</v>
      </c>
      <c r="F1664" s="196">
        <v>4.67</v>
      </c>
      <c r="G1664" s="196">
        <v>4.67</v>
      </c>
      <c r="H1664" s="196">
        <v>4.67</v>
      </c>
      <c r="I1664" s="196">
        <v>4.6900000000000004</v>
      </c>
    </row>
    <row r="1665" spans="1:9">
      <c r="A1665" s="519"/>
      <c r="B1665" s="521"/>
      <c r="C1665" s="203" t="s">
        <v>3305</v>
      </c>
      <c r="D1665" s="204" t="s">
        <v>1387</v>
      </c>
      <c r="E1665" s="561">
        <f>AVERAGE(F1665:I1665)</f>
        <v>4.6500000000000004</v>
      </c>
      <c r="F1665" s="196">
        <v>4.47</v>
      </c>
      <c r="G1665" s="196">
        <v>4.7300000000000004</v>
      </c>
      <c r="H1665" s="196">
        <v>4.67</v>
      </c>
      <c r="I1665" s="196">
        <v>4.7300000000000004</v>
      </c>
    </row>
    <row r="1666" spans="1:9" ht="16.5" customHeight="1">
      <c r="A1666" s="522" t="s">
        <v>5752</v>
      </c>
      <c r="B1666" s="520" t="s">
        <v>3306</v>
      </c>
      <c r="C1666" s="535"/>
      <c r="D1666" s="538"/>
      <c r="E1666" s="470">
        <f>AVERAGE(E1667:E1670)</f>
        <v>4.6906249999999998</v>
      </c>
      <c r="F1666" s="470">
        <f>AVERAGE(F1667:F1670)</f>
        <v>4.7249999999999996</v>
      </c>
      <c r="G1666" s="470">
        <f>AVERAGE(G1667:G1670)</f>
        <v>4.7525000000000004</v>
      </c>
      <c r="H1666" s="470">
        <f>AVERAGE(H1667:H1670)</f>
        <v>4.6150000000000002</v>
      </c>
      <c r="I1666" s="470">
        <f>AVERAGE(I1667:I1670)</f>
        <v>4.67</v>
      </c>
    </row>
    <row r="1667" spans="1:9">
      <c r="A1667" s="519"/>
      <c r="B1667" s="521"/>
      <c r="C1667" s="185" t="s">
        <v>3307</v>
      </c>
      <c r="D1667" s="445" t="s">
        <v>3308</v>
      </c>
      <c r="E1667" s="560">
        <f>AVERAGE(F1667:I1667)</f>
        <v>4.7525000000000004</v>
      </c>
      <c r="F1667" s="196">
        <v>4.78</v>
      </c>
      <c r="G1667" s="196">
        <v>4.78</v>
      </c>
      <c r="H1667" s="196">
        <v>4.67</v>
      </c>
      <c r="I1667" s="196">
        <v>4.78</v>
      </c>
    </row>
    <row r="1668" spans="1:9">
      <c r="A1668" s="519"/>
      <c r="B1668" s="521"/>
      <c r="C1668" s="203" t="s">
        <v>3309</v>
      </c>
      <c r="D1668" s="204" t="s">
        <v>3310</v>
      </c>
      <c r="E1668" s="561">
        <f>AVERAGE(F1668:I1668)</f>
        <v>4.6149999999999993</v>
      </c>
      <c r="F1668" s="196">
        <v>4.67</v>
      </c>
      <c r="G1668" s="196">
        <v>4.67</v>
      </c>
      <c r="H1668" s="196">
        <v>4.5599999999999996</v>
      </c>
      <c r="I1668" s="196">
        <v>4.5599999999999996</v>
      </c>
    </row>
    <row r="1669" spans="1:9">
      <c r="A1669" s="519"/>
      <c r="B1669" s="521"/>
      <c r="C1669" s="203" t="s">
        <v>3311</v>
      </c>
      <c r="D1669" s="204" t="s">
        <v>3312</v>
      </c>
      <c r="E1669" s="561">
        <f>AVERAGE(F1669:I1669)</f>
        <v>4.67</v>
      </c>
      <c r="F1669" s="196">
        <v>4.67</v>
      </c>
      <c r="G1669" s="196">
        <v>4.78</v>
      </c>
      <c r="H1669" s="196">
        <v>4.5599999999999996</v>
      </c>
      <c r="I1669" s="196">
        <v>4.67</v>
      </c>
    </row>
    <row r="1670" spans="1:9">
      <c r="A1670" s="519"/>
      <c r="B1670" s="521"/>
      <c r="C1670" s="203" t="s">
        <v>3313</v>
      </c>
      <c r="D1670" s="204" t="s">
        <v>3314</v>
      </c>
      <c r="E1670" s="561">
        <f>AVERAGE(F1670:I1670)</f>
        <v>4.7249999999999996</v>
      </c>
      <c r="F1670" s="196">
        <v>4.78</v>
      </c>
      <c r="G1670" s="196">
        <v>4.78</v>
      </c>
      <c r="H1670" s="196">
        <v>4.67</v>
      </c>
      <c r="I1670" s="196">
        <v>4.67</v>
      </c>
    </row>
    <row r="1671" spans="1:9" ht="16.5" customHeight="1">
      <c r="A1671" s="522" t="s">
        <v>5752</v>
      </c>
      <c r="B1671" s="520" t="s">
        <v>2851</v>
      </c>
      <c r="C1671" s="535"/>
      <c r="D1671" s="538"/>
      <c r="E1671" s="470">
        <f>AVERAGE(E1672:E1676)</f>
        <v>4.8600000000000003</v>
      </c>
      <c r="F1671" s="470">
        <f>AVERAGE(F1672:F1676)</f>
        <v>4.88</v>
      </c>
      <c r="G1671" s="470">
        <f>AVERAGE(G1672:G1676)</f>
        <v>4.8400000000000007</v>
      </c>
      <c r="H1671" s="470">
        <f>AVERAGE(H1672:H1676)</f>
        <v>4.8600000000000003</v>
      </c>
      <c r="I1671" s="470">
        <f>AVERAGE(I1672:I1676)</f>
        <v>4.8600000000000003</v>
      </c>
    </row>
    <row r="1672" spans="1:9">
      <c r="A1672" s="519"/>
      <c r="B1672" s="521"/>
      <c r="C1672" s="185" t="s">
        <v>2494</v>
      </c>
      <c r="D1672" s="445" t="s">
        <v>499</v>
      </c>
      <c r="E1672" s="560">
        <f>AVERAGE(F1672:I1672)</f>
        <v>4.9000000000000004</v>
      </c>
      <c r="F1672" s="196">
        <v>4.9000000000000004</v>
      </c>
      <c r="G1672" s="196">
        <v>4.9000000000000004</v>
      </c>
      <c r="H1672" s="196">
        <v>4.9000000000000004</v>
      </c>
      <c r="I1672" s="196">
        <v>4.9000000000000004</v>
      </c>
    </row>
    <row r="1673" spans="1:9">
      <c r="A1673" s="519"/>
      <c r="B1673" s="521"/>
      <c r="C1673" s="203" t="s">
        <v>2494</v>
      </c>
      <c r="D1673" s="204" t="s">
        <v>3316</v>
      </c>
      <c r="E1673" s="561">
        <f>AVERAGE(F1673:I1673)</f>
        <v>4.875</v>
      </c>
      <c r="F1673" s="196">
        <v>4.9000000000000004</v>
      </c>
      <c r="G1673" s="196">
        <v>4.8</v>
      </c>
      <c r="H1673" s="196">
        <v>4.9000000000000004</v>
      </c>
      <c r="I1673" s="196">
        <v>4.9000000000000004</v>
      </c>
    </row>
    <row r="1674" spans="1:9">
      <c r="A1674" s="519"/>
      <c r="B1674" s="521"/>
      <c r="C1674" s="203" t="s">
        <v>2853</v>
      </c>
      <c r="D1674" s="204" t="s">
        <v>3317</v>
      </c>
      <c r="E1674" s="561">
        <f>AVERAGE(F1674:I1674)</f>
        <v>4.8499999999999996</v>
      </c>
      <c r="F1674" s="196">
        <v>4.8</v>
      </c>
      <c r="G1674" s="196">
        <v>4.8</v>
      </c>
      <c r="H1674" s="196">
        <v>4.9000000000000004</v>
      </c>
      <c r="I1674" s="196">
        <v>4.9000000000000004</v>
      </c>
    </row>
    <row r="1675" spans="1:9">
      <c r="A1675" s="519"/>
      <c r="B1675" s="521"/>
      <c r="C1675" s="203" t="s">
        <v>2853</v>
      </c>
      <c r="D1675" s="204" t="s">
        <v>3318</v>
      </c>
      <c r="E1675" s="561">
        <f>AVERAGE(F1675:I1675)</f>
        <v>4.8499999999999996</v>
      </c>
      <c r="F1675" s="196">
        <v>4.9000000000000004</v>
      </c>
      <c r="G1675" s="196">
        <v>4.8</v>
      </c>
      <c r="H1675" s="196">
        <v>4.8</v>
      </c>
      <c r="I1675" s="196">
        <v>4.9000000000000004</v>
      </c>
    </row>
    <row r="1676" spans="1:9">
      <c r="A1676" s="519"/>
      <c r="B1676" s="521"/>
      <c r="C1676" s="203" t="s">
        <v>2853</v>
      </c>
      <c r="D1676" s="204" t="s">
        <v>3319</v>
      </c>
      <c r="E1676" s="561">
        <f>AVERAGE(F1676:I1676)</f>
        <v>4.8250000000000002</v>
      </c>
      <c r="F1676" s="196">
        <v>4.9000000000000004</v>
      </c>
      <c r="G1676" s="196">
        <v>4.9000000000000004</v>
      </c>
      <c r="H1676" s="196">
        <v>4.8</v>
      </c>
      <c r="I1676" s="196">
        <v>4.7</v>
      </c>
    </row>
    <row r="1677" spans="1:9" ht="16.5" customHeight="1">
      <c r="A1677" s="522" t="s">
        <v>5752</v>
      </c>
      <c r="B1677" s="520" t="s">
        <v>3320</v>
      </c>
      <c r="C1677" s="535"/>
      <c r="D1677" s="538"/>
      <c r="E1677" s="470">
        <f>AVERAGE(E1678:E1680)</f>
        <v>4.418333333333333</v>
      </c>
      <c r="F1677" s="470">
        <f>AVERAGE(F1678:F1680)</f>
        <v>4.4233333333333329</v>
      </c>
      <c r="G1677" s="470">
        <f>AVERAGE(G1678:G1680)</f>
        <v>4.3933333333333335</v>
      </c>
      <c r="H1677" s="470">
        <f>AVERAGE(H1678:H1680)</f>
        <v>4.4233333333333329</v>
      </c>
      <c r="I1677" s="470">
        <f>AVERAGE(I1678:I1680)</f>
        <v>4.4333333333333336</v>
      </c>
    </row>
    <row r="1678" spans="1:9">
      <c r="A1678" s="519"/>
      <c r="B1678" s="521"/>
      <c r="C1678" s="185" t="s">
        <v>3321</v>
      </c>
      <c r="D1678" s="445" t="s">
        <v>3322</v>
      </c>
      <c r="E1678" s="560">
        <f>AVERAGE(F1678:I1678)</f>
        <v>4.6624999999999996</v>
      </c>
      <c r="F1678" s="196">
        <v>4.6399999999999997</v>
      </c>
      <c r="G1678" s="196">
        <v>4.6399999999999997</v>
      </c>
      <c r="H1678" s="196">
        <v>4.6399999999999997</v>
      </c>
      <c r="I1678" s="196">
        <v>4.7300000000000004</v>
      </c>
    </row>
    <row r="1679" spans="1:9">
      <c r="A1679" s="519"/>
      <c r="B1679" s="521"/>
      <c r="C1679" s="203" t="s">
        <v>3323</v>
      </c>
      <c r="D1679" s="204" t="s">
        <v>3324</v>
      </c>
      <c r="E1679" s="561">
        <f>AVERAGE(F1679:I1679)</f>
        <v>4.3900000000000006</v>
      </c>
      <c r="F1679" s="196">
        <v>4.3600000000000003</v>
      </c>
      <c r="G1679" s="196">
        <v>4.45</v>
      </c>
      <c r="H1679" s="196">
        <v>4.45</v>
      </c>
      <c r="I1679" s="196">
        <v>4.3</v>
      </c>
    </row>
    <row r="1680" spans="1:9">
      <c r="A1680" s="519"/>
      <c r="B1680" s="521"/>
      <c r="C1680" s="203" t="s">
        <v>3325</v>
      </c>
      <c r="D1680" s="204" t="s">
        <v>3326</v>
      </c>
      <c r="E1680" s="561">
        <f>AVERAGE(F1680:I1680)</f>
        <v>4.2024999999999997</v>
      </c>
      <c r="F1680" s="196">
        <v>4.2699999999999996</v>
      </c>
      <c r="G1680" s="196">
        <v>4.09</v>
      </c>
      <c r="H1680" s="196">
        <v>4.18</v>
      </c>
      <c r="I1680" s="196">
        <v>4.2699999999999996</v>
      </c>
    </row>
    <row r="1681" spans="1:9" ht="16.5" customHeight="1">
      <c r="A1681" s="522" t="s">
        <v>5752</v>
      </c>
      <c r="B1681" s="520" t="s">
        <v>155</v>
      </c>
      <c r="C1681" s="535"/>
      <c r="D1681" s="538"/>
      <c r="E1681" s="470">
        <f>AVERAGE(E1682:E1700)</f>
        <v>4.5289473684210524</v>
      </c>
      <c r="F1681" s="470">
        <f>AVERAGE(F1682:F1700)</f>
        <v>4.5452631578947367</v>
      </c>
      <c r="G1681" s="470">
        <f>AVERAGE(G1682:G1700)</f>
        <v>4.4789473684210526</v>
      </c>
      <c r="H1681" s="470">
        <f>AVERAGE(H1682:H1700)</f>
        <v>4.5357894736842095</v>
      </c>
      <c r="I1681" s="470">
        <f>AVERAGE(I1682:I1700)</f>
        <v>4.5557894736842108</v>
      </c>
    </row>
    <row r="1682" spans="1:9">
      <c r="A1682" s="519"/>
      <c r="B1682" s="521"/>
      <c r="C1682" s="185" t="s">
        <v>3327</v>
      </c>
      <c r="D1682" s="445" t="s">
        <v>3328</v>
      </c>
      <c r="E1682" s="560">
        <f t="shared" ref="E1682:E1700" si="124">AVERAGE(F1682:I1682)</f>
        <v>4.2824999999999998</v>
      </c>
      <c r="F1682" s="196">
        <v>4.28</v>
      </c>
      <c r="G1682" s="196">
        <v>4.25</v>
      </c>
      <c r="H1682" s="196">
        <v>4.29</v>
      </c>
      <c r="I1682" s="196">
        <v>4.3099999999999996</v>
      </c>
    </row>
    <row r="1683" spans="1:9">
      <c r="A1683" s="519"/>
      <c r="B1683" s="521"/>
      <c r="C1683" s="203" t="s">
        <v>979</v>
      </c>
      <c r="D1683" s="204" t="s">
        <v>980</v>
      </c>
      <c r="E1683" s="561">
        <f t="shared" si="124"/>
        <v>4.6775000000000002</v>
      </c>
      <c r="F1683" s="196">
        <v>4.74</v>
      </c>
      <c r="G1683" s="196">
        <v>4.58</v>
      </c>
      <c r="H1683" s="196">
        <v>4.71</v>
      </c>
      <c r="I1683" s="196">
        <v>4.68</v>
      </c>
    </row>
    <row r="1684" spans="1:9">
      <c r="A1684" s="519"/>
      <c r="B1684" s="521"/>
      <c r="C1684" s="203" t="s">
        <v>981</v>
      </c>
      <c r="D1684" s="204" t="s">
        <v>982</v>
      </c>
      <c r="E1684" s="561">
        <f t="shared" si="124"/>
        <v>4.51</v>
      </c>
      <c r="F1684" s="196">
        <v>4.5</v>
      </c>
      <c r="G1684" s="196">
        <v>4.5</v>
      </c>
      <c r="H1684" s="196">
        <v>4.54</v>
      </c>
      <c r="I1684" s="196">
        <v>4.5</v>
      </c>
    </row>
    <row r="1685" spans="1:9">
      <c r="A1685" s="519"/>
      <c r="B1685" s="521"/>
      <c r="C1685" s="203" t="s">
        <v>337</v>
      </c>
      <c r="D1685" s="204" t="s">
        <v>338</v>
      </c>
      <c r="E1685" s="561">
        <f t="shared" si="124"/>
        <v>4.7750000000000004</v>
      </c>
      <c r="F1685" s="196">
        <v>4.8</v>
      </c>
      <c r="G1685" s="196">
        <v>4.8</v>
      </c>
      <c r="H1685" s="196">
        <v>4.7</v>
      </c>
      <c r="I1685" s="196">
        <v>4.8</v>
      </c>
    </row>
    <row r="1686" spans="1:9">
      <c r="A1686" s="519"/>
      <c r="B1686" s="521"/>
      <c r="C1686" s="203" t="s">
        <v>333</v>
      </c>
      <c r="D1686" s="204" t="s">
        <v>334</v>
      </c>
      <c r="E1686" s="561">
        <f t="shared" si="124"/>
        <v>4.4224999999999994</v>
      </c>
      <c r="F1686" s="196">
        <v>4.46</v>
      </c>
      <c r="G1686" s="196">
        <v>4.1500000000000004</v>
      </c>
      <c r="H1686" s="196">
        <v>4.54</v>
      </c>
      <c r="I1686" s="196">
        <v>4.54</v>
      </c>
    </row>
    <row r="1687" spans="1:9">
      <c r="A1687" s="519"/>
      <c r="B1687" s="521"/>
      <c r="C1687" s="203" t="s">
        <v>331</v>
      </c>
      <c r="D1687" s="204" t="s">
        <v>332</v>
      </c>
      <c r="E1687" s="561">
        <f t="shared" si="124"/>
        <v>4.42</v>
      </c>
      <c r="F1687" s="196">
        <v>4.41</v>
      </c>
      <c r="G1687" s="196">
        <v>4.41</v>
      </c>
      <c r="H1687" s="196">
        <v>4.45</v>
      </c>
      <c r="I1687" s="196">
        <v>4.41</v>
      </c>
    </row>
    <row r="1688" spans="1:9">
      <c r="A1688" s="519"/>
      <c r="B1688" s="521"/>
      <c r="C1688" s="203" t="s">
        <v>329</v>
      </c>
      <c r="D1688" s="204" t="s">
        <v>330</v>
      </c>
      <c r="E1688" s="561">
        <f t="shared" si="124"/>
        <v>4.82</v>
      </c>
      <c r="F1688" s="196">
        <v>4.82</v>
      </c>
      <c r="G1688" s="196">
        <v>4.82</v>
      </c>
      <c r="H1688" s="196">
        <v>4.82</v>
      </c>
      <c r="I1688" s="196">
        <v>4.82</v>
      </c>
    </row>
    <row r="1689" spans="1:9">
      <c r="A1689" s="519"/>
      <c r="B1689" s="521"/>
      <c r="C1689" s="203" t="s">
        <v>335</v>
      </c>
      <c r="D1689" s="204" t="s">
        <v>336</v>
      </c>
      <c r="E1689" s="561">
        <f t="shared" si="124"/>
        <v>4.6900000000000004</v>
      </c>
      <c r="F1689" s="196">
        <v>4.6900000000000004</v>
      </c>
      <c r="G1689" s="196">
        <v>4.6900000000000004</v>
      </c>
      <c r="H1689" s="196">
        <v>4.6900000000000004</v>
      </c>
      <c r="I1689" s="196">
        <v>4.6900000000000004</v>
      </c>
    </row>
    <row r="1690" spans="1:9">
      <c r="A1690" s="519"/>
      <c r="B1690" s="521"/>
      <c r="C1690" s="203" t="s">
        <v>2765</v>
      </c>
      <c r="D1690" s="204" t="s">
        <v>328</v>
      </c>
      <c r="E1690" s="561">
        <f t="shared" si="124"/>
        <v>4.2175000000000002</v>
      </c>
      <c r="F1690" s="196">
        <v>4.25</v>
      </c>
      <c r="G1690" s="196">
        <v>4.25</v>
      </c>
      <c r="H1690" s="196">
        <v>4.12</v>
      </c>
      <c r="I1690" s="196">
        <v>4.25</v>
      </c>
    </row>
    <row r="1691" spans="1:9">
      <c r="A1691" s="519"/>
      <c r="B1691" s="521"/>
      <c r="C1691" s="203" t="s">
        <v>3329</v>
      </c>
      <c r="D1691" s="204" t="s">
        <v>3330</v>
      </c>
      <c r="E1691" s="561">
        <f t="shared" si="124"/>
        <v>4.5175000000000001</v>
      </c>
      <c r="F1691" s="196">
        <v>4.51</v>
      </c>
      <c r="G1691" s="196">
        <v>4.53</v>
      </c>
      <c r="H1691" s="196">
        <v>4.5</v>
      </c>
      <c r="I1691" s="196">
        <v>4.53</v>
      </c>
    </row>
    <row r="1692" spans="1:9">
      <c r="A1692" s="519"/>
      <c r="B1692" s="521"/>
      <c r="C1692" s="203" t="s">
        <v>2762</v>
      </c>
      <c r="D1692" s="204" t="s">
        <v>2761</v>
      </c>
      <c r="E1692" s="561">
        <f t="shared" si="124"/>
        <v>4.3049999999999997</v>
      </c>
      <c r="F1692" s="196">
        <v>4.34</v>
      </c>
      <c r="G1692" s="196">
        <v>4.29</v>
      </c>
      <c r="H1692" s="196">
        <v>4.26</v>
      </c>
      <c r="I1692" s="196">
        <v>4.33</v>
      </c>
    </row>
    <row r="1693" spans="1:9">
      <c r="A1693" s="519"/>
      <c r="B1693" s="521"/>
      <c r="C1693" s="203" t="s">
        <v>671</v>
      </c>
      <c r="D1693" s="204" t="s">
        <v>672</v>
      </c>
      <c r="E1693" s="561">
        <f t="shared" si="124"/>
        <v>4.5350000000000001</v>
      </c>
      <c r="F1693" s="196">
        <v>4.57</v>
      </c>
      <c r="G1693" s="196">
        <v>4.3600000000000003</v>
      </c>
      <c r="H1693" s="196">
        <v>4.6399999999999997</v>
      </c>
      <c r="I1693" s="196">
        <v>4.57</v>
      </c>
    </row>
    <row r="1694" spans="1:9">
      <c r="A1694" s="519"/>
      <c r="B1694" s="521"/>
      <c r="C1694" s="203" t="s">
        <v>669</v>
      </c>
      <c r="D1694" s="204" t="s">
        <v>670</v>
      </c>
      <c r="E1694" s="561">
        <f t="shared" si="124"/>
        <v>4.7</v>
      </c>
      <c r="F1694" s="196">
        <v>4.7</v>
      </c>
      <c r="G1694" s="196">
        <v>4.7</v>
      </c>
      <c r="H1694" s="196">
        <v>4.7</v>
      </c>
      <c r="I1694" s="196">
        <v>4.7</v>
      </c>
    </row>
    <row r="1695" spans="1:9">
      <c r="A1695" s="519"/>
      <c r="B1695" s="521"/>
      <c r="C1695" s="203" t="s">
        <v>673</v>
      </c>
      <c r="D1695" s="204" t="s">
        <v>674</v>
      </c>
      <c r="E1695" s="561">
        <f t="shared" si="124"/>
        <v>4.8324999999999996</v>
      </c>
      <c r="F1695" s="196">
        <v>4.87</v>
      </c>
      <c r="G1695" s="196">
        <v>4.5999999999999996</v>
      </c>
      <c r="H1695" s="196">
        <v>4.93</v>
      </c>
      <c r="I1695" s="196">
        <v>4.93</v>
      </c>
    </row>
    <row r="1696" spans="1:9">
      <c r="A1696" s="519"/>
      <c r="B1696" s="521"/>
      <c r="C1696" s="203" t="s">
        <v>675</v>
      </c>
      <c r="D1696" s="204" t="s">
        <v>676</v>
      </c>
      <c r="E1696" s="561">
        <f t="shared" si="124"/>
        <v>4.6400000000000006</v>
      </c>
      <c r="F1696" s="196">
        <v>4.6399999999999997</v>
      </c>
      <c r="G1696" s="196">
        <v>4.57</v>
      </c>
      <c r="H1696" s="196">
        <v>4.6399999999999997</v>
      </c>
      <c r="I1696" s="196">
        <v>4.71</v>
      </c>
    </row>
    <row r="1697" spans="1:9">
      <c r="A1697" s="519"/>
      <c r="B1697" s="521"/>
      <c r="C1697" s="203" t="s">
        <v>677</v>
      </c>
      <c r="D1697" s="204" t="s">
        <v>678</v>
      </c>
      <c r="E1697" s="561">
        <f t="shared" si="124"/>
        <v>4.4749999999999996</v>
      </c>
      <c r="F1697" s="196">
        <v>4.5</v>
      </c>
      <c r="G1697" s="196">
        <v>4.4000000000000004</v>
      </c>
      <c r="H1697" s="196">
        <v>4.5</v>
      </c>
      <c r="I1697" s="196">
        <v>4.5</v>
      </c>
    </row>
    <row r="1698" spans="1:9">
      <c r="A1698" s="519"/>
      <c r="B1698" s="521"/>
      <c r="C1698" s="203" t="s">
        <v>3331</v>
      </c>
      <c r="D1698" s="204" t="s">
        <v>3332</v>
      </c>
      <c r="E1698" s="561">
        <f t="shared" si="124"/>
        <v>4.43</v>
      </c>
      <c r="F1698" s="196">
        <v>4.47</v>
      </c>
      <c r="G1698" s="196">
        <v>4.41</v>
      </c>
      <c r="H1698" s="196">
        <v>4.3899999999999997</v>
      </c>
      <c r="I1698" s="196">
        <v>4.45</v>
      </c>
    </row>
    <row r="1699" spans="1:9">
      <c r="A1699" s="519"/>
      <c r="B1699" s="521"/>
      <c r="C1699" s="203" t="s">
        <v>3333</v>
      </c>
      <c r="D1699" s="204" t="s">
        <v>3334</v>
      </c>
      <c r="E1699" s="561">
        <f t="shared" si="124"/>
        <v>4.4224999999999994</v>
      </c>
      <c r="F1699" s="196">
        <v>4.42</v>
      </c>
      <c r="G1699" s="196">
        <v>4.4400000000000004</v>
      </c>
      <c r="H1699" s="196">
        <v>4.38</v>
      </c>
      <c r="I1699" s="196">
        <v>4.45</v>
      </c>
    </row>
    <row r="1700" spans="1:9">
      <c r="A1700" s="519"/>
      <c r="B1700" s="521"/>
      <c r="C1700" s="203" t="s">
        <v>2770</v>
      </c>
      <c r="D1700" s="204" t="s">
        <v>2771</v>
      </c>
      <c r="E1700" s="561">
        <f t="shared" si="124"/>
        <v>4.3774999999999995</v>
      </c>
      <c r="F1700" s="196">
        <v>4.3899999999999997</v>
      </c>
      <c r="G1700" s="196">
        <v>4.3499999999999996</v>
      </c>
      <c r="H1700" s="196">
        <v>4.38</v>
      </c>
      <c r="I1700" s="196">
        <v>4.3899999999999997</v>
      </c>
    </row>
    <row r="1701" spans="1:9" ht="16.5" customHeight="1">
      <c r="A1701" s="522" t="s">
        <v>5753</v>
      </c>
      <c r="B1701" s="520" t="s">
        <v>3961</v>
      </c>
      <c r="C1701" s="535"/>
      <c r="D1701" s="538"/>
      <c r="E1701" s="470">
        <f>AVERAGE(E1702:E1704)</f>
        <v>4.1691666666666665</v>
      </c>
      <c r="F1701" s="470">
        <f>AVERAGE(F1702:F1704)</f>
        <v>4.1333333333333337</v>
      </c>
      <c r="G1701" s="470">
        <f>AVERAGE(G1702:G1704)</f>
        <v>4.1933333333333325</v>
      </c>
      <c r="H1701" s="470">
        <f>AVERAGE(H1702:H1704)</f>
        <v>4.1533333333333333</v>
      </c>
      <c r="I1701" s="470">
        <f>AVERAGE(I1702:I1704)</f>
        <v>4.1966666666666663</v>
      </c>
    </row>
    <row r="1702" spans="1:9">
      <c r="A1702" s="519"/>
      <c r="B1702" s="521"/>
      <c r="C1702" s="185" t="s">
        <v>3962</v>
      </c>
      <c r="D1702" s="445" t="s">
        <v>3963</v>
      </c>
      <c r="E1702" s="560">
        <f>AVERAGE(F1702:I1702)</f>
        <v>4.0125000000000002</v>
      </c>
      <c r="F1702" s="196">
        <v>3.92</v>
      </c>
      <c r="G1702" s="196">
        <v>4.04</v>
      </c>
      <c r="H1702" s="196">
        <v>4</v>
      </c>
      <c r="I1702" s="196">
        <v>4.09</v>
      </c>
    </row>
    <row r="1703" spans="1:9">
      <c r="A1703" s="519"/>
      <c r="B1703" s="521"/>
      <c r="C1703" s="203" t="s">
        <v>3964</v>
      </c>
      <c r="D1703" s="204" t="s">
        <v>3965</v>
      </c>
      <c r="E1703" s="561">
        <f>AVERAGE(F1703:I1703)</f>
        <v>3.9699999999999998</v>
      </c>
      <c r="F1703" s="196">
        <v>4</v>
      </c>
      <c r="G1703" s="196">
        <v>4</v>
      </c>
      <c r="H1703" s="196">
        <v>3.92</v>
      </c>
      <c r="I1703" s="196">
        <v>3.96</v>
      </c>
    </row>
    <row r="1704" spans="1:9">
      <c r="A1704" s="519"/>
      <c r="B1704" s="521"/>
      <c r="C1704" s="203" t="s">
        <v>3966</v>
      </c>
      <c r="D1704" s="204" t="s">
        <v>3967</v>
      </c>
      <c r="E1704" s="561">
        <f>AVERAGE(F1704:I1704)</f>
        <v>4.5249999999999995</v>
      </c>
      <c r="F1704" s="196">
        <v>4.4800000000000004</v>
      </c>
      <c r="G1704" s="196">
        <v>4.54</v>
      </c>
      <c r="H1704" s="196">
        <v>4.54</v>
      </c>
      <c r="I1704" s="196">
        <v>4.54</v>
      </c>
    </row>
    <row r="1705" spans="1:9" ht="16.5" customHeight="1">
      <c r="A1705" s="522" t="s">
        <v>5753</v>
      </c>
      <c r="B1705" s="520" t="s">
        <v>3968</v>
      </c>
      <c r="C1705" s="535"/>
      <c r="D1705" s="538"/>
      <c r="E1705" s="470">
        <f>AVERAGE(E1706:E1706)</f>
        <v>4.49</v>
      </c>
      <c r="F1705" s="470">
        <f>AVERAGE(F1706:F1706)</f>
        <v>4.49</v>
      </c>
      <c r="G1705" s="470">
        <f>AVERAGE(G1706:G1706)</f>
        <v>4.47</v>
      </c>
      <c r="H1705" s="470">
        <f>AVERAGE(H1706:H1706)</f>
        <v>4.4400000000000004</v>
      </c>
      <c r="I1705" s="470">
        <f>AVERAGE(I1706:I1706)</f>
        <v>4.5599999999999996</v>
      </c>
    </row>
    <row r="1706" spans="1:9">
      <c r="A1706" s="519"/>
      <c r="B1706" s="521"/>
      <c r="C1706" s="185" t="s">
        <v>3969</v>
      </c>
      <c r="D1706" s="445" t="s">
        <v>3970</v>
      </c>
      <c r="E1706" s="560">
        <f>AVERAGE(F1706:I1706)</f>
        <v>4.49</v>
      </c>
      <c r="F1706" s="196">
        <v>4.49</v>
      </c>
      <c r="G1706" s="196">
        <v>4.47</v>
      </c>
      <c r="H1706" s="196">
        <v>4.4400000000000004</v>
      </c>
      <c r="I1706" s="196">
        <v>4.5599999999999996</v>
      </c>
    </row>
    <row r="1707" spans="1:9" ht="16.5" customHeight="1">
      <c r="A1707" s="522" t="s">
        <v>5753</v>
      </c>
      <c r="B1707" s="520" t="s">
        <v>3971</v>
      </c>
      <c r="C1707" s="535"/>
      <c r="D1707" s="538"/>
      <c r="E1707" s="470">
        <f>AVERAGE(E1708:E1717)</f>
        <v>4.5785750000000007</v>
      </c>
      <c r="F1707" s="470">
        <f>AVERAGE(F1708:F1717)</f>
        <v>4.577</v>
      </c>
      <c r="G1707" s="470">
        <f>AVERAGE(G1708:G1717)</f>
        <v>4.6029999999999998</v>
      </c>
      <c r="H1707" s="470">
        <f>AVERAGE(H1708:H1717)</f>
        <v>4.5629999999999997</v>
      </c>
      <c r="I1707" s="470">
        <f>AVERAGE(I1708:I1717)</f>
        <v>4.5712999999999999</v>
      </c>
    </row>
    <row r="1708" spans="1:9">
      <c r="A1708" s="519"/>
      <c r="B1708" s="521"/>
      <c r="C1708" s="185" t="s">
        <v>3972</v>
      </c>
      <c r="D1708" s="445" t="s">
        <v>3973</v>
      </c>
      <c r="E1708" s="560">
        <f t="shared" ref="E1708:E1717" si="125">AVERAGE(F1708:I1708)</f>
        <v>4.415750000000001</v>
      </c>
      <c r="F1708" s="196">
        <v>4.4400000000000004</v>
      </c>
      <c r="G1708" s="196">
        <v>4.4800000000000004</v>
      </c>
      <c r="H1708" s="196">
        <v>4.32</v>
      </c>
      <c r="I1708" s="196">
        <v>4.423</v>
      </c>
    </row>
    <row r="1709" spans="1:9">
      <c r="A1709" s="519"/>
      <c r="B1709" s="521"/>
      <c r="C1709" s="203" t="s">
        <v>3974</v>
      </c>
      <c r="D1709" s="204" t="s">
        <v>3975</v>
      </c>
      <c r="E1709" s="561">
        <f t="shared" si="125"/>
        <v>4.6875</v>
      </c>
      <c r="F1709" s="196">
        <v>4.71</v>
      </c>
      <c r="G1709" s="196">
        <v>4.68</v>
      </c>
      <c r="H1709" s="196">
        <v>4.68</v>
      </c>
      <c r="I1709" s="196">
        <v>4.68</v>
      </c>
    </row>
    <row r="1710" spans="1:9">
      <c r="A1710" s="519"/>
      <c r="B1710" s="521"/>
      <c r="C1710" s="203" t="s">
        <v>3976</v>
      </c>
      <c r="D1710" s="204" t="s">
        <v>3977</v>
      </c>
      <c r="E1710" s="561">
        <f t="shared" si="125"/>
        <v>4.5900000000000007</v>
      </c>
      <c r="F1710" s="196">
        <v>4.53</v>
      </c>
      <c r="G1710" s="196">
        <v>4.59</v>
      </c>
      <c r="H1710" s="196">
        <v>4.62</v>
      </c>
      <c r="I1710" s="196">
        <v>4.62</v>
      </c>
    </row>
    <row r="1711" spans="1:9">
      <c r="A1711" s="519"/>
      <c r="B1711" s="521"/>
      <c r="C1711" s="203" t="s">
        <v>3978</v>
      </c>
      <c r="D1711" s="204" t="s">
        <v>3979</v>
      </c>
      <c r="E1711" s="561">
        <f t="shared" si="125"/>
        <v>4.7025000000000006</v>
      </c>
      <c r="F1711" s="196">
        <v>4.74</v>
      </c>
      <c r="G1711" s="196">
        <v>4.71</v>
      </c>
      <c r="H1711" s="196">
        <v>4.71</v>
      </c>
      <c r="I1711" s="196">
        <v>4.6500000000000004</v>
      </c>
    </row>
    <row r="1712" spans="1:9">
      <c r="A1712" s="519"/>
      <c r="B1712" s="521"/>
      <c r="C1712" s="203" t="s">
        <v>3980</v>
      </c>
      <c r="D1712" s="204" t="s">
        <v>3981</v>
      </c>
      <c r="E1712" s="561">
        <f t="shared" si="125"/>
        <v>4.5225</v>
      </c>
      <c r="F1712" s="196">
        <v>4.5</v>
      </c>
      <c r="G1712" s="196">
        <v>4.5599999999999996</v>
      </c>
      <c r="H1712" s="196">
        <v>4.5</v>
      </c>
      <c r="I1712" s="196">
        <v>4.53</v>
      </c>
    </row>
    <row r="1713" spans="1:9">
      <c r="A1713" s="519"/>
      <c r="B1713" s="521"/>
      <c r="C1713" s="203" t="s">
        <v>3982</v>
      </c>
      <c r="D1713" s="204" t="s">
        <v>3983</v>
      </c>
      <c r="E1713" s="561">
        <f t="shared" si="125"/>
        <v>4.53</v>
      </c>
      <c r="F1713" s="196">
        <v>4.54</v>
      </c>
      <c r="G1713" s="196">
        <v>4.54</v>
      </c>
      <c r="H1713" s="196">
        <v>4.54</v>
      </c>
      <c r="I1713" s="196">
        <v>4.5</v>
      </c>
    </row>
    <row r="1714" spans="1:9">
      <c r="A1714" s="519"/>
      <c r="B1714" s="521"/>
      <c r="C1714" s="203" t="s">
        <v>3984</v>
      </c>
      <c r="D1714" s="204" t="s">
        <v>3985</v>
      </c>
      <c r="E1714" s="561">
        <f t="shared" si="125"/>
        <v>4.3224999999999998</v>
      </c>
      <c r="F1714" s="196">
        <v>4.32</v>
      </c>
      <c r="G1714" s="196">
        <v>4.32</v>
      </c>
      <c r="H1714" s="196">
        <v>4.29</v>
      </c>
      <c r="I1714" s="196">
        <v>4.3600000000000003</v>
      </c>
    </row>
    <row r="1715" spans="1:9">
      <c r="A1715" s="519"/>
      <c r="B1715" s="521"/>
      <c r="C1715" s="203" t="s">
        <v>3986</v>
      </c>
      <c r="D1715" s="204" t="s">
        <v>3987</v>
      </c>
      <c r="E1715" s="561">
        <f t="shared" si="125"/>
        <v>4.6375000000000002</v>
      </c>
      <c r="F1715" s="196">
        <v>4.6100000000000003</v>
      </c>
      <c r="G1715" s="196">
        <v>4.6500000000000004</v>
      </c>
      <c r="H1715" s="196">
        <v>4.59</v>
      </c>
      <c r="I1715" s="196">
        <v>4.7</v>
      </c>
    </row>
    <row r="1716" spans="1:9">
      <c r="A1716" s="519"/>
      <c r="B1716" s="521"/>
      <c r="C1716" s="203" t="s">
        <v>3988</v>
      </c>
      <c r="D1716" s="204" t="s">
        <v>3989</v>
      </c>
      <c r="E1716" s="561">
        <f t="shared" si="125"/>
        <v>4.7349999999999994</v>
      </c>
      <c r="F1716" s="196">
        <v>4.72</v>
      </c>
      <c r="G1716" s="196">
        <v>4.78</v>
      </c>
      <c r="H1716" s="196">
        <v>4.72</v>
      </c>
      <c r="I1716" s="196">
        <v>4.72</v>
      </c>
    </row>
    <row r="1717" spans="1:9">
      <c r="A1717" s="519"/>
      <c r="B1717" s="521"/>
      <c r="C1717" s="203" t="s">
        <v>3990</v>
      </c>
      <c r="D1717" s="204" t="s">
        <v>3991</v>
      </c>
      <c r="E1717" s="561">
        <f t="shared" si="125"/>
        <v>4.6425000000000001</v>
      </c>
      <c r="F1717" s="196">
        <v>4.66</v>
      </c>
      <c r="G1717" s="196">
        <v>4.72</v>
      </c>
      <c r="H1717" s="196">
        <v>4.66</v>
      </c>
      <c r="I1717" s="196">
        <v>4.53</v>
      </c>
    </row>
    <row r="1718" spans="1:9" ht="16.5" customHeight="1">
      <c r="A1718" s="522" t="s">
        <v>5753</v>
      </c>
      <c r="B1718" s="520" t="s">
        <v>3992</v>
      </c>
      <c r="C1718" s="535"/>
      <c r="D1718" s="538"/>
      <c r="E1718" s="470">
        <f>AVERAGE(E1719:E1724)</f>
        <v>4.84375</v>
      </c>
      <c r="F1718" s="470">
        <f>AVERAGE(F1719:F1724)</f>
        <v>4.8449999999999998</v>
      </c>
      <c r="G1718" s="470">
        <f>AVERAGE(G1719:G1724)</f>
        <v>4.8449999999999998</v>
      </c>
      <c r="H1718" s="470">
        <f>AVERAGE(H1719:H1724)</f>
        <v>4.8183333333333325</v>
      </c>
      <c r="I1718" s="470">
        <f>AVERAGE(I1719:I1724)</f>
        <v>4.8666666666666663</v>
      </c>
    </row>
    <row r="1719" spans="1:9">
      <c r="A1719" s="519"/>
      <c r="B1719" s="521"/>
      <c r="C1719" s="185" t="s">
        <v>3993</v>
      </c>
      <c r="D1719" s="445" t="s">
        <v>3994</v>
      </c>
      <c r="E1719" s="560">
        <f t="shared" ref="E1719:E1724" si="126">AVERAGE(F1719:I1719)</f>
        <v>4.8075000000000001</v>
      </c>
      <c r="F1719" s="196">
        <v>4.83</v>
      </c>
      <c r="G1719" s="196">
        <v>4.83</v>
      </c>
      <c r="H1719" s="196">
        <v>4.83</v>
      </c>
      <c r="I1719" s="196">
        <v>4.74</v>
      </c>
    </row>
    <row r="1720" spans="1:9">
      <c r="A1720" s="519"/>
      <c r="B1720" s="521"/>
      <c r="C1720" s="203" t="s">
        <v>3995</v>
      </c>
      <c r="D1720" s="204" t="s">
        <v>3996</v>
      </c>
      <c r="E1720" s="561">
        <f t="shared" si="126"/>
        <v>4.88</v>
      </c>
      <c r="F1720" s="196">
        <v>4.87</v>
      </c>
      <c r="G1720" s="196">
        <v>4.87</v>
      </c>
      <c r="H1720" s="196">
        <v>4.87</v>
      </c>
      <c r="I1720" s="196">
        <v>4.91</v>
      </c>
    </row>
    <row r="1721" spans="1:9">
      <c r="A1721" s="519"/>
      <c r="B1721" s="521"/>
      <c r="C1721" s="203" t="s">
        <v>3993</v>
      </c>
      <c r="D1721" s="204" t="s">
        <v>3997</v>
      </c>
      <c r="E1721" s="561">
        <f t="shared" si="126"/>
        <v>4.84</v>
      </c>
      <c r="F1721" s="196">
        <v>4.84</v>
      </c>
      <c r="G1721" s="196">
        <v>4.84</v>
      </c>
      <c r="H1721" s="196">
        <v>4.8</v>
      </c>
      <c r="I1721" s="196">
        <v>4.88</v>
      </c>
    </row>
    <row r="1722" spans="1:9">
      <c r="A1722" s="519"/>
      <c r="B1722" s="521"/>
      <c r="C1722" s="203" t="s">
        <v>3993</v>
      </c>
      <c r="D1722" s="204" t="s">
        <v>3998</v>
      </c>
      <c r="E1722" s="561">
        <f t="shared" si="126"/>
        <v>4.8324999999999996</v>
      </c>
      <c r="F1722" s="196">
        <v>4.83</v>
      </c>
      <c r="G1722" s="196">
        <v>4.83</v>
      </c>
      <c r="H1722" s="196">
        <v>4.79</v>
      </c>
      <c r="I1722" s="196">
        <v>4.88</v>
      </c>
    </row>
    <row r="1723" spans="1:9">
      <c r="A1723" s="519"/>
      <c r="B1723" s="521"/>
      <c r="C1723" s="203" t="s">
        <v>3993</v>
      </c>
      <c r="D1723" s="204" t="s">
        <v>418</v>
      </c>
      <c r="E1723" s="561">
        <f t="shared" si="126"/>
        <v>4.8324999999999996</v>
      </c>
      <c r="F1723" s="196">
        <v>4.83</v>
      </c>
      <c r="G1723" s="196">
        <v>4.83</v>
      </c>
      <c r="H1723" s="196">
        <v>4.79</v>
      </c>
      <c r="I1723" s="196">
        <v>4.88</v>
      </c>
    </row>
    <row r="1724" spans="1:9">
      <c r="A1724" s="519"/>
      <c r="B1724" s="521"/>
      <c r="C1724" s="203" t="s">
        <v>3999</v>
      </c>
      <c r="D1724" s="204" t="s">
        <v>416</v>
      </c>
      <c r="E1724" s="561">
        <f t="shared" si="126"/>
        <v>4.87</v>
      </c>
      <c r="F1724" s="196">
        <v>4.87</v>
      </c>
      <c r="G1724" s="196">
        <v>4.87</v>
      </c>
      <c r="H1724" s="196">
        <v>4.83</v>
      </c>
      <c r="I1724" s="196">
        <v>4.91</v>
      </c>
    </row>
    <row r="1725" spans="1:9" ht="16.5" customHeight="1">
      <c r="A1725" s="522" t="s">
        <v>5753</v>
      </c>
      <c r="B1725" s="520" t="s">
        <v>4000</v>
      </c>
      <c r="C1725" s="535"/>
      <c r="D1725" s="538"/>
      <c r="E1725" s="470">
        <f>AVERAGE(E1726:E1730)</f>
        <v>4.68</v>
      </c>
      <c r="F1725" s="470">
        <f>AVERAGE(F1726:F1730)</f>
        <v>4.694</v>
      </c>
      <c r="G1725" s="470">
        <f>AVERAGE(G1726:G1730)</f>
        <v>4.6920000000000002</v>
      </c>
      <c r="H1725" s="470">
        <f>AVERAGE(H1726:H1730)</f>
        <v>4.6360000000000001</v>
      </c>
      <c r="I1725" s="470">
        <f>AVERAGE(I1726:I1730)</f>
        <v>4.6980000000000004</v>
      </c>
    </row>
    <row r="1726" spans="1:9">
      <c r="A1726" s="519"/>
      <c r="B1726" s="521"/>
      <c r="C1726" s="185" t="s">
        <v>4001</v>
      </c>
      <c r="D1726" s="445" t="s">
        <v>4002</v>
      </c>
      <c r="E1726" s="560">
        <f>AVERAGE(F1726:I1726)</f>
        <v>4.6674999999999995</v>
      </c>
      <c r="F1726" s="196">
        <v>4.67</v>
      </c>
      <c r="G1726" s="196">
        <v>4.5999999999999996</v>
      </c>
      <c r="H1726" s="196">
        <v>4.5999999999999996</v>
      </c>
      <c r="I1726" s="196">
        <v>4.8</v>
      </c>
    </row>
    <row r="1727" spans="1:9">
      <c r="A1727" s="519"/>
      <c r="B1727" s="521"/>
      <c r="C1727" s="203" t="s">
        <v>3984</v>
      </c>
      <c r="D1727" s="204" t="s">
        <v>4003</v>
      </c>
      <c r="E1727" s="561">
        <f>AVERAGE(F1727:I1727)</f>
        <v>4.4924999999999997</v>
      </c>
      <c r="F1727" s="196">
        <v>4.47</v>
      </c>
      <c r="G1727" s="196">
        <v>4.53</v>
      </c>
      <c r="H1727" s="196">
        <v>4.47</v>
      </c>
      <c r="I1727" s="196">
        <v>4.5</v>
      </c>
    </row>
    <row r="1728" spans="1:9">
      <c r="A1728" s="519"/>
      <c r="B1728" s="521"/>
      <c r="C1728" s="203" t="s">
        <v>4004</v>
      </c>
      <c r="D1728" s="204" t="s">
        <v>4005</v>
      </c>
      <c r="E1728" s="561">
        <f>AVERAGE(F1728:I1728)</f>
        <v>4.7774999999999999</v>
      </c>
      <c r="F1728" s="196">
        <v>4.8</v>
      </c>
      <c r="G1728" s="196">
        <v>4.87</v>
      </c>
      <c r="H1728" s="196">
        <v>4.71</v>
      </c>
      <c r="I1728" s="196">
        <v>4.7300000000000004</v>
      </c>
    </row>
    <row r="1729" spans="1:9">
      <c r="A1729" s="519"/>
      <c r="B1729" s="521"/>
      <c r="C1729" s="203" t="s">
        <v>4006</v>
      </c>
      <c r="D1729" s="204" t="s">
        <v>4007</v>
      </c>
      <c r="E1729" s="561">
        <f>AVERAGE(F1729:I1729)</f>
        <v>4.5324999999999998</v>
      </c>
      <c r="F1729" s="196">
        <v>4.5999999999999996</v>
      </c>
      <c r="G1729" s="196">
        <v>4.53</v>
      </c>
      <c r="H1729" s="196">
        <v>4.47</v>
      </c>
      <c r="I1729" s="196">
        <v>4.53</v>
      </c>
    </row>
    <row r="1730" spans="1:9">
      <c r="A1730" s="519"/>
      <c r="B1730" s="521"/>
      <c r="C1730" s="203" t="s">
        <v>4008</v>
      </c>
      <c r="D1730" s="204" t="s">
        <v>4009</v>
      </c>
      <c r="E1730" s="561">
        <f>AVERAGE(F1730:I1730)</f>
        <v>4.93</v>
      </c>
      <c r="F1730" s="196">
        <v>4.93</v>
      </c>
      <c r="G1730" s="196">
        <v>4.93</v>
      </c>
      <c r="H1730" s="196">
        <v>4.93</v>
      </c>
      <c r="I1730" s="196">
        <v>4.93</v>
      </c>
    </row>
    <row r="1731" spans="1:9" ht="16.5" customHeight="1">
      <c r="A1731" s="522" t="s">
        <v>5753</v>
      </c>
      <c r="B1731" s="520" t="s">
        <v>4010</v>
      </c>
      <c r="C1731" s="535"/>
      <c r="D1731" s="538"/>
      <c r="E1731" s="470">
        <f>AVERAGE(E1732:E1741)</f>
        <v>4.6367500000000001</v>
      </c>
      <c r="F1731" s="470">
        <f>AVERAGE(F1732:F1741)</f>
        <v>4.6400000000000006</v>
      </c>
      <c r="G1731" s="470">
        <f>AVERAGE(G1732:G1741)</f>
        <v>4.6399999999999997</v>
      </c>
      <c r="H1731" s="470">
        <f>AVERAGE(H1732:H1741)</f>
        <v>4.6100000000000012</v>
      </c>
      <c r="I1731" s="470">
        <f>AVERAGE(I1732:I1741)</f>
        <v>4.6569999999999991</v>
      </c>
    </row>
    <row r="1732" spans="1:9">
      <c r="A1732" s="519"/>
      <c r="B1732" s="521"/>
      <c r="C1732" s="185" t="s">
        <v>4011</v>
      </c>
      <c r="D1732" s="445" t="s">
        <v>4012</v>
      </c>
      <c r="E1732" s="560">
        <f t="shared" ref="E1732:E1741" si="127">AVERAGE(F1732:I1732)</f>
        <v>4.6300000000000008</v>
      </c>
      <c r="F1732" s="196">
        <v>4.63</v>
      </c>
      <c r="G1732" s="196">
        <v>4.5999999999999996</v>
      </c>
      <c r="H1732" s="196">
        <v>4.62</v>
      </c>
      <c r="I1732" s="196">
        <v>4.67</v>
      </c>
    </row>
    <row r="1733" spans="1:9">
      <c r="A1733" s="519"/>
      <c r="B1733" s="521"/>
      <c r="C1733" s="203" t="s">
        <v>4013</v>
      </c>
      <c r="D1733" s="204" t="s">
        <v>4014</v>
      </c>
      <c r="E1733" s="561">
        <f t="shared" si="127"/>
        <v>4.6349999999999998</v>
      </c>
      <c r="F1733" s="196">
        <v>4.62</v>
      </c>
      <c r="G1733" s="196">
        <v>4.62</v>
      </c>
      <c r="H1733" s="196">
        <v>4.6399999999999997</v>
      </c>
      <c r="I1733" s="196">
        <v>4.66</v>
      </c>
    </row>
    <row r="1734" spans="1:9">
      <c r="A1734" s="519"/>
      <c r="B1734" s="521"/>
      <c r="C1734" s="203" t="s">
        <v>4015</v>
      </c>
      <c r="D1734" s="204" t="s">
        <v>4016</v>
      </c>
      <c r="E1734" s="561">
        <f t="shared" si="127"/>
        <v>4.63</v>
      </c>
      <c r="F1734" s="196">
        <v>4.6399999999999997</v>
      </c>
      <c r="G1734" s="196">
        <v>4.63</v>
      </c>
      <c r="H1734" s="196">
        <v>4.63</v>
      </c>
      <c r="I1734" s="196">
        <v>4.62</v>
      </c>
    </row>
    <row r="1735" spans="1:9">
      <c r="A1735" s="519"/>
      <c r="B1735" s="521"/>
      <c r="C1735" s="203" t="s">
        <v>4013</v>
      </c>
      <c r="D1735" s="204" t="s">
        <v>4017</v>
      </c>
      <c r="E1735" s="561">
        <f t="shared" si="127"/>
        <v>4.6624999999999996</v>
      </c>
      <c r="F1735" s="196">
        <v>4.67</v>
      </c>
      <c r="G1735" s="196">
        <v>4.6399999999999997</v>
      </c>
      <c r="H1735" s="196">
        <v>4.67</v>
      </c>
      <c r="I1735" s="196">
        <v>4.67</v>
      </c>
    </row>
    <row r="1736" spans="1:9">
      <c r="A1736" s="519"/>
      <c r="B1736" s="521"/>
      <c r="C1736" s="203" t="s">
        <v>4018</v>
      </c>
      <c r="D1736" s="204" t="s">
        <v>4019</v>
      </c>
      <c r="E1736" s="561">
        <f t="shared" si="127"/>
        <v>4.7225000000000001</v>
      </c>
      <c r="F1736" s="196">
        <v>4.7300000000000004</v>
      </c>
      <c r="G1736" s="196">
        <v>4.71</v>
      </c>
      <c r="H1736" s="196">
        <v>4.72</v>
      </c>
      <c r="I1736" s="196">
        <v>4.7300000000000004</v>
      </c>
    </row>
    <row r="1737" spans="1:9">
      <c r="A1737" s="519"/>
      <c r="B1737" s="521"/>
      <c r="C1737" s="203" t="s">
        <v>4020</v>
      </c>
      <c r="D1737" s="204" t="s">
        <v>4021</v>
      </c>
      <c r="E1737" s="561">
        <f t="shared" si="127"/>
        <v>4.6074999999999999</v>
      </c>
      <c r="F1737" s="196">
        <v>4.6100000000000003</v>
      </c>
      <c r="G1737" s="196">
        <v>4.62</v>
      </c>
      <c r="H1737" s="196">
        <v>4.5599999999999996</v>
      </c>
      <c r="I1737" s="196">
        <v>4.6399999999999997</v>
      </c>
    </row>
    <row r="1738" spans="1:9">
      <c r="A1738" s="519"/>
      <c r="B1738" s="521"/>
      <c r="C1738" s="203" t="s">
        <v>4022</v>
      </c>
      <c r="D1738" s="204" t="s">
        <v>4023</v>
      </c>
      <c r="E1738" s="561">
        <f t="shared" si="127"/>
        <v>4.6000000000000005</v>
      </c>
      <c r="F1738" s="196">
        <v>4.6100000000000003</v>
      </c>
      <c r="G1738" s="196">
        <v>4.62</v>
      </c>
      <c r="H1738" s="196">
        <v>4.55</v>
      </c>
      <c r="I1738" s="196">
        <v>4.62</v>
      </c>
    </row>
    <row r="1739" spans="1:9">
      <c r="A1739" s="519"/>
      <c r="B1739" s="521"/>
      <c r="C1739" s="203" t="s">
        <v>3978</v>
      </c>
      <c r="D1739" s="204" t="s">
        <v>3979</v>
      </c>
      <c r="E1739" s="561">
        <f t="shared" si="127"/>
        <v>4.66</v>
      </c>
      <c r="F1739" s="196">
        <v>4.68</v>
      </c>
      <c r="G1739" s="196">
        <v>4.68</v>
      </c>
      <c r="H1739" s="196">
        <v>4.63</v>
      </c>
      <c r="I1739" s="196">
        <v>4.6500000000000004</v>
      </c>
    </row>
    <row r="1740" spans="1:9">
      <c r="A1740" s="519"/>
      <c r="B1740" s="521"/>
      <c r="C1740" s="203" t="s">
        <v>4024</v>
      </c>
      <c r="D1740" s="204" t="s">
        <v>4025</v>
      </c>
      <c r="E1740" s="561">
        <f t="shared" si="127"/>
        <v>4.6675000000000004</v>
      </c>
      <c r="F1740" s="196">
        <v>4.6500000000000004</v>
      </c>
      <c r="G1740" s="196">
        <v>4.66</v>
      </c>
      <c r="H1740" s="196">
        <v>4.67</v>
      </c>
      <c r="I1740" s="196">
        <v>4.6900000000000004</v>
      </c>
    </row>
    <row r="1741" spans="1:9">
      <c r="A1741" s="519"/>
      <c r="B1741" s="521"/>
      <c r="C1741" s="203" t="s">
        <v>4026</v>
      </c>
      <c r="D1741" s="204" t="s">
        <v>4027</v>
      </c>
      <c r="E1741" s="561">
        <f t="shared" si="127"/>
        <v>4.5525000000000002</v>
      </c>
      <c r="F1741" s="196">
        <v>4.5599999999999996</v>
      </c>
      <c r="G1741" s="196">
        <v>4.62</v>
      </c>
      <c r="H1741" s="196">
        <v>4.41</v>
      </c>
      <c r="I1741" s="196">
        <v>4.62</v>
      </c>
    </row>
    <row r="1742" spans="1:9" ht="16.5" customHeight="1">
      <c r="A1742" s="522" t="s">
        <v>5753</v>
      </c>
      <c r="B1742" s="520" t="s">
        <v>155</v>
      </c>
      <c r="C1742" s="535"/>
      <c r="D1742" s="538"/>
      <c r="E1742" s="470">
        <f>AVERAGE(E1743:E1763)</f>
        <v>4.4957142857142847</v>
      </c>
      <c r="F1742" s="470">
        <f>AVERAGE(F1743:F1763)</f>
        <v>4.5028571428571427</v>
      </c>
      <c r="G1742" s="470">
        <f>AVERAGE(G1743:G1763)</f>
        <v>4.484285714285714</v>
      </c>
      <c r="H1742" s="470">
        <f>AVERAGE(H1743:H1763)</f>
        <v>4.4990476190476194</v>
      </c>
      <c r="I1742" s="470">
        <f>AVERAGE(I1743:I1763)</f>
        <v>4.4966666666666661</v>
      </c>
    </row>
    <row r="1743" spans="1:9">
      <c r="A1743" s="519"/>
      <c r="B1743" s="521"/>
      <c r="C1743" s="185" t="s">
        <v>4028</v>
      </c>
      <c r="D1743" s="445" t="s">
        <v>4029</v>
      </c>
      <c r="E1743" s="560">
        <f t="shared" ref="E1743:E1763" si="128">AVERAGE(F1743:I1743)</f>
        <v>4.54</v>
      </c>
      <c r="F1743" s="196">
        <v>4.55</v>
      </c>
      <c r="G1743" s="196">
        <v>4.51</v>
      </c>
      <c r="H1743" s="196">
        <v>4.57</v>
      </c>
      <c r="I1743" s="196">
        <v>4.53</v>
      </c>
    </row>
    <row r="1744" spans="1:9">
      <c r="A1744" s="519"/>
      <c r="B1744" s="521"/>
      <c r="C1744" s="203" t="s">
        <v>979</v>
      </c>
      <c r="D1744" s="204" t="s">
        <v>980</v>
      </c>
      <c r="E1744" s="561">
        <f t="shared" si="128"/>
        <v>4.66</v>
      </c>
      <c r="F1744" s="196">
        <v>4.66</v>
      </c>
      <c r="G1744" s="196">
        <v>4.6399999999999997</v>
      </c>
      <c r="H1744" s="196">
        <v>4.67</v>
      </c>
      <c r="I1744" s="196">
        <v>4.67</v>
      </c>
    </row>
    <row r="1745" spans="1:9">
      <c r="A1745" s="519"/>
      <c r="B1745" s="521"/>
      <c r="C1745" s="203" t="s">
        <v>981</v>
      </c>
      <c r="D1745" s="204" t="s">
        <v>982</v>
      </c>
      <c r="E1745" s="561">
        <f t="shared" si="128"/>
        <v>4.51</v>
      </c>
      <c r="F1745" s="196">
        <v>4.5</v>
      </c>
      <c r="G1745" s="196">
        <v>4.5</v>
      </c>
      <c r="H1745" s="196">
        <v>4.54</v>
      </c>
      <c r="I1745" s="196">
        <v>4.5</v>
      </c>
    </row>
    <row r="1746" spans="1:9">
      <c r="A1746" s="519"/>
      <c r="B1746" s="521"/>
      <c r="C1746" s="203" t="s">
        <v>337</v>
      </c>
      <c r="D1746" s="204" t="s">
        <v>338</v>
      </c>
      <c r="E1746" s="561">
        <f t="shared" si="128"/>
        <v>4.8100000000000005</v>
      </c>
      <c r="F1746" s="196">
        <v>4.83</v>
      </c>
      <c r="G1746" s="196">
        <v>4.83</v>
      </c>
      <c r="H1746" s="196">
        <v>4.75</v>
      </c>
      <c r="I1746" s="196">
        <v>4.83</v>
      </c>
    </row>
    <row r="1747" spans="1:9">
      <c r="A1747" s="519"/>
      <c r="B1747" s="521"/>
      <c r="C1747" s="203" t="s">
        <v>333</v>
      </c>
      <c r="D1747" s="204" t="s">
        <v>334</v>
      </c>
      <c r="E1747" s="561">
        <f t="shared" si="128"/>
        <v>4.5350000000000001</v>
      </c>
      <c r="F1747" s="196">
        <v>4.5</v>
      </c>
      <c r="G1747" s="196">
        <v>4.5</v>
      </c>
      <c r="H1747" s="196">
        <v>4.57</v>
      </c>
      <c r="I1747" s="196">
        <v>4.57</v>
      </c>
    </row>
    <row r="1748" spans="1:9">
      <c r="A1748" s="519"/>
      <c r="B1748" s="521"/>
      <c r="C1748" s="203" t="s">
        <v>331</v>
      </c>
      <c r="D1748" s="204" t="s">
        <v>332</v>
      </c>
      <c r="E1748" s="561">
        <f t="shared" si="128"/>
        <v>4.4399999999999995</v>
      </c>
      <c r="F1748" s="196">
        <v>4.47</v>
      </c>
      <c r="G1748" s="196">
        <v>4.41</v>
      </c>
      <c r="H1748" s="196">
        <v>4.47</v>
      </c>
      <c r="I1748" s="196">
        <v>4.41</v>
      </c>
    </row>
    <row r="1749" spans="1:9">
      <c r="A1749" s="519"/>
      <c r="B1749" s="521"/>
      <c r="C1749" s="203" t="s">
        <v>329</v>
      </c>
      <c r="D1749" s="204" t="s">
        <v>330</v>
      </c>
      <c r="E1749" s="561">
        <f t="shared" si="128"/>
        <v>4.67</v>
      </c>
      <c r="F1749" s="196">
        <v>4.67</v>
      </c>
      <c r="G1749" s="196">
        <v>4.67</v>
      </c>
      <c r="H1749" s="196">
        <v>4.67</v>
      </c>
      <c r="I1749" s="196">
        <v>4.67</v>
      </c>
    </row>
    <row r="1750" spans="1:9">
      <c r="A1750" s="519"/>
      <c r="B1750" s="521"/>
      <c r="C1750" s="203" t="s">
        <v>335</v>
      </c>
      <c r="D1750" s="204" t="s">
        <v>336</v>
      </c>
      <c r="E1750" s="561">
        <f t="shared" si="128"/>
        <v>4.75</v>
      </c>
      <c r="F1750" s="196">
        <v>4.75</v>
      </c>
      <c r="G1750" s="196">
        <v>4.75</v>
      </c>
      <c r="H1750" s="196">
        <v>4.75</v>
      </c>
      <c r="I1750" s="196">
        <v>4.75</v>
      </c>
    </row>
    <row r="1751" spans="1:9">
      <c r="A1751" s="519"/>
      <c r="B1751" s="521"/>
      <c r="C1751" s="203" t="s">
        <v>2765</v>
      </c>
      <c r="D1751" s="204" t="s">
        <v>328</v>
      </c>
      <c r="E1751" s="561">
        <f t="shared" si="128"/>
        <v>4.0749999999999993</v>
      </c>
      <c r="F1751" s="196">
        <v>4.0999999999999996</v>
      </c>
      <c r="G1751" s="196">
        <v>4.0999999999999996</v>
      </c>
      <c r="H1751" s="196">
        <v>4</v>
      </c>
      <c r="I1751" s="196">
        <v>4.0999999999999996</v>
      </c>
    </row>
    <row r="1752" spans="1:9">
      <c r="A1752" s="519"/>
      <c r="B1752" s="521"/>
      <c r="C1752" s="203" t="s">
        <v>241</v>
      </c>
      <c r="D1752" s="204" t="s">
        <v>4030</v>
      </c>
      <c r="E1752" s="561">
        <f t="shared" si="128"/>
        <v>4.1974999999999998</v>
      </c>
      <c r="F1752" s="196">
        <v>4.2</v>
      </c>
      <c r="G1752" s="196">
        <v>4.2</v>
      </c>
      <c r="H1752" s="196">
        <v>4.18</v>
      </c>
      <c r="I1752" s="196">
        <v>4.21</v>
      </c>
    </row>
    <row r="1753" spans="1:9">
      <c r="A1753" s="519"/>
      <c r="B1753" s="521"/>
      <c r="C1753" s="203" t="s">
        <v>2762</v>
      </c>
      <c r="D1753" s="204" t="s">
        <v>2761</v>
      </c>
      <c r="E1753" s="561">
        <f t="shared" si="128"/>
        <v>4.3825000000000003</v>
      </c>
      <c r="F1753" s="196">
        <v>4.37</v>
      </c>
      <c r="G1753" s="196">
        <v>4.4000000000000004</v>
      </c>
      <c r="H1753" s="196">
        <v>4.4000000000000004</v>
      </c>
      <c r="I1753" s="196">
        <v>4.3600000000000003</v>
      </c>
    </row>
    <row r="1754" spans="1:9">
      <c r="A1754" s="519"/>
      <c r="B1754" s="521"/>
      <c r="C1754" s="203" t="s">
        <v>671</v>
      </c>
      <c r="D1754" s="204" t="s">
        <v>672</v>
      </c>
      <c r="E1754" s="561">
        <f t="shared" si="128"/>
        <v>4.6574999999999998</v>
      </c>
      <c r="F1754" s="196">
        <v>4.71</v>
      </c>
      <c r="G1754" s="196">
        <v>4.6399999999999997</v>
      </c>
      <c r="H1754" s="196">
        <v>4.71</v>
      </c>
      <c r="I1754" s="196">
        <v>4.57</v>
      </c>
    </row>
    <row r="1755" spans="1:9">
      <c r="A1755" s="519"/>
      <c r="B1755" s="521"/>
      <c r="C1755" s="203" t="s">
        <v>669</v>
      </c>
      <c r="D1755" s="204" t="s">
        <v>670</v>
      </c>
      <c r="E1755" s="561">
        <f t="shared" si="128"/>
        <v>4.7300000000000004</v>
      </c>
      <c r="F1755" s="196">
        <v>4.7300000000000004</v>
      </c>
      <c r="G1755" s="196">
        <v>4.7300000000000004</v>
      </c>
      <c r="H1755" s="196">
        <v>4.7300000000000004</v>
      </c>
      <c r="I1755" s="196">
        <v>4.7300000000000004</v>
      </c>
    </row>
    <row r="1756" spans="1:9">
      <c r="A1756" s="519"/>
      <c r="B1756" s="521"/>
      <c r="C1756" s="203" t="s">
        <v>673</v>
      </c>
      <c r="D1756" s="204" t="s">
        <v>674</v>
      </c>
      <c r="E1756" s="561">
        <f t="shared" si="128"/>
        <v>4.7825000000000006</v>
      </c>
      <c r="F1756" s="196">
        <v>4.7300000000000004</v>
      </c>
      <c r="G1756" s="196">
        <v>4.8</v>
      </c>
      <c r="H1756" s="196">
        <v>4.8</v>
      </c>
      <c r="I1756" s="196">
        <v>4.8</v>
      </c>
    </row>
    <row r="1757" spans="1:9">
      <c r="A1757" s="519"/>
      <c r="B1757" s="521"/>
      <c r="C1757" s="203" t="s">
        <v>675</v>
      </c>
      <c r="D1757" s="204" t="s">
        <v>676</v>
      </c>
      <c r="E1757" s="561">
        <f t="shared" si="128"/>
        <v>4.5324999999999998</v>
      </c>
      <c r="F1757" s="196">
        <v>4.5</v>
      </c>
      <c r="G1757" s="196">
        <v>4.5</v>
      </c>
      <c r="H1757" s="196">
        <v>4.58</v>
      </c>
      <c r="I1757" s="196">
        <v>4.55</v>
      </c>
    </row>
    <row r="1758" spans="1:9">
      <c r="A1758" s="519"/>
      <c r="B1758" s="521"/>
      <c r="C1758" s="203" t="s">
        <v>677</v>
      </c>
      <c r="D1758" s="204" t="s">
        <v>678</v>
      </c>
      <c r="E1758" s="561">
        <f t="shared" si="128"/>
        <v>4.3149999999999995</v>
      </c>
      <c r="F1758" s="196">
        <v>4.2699999999999996</v>
      </c>
      <c r="G1758" s="196">
        <v>4.2699999999999996</v>
      </c>
      <c r="H1758" s="196">
        <v>4.3600000000000003</v>
      </c>
      <c r="I1758" s="196">
        <v>4.3600000000000003</v>
      </c>
    </row>
    <row r="1759" spans="1:9">
      <c r="A1759" s="519"/>
      <c r="B1759" s="521"/>
      <c r="C1759" s="203" t="s">
        <v>4031</v>
      </c>
      <c r="D1759" s="204" t="s">
        <v>4032</v>
      </c>
      <c r="E1759" s="561">
        <f t="shared" si="128"/>
        <v>4.37</v>
      </c>
      <c r="F1759" s="196">
        <v>4.41</v>
      </c>
      <c r="G1759" s="196">
        <v>4.3499999999999996</v>
      </c>
      <c r="H1759" s="196">
        <v>4.3600000000000003</v>
      </c>
      <c r="I1759" s="196">
        <v>4.3600000000000003</v>
      </c>
    </row>
    <row r="1760" spans="1:9">
      <c r="A1760" s="519"/>
      <c r="B1760" s="521"/>
      <c r="C1760" s="203" t="s">
        <v>4034</v>
      </c>
      <c r="D1760" s="204" t="s">
        <v>4035</v>
      </c>
      <c r="E1760" s="561">
        <f t="shared" si="128"/>
        <v>4.3624999999999998</v>
      </c>
      <c r="F1760" s="196">
        <v>4.41</v>
      </c>
      <c r="G1760" s="196">
        <v>4.3499999999999996</v>
      </c>
      <c r="H1760" s="196">
        <v>4.34</v>
      </c>
      <c r="I1760" s="196">
        <v>4.3499999999999996</v>
      </c>
    </row>
    <row r="1761" spans="1:9">
      <c r="A1761" s="519"/>
      <c r="B1761" s="521"/>
      <c r="C1761" s="203" t="s">
        <v>4036</v>
      </c>
      <c r="D1761" s="204" t="s">
        <v>4037</v>
      </c>
      <c r="E1761" s="561">
        <f t="shared" si="128"/>
        <v>4.3624999999999998</v>
      </c>
      <c r="F1761" s="196">
        <v>4.43</v>
      </c>
      <c r="G1761" s="196">
        <v>4.3600000000000003</v>
      </c>
      <c r="H1761" s="196">
        <v>4.3</v>
      </c>
      <c r="I1761" s="196">
        <v>4.3600000000000003</v>
      </c>
    </row>
    <row r="1762" spans="1:9">
      <c r="A1762" s="519"/>
      <c r="B1762" s="521"/>
      <c r="C1762" s="203" t="s">
        <v>4033</v>
      </c>
      <c r="D1762" s="204" t="s">
        <v>4043</v>
      </c>
      <c r="E1762" s="561">
        <f t="shared" si="128"/>
        <v>4.2850000000000001</v>
      </c>
      <c r="F1762" s="196">
        <v>4.29</v>
      </c>
      <c r="G1762" s="196">
        <v>4.26</v>
      </c>
      <c r="H1762" s="196">
        <v>4.28</v>
      </c>
      <c r="I1762" s="196">
        <v>4.3099999999999996</v>
      </c>
    </row>
    <row r="1763" spans="1:9">
      <c r="A1763" s="519"/>
      <c r="B1763" s="521"/>
      <c r="C1763" s="203" t="s">
        <v>2770</v>
      </c>
      <c r="D1763" s="204" t="s">
        <v>2771</v>
      </c>
      <c r="E1763" s="561">
        <f t="shared" si="128"/>
        <v>4.4425000000000008</v>
      </c>
      <c r="F1763" s="196">
        <v>4.4800000000000004</v>
      </c>
      <c r="G1763" s="196">
        <v>4.4000000000000004</v>
      </c>
      <c r="H1763" s="196">
        <v>4.45</v>
      </c>
      <c r="I1763" s="196">
        <v>4.4400000000000004</v>
      </c>
    </row>
    <row r="1764" spans="1:9" ht="16.5" customHeight="1">
      <c r="A1764" s="522" t="s">
        <v>5754</v>
      </c>
      <c r="B1764" s="520" t="s">
        <v>4053</v>
      </c>
      <c r="C1764" s="535"/>
      <c r="D1764" s="538"/>
      <c r="E1764" s="470">
        <f>AVERAGE(E1765:E1773)</f>
        <v>4.1963888888888894</v>
      </c>
      <c r="F1764" s="470">
        <f>AVERAGE(F1765:F1773)</f>
        <v>4.17</v>
      </c>
      <c r="G1764" s="470">
        <f>AVERAGE(G1765:G1773)</f>
        <v>4.2111111111111112</v>
      </c>
      <c r="H1764" s="470">
        <f>AVERAGE(H1765:H1773)</f>
        <v>4.1411111111111119</v>
      </c>
      <c r="I1764" s="470">
        <f>AVERAGE(I1765:I1773)</f>
        <v>4.2633333333333336</v>
      </c>
    </row>
    <row r="1765" spans="1:9">
      <c r="A1765" s="519"/>
      <c r="B1765" s="521"/>
      <c r="C1765" s="185" t="s">
        <v>4056</v>
      </c>
      <c r="D1765" s="445" t="s">
        <v>4057</v>
      </c>
      <c r="E1765" s="560">
        <f t="shared" ref="E1765:E1773" si="129">AVERAGE(F1765:I1765)</f>
        <v>4.4000000000000004</v>
      </c>
      <c r="F1765" s="196">
        <v>4.3499999999999996</v>
      </c>
      <c r="G1765" s="196">
        <v>4.4000000000000004</v>
      </c>
      <c r="H1765" s="196">
        <v>4.4000000000000004</v>
      </c>
      <c r="I1765" s="196">
        <v>4.45</v>
      </c>
    </row>
    <row r="1766" spans="1:9">
      <c r="A1766" s="519"/>
      <c r="B1766" s="521"/>
      <c r="C1766" s="203" t="s">
        <v>4056</v>
      </c>
      <c r="D1766" s="204" t="s">
        <v>4058</v>
      </c>
      <c r="E1766" s="561">
        <f t="shared" si="129"/>
        <v>4.55</v>
      </c>
      <c r="F1766" s="196">
        <v>4.55</v>
      </c>
      <c r="G1766" s="196">
        <v>4.5999999999999996</v>
      </c>
      <c r="H1766" s="196">
        <v>4.5</v>
      </c>
      <c r="I1766" s="196">
        <v>4.55</v>
      </c>
    </row>
    <row r="1767" spans="1:9">
      <c r="A1767" s="519"/>
      <c r="B1767" s="521"/>
      <c r="C1767" s="203" t="s">
        <v>4059</v>
      </c>
      <c r="D1767" s="204" t="s">
        <v>4060</v>
      </c>
      <c r="E1767" s="561">
        <f t="shared" si="129"/>
        <v>4.4749999999999996</v>
      </c>
      <c r="F1767" s="196">
        <v>4.55</v>
      </c>
      <c r="G1767" s="196">
        <v>4.45</v>
      </c>
      <c r="H1767" s="196">
        <v>4.4000000000000004</v>
      </c>
      <c r="I1767" s="196">
        <v>4.5</v>
      </c>
    </row>
    <row r="1768" spans="1:9">
      <c r="A1768" s="519"/>
      <c r="B1768" s="521"/>
      <c r="C1768" s="203" t="s">
        <v>4061</v>
      </c>
      <c r="D1768" s="204" t="s">
        <v>733</v>
      </c>
      <c r="E1768" s="561">
        <f t="shared" si="129"/>
        <v>4.45</v>
      </c>
      <c r="F1768" s="196">
        <v>4.5</v>
      </c>
      <c r="G1768" s="196">
        <v>4.4000000000000004</v>
      </c>
      <c r="H1768" s="196">
        <v>4.45</v>
      </c>
      <c r="I1768" s="196">
        <v>4.45</v>
      </c>
    </row>
    <row r="1769" spans="1:9">
      <c r="A1769" s="519"/>
      <c r="B1769" s="521"/>
      <c r="C1769" s="203" t="s">
        <v>4062</v>
      </c>
      <c r="D1769" s="204" t="s">
        <v>4063</v>
      </c>
      <c r="E1769" s="561">
        <f t="shared" si="129"/>
        <v>3.4499999999999997</v>
      </c>
      <c r="F1769" s="196">
        <v>3.3</v>
      </c>
      <c r="G1769" s="196">
        <v>3.55</v>
      </c>
      <c r="H1769" s="196">
        <v>3.35</v>
      </c>
      <c r="I1769" s="196">
        <v>3.6</v>
      </c>
    </row>
    <row r="1770" spans="1:9">
      <c r="A1770" s="519"/>
      <c r="B1770" s="521"/>
      <c r="C1770" s="203" t="s">
        <v>4064</v>
      </c>
      <c r="D1770" s="204" t="s">
        <v>242</v>
      </c>
      <c r="E1770" s="561">
        <f t="shared" si="129"/>
        <v>4.2349999999999994</v>
      </c>
      <c r="F1770" s="196">
        <v>4.18</v>
      </c>
      <c r="G1770" s="196">
        <v>4.18</v>
      </c>
      <c r="H1770" s="196">
        <v>4.18</v>
      </c>
      <c r="I1770" s="196">
        <v>4.4000000000000004</v>
      </c>
    </row>
    <row r="1771" spans="1:9">
      <c r="A1771" s="519"/>
      <c r="B1771" s="521"/>
      <c r="C1771" s="203" t="s">
        <v>4065</v>
      </c>
      <c r="D1771" s="204" t="s">
        <v>4066</v>
      </c>
      <c r="E1771" s="561">
        <f>AVERAGE(F1771:I1771)</f>
        <v>3.2675000000000001</v>
      </c>
      <c r="F1771" s="196">
        <v>3.1</v>
      </c>
      <c r="G1771" s="196">
        <v>3.4</v>
      </c>
      <c r="H1771" s="196">
        <v>3.15</v>
      </c>
      <c r="I1771" s="196">
        <v>3.42</v>
      </c>
    </row>
    <row r="1772" spans="1:9">
      <c r="A1772" s="519"/>
      <c r="B1772" s="521"/>
      <c r="C1772" s="203" t="s">
        <v>4067</v>
      </c>
      <c r="D1772" s="204" t="s">
        <v>270</v>
      </c>
      <c r="E1772" s="561">
        <f>AVERAGE(F1772:I1772)</f>
        <v>4.4800000000000004</v>
      </c>
      <c r="F1772" s="196">
        <v>4.5</v>
      </c>
      <c r="G1772" s="196">
        <v>4.42</v>
      </c>
      <c r="H1772" s="196">
        <v>4.42</v>
      </c>
      <c r="I1772" s="196">
        <v>4.58</v>
      </c>
    </row>
    <row r="1773" spans="1:9">
      <c r="A1773" s="519"/>
      <c r="B1773" s="521"/>
      <c r="C1773" s="203" t="s">
        <v>4068</v>
      </c>
      <c r="D1773" s="204" t="s">
        <v>4069</v>
      </c>
      <c r="E1773" s="561">
        <f t="shared" si="129"/>
        <v>4.46</v>
      </c>
      <c r="F1773" s="196">
        <v>4.5</v>
      </c>
      <c r="G1773" s="196">
        <v>4.5</v>
      </c>
      <c r="H1773" s="196">
        <v>4.42</v>
      </c>
      <c r="I1773" s="196">
        <v>4.42</v>
      </c>
    </row>
    <row r="1774" spans="1:9" ht="16.5" customHeight="1">
      <c r="A1774" s="522" t="s">
        <v>5754</v>
      </c>
      <c r="B1774" s="520" t="s">
        <v>4074</v>
      </c>
      <c r="C1774" s="535"/>
      <c r="D1774" s="538"/>
      <c r="E1774" s="470">
        <f>AVERAGE(E1775:E1779)</f>
        <v>4.6959999999999997</v>
      </c>
      <c r="F1774" s="470">
        <f>AVERAGE(F1775:F1779)</f>
        <v>4.6599999999999993</v>
      </c>
      <c r="G1774" s="470">
        <f>AVERAGE(G1775:G1779)</f>
        <v>4.6920000000000002</v>
      </c>
      <c r="H1774" s="470">
        <f>AVERAGE(H1775:H1779)</f>
        <v>4.7159999999999993</v>
      </c>
      <c r="I1774" s="470">
        <f>AVERAGE(I1775:I1779)</f>
        <v>4.7159999999999993</v>
      </c>
    </row>
    <row r="1775" spans="1:9">
      <c r="A1775" s="519"/>
      <c r="B1775" s="524"/>
      <c r="C1775" s="185" t="s">
        <v>498</v>
      </c>
      <c r="D1775" s="438" t="s">
        <v>4075</v>
      </c>
      <c r="E1775" s="560">
        <f>AVERAGE(F1775:I1775)</f>
        <v>4.6974999999999998</v>
      </c>
      <c r="F1775" s="186">
        <v>4.63</v>
      </c>
      <c r="G1775" s="186">
        <v>4.68</v>
      </c>
      <c r="H1775" s="186">
        <v>4.74</v>
      </c>
      <c r="I1775" s="186">
        <v>4.74</v>
      </c>
    </row>
    <row r="1776" spans="1:9">
      <c r="A1776" s="519"/>
      <c r="B1776" s="524"/>
      <c r="C1776" s="187" t="s">
        <v>4076</v>
      </c>
      <c r="D1776" s="442" t="s">
        <v>4077</v>
      </c>
      <c r="E1776" s="561">
        <f>AVERAGE(F1776:I1776)</f>
        <v>4.71</v>
      </c>
      <c r="F1776" s="189">
        <v>4.68</v>
      </c>
      <c r="G1776" s="189">
        <v>4.68</v>
      </c>
      <c r="H1776" s="189">
        <v>4.74</v>
      </c>
      <c r="I1776" s="189">
        <v>4.74</v>
      </c>
    </row>
    <row r="1777" spans="1:9">
      <c r="A1777" s="519"/>
      <c r="B1777" s="524"/>
      <c r="C1777" s="187" t="s">
        <v>4076</v>
      </c>
      <c r="D1777" s="442" t="s">
        <v>4078</v>
      </c>
      <c r="E1777" s="561">
        <f>AVERAGE(F1777:I1777)</f>
        <v>4.7249999999999996</v>
      </c>
      <c r="F1777" s="189">
        <v>4.68</v>
      </c>
      <c r="G1777" s="189">
        <v>4.74</v>
      </c>
      <c r="H1777" s="189">
        <v>4.74</v>
      </c>
      <c r="I1777" s="189">
        <v>4.74</v>
      </c>
    </row>
    <row r="1778" spans="1:9">
      <c r="A1778" s="519"/>
      <c r="B1778" s="524"/>
      <c r="C1778" s="187" t="s">
        <v>4076</v>
      </c>
      <c r="D1778" s="442" t="s">
        <v>4079</v>
      </c>
      <c r="E1778" s="561">
        <f>AVERAGE(F1778:I1778)</f>
        <v>4.6674999999999995</v>
      </c>
      <c r="F1778" s="189">
        <v>4.63</v>
      </c>
      <c r="G1778" s="189">
        <v>4.68</v>
      </c>
      <c r="H1778" s="189">
        <v>4.68</v>
      </c>
      <c r="I1778" s="189">
        <v>4.68</v>
      </c>
    </row>
    <row r="1779" spans="1:9">
      <c r="A1779" s="519"/>
      <c r="B1779" s="524"/>
      <c r="C1779" s="192" t="s">
        <v>4081</v>
      </c>
      <c r="D1779" s="443" t="s">
        <v>4080</v>
      </c>
      <c r="E1779" s="548">
        <f>AVERAGE(F1779:I1779)</f>
        <v>4.68</v>
      </c>
      <c r="F1779" s="193">
        <v>4.68</v>
      </c>
      <c r="G1779" s="193">
        <v>4.68</v>
      </c>
      <c r="H1779" s="193">
        <v>4.68</v>
      </c>
      <c r="I1779" s="193">
        <v>4.68</v>
      </c>
    </row>
    <row r="1780" spans="1:9" ht="16.5" customHeight="1">
      <c r="A1780" s="522" t="s">
        <v>5754</v>
      </c>
      <c r="B1780" s="520" t="s">
        <v>4087</v>
      </c>
      <c r="C1780" s="535"/>
      <c r="D1780" s="538"/>
      <c r="E1780" s="470">
        <f>AVERAGE(E1781:E1784)</f>
        <v>4.6593749999999998</v>
      </c>
      <c r="F1780" s="470">
        <f>AVERAGE(F1781:F1784)</f>
        <v>4.6449999999999996</v>
      </c>
      <c r="G1780" s="470">
        <f>AVERAGE(G1781:G1784)</f>
        <v>4.6449999999999996</v>
      </c>
      <c r="H1780" s="470">
        <f>AVERAGE(H1781:H1784)</f>
        <v>4.68</v>
      </c>
      <c r="I1780" s="470">
        <f>AVERAGE(I1781:I1784)</f>
        <v>4.6675000000000004</v>
      </c>
    </row>
    <row r="1781" spans="1:9">
      <c r="A1781" s="519"/>
      <c r="B1781" s="524"/>
      <c r="C1781" s="185" t="s">
        <v>4088</v>
      </c>
      <c r="D1781" s="438" t="s">
        <v>4089</v>
      </c>
      <c r="E1781" s="560">
        <f>AVERAGE(F1781:I1781)</f>
        <v>4.5350000000000001</v>
      </c>
      <c r="F1781" s="186">
        <v>4.5</v>
      </c>
      <c r="G1781" s="186">
        <v>4.5</v>
      </c>
      <c r="H1781" s="186">
        <v>4.6399999999999997</v>
      </c>
      <c r="I1781" s="186">
        <v>4.5</v>
      </c>
    </row>
    <row r="1782" spans="1:9">
      <c r="A1782" s="519"/>
      <c r="B1782" s="524"/>
      <c r="C1782" s="187" t="s">
        <v>4090</v>
      </c>
      <c r="D1782" s="442" t="s">
        <v>4091</v>
      </c>
      <c r="E1782" s="561">
        <f>AVERAGE(F1782:I1782)</f>
        <v>4.75</v>
      </c>
      <c r="F1782" s="189">
        <v>4.75</v>
      </c>
      <c r="G1782" s="189">
        <v>4.75</v>
      </c>
      <c r="H1782" s="189">
        <v>4.75</v>
      </c>
      <c r="I1782" s="189">
        <v>4.75</v>
      </c>
    </row>
    <row r="1783" spans="1:9">
      <c r="A1783" s="519"/>
      <c r="B1783" s="524"/>
      <c r="C1783" s="187" t="s">
        <v>4090</v>
      </c>
      <c r="D1783" s="442" t="s">
        <v>4092</v>
      </c>
      <c r="E1783" s="561">
        <f>AVERAGE(F1783:I1783)</f>
        <v>4.75</v>
      </c>
      <c r="F1783" s="189">
        <v>4.75</v>
      </c>
      <c r="G1783" s="189">
        <v>4.75</v>
      </c>
      <c r="H1783" s="189">
        <v>4.75</v>
      </c>
      <c r="I1783" s="189">
        <v>4.75</v>
      </c>
    </row>
    <row r="1784" spans="1:9">
      <c r="A1784" s="519"/>
      <c r="B1784" s="524"/>
      <c r="C1784" s="187" t="s">
        <v>4093</v>
      </c>
      <c r="D1784" s="442" t="s">
        <v>4094</v>
      </c>
      <c r="E1784" s="561">
        <f>AVERAGE(F1784:I1784)</f>
        <v>4.6025</v>
      </c>
      <c r="F1784" s="189">
        <v>4.58</v>
      </c>
      <c r="G1784" s="189">
        <v>4.58</v>
      </c>
      <c r="H1784" s="189">
        <v>4.58</v>
      </c>
      <c r="I1784" s="189">
        <v>4.67</v>
      </c>
    </row>
    <row r="1785" spans="1:9" ht="16.5" customHeight="1">
      <c r="A1785" s="522" t="s">
        <v>5754</v>
      </c>
      <c r="B1785" s="520" t="s">
        <v>4098</v>
      </c>
      <c r="C1785" s="535"/>
      <c r="D1785" s="538"/>
      <c r="E1785" s="470">
        <f>AVERAGE(E1786:E1787)</f>
        <v>4.7587499999999991</v>
      </c>
      <c r="F1785" s="470">
        <f>AVERAGE(F1786:F1787)</f>
        <v>4.75</v>
      </c>
      <c r="G1785" s="470">
        <f>AVERAGE(G1786:G1787)</f>
        <v>4.71</v>
      </c>
      <c r="H1785" s="470">
        <f>AVERAGE(H1786:H1787)</f>
        <v>4.75</v>
      </c>
      <c r="I1785" s="470">
        <f>AVERAGE(I1786:I1787)</f>
        <v>4.8250000000000002</v>
      </c>
    </row>
    <row r="1786" spans="1:9">
      <c r="A1786" s="519"/>
      <c r="B1786" s="521"/>
      <c r="C1786" s="185" t="s">
        <v>4101</v>
      </c>
      <c r="D1786" s="445" t="s">
        <v>4103</v>
      </c>
      <c r="E1786" s="560">
        <f>AVERAGE(F1786:I1786)</f>
        <v>4.7299999999999995</v>
      </c>
      <c r="F1786" s="196">
        <v>4.71</v>
      </c>
      <c r="G1786" s="196">
        <v>4.71</v>
      </c>
      <c r="H1786" s="196">
        <v>4.71</v>
      </c>
      <c r="I1786" s="196">
        <v>4.79</v>
      </c>
    </row>
    <row r="1787" spans="1:9">
      <c r="A1787" s="519"/>
      <c r="B1787" s="521"/>
      <c r="C1787" s="203" t="s">
        <v>4102</v>
      </c>
      <c r="D1787" s="204" t="s">
        <v>4104</v>
      </c>
      <c r="E1787" s="561">
        <f>AVERAGE(F1787:I1787)</f>
        <v>4.7874999999999996</v>
      </c>
      <c r="F1787" s="196">
        <v>4.79</v>
      </c>
      <c r="G1787" s="196">
        <v>4.71</v>
      </c>
      <c r="H1787" s="196">
        <v>4.79</v>
      </c>
      <c r="I1787" s="196">
        <v>4.8600000000000003</v>
      </c>
    </row>
    <row r="1788" spans="1:9" ht="16.5" customHeight="1">
      <c r="A1788" s="522" t="s">
        <v>5754</v>
      </c>
      <c r="B1788" s="520" t="s">
        <v>4010</v>
      </c>
      <c r="C1788" s="535"/>
      <c r="D1788" s="538"/>
      <c r="E1788" s="470">
        <f>AVERAGE(E1789:E1794)</f>
        <v>4.5341666666666667</v>
      </c>
      <c r="F1788" s="470">
        <f>AVERAGE(F1789:F1794)</f>
        <v>4.5433333333333339</v>
      </c>
      <c r="G1788" s="470">
        <f>AVERAGE(G1789:G1794)</f>
        <v>4.5533333333333337</v>
      </c>
      <c r="H1788" s="470">
        <f>AVERAGE(H1789:H1794)</f>
        <v>4.4883333333333333</v>
      </c>
      <c r="I1788" s="470">
        <f>AVERAGE(I1789:I1794)</f>
        <v>4.5516666666666667</v>
      </c>
    </row>
    <row r="1789" spans="1:9">
      <c r="A1789" s="519"/>
      <c r="B1789" s="521"/>
      <c r="C1789" s="185" t="s">
        <v>4076</v>
      </c>
      <c r="D1789" s="445" t="s">
        <v>145</v>
      </c>
      <c r="E1789" s="560">
        <f t="shared" ref="E1789:E1794" si="130">AVERAGE(F1789:I1789)</f>
        <v>4.5724999999999998</v>
      </c>
      <c r="F1789" s="196">
        <v>4.58</v>
      </c>
      <c r="G1789" s="196">
        <v>4.5599999999999996</v>
      </c>
      <c r="H1789" s="196">
        <v>4.58</v>
      </c>
      <c r="I1789" s="196">
        <v>4.57</v>
      </c>
    </row>
    <row r="1790" spans="1:9">
      <c r="A1790" s="519"/>
      <c r="B1790" s="521"/>
      <c r="C1790" s="203" t="s">
        <v>4081</v>
      </c>
      <c r="D1790" s="204" t="s">
        <v>4105</v>
      </c>
      <c r="E1790" s="561">
        <f t="shared" si="130"/>
        <v>4.5875000000000004</v>
      </c>
      <c r="F1790" s="196">
        <v>4.59</v>
      </c>
      <c r="G1790" s="196">
        <v>4.57</v>
      </c>
      <c r="H1790" s="196">
        <v>4.59</v>
      </c>
      <c r="I1790" s="196">
        <v>4.5999999999999996</v>
      </c>
    </row>
    <row r="1791" spans="1:9">
      <c r="A1791" s="519"/>
      <c r="B1791" s="521"/>
      <c r="C1791" s="203" t="s">
        <v>4106</v>
      </c>
      <c r="D1791" s="204" t="s">
        <v>4107</v>
      </c>
      <c r="E1791" s="561">
        <f t="shared" si="130"/>
        <v>4.01</v>
      </c>
      <c r="F1791" s="196">
        <v>4.07</v>
      </c>
      <c r="G1791" s="196">
        <v>4.1500000000000004</v>
      </c>
      <c r="H1791" s="196">
        <v>3.75</v>
      </c>
      <c r="I1791" s="196">
        <v>4.07</v>
      </c>
    </row>
    <row r="1792" spans="1:9">
      <c r="A1792" s="519"/>
      <c r="B1792" s="521"/>
      <c r="C1792" s="203" t="s">
        <v>4108</v>
      </c>
      <c r="D1792" s="204" t="s">
        <v>4109</v>
      </c>
      <c r="E1792" s="561">
        <f t="shared" si="130"/>
        <v>4.68</v>
      </c>
      <c r="F1792" s="196">
        <v>4.68</v>
      </c>
      <c r="G1792" s="196">
        <v>4.68</v>
      </c>
      <c r="H1792" s="196">
        <v>4.68</v>
      </c>
      <c r="I1792" s="196">
        <v>4.68</v>
      </c>
    </row>
    <row r="1793" spans="1:9">
      <c r="A1793" s="519"/>
      <c r="B1793" s="521"/>
      <c r="C1793" s="203" t="s">
        <v>4110</v>
      </c>
      <c r="D1793" s="204" t="s">
        <v>4111</v>
      </c>
      <c r="E1793" s="561">
        <f t="shared" si="130"/>
        <v>4.6474999999999991</v>
      </c>
      <c r="F1793" s="196">
        <v>4.6399999999999997</v>
      </c>
      <c r="G1793" s="196">
        <v>4.6500000000000004</v>
      </c>
      <c r="H1793" s="196">
        <v>4.63</v>
      </c>
      <c r="I1793" s="196">
        <v>4.67</v>
      </c>
    </row>
    <row r="1794" spans="1:9">
      <c r="A1794" s="519"/>
      <c r="B1794" s="521"/>
      <c r="C1794" s="203" t="s">
        <v>4112</v>
      </c>
      <c r="D1794" s="204" t="s">
        <v>4113</v>
      </c>
      <c r="E1794" s="561">
        <f t="shared" si="130"/>
        <v>4.7074999999999996</v>
      </c>
      <c r="F1794" s="196">
        <v>4.7</v>
      </c>
      <c r="G1794" s="196">
        <v>4.71</v>
      </c>
      <c r="H1794" s="196">
        <v>4.7</v>
      </c>
      <c r="I1794" s="196">
        <v>4.72</v>
      </c>
    </row>
    <row r="1795" spans="1:9" ht="16.5" customHeight="1">
      <c r="A1795" s="522" t="s">
        <v>5754</v>
      </c>
      <c r="B1795" s="520" t="s">
        <v>155</v>
      </c>
      <c r="C1795" s="535"/>
      <c r="D1795" s="538"/>
      <c r="E1795" s="470">
        <f>AVERAGE(E1796:E1817)</f>
        <v>4.4854545454545454</v>
      </c>
      <c r="F1795" s="470">
        <f>AVERAGE(F1796:F1817)</f>
        <v>4.500909090909091</v>
      </c>
      <c r="G1795" s="470">
        <f>AVERAGE(G1796:G1817)</f>
        <v>4.4790909090909086</v>
      </c>
      <c r="H1795" s="470">
        <f>AVERAGE(H1796:H1817)</f>
        <v>4.4813636363636364</v>
      </c>
      <c r="I1795" s="470">
        <f>AVERAGE(I1796:I1817)</f>
        <v>4.4804545454545464</v>
      </c>
    </row>
    <row r="1796" spans="1:9">
      <c r="A1796" s="519"/>
      <c r="B1796" s="521"/>
      <c r="C1796" s="185" t="s">
        <v>4114</v>
      </c>
      <c r="D1796" s="445" t="s">
        <v>4115</v>
      </c>
      <c r="E1796" s="560">
        <f t="shared" ref="E1796:E1817" si="131">AVERAGE(F1796:I1796)</f>
        <v>3.9600000000000004</v>
      </c>
      <c r="F1796" s="196">
        <v>3.97</v>
      </c>
      <c r="G1796" s="196">
        <v>3.98</v>
      </c>
      <c r="H1796" s="196">
        <v>3.92</v>
      </c>
      <c r="I1796" s="196">
        <v>3.97</v>
      </c>
    </row>
    <row r="1797" spans="1:9">
      <c r="A1797" s="519"/>
      <c r="B1797" s="521"/>
      <c r="C1797" s="203" t="s">
        <v>979</v>
      </c>
      <c r="D1797" s="204" t="s">
        <v>980</v>
      </c>
      <c r="E1797" s="561">
        <f t="shared" si="131"/>
        <v>4.7225000000000001</v>
      </c>
      <c r="F1797" s="196">
        <v>4.7</v>
      </c>
      <c r="G1797" s="196">
        <v>4.71</v>
      </c>
      <c r="H1797" s="196">
        <v>4.74</v>
      </c>
      <c r="I1797" s="196">
        <v>4.74</v>
      </c>
    </row>
    <row r="1798" spans="1:9">
      <c r="A1798" s="519"/>
      <c r="B1798" s="521"/>
      <c r="C1798" s="203" t="s">
        <v>981</v>
      </c>
      <c r="D1798" s="204" t="s">
        <v>982</v>
      </c>
      <c r="E1798" s="561">
        <f t="shared" si="131"/>
        <v>4.5225</v>
      </c>
      <c r="F1798" s="196">
        <v>4.53</v>
      </c>
      <c r="G1798" s="196">
        <v>4.5599999999999996</v>
      </c>
      <c r="H1798" s="196">
        <v>4.47</v>
      </c>
      <c r="I1798" s="196">
        <v>4.53</v>
      </c>
    </row>
    <row r="1799" spans="1:9">
      <c r="A1799" s="519"/>
      <c r="B1799" s="521"/>
      <c r="C1799" s="203" t="s">
        <v>337</v>
      </c>
      <c r="D1799" s="204" t="s">
        <v>338</v>
      </c>
      <c r="E1799" s="561">
        <f t="shared" si="131"/>
        <v>4.8975</v>
      </c>
      <c r="F1799" s="196">
        <v>4.92</v>
      </c>
      <c r="G1799" s="196">
        <v>4.92</v>
      </c>
      <c r="H1799" s="196">
        <v>4.83</v>
      </c>
      <c r="I1799" s="196">
        <v>4.92</v>
      </c>
    </row>
    <row r="1800" spans="1:9">
      <c r="A1800" s="519"/>
      <c r="B1800" s="521"/>
      <c r="C1800" s="203" t="s">
        <v>333</v>
      </c>
      <c r="D1800" s="204" t="s">
        <v>334</v>
      </c>
      <c r="E1800" s="561">
        <f t="shared" si="131"/>
        <v>4.4000000000000004</v>
      </c>
      <c r="F1800" s="196">
        <v>4.38</v>
      </c>
      <c r="G1800" s="196">
        <v>4.38</v>
      </c>
      <c r="H1800" s="196">
        <v>4.38</v>
      </c>
      <c r="I1800" s="196">
        <v>4.46</v>
      </c>
    </row>
    <row r="1801" spans="1:9">
      <c r="A1801" s="519"/>
      <c r="B1801" s="521"/>
      <c r="C1801" s="203" t="s">
        <v>331</v>
      </c>
      <c r="D1801" s="204" t="s">
        <v>332</v>
      </c>
      <c r="E1801" s="561">
        <f t="shared" si="131"/>
        <v>4.59</v>
      </c>
      <c r="F1801" s="196">
        <v>4.59</v>
      </c>
      <c r="G1801" s="196">
        <v>4.59</v>
      </c>
      <c r="H1801" s="196">
        <v>4.59</v>
      </c>
      <c r="I1801" s="196">
        <v>4.59</v>
      </c>
    </row>
    <row r="1802" spans="1:9">
      <c r="A1802" s="519"/>
      <c r="B1802" s="521"/>
      <c r="C1802" s="203" t="s">
        <v>329</v>
      </c>
      <c r="D1802" s="204" t="s">
        <v>330</v>
      </c>
      <c r="E1802" s="561">
        <f t="shared" si="131"/>
        <v>4.7075000000000005</v>
      </c>
      <c r="F1802" s="196">
        <v>4.7300000000000004</v>
      </c>
      <c r="G1802" s="196">
        <v>4.7300000000000004</v>
      </c>
      <c r="H1802" s="196">
        <v>4.7300000000000004</v>
      </c>
      <c r="I1802" s="196">
        <v>4.6399999999999997</v>
      </c>
    </row>
    <row r="1803" spans="1:9">
      <c r="A1803" s="519"/>
      <c r="B1803" s="521"/>
      <c r="C1803" s="203" t="s">
        <v>335</v>
      </c>
      <c r="D1803" s="204" t="s">
        <v>336</v>
      </c>
      <c r="E1803" s="561">
        <f t="shared" si="131"/>
        <v>4.6524999999999999</v>
      </c>
      <c r="F1803" s="196">
        <v>4.67</v>
      </c>
      <c r="G1803" s="196">
        <v>4.5999999999999996</v>
      </c>
      <c r="H1803" s="196">
        <v>4.67</v>
      </c>
      <c r="I1803" s="196">
        <v>4.67</v>
      </c>
    </row>
    <row r="1804" spans="1:9">
      <c r="A1804" s="519"/>
      <c r="B1804" s="521"/>
      <c r="C1804" s="203" t="s">
        <v>2765</v>
      </c>
      <c r="D1804" s="204" t="s">
        <v>328</v>
      </c>
      <c r="E1804" s="561">
        <f t="shared" si="131"/>
        <v>4.1775000000000002</v>
      </c>
      <c r="F1804" s="196">
        <v>4.21</v>
      </c>
      <c r="G1804" s="196">
        <v>4.21</v>
      </c>
      <c r="H1804" s="196">
        <v>4.1399999999999997</v>
      </c>
      <c r="I1804" s="196">
        <v>4.1500000000000004</v>
      </c>
    </row>
    <row r="1805" spans="1:9">
      <c r="A1805" s="519"/>
      <c r="B1805" s="521"/>
      <c r="C1805" s="203" t="s">
        <v>4116</v>
      </c>
      <c r="D1805" s="204" t="s">
        <v>4117</v>
      </c>
      <c r="E1805" s="561">
        <f t="shared" si="131"/>
        <v>4.2575000000000003</v>
      </c>
      <c r="F1805" s="196">
        <v>4.25</v>
      </c>
      <c r="G1805" s="196">
        <v>4.28</v>
      </c>
      <c r="H1805" s="196">
        <v>4.18</v>
      </c>
      <c r="I1805" s="196">
        <v>4.32</v>
      </c>
    </row>
    <row r="1806" spans="1:9">
      <c r="A1806" s="519"/>
      <c r="B1806" s="521"/>
      <c r="C1806" s="203" t="s">
        <v>2762</v>
      </c>
      <c r="D1806" s="204" t="s">
        <v>2761</v>
      </c>
      <c r="E1806" s="561">
        <f t="shared" si="131"/>
        <v>4.38</v>
      </c>
      <c r="F1806" s="196">
        <v>4.4000000000000004</v>
      </c>
      <c r="G1806" s="196">
        <v>4.3899999999999997</v>
      </c>
      <c r="H1806" s="196">
        <v>4.37</v>
      </c>
      <c r="I1806" s="196">
        <v>4.3600000000000003</v>
      </c>
    </row>
    <row r="1807" spans="1:9">
      <c r="A1807" s="519"/>
      <c r="B1807" s="521"/>
      <c r="C1807" s="203" t="s">
        <v>671</v>
      </c>
      <c r="D1807" s="204" t="s">
        <v>672</v>
      </c>
      <c r="E1807" s="561">
        <f t="shared" si="131"/>
        <v>4.6074999999999999</v>
      </c>
      <c r="F1807" s="196">
        <v>4.5599999999999996</v>
      </c>
      <c r="G1807" s="196">
        <v>4.5999999999999996</v>
      </c>
      <c r="H1807" s="196">
        <v>4.5999999999999996</v>
      </c>
      <c r="I1807" s="196">
        <v>4.67</v>
      </c>
    </row>
    <row r="1808" spans="1:9">
      <c r="A1808" s="519"/>
      <c r="B1808" s="521"/>
      <c r="C1808" s="203" t="s">
        <v>669</v>
      </c>
      <c r="D1808" s="204" t="s">
        <v>670</v>
      </c>
      <c r="E1808" s="561">
        <f t="shared" si="131"/>
        <v>4.79</v>
      </c>
      <c r="F1808" s="196">
        <v>4.79</v>
      </c>
      <c r="G1808" s="196">
        <v>4.79</v>
      </c>
      <c r="H1808" s="196">
        <v>4.79</v>
      </c>
      <c r="I1808" s="196">
        <v>4.79</v>
      </c>
    </row>
    <row r="1809" spans="1:9">
      <c r="A1809" s="519"/>
      <c r="B1809" s="521"/>
      <c r="C1809" s="203" t="s">
        <v>673</v>
      </c>
      <c r="D1809" s="204" t="s">
        <v>674</v>
      </c>
      <c r="E1809" s="561">
        <f t="shared" si="131"/>
        <v>4.915</v>
      </c>
      <c r="F1809" s="196">
        <v>4.93</v>
      </c>
      <c r="G1809" s="196">
        <v>4.87</v>
      </c>
      <c r="H1809" s="196">
        <v>4.93</v>
      </c>
      <c r="I1809" s="196">
        <v>4.93</v>
      </c>
    </row>
    <row r="1810" spans="1:9">
      <c r="A1810" s="519"/>
      <c r="B1810" s="521"/>
      <c r="C1810" s="203" t="s">
        <v>675</v>
      </c>
      <c r="D1810" s="204" t="s">
        <v>676</v>
      </c>
      <c r="E1810" s="561">
        <f t="shared" si="131"/>
        <v>4.3499999999999996</v>
      </c>
      <c r="F1810" s="196">
        <v>4.5</v>
      </c>
      <c r="G1810" s="196">
        <v>4.0999999999999996</v>
      </c>
      <c r="H1810" s="196">
        <v>4.5</v>
      </c>
      <c r="I1810" s="196">
        <v>4.3</v>
      </c>
    </row>
    <row r="1811" spans="1:9">
      <c r="A1811" s="519"/>
      <c r="B1811" s="521"/>
      <c r="C1811" s="203" t="s">
        <v>677</v>
      </c>
      <c r="D1811" s="204" t="s">
        <v>678</v>
      </c>
      <c r="E1811" s="561">
        <f t="shared" si="131"/>
        <v>4.3774999999999995</v>
      </c>
      <c r="F1811" s="196">
        <v>4.5</v>
      </c>
      <c r="G1811" s="196">
        <v>4.38</v>
      </c>
      <c r="H1811" s="196">
        <v>4.38</v>
      </c>
      <c r="I1811" s="196">
        <v>4.25</v>
      </c>
    </row>
    <row r="1812" spans="1:9">
      <c r="A1812" s="519"/>
      <c r="B1812" s="521"/>
      <c r="C1812" s="203" t="s">
        <v>4118</v>
      </c>
      <c r="D1812" s="204" t="s">
        <v>4119</v>
      </c>
      <c r="E1812" s="561">
        <f t="shared" si="131"/>
        <v>4.5199999999999996</v>
      </c>
      <c r="F1812" s="196">
        <v>4.51</v>
      </c>
      <c r="G1812" s="196">
        <v>4.53</v>
      </c>
      <c r="H1812" s="196">
        <v>4.5</v>
      </c>
      <c r="I1812" s="196">
        <v>4.54</v>
      </c>
    </row>
    <row r="1813" spans="1:9">
      <c r="A1813" s="519"/>
      <c r="B1813" s="521"/>
      <c r="C1813" s="203" t="s">
        <v>4120</v>
      </c>
      <c r="D1813" s="204" t="s">
        <v>4121</v>
      </c>
      <c r="E1813" s="561">
        <f t="shared" si="131"/>
        <v>4.5599999999999996</v>
      </c>
      <c r="F1813" s="196">
        <v>4.58</v>
      </c>
      <c r="G1813" s="196">
        <v>4.55</v>
      </c>
      <c r="H1813" s="196">
        <v>4.5599999999999996</v>
      </c>
      <c r="I1813" s="196">
        <v>4.55</v>
      </c>
    </row>
    <row r="1814" spans="1:9">
      <c r="A1814" s="519"/>
      <c r="B1814" s="521"/>
      <c r="C1814" s="203" t="s">
        <v>4122</v>
      </c>
      <c r="D1814" s="204" t="s">
        <v>4123</v>
      </c>
      <c r="E1814" s="561">
        <f t="shared" si="131"/>
        <v>4.415</v>
      </c>
      <c r="F1814" s="196">
        <v>4.3899999999999997</v>
      </c>
      <c r="G1814" s="196">
        <v>4.4400000000000004</v>
      </c>
      <c r="H1814" s="196">
        <v>4.41</v>
      </c>
      <c r="I1814" s="196">
        <v>4.42</v>
      </c>
    </row>
    <row r="1815" spans="1:9">
      <c r="A1815" s="519"/>
      <c r="B1815" s="521"/>
      <c r="C1815" s="203" t="s">
        <v>4124</v>
      </c>
      <c r="D1815" s="204" t="s">
        <v>4125</v>
      </c>
      <c r="E1815" s="561">
        <f t="shared" si="131"/>
        <v>4.2149999999999999</v>
      </c>
      <c r="F1815" s="196">
        <v>4.2</v>
      </c>
      <c r="G1815" s="196">
        <v>4.25</v>
      </c>
      <c r="H1815" s="196">
        <v>4.24</v>
      </c>
      <c r="I1815" s="196">
        <v>4.17</v>
      </c>
    </row>
    <row r="1816" spans="1:9">
      <c r="A1816" s="519"/>
      <c r="B1816" s="521"/>
      <c r="C1816" s="203" t="s">
        <v>4126</v>
      </c>
      <c r="D1816" s="204" t="s">
        <v>4127</v>
      </c>
      <c r="E1816" s="561">
        <f t="shared" si="131"/>
        <v>4.24</v>
      </c>
      <c r="F1816" s="196">
        <v>4.25</v>
      </c>
      <c r="G1816" s="196">
        <v>4.25</v>
      </c>
      <c r="H1816" s="196">
        <v>4.2300000000000004</v>
      </c>
      <c r="I1816" s="196">
        <v>4.2300000000000004</v>
      </c>
    </row>
    <row r="1817" spans="1:9">
      <c r="A1817" s="519"/>
      <c r="B1817" s="521"/>
      <c r="C1817" s="203" t="s">
        <v>2770</v>
      </c>
      <c r="D1817" s="204" t="s">
        <v>2771</v>
      </c>
      <c r="E1817" s="561">
        <f t="shared" si="131"/>
        <v>4.4225000000000003</v>
      </c>
      <c r="F1817" s="196">
        <v>4.46</v>
      </c>
      <c r="G1817" s="196">
        <v>4.43</v>
      </c>
      <c r="H1817" s="196">
        <v>4.43</v>
      </c>
      <c r="I1817" s="196">
        <v>4.37</v>
      </c>
    </row>
    <row r="1818" spans="1:9" ht="16.5" customHeight="1">
      <c r="A1818" s="522" t="s">
        <v>5755</v>
      </c>
      <c r="B1818" s="520" t="s">
        <v>155</v>
      </c>
      <c r="C1818" s="535"/>
      <c r="D1818" s="538"/>
      <c r="E1818" s="470">
        <f>AVERAGE(E1819:E1837)</f>
        <v>4.5774999999999997</v>
      </c>
      <c r="F1818" s="470">
        <f>AVERAGE(F1819:F1837)</f>
        <v>4.5652631578947371</v>
      </c>
      <c r="G1818" s="470">
        <f>AVERAGE(G1819:G1837)</f>
        <v>4.5884210526315794</v>
      </c>
      <c r="H1818" s="470">
        <f>AVERAGE(H1819:H1837)</f>
        <v>4.5763157894736848</v>
      </c>
      <c r="I1818" s="470">
        <f>AVERAGE(I1819:I1837)</f>
        <v>4.580000000000001</v>
      </c>
    </row>
    <row r="1819" spans="1:9">
      <c r="A1819" s="519"/>
      <c r="B1819" s="521"/>
      <c r="C1819" s="185" t="s">
        <v>4164</v>
      </c>
      <c r="D1819" s="445" t="s">
        <v>4165</v>
      </c>
      <c r="E1819" s="560">
        <f t="shared" ref="E1819:E1837" si="132">AVERAGE(F1819:I1819)</f>
        <v>4.4225000000000003</v>
      </c>
      <c r="F1819" s="196">
        <v>4.42</v>
      </c>
      <c r="G1819" s="196">
        <v>4.42</v>
      </c>
      <c r="H1819" s="196">
        <v>4.4000000000000004</v>
      </c>
      <c r="I1819" s="196">
        <v>4.45</v>
      </c>
    </row>
    <row r="1820" spans="1:9">
      <c r="A1820" s="519"/>
      <c r="B1820" s="521"/>
      <c r="C1820" s="203" t="s">
        <v>979</v>
      </c>
      <c r="D1820" s="204" t="s">
        <v>980</v>
      </c>
      <c r="E1820" s="561">
        <f t="shared" si="132"/>
        <v>4.84</v>
      </c>
      <c r="F1820" s="196">
        <v>4.84</v>
      </c>
      <c r="G1820" s="196">
        <v>4.84</v>
      </c>
      <c r="H1820" s="196">
        <v>4.84</v>
      </c>
      <c r="I1820" s="196">
        <v>4.84</v>
      </c>
    </row>
    <row r="1821" spans="1:9">
      <c r="A1821" s="519"/>
      <c r="B1821" s="521"/>
      <c r="C1821" s="203" t="s">
        <v>981</v>
      </c>
      <c r="D1821" s="204" t="s">
        <v>982</v>
      </c>
      <c r="E1821" s="561">
        <f t="shared" si="132"/>
        <v>4.5049999999999999</v>
      </c>
      <c r="F1821" s="196">
        <v>4.5199999999999996</v>
      </c>
      <c r="G1821" s="196">
        <v>4.5</v>
      </c>
      <c r="H1821" s="196">
        <v>4.5</v>
      </c>
      <c r="I1821" s="196">
        <v>4.5</v>
      </c>
    </row>
    <row r="1822" spans="1:9">
      <c r="A1822" s="519"/>
      <c r="B1822" s="521"/>
      <c r="C1822" s="203" t="s">
        <v>337</v>
      </c>
      <c r="D1822" s="204" t="s">
        <v>338</v>
      </c>
      <c r="E1822" s="561">
        <f t="shared" si="132"/>
        <v>5</v>
      </c>
      <c r="F1822" s="196">
        <v>5</v>
      </c>
      <c r="G1822" s="196">
        <v>5</v>
      </c>
      <c r="H1822" s="196">
        <v>5</v>
      </c>
      <c r="I1822" s="196">
        <v>5</v>
      </c>
    </row>
    <row r="1823" spans="1:9">
      <c r="A1823" s="519"/>
      <c r="B1823" s="521"/>
      <c r="C1823" s="203" t="s">
        <v>333</v>
      </c>
      <c r="D1823" s="204" t="s">
        <v>334</v>
      </c>
      <c r="E1823" s="561">
        <f t="shared" si="132"/>
        <v>4.55</v>
      </c>
      <c r="F1823" s="196">
        <v>4.5</v>
      </c>
      <c r="G1823" s="196">
        <v>4.5</v>
      </c>
      <c r="H1823" s="196">
        <v>4.5999999999999996</v>
      </c>
      <c r="I1823" s="196">
        <v>4.5999999999999996</v>
      </c>
    </row>
    <row r="1824" spans="1:9">
      <c r="A1824" s="519"/>
      <c r="B1824" s="521"/>
      <c r="C1824" s="203" t="s">
        <v>331</v>
      </c>
      <c r="D1824" s="204" t="s">
        <v>332</v>
      </c>
      <c r="E1824" s="561">
        <f t="shared" si="132"/>
        <v>4.7300000000000004</v>
      </c>
      <c r="F1824" s="196">
        <v>4.6900000000000004</v>
      </c>
      <c r="G1824" s="196">
        <v>4.7699999999999996</v>
      </c>
      <c r="H1824" s="196">
        <v>4.6900000000000004</v>
      </c>
      <c r="I1824" s="196">
        <v>4.7699999999999996</v>
      </c>
    </row>
    <row r="1825" spans="1:9">
      <c r="A1825" s="519"/>
      <c r="B1825" s="521"/>
      <c r="C1825" s="203" t="s">
        <v>329</v>
      </c>
      <c r="D1825" s="204" t="s">
        <v>330</v>
      </c>
      <c r="E1825" s="561">
        <f t="shared" si="132"/>
        <v>4.62</v>
      </c>
      <c r="F1825" s="196">
        <v>4.62</v>
      </c>
      <c r="G1825" s="196">
        <v>4.62</v>
      </c>
      <c r="H1825" s="196">
        <v>4.62</v>
      </c>
      <c r="I1825" s="196">
        <v>4.62</v>
      </c>
    </row>
    <row r="1826" spans="1:9">
      <c r="A1826" s="519"/>
      <c r="B1826" s="521"/>
      <c r="C1826" s="203" t="s">
        <v>335</v>
      </c>
      <c r="D1826" s="204" t="s">
        <v>336</v>
      </c>
      <c r="E1826" s="561">
        <f t="shared" si="132"/>
        <v>4.67</v>
      </c>
      <c r="F1826" s="196">
        <v>4.67</v>
      </c>
      <c r="G1826" s="196">
        <v>4.67</v>
      </c>
      <c r="H1826" s="196">
        <v>4.67</v>
      </c>
      <c r="I1826" s="196">
        <v>4.67</v>
      </c>
    </row>
    <row r="1827" spans="1:9">
      <c r="A1827" s="519"/>
      <c r="B1827" s="521"/>
      <c r="C1827" s="203" t="s">
        <v>2765</v>
      </c>
      <c r="D1827" s="204" t="s">
        <v>328</v>
      </c>
      <c r="E1827" s="561">
        <f t="shared" si="132"/>
        <v>4.3499999999999996</v>
      </c>
      <c r="F1827" s="196">
        <v>4.4000000000000004</v>
      </c>
      <c r="G1827" s="196">
        <v>4.4000000000000004</v>
      </c>
      <c r="H1827" s="196">
        <v>4.2</v>
      </c>
      <c r="I1827" s="196">
        <v>4.4000000000000004</v>
      </c>
    </row>
    <row r="1828" spans="1:9">
      <c r="A1828" s="519"/>
      <c r="B1828" s="521"/>
      <c r="C1828" s="203" t="s">
        <v>4164</v>
      </c>
      <c r="D1828" s="204" t="s">
        <v>4166</v>
      </c>
      <c r="E1828" s="561">
        <f t="shared" si="132"/>
        <v>4.375</v>
      </c>
      <c r="F1828" s="196">
        <v>4.3</v>
      </c>
      <c r="G1828" s="196">
        <v>4.42</v>
      </c>
      <c r="H1828" s="196">
        <v>4.38</v>
      </c>
      <c r="I1828" s="196">
        <v>4.4000000000000004</v>
      </c>
    </row>
    <row r="1829" spans="1:9">
      <c r="A1829" s="519"/>
      <c r="B1829" s="521"/>
      <c r="C1829" s="203" t="s">
        <v>2762</v>
      </c>
      <c r="D1829" s="204" t="s">
        <v>2761</v>
      </c>
      <c r="E1829" s="561">
        <f t="shared" si="132"/>
        <v>4.4424999999999999</v>
      </c>
      <c r="F1829" s="196">
        <v>4.3899999999999997</v>
      </c>
      <c r="G1829" s="196">
        <v>4.46</v>
      </c>
      <c r="H1829" s="196">
        <v>4.4400000000000004</v>
      </c>
      <c r="I1829" s="196">
        <v>4.4800000000000004</v>
      </c>
    </row>
    <row r="1830" spans="1:9">
      <c r="A1830" s="519"/>
      <c r="B1830" s="521"/>
      <c r="C1830" s="203" t="s">
        <v>671</v>
      </c>
      <c r="D1830" s="204" t="s">
        <v>672</v>
      </c>
      <c r="E1830" s="561">
        <f t="shared" si="132"/>
        <v>4.6150000000000002</v>
      </c>
      <c r="F1830" s="196">
        <v>4.5599999999999996</v>
      </c>
      <c r="G1830" s="196">
        <v>4.67</v>
      </c>
      <c r="H1830" s="196">
        <v>4.67</v>
      </c>
      <c r="I1830" s="196">
        <v>4.5599999999999996</v>
      </c>
    </row>
    <row r="1831" spans="1:9">
      <c r="A1831" s="519"/>
      <c r="B1831" s="521"/>
      <c r="C1831" s="203" t="s">
        <v>669</v>
      </c>
      <c r="D1831" s="204" t="s">
        <v>670</v>
      </c>
      <c r="E1831" s="561">
        <f t="shared" si="132"/>
        <v>4.6449999999999996</v>
      </c>
      <c r="F1831" s="196">
        <v>4.67</v>
      </c>
      <c r="G1831" s="196">
        <v>4.62</v>
      </c>
      <c r="H1831" s="196">
        <v>4.67</v>
      </c>
      <c r="I1831" s="196">
        <v>4.62</v>
      </c>
    </row>
    <row r="1832" spans="1:9">
      <c r="A1832" s="519"/>
      <c r="B1832" s="521"/>
      <c r="C1832" s="203" t="s">
        <v>673</v>
      </c>
      <c r="D1832" s="204" t="s">
        <v>674</v>
      </c>
      <c r="E1832" s="561">
        <f t="shared" si="132"/>
        <v>4.7850000000000001</v>
      </c>
      <c r="F1832" s="196">
        <v>4.8</v>
      </c>
      <c r="G1832" s="196">
        <v>4.87</v>
      </c>
      <c r="H1832" s="196">
        <v>4.87</v>
      </c>
      <c r="I1832" s="196">
        <v>4.5999999999999996</v>
      </c>
    </row>
    <row r="1833" spans="1:9">
      <c r="A1833" s="519"/>
      <c r="B1833" s="521"/>
      <c r="C1833" s="203" t="s">
        <v>675</v>
      </c>
      <c r="D1833" s="204" t="s">
        <v>676</v>
      </c>
      <c r="E1833" s="561">
        <f t="shared" si="132"/>
        <v>4.5</v>
      </c>
      <c r="F1833" s="196">
        <v>4.57</v>
      </c>
      <c r="G1833" s="196">
        <v>4.43</v>
      </c>
      <c r="H1833" s="196">
        <v>4.57</v>
      </c>
      <c r="I1833" s="196">
        <v>4.43</v>
      </c>
    </row>
    <row r="1834" spans="1:9">
      <c r="A1834" s="519"/>
      <c r="B1834" s="521"/>
      <c r="C1834" s="203" t="s">
        <v>677</v>
      </c>
      <c r="D1834" s="204" t="s">
        <v>678</v>
      </c>
      <c r="E1834" s="561">
        <f t="shared" si="132"/>
        <v>4.585</v>
      </c>
      <c r="F1834" s="196">
        <v>4.5</v>
      </c>
      <c r="G1834" s="196">
        <v>4.5</v>
      </c>
      <c r="H1834" s="196">
        <v>4.67</v>
      </c>
      <c r="I1834" s="196">
        <v>4.67</v>
      </c>
    </row>
    <row r="1835" spans="1:9">
      <c r="A1835" s="519"/>
      <c r="B1835" s="521"/>
      <c r="C1835" s="203" t="s">
        <v>4167</v>
      </c>
      <c r="D1835" s="204" t="s">
        <v>4168</v>
      </c>
      <c r="E1835" s="561">
        <f t="shared" si="132"/>
        <v>4.4349999999999996</v>
      </c>
      <c r="F1835" s="196">
        <v>4.45</v>
      </c>
      <c r="G1835" s="196">
        <v>4.45</v>
      </c>
      <c r="H1835" s="196">
        <v>4.3899999999999997</v>
      </c>
      <c r="I1835" s="196">
        <v>4.45</v>
      </c>
    </row>
    <row r="1836" spans="1:9">
      <c r="A1836" s="519"/>
      <c r="B1836" s="521"/>
      <c r="C1836" s="203" t="s">
        <v>4169</v>
      </c>
      <c r="D1836" s="204" t="s">
        <v>4170</v>
      </c>
      <c r="E1836" s="561">
        <f t="shared" si="132"/>
        <v>4.43</v>
      </c>
      <c r="F1836" s="196">
        <v>4.43</v>
      </c>
      <c r="G1836" s="196">
        <v>4.5</v>
      </c>
      <c r="H1836" s="196">
        <v>4.3099999999999996</v>
      </c>
      <c r="I1836" s="196">
        <v>4.4800000000000004</v>
      </c>
    </row>
    <row r="1837" spans="1:9">
      <c r="A1837" s="519"/>
      <c r="B1837" s="521"/>
      <c r="C1837" s="203" t="s">
        <v>2770</v>
      </c>
      <c r="D1837" s="204" t="s">
        <v>2771</v>
      </c>
      <c r="E1837" s="561">
        <f t="shared" si="132"/>
        <v>4.4725000000000001</v>
      </c>
      <c r="F1837" s="196">
        <v>4.41</v>
      </c>
      <c r="G1837" s="196">
        <v>4.54</v>
      </c>
      <c r="H1837" s="196">
        <v>4.46</v>
      </c>
      <c r="I1837" s="196">
        <v>4.4800000000000004</v>
      </c>
    </row>
    <row r="1838" spans="1:9" ht="16.5" customHeight="1">
      <c r="A1838" s="522" t="s">
        <v>5755</v>
      </c>
      <c r="B1838" s="520" t="s">
        <v>4171</v>
      </c>
      <c r="C1838" s="535"/>
      <c r="D1838" s="538"/>
      <c r="E1838" s="470">
        <f>AVERAGE(E1839:E1850)</f>
        <v>4.5399999999999991</v>
      </c>
      <c r="F1838" s="470">
        <f>AVERAGE(F1839:F1850)</f>
        <v>4.5375000000000005</v>
      </c>
      <c r="G1838" s="470">
        <f>AVERAGE(G1839:G1850)</f>
        <v>4.5491666666666664</v>
      </c>
      <c r="H1838" s="470">
        <f>AVERAGE(H1839:H1850)</f>
        <v>4.5283333333333333</v>
      </c>
      <c r="I1838" s="470">
        <f>AVERAGE(I1839:I1850)</f>
        <v>4.5449999999999999</v>
      </c>
    </row>
    <row r="1839" spans="1:9">
      <c r="A1839" s="519"/>
      <c r="B1839" s="521"/>
      <c r="C1839" s="185" t="s">
        <v>4172</v>
      </c>
      <c r="D1839" s="445" t="s">
        <v>303</v>
      </c>
      <c r="E1839" s="560">
        <f t="shared" ref="E1839:E1844" si="133">AVERAGE(F1839:I1839)</f>
        <v>4.45</v>
      </c>
      <c r="F1839" s="196">
        <v>4.4400000000000004</v>
      </c>
      <c r="G1839" s="196">
        <v>4.49</v>
      </c>
      <c r="H1839" s="196">
        <v>4.41</v>
      </c>
      <c r="I1839" s="196">
        <v>4.46</v>
      </c>
    </row>
    <row r="1840" spans="1:9">
      <c r="A1840" s="519"/>
      <c r="B1840" s="521"/>
      <c r="C1840" s="203" t="s">
        <v>4173</v>
      </c>
      <c r="D1840" s="204" t="s">
        <v>4174</v>
      </c>
      <c r="E1840" s="561">
        <f t="shared" si="133"/>
        <v>4.5975000000000001</v>
      </c>
      <c r="F1840" s="196">
        <v>4.58</v>
      </c>
      <c r="G1840" s="196">
        <v>4.59</v>
      </c>
      <c r="H1840" s="196">
        <v>4.6100000000000003</v>
      </c>
      <c r="I1840" s="196">
        <v>4.6100000000000003</v>
      </c>
    </row>
    <row r="1841" spans="1:9">
      <c r="A1841" s="519"/>
      <c r="B1841" s="521"/>
      <c r="C1841" s="203" t="s">
        <v>4175</v>
      </c>
      <c r="D1841" s="204" t="s">
        <v>4176</v>
      </c>
      <c r="E1841" s="561">
        <f t="shared" si="133"/>
        <v>4.53</v>
      </c>
      <c r="F1841" s="196">
        <v>4.54</v>
      </c>
      <c r="G1841" s="196">
        <v>4.54</v>
      </c>
      <c r="H1841" s="196">
        <v>4.5</v>
      </c>
      <c r="I1841" s="196">
        <v>4.54</v>
      </c>
    </row>
    <row r="1842" spans="1:9">
      <c r="A1842" s="519"/>
      <c r="B1842" s="521"/>
      <c r="C1842" s="203" t="s">
        <v>4177</v>
      </c>
      <c r="D1842" s="204" t="s">
        <v>4178</v>
      </c>
      <c r="E1842" s="561">
        <f t="shared" si="133"/>
        <v>4.5774999999999997</v>
      </c>
      <c r="F1842" s="196">
        <v>4.58</v>
      </c>
      <c r="G1842" s="196">
        <v>4.58</v>
      </c>
      <c r="H1842" s="196">
        <v>4.5599999999999996</v>
      </c>
      <c r="I1842" s="196">
        <v>4.59</v>
      </c>
    </row>
    <row r="1843" spans="1:9">
      <c r="A1843" s="519"/>
      <c r="B1843" s="521"/>
      <c r="C1843" s="203" t="s">
        <v>4179</v>
      </c>
      <c r="D1843" s="204" t="s">
        <v>4180</v>
      </c>
      <c r="E1843" s="561">
        <f t="shared" si="133"/>
        <v>4.5250000000000004</v>
      </c>
      <c r="F1843" s="196">
        <v>4.5</v>
      </c>
      <c r="G1843" s="196">
        <v>4.53</v>
      </c>
      <c r="H1843" s="196">
        <v>4.5199999999999996</v>
      </c>
      <c r="I1843" s="196">
        <v>4.55</v>
      </c>
    </row>
    <row r="1844" spans="1:9">
      <c r="A1844" s="519"/>
      <c r="B1844" s="521"/>
      <c r="C1844" s="187" t="s">
        <v>4181</v>
      </c>
      <c r="D1844" s="439" t="s">
        <v>4182</v>
      </c>
      <c r="E1844" s="561">
        <f t="shared" si="133"/>
        <v>4.4725000000000001</v>
      </c>
      <c r="F1844" s="189">
        <v>4.46</v>
      </c>
      <c r="G1844" s="189">
        <v>4.47</v>
      </c>
      <c r="H1844" s="189">
        <v>4.4800000000000004</v>
      </c>
      <c r="I1844" s="189">
        <v>4.4800000000000004</v>
      </c>
    </row>
    <row r="1845" spans="1:9">
      <c r="A1845" s="519"/>
      <c r="B1845" s="521"/>
      <c r="C1845" s="203" t="s">
        <v>4183</v>
      </c>
      <c r="D1845" s="204" t="s">
        <v>4184</v>
      </c>
      <c r="E1845" s="561">
        <f t="shared" ref="E1845:E1850" si="134">AVERAGE(F1845:I1845)</f>
        <v>4.5674999999999999</v>
      </c>
      <c r="F1845" s="196">
        <v>4.58</v>
      </c>
      <c r="G1845" s="196">
        <v>4.58</v>
      </c>
      <c r="H1845" s="196">
        <v>4.5599999999999996</v>
      </c>
      <c r="I1845" s="196">
        <v>4.55</v>
      </c>
    </row>
    <row r="1846" spans="1:9">
      <c r="A1846" s="519"/>
      <c r="B1846" s="521"/>
      <c r="C1846" s="203" t="s">
        <v>4185</v>
      </c>
      <c r="D1846" s="204" t="s">
        <v>4186</v>
      </c>
      <c r="E1846" s="561">
        <f t="shared" si="134"/>
        <v>4.57</v>
      </c>
      <c r="F1846" s="196">
        <v>4.57</v>
      </c>
      <c r="G1846" s="196">
        <v>4.58</v>
      </c>
      <c r="H1846" s="196">
        <v>4.5599999999999996</v>
      </c>
      <c r="I1846" s="196">
        <v>4.57</v>
      </c>
    </row>
    <row r="1847" spans="1:9">
      <c r="A1847" s="519"/>
      <c r="B1847" s="521"/>
      <c r="C1847" s="203" t="s">
        <v>4187</v>
      </c>
      <c r="D1847" s="204" t="s">
        <v>4188</v>
      </c>
      <c r="E1847" s="561">
        <f t="shared" si="134"/>
        <v>4.54</v>
      </c>
      <c r="F1847" s="196">
        <v>4.54</v>
      </c>
      <c r="G1847" s="196">
        <v>4.55</v>
      </c>
      <c r="H1847" s="196">
        <v>4.53</v>
      </c>
      <c r="I1847" s="196">
        <v>4.54</v>
      </c>
    </row>
    <row r="1848" spans="1:9">
      <c r="A1848" s="519"/>
      <c r="B1848" s="521"/>
      <c r="C1848" s="203" t="s">
        <v>4189</v>
      </c>
      <c r="D1848" s="204" t="s">
        <v>210</v>
      </c>
      <c r="E1848" s="561">
        <f t="shared" si="134"/>
        <v>4.58</v>
      </c>
      <c r="F1848" s="196">
        <v>4.58</v>
      </c>
      <c r="G1848" s="196">
        <v>4.58</v>
      </c>
      <c r="H1848" s="196">
        <v>4.5599999999999996</v>
      </c>
      <c r="I1848" s="196">
        <v>4.5999999999999996</v>
      </c>
    </row>
    <row r="1849" spans="1:9">
      <c r="A1849" s="519"/>
      <c r="B1849" s="521"/>
      <c r="C1849" s="203" t="s">
        <v>4190</v>
      </c>
      <c r="D1849" s="204" t="s">
        <v>4191</v>
      </c>
      <c r="E1849" s="561">
        <f t="shared" si="134"/>
        <v>4.5199999999999996</v>
      </c>
      <c r="F1849" s="196">
        <v>4.5199999999999996</v>
      </c>
      <c r="G1849" s="196">
        <v>4.54</v>
      </c>
      <c r="H1849" s="196">
        <v>4.51</v>
      </c>
      <c r="I1849" s="196">
        <v>4.51</v>
      </c>
    </row>
    <row r="1850" spans="1:9">
      <c r="A1850" s="519"/>
      <c r="B1850" s="521"/>
      <c r="C1850" s="203" t="s">
        <v>4192</v>
      </c>
      <c r="D1850" s="204" t="s">
        <v>4193</v>
      </c>
      <c r="E1850" s="561">
        <f t="shared" si="134"/>
        <v>4.55</v>
      </c>
      <c r="F1850" s="196">
        <v>4.5599999999999996</v>
      </c>
      <c r="G1850" s="196">
        <v>4.5599999999999996</v>
      </c>
      <c r="H1850" s="196">
        <v>4.54</v>
      </c>
      <c r="I1850" s="196">
        <v>4.54</v>
      </c>
    </row>
    <row r="1851" spans="1:9" ht="16.5" customHeight="1">
      <c r="A1851" s="522" t="s">
        <v>5755</v>
      </c>
      <c r="B1851" s="520" t="s">
        <v>4194</v>
      </c>
      <c r="C1851" s="535"/>
      <c r="D1851" s="538"/>
      <c r="E1851" s="470">
        <f>AVERAGE(E1852:E1858)</f>
        <v>4.5999999999999996</v>
      </c>
      <c r="F1851" s="470">
        <f>AVERAGE(F1852:F1858)</f>
        <v>4.6285714285714281</v>
      </c>
      <c r="G1851" s="470">
        <f>AVERAGE(G1852:G1858)</f>
        <v>4.6428571428571432</v>
      </c>
      <c r="H1851" s="470">
        <f>AVERAGE(H1852:H1858)</f>
        <v>4.5571428571428569</v>
      </c>
      <c r="I1851" s="470">
        <f>AVERAGE(I1852:I1858)</f>
        <v>4.5714285714285712</v>
      </c>
    </row>
    <row r="1852" spans="1:9">
      <c r="A1852" s="519"/>
      <c r="B1852" s="524"/>
      <c r="C1852" s="185" t="s">
        <v>4195</v>
      </c>
      <c r="D1852" s="438" t="s">
        <v>4196</v>
      </c>
      <c r="E1852" s="560">
        <f t="shared" ref="E1852:E1858" si="135">AVERAGE(F1852:I1852)</f>
        <v>4.4749999999999996</v>
      </c>
      <c r="F1852" s="186">
        <v>4.5</v>
      </c>
      <c r="G1852" s="186">
        <v>4.4000000000000004</v>
      </c>
      <c r="H1852" s="186">
        <v>4.5</v>
      </c>
      <c r="I1852" s="186">
        <v>4.5</v>
      </c>
    </row>
    <row r="1853" spans="1:9">
      <c r="A1853" s="519"/>
      <c r="B1853" s="524"/>
      <c r="C1853" s="187" t="s">
        <v>4197</v>
      </c>
      <c r="D1853" s="442" t="s">
        <v>4198</v>
      </c>
      <c r="E1853" s="561">
        <f t="shared" si="135"/>
        <v>4.5</v>
      </c>
      <c r="F1853" s="189">
        <v>4.4000000000000004</v>
      </c>
      <c r="G1853" s="189">
        <v>4.5999999999999996</v>
      </c>
      <c r="H1853" s="189">
        <v>4.5</v>
      </c>
      <c r="I1853" s="189">
        <v>4.5</v>
      </c>
    </row>
    <row r="1854" spans="1:9">
      <c r="A1854" s="519"/>
      <c r="B1854" s="524"/>
      <c r="C1854" s="187" t="s">
        <v>4199</v>
      </c>
      <c r="D1854" s="442" t="s">
        <v>4200</v>
      </c>
      <c r="E1854" s="561">
        <f t="shared" si="135"/>
        <v>4.75</v>
      </c>
      <c r="F1854" s="189">
        <v>4.8</v>
      </c>
      <c r="G1854" s="189">
        <v>4.7</v>
      </c>
      <c r="H1854" s="189">
        <v>4.7</v>
      </c>
      <c r="I1854" s="189">
        <v>4.8</v>
      </c>
    </row>
    <row r="1855" spans="1:9">
      <c r="A1855" s="519"/>
      <c r="B1855" s="524"/>
      <c r="C1855" s="187" t="s">
        <v>4201</v>
      </c>
      <c r="D1855" s="442" t="s">
        <v>248</v>
      </c>
      <c r="E1855" s="561">
        <f t="shared" si="135"/>
        <v>4.5999999999999996</v>
      </c>
      <c r="F1855" s="189">
        <v>4.5999999999999996</v>
      </c>
      <c r="G1855" s="189">
        <v>4.7</v>
      </c>
      <c r="H1855" s="189">
        <v>4.5999999999999996</v>
      </c>
      <c r="I1855" s="189">
        <v>4.5</v>
      </c>
    </row>
    <row r="1856" spans="1:9">
      <c r="A1856" s="519"/>
      <c r="B1856" s="524"/>
      <c r="C1856" s="187" t="s">
        <v>4197</v>
      </c>
      <c r="D1856" s="442" t="s">
        <v>4202</v>
      </c>
      <c r="E1856" s="561">
        <f t="shared" si="135"/>
        <v>4.5999999999999996</v>
      </c>
      <c r="F1856" s="189">
        <v>4.7</v>
      </c>
      <c r="G1856" s="189">
        <v>4.7</v>
      </c>
      <c r="H1856" s="189">
        <v>4.5</v>
      </c>
      <c r="I1856" s="189">
        <v>4.5</v>
      </c>
    </row>
    <row r="1857" spans="1:9">
      <c r="A1857" s="519"/>
      <c r="B1857" s="524"/>
      <c r="C1857" s="187" t="s">
        <v>4203</v>
      </c>
      <c r="D1857" s="442" t="s">
        <v>4204</v>
      </c>
      <c r="E1857" s="561">
        <f t="shared" si="135"/>
        <v>4.625</v>
      </c>
      <c r="F1857" s="189">
        <v>4.7</v>
      </c>
      <c r="G1857" s="189">
        <v>4.7</v>
      </c>
      <c r="H1857" s="189">
        <v>4.5</v>
      </c>
      <c r="I1857" s="189">
        <v>4.5999999999999996</v>
      </c>
    </row>
    <row r="1858" spans="1:9">
      <c r="A1858" s="519"/>
      <c r="B1858" s="524"/>
      <c r="C1858" s="192" t="s">
        <v>4205</v>
      </c>
      <c r="D1858" s="443" t="s">
        <v>4206</v>
      </c>
      <c r="E1858" s="548">
        <f t="shared" si="135"/>
        <v>4.6500000000000004</v>
      </c>
      <c r="F1858" s="193">
        <v>4.7</v>
      </c>
      <c r="G1858" s="193">
        <v>4.7</v>
      </c>
      <c r="H1858" s="193">
        <v>4.5999999999999996</v>
      </c>
      <c r="I1858" s="193">
        <v>4.5999999999999996</v>
      </c>
    </row>
    <row r="1859" spans="1:9" ht="16.5" customHeight="1">
      <c r="A1859" s="522" t="s">
        <v>5755</v>
      </c>
      <c r="B1859" s="520" t="s">
        <v>4207</v>
      </c>
      <c r="C1859" s="535"/>
      <c r="D1859" s="538"/>
      <c r="E1859" s="470">
        <f>AVERAGE(E1860)</f>
        <v>4.6950000000000003</v>
      </c>
      <c r="F1859" s="470">
        <f>AVERAGE(F1860)</f>
        <v>4.63</v>
      </c>
      <c r="G1859" s="470">
        <f>AVERAGE(G1860)</f>
        <v>4.78</v>
      </c>
      <c r="H1859" s="470">
        <f>AVERAGE(H1860)</f>
        <v>4.63</v>
      </c>
      <c r="I1859" s="470">
        <f>AVERAGE(I1860)</f>
        <v>4.74</v>
      </c>
    </row>
    <row r="1860" spans="1:9">
      <c r="A1860" s="519"/>
      <c r="B1860" s="524"/>
      <c r="C1860" s="185" t="s">
        <v>4208</v>
      </c>
      <c r="D1860" s="438" t="s">
        <v>736</v>
      </c>
      <c r="E1860" s="560">
        <f>AVERAGE(F1860:I1860)</f>
        <v>4.6950000000000003</v>
      </c>
      <c r="F1860" s="186">
        <v>4.63</v>
      </c>
      <c r="G1860" s="186">
        <v>4.78</v>
      </c>
      <c r="H1860" s="186">
        <v>4.63</v>
      </c>
      <c r="I1860" s="186">
        <v>4.74</v>
      </c>
    </row>
    <row r="1861" spans="1:9" ht="16.5" customHeight="1">
      <c r="A1861" s="522" t="s">
        <v>5755</v>
      </c>
      <c r="B1861" s="520" t="s">
        <v>4209</v>
      </c>
      <c r="C1861" s="535"/>
      <c r="D1861" s="538"/>
      <c r="E1861" s="470">
        <f>AVERAGE(E1862:E1865)</f>
        <v>4.67</v>
      </c>
      <c r="F1861" s="470">
        <f>AVERAGE(F1862:F1865)</f>
        <v>4.6875</v>
      </c>
      <c r="G1861" s="470">
        <f>AVERAGE(G1862:G1865)</f>
        <v>4.6775000000000002</v>
      </c>
      <c r="H1861" s="470">
        <f>AVERAGE(H1862:H1865)</f>
        <v>4.665</v>
      </c>
      <c r="I1861" s="470">
        <f>AVERAGE(I1862:I1865)</f>
        <v>4.6500000000000004</v>
      </c>
    </row>
    <row r="1862" spans="1:9">
      <c r="A1862" s="519"/>
      <c r="B1862" s="524"/>
      <c r="C1862" s="185" t="s">
        <v>4210</v>
      </c>
      <c r="D1862" s="438" t="s">
        <v>1295</v>
      </c>
      <c r="E1862" s="560">
        <f>AVERAGE(F1862:I1862)</f>
        <v>4.6325000000000003</v>
      </c>
      <c r="F1862" s="186">
        <v>4.6500000000000004</v>
      </c>
      <c r="G1862" s="186">
        <v>4.6399999999999997</v>
      </c>
      <c r="H1862" s="186">
        <v>4.62</v>
      </c>
      <c r="I1862" s="186">
        <v>4.62</v>
      </c>
    </row>
    <row r="1863" spans="1:9">
      <c r="A1863" s="519"/>
      <c r="B1863" s="524"/>
      <c r="C1863" s="187" t="s">
        <v>4211</v>
      </c>
      <c r="D1863" s="442" t="s">
        <v>4212</v>
      </c>
      <c r="E1863" s="561">
        <f>AVERAGE(F1863:I1863)</f>
        <v>4.6425000000000001</v>
      </c>
      <c r="F1863" s="189">
        <v>4.6500000000000004</v>
      </c>
      <c r="G1863" s="189">
        <v>4.62</v>
      </c>
      <c r="H1863" s="189">
        <v>4.6500000000000004</v>
      </c>
      <c r="I1863" s="189">
        <v>4.6500000000000004</v>
      </c>
    </row>
    <row r="1864" spans="1:9">
      <c r="A1864" s="519"/>
      <c r="B1864" s="524"/>
      <c r="C1864" s="187" t="s">
        <v>4213</v>
      </c>
      <c r="D1864" s="442" t="s">
        <v>4214</v>
      </c>
      <c r="E1864" s="561">
        <f>AVERAGE(F1864:I1864)</f>
        <v>4.6950000000000003</v>
      </c>
      <c r="F1864" s="189">
        <v>4.71</v>
      </c>
      <c r="G1864" s="189">
        <v>4.74</v>
      </c>
      <c r="H1864" s="189">
        <v>4.68</v>
      </c>
      <c r="I1864" s="189">
        <v>4.6500000000000004</v>
      </c>
    </row>
    <row r="1865" spans="1:9">
      <c r="A1865" s="519"/>
      <c r="B1865" s="524"/>
      <c r="C1865" s="187" t="s">
        <v>4215</v>
      </c>
      <c r="D1865" s="442" t="s">
        <v>4216</v>
      </c>
      <c r="E1865" s="561">
        <f>AVERAGE(F1865:I1865)</f>
        <v>4.71</v>
      </c>
      <c r="F1865" s="189">
        <v>4.74</v>
      </c>
      <c r="G1865" s="189">
        <v>4.71</v>
      </c>
      <c r="H1865" s="189">
        <v>4.71</v>
      </c>
      <c r="I1865" s="189">
        <v>4.68</v>
      </c>
    </row>
    <row r="1866" spans="1:9" ht="16.5" customHeight="1">
      <c r="A1866" s="522" t="s">
        <v>5755</v>
      </c>
      <c r="B1866" s="520" t="s">
        <v>4217</v>
      </c>
      <c r="C1866" s="535"/>
      <c r="D1866" s="538"/>
      <c r="E1866" s="470">
        <f>AVERAGE(E1867:E1875)</f>
        <v>4.7708333333333321</v>
      </c>
      <c r="F1866" s="470">
        <f>AVERAGE(F1867:F1875)</f>
        <v>4.7688888888888874</v>
      </c>
      <c r="G1866" s="470">
        <f>AVERAGE(G1867:G1875)</f>
        <v>4.756666666666665</v>
      </c>
      <c r="H1866" s="470">
        <f>AVERAGE(H1867:H1875)</f>
        <v>4.7733333333333325</v>
      </c>
      <c r="I1866" s="470">
        <f>AVERAGE(I1867:I1875)</f>
        <v>4.7844444444444445</v>
      </c>
    </row>
    <row r="1867" spans="1:9">
      <c r="A1867" s="519"/>
      <c r="B1867" s="524"/>
      <c r="C1867" s="185" t="s">
        <v>4218</v>
      </c>
      <c r="D1867" s="438" t="s">
        <v>914</v>
      </c>
      <c r="E1867" s="560">
        <f t="shared" ref="E1867:E1875" si="136">AVERAGE(F1867:I1867)</f>
        <v>4.7699999999999996</v>
      </c>
      <c r="F1867" s="186">
        <v>4.7300000000000004</v>
      </c>
      <c r="G1867" s="186">
        <v>4.7699999999999996</v>
      </c>
      <c r="H1867" s="186">
        <v>4.7699999999999996</v>
      </c>
      <c r="I1867" s="186">
        <v>4.8099999999999996</v>
      </c>
    </row>
    <row r="1868" spans="1:9">
      <c r="A1868" s="519"/>
      <c r="B1868" s="524"/>
      <c r="C1868" s="187" t="s">
        <v>4227</v>
      </c>
      <c r="D1868" s="442" t="s">
        <v>4219</v>
      </c>
      <c r="E1868" s="561">
        <f t="shared" si="136"/>
        <v>4.7849999999999993</v>
      </c>
      <c r="F1868" s="189">
        <v>4.7699999999999996</v>
      </c>
      <c r="G1868" s="189">
        <v>4.7699999999999996</v>
      </c>
      <c r="H1868" s="189">
        <v>4.8099999999999996</v>
      </c>
      <c r="I1868" s="189">
        <v>4.79</v>
      </c>
    </row>
    <row r="1869" spans="1:9">
      <c r="A1869" s="519"/>
      <c r="B1869" s="524"/>
      <c r="C1869" s="187" t="s">
        <v>4227</v>
      </c>
      <c r="D1869" s="442" t="s">
        <v>4220</v>
      </c>
      <c r="E1869" s="561">
        <f t="shared" si="136"/>
        <v>4.7799999999999994</v>
      </c>
      <c r="F1869" s="189">
        <v>4.7699999999999996</v>
      </c>
      <c r="G1869" s="189">
        <v>4.7699999999999996</v>
      </c>
      <c r="H1869" s="189">
        <v>4.7699999999999996</v>
      </c>
      <c r="I1869" s="189">
        <v>4.8099999999999996</v>
      </c>
    </row>
    <row r="1870" spans="1:9">
      <c r="A1870" s="519"/>
      <c r="B1870" s="524"/>
      <c r="C1870" s="187" t="s">
        <v>4227</v>
      </c>
      <c r="D1870" s="442" t="s">
        <v>4221</v>
      </c>
      <c r="E1870" s="561">
        <f t="shared" si="136"/>
        <v>4.7974999999999994</v>
      </c>
      <c r="F1870" s="189">
        <v>4.8</v>
      </c>
      <c r="G1870" s="189">
        <v>4.7699999999999996</v>
      </c>
      <c r="H1870" s="189">
        <v>4.8099999999999996</v>
      </c>
      <c r="I1870" s="189">
        <v>4.8099999999999996</v>
      </c>
    </row>
    <row r="1871" spans="1:9">
      <c r="A1871" s="519"/>
      <c r="B1871" s="524"/>
      <c r="C1871" s="187" t="s">
        <v>4227</v>
      </c>
      <c r="D1871" s="442" t="s">
        <v>4222</v>
      </c>
      <c r="E1871" s="561">
        <f t="shared" si="136"/>
        <v>4.7675000000000001</v>
      </c>
      <c r="F1871" s="189">
        <v>4.7699999999999996</v>
      </c>
      <c r="G1871" s="189">
        <v>4.7699999999999996</v>
      </c>
      <c r="H1871" s="189">
        <v>4.7300000000000004</v>
      </c>
      <c r="I1871" s="189">
        <v>4.8</v>
      </c>
    </row>
    <row r="1872" spans="1:9">
      <c r="A1872" s="519"/>
      <c r="B1872" s="524"/>
      <c r="C1872" s="187" t="s">
        <v>4227</v>
      </c>
      <c r="D1872" s="442" t="s">
        <v>4223</v>
      </c>
      <c r="E1872" s="561">
        <f t="shared" si="136"/>
        <v>4.7474999999999996</v>
      </c>
      <c r="F1872" s="189">
        <v>4.7699999999999996</v>
      </c>
      <c r="G1872" s="189">
        <v>4.7699999999999996</v>
      </c>
      <c r="H1872" s="189">
        <v>4.76</v>
      </c>
      <c r="I1872" s="189">
        <v>4.6900000000000004</v>
      </c>
    </row>
    <row r="1873" spans="1:9">
      <c r="A1873" s="519"/>
      <c r="B1873" s="524"/>
      <c r="C1873" s="187" t="s">
        <v>4227</v>
      </c>
      <c r="D1873" s="442" t="s">
        <v>4224</v>
      </c>
      <c r="E1873" s="561">
        <f t="shared" si="136"/>
        <v>4.75</v>
      </c>
      <c r="F1873" s="189">
        <v>4.7699999999999996</v>
      </c>
      <c r="G1873" s="189">
        <v>4.6500000000000004</v>
      </c>
      <c r="H1873" s="189">
        <v>4.7699999999999996</v>
      </c>
      <c r="I1873" s="189">
        <v>4.8099999999999996</v>
      </c>
    </row>
    <row r="1874" spans="1:9">
      <c r="A1874" s="519"/>
      <c r="B1874" s="524"/>
      <c r="C1874" s="187" t="s">
        <v>4227</v>
      </c>
      <c r="D1874" s="442" t="s">
        <v>4225</v>
      </c>
      <c r="E1874" s="561">
        <f t="shared" si="136"/>
        <v>4.7699999999999996</v>
      </c>
      <c r="F1874" s="189">
        <v>4.7699999999999996</v>
      </c>
      <c r="G1874" s="189">
        <v>4.7699999999999996</v>
      </c>
      <c r="H1874" s="189">
        <v>4.7699999999999996</v>
      </c>
      <c r="I1874" s="189">
        <v>4.7699999999999996</v>
      </c>
    </row>
    <row r="1875" spans="1:9">
      <c r="A1875" s="519"/>
      <c r="B1875" s="524"/>
      <c r="C1875" s="187" t="s">
        <v>4227</v>
      </c>
      <c r="D1875" s="443" t="s">
        <v>4226</v>
      </c>
      <c r="E1875" s="548">
        <f t="shared" si="136"/>
        <v>4.7699999999999996</v>
      </c>
      <c r="F1875" s="193">
        <v>4.7699999999999996</v>
      </c>
      <c r="G1875" s="193">
        <v>4.7699999999999996</v>
      </c>
      <c r="H1875" s="193">
        <v>4.7699999999999996</v>
      </c>
      <c r="I1875" s="193">
        <v>4.7699999999999996</v>
      </c>
    </row>
    <row r="1876" spans="1:9" ht="16.5" customHeight="1">
      <c r="A1876" s="522" t="s">
        <v>5755</v>
      </c>
      <c r="B1876" s="520" t="s">
        <v>4228</v>
      </c>
      <c r="C1876" s="535"/>
      <c r="D1876" s="538"/>
      <c r="E1876" s="470">
        <f>AVERAGE(E1877:E1881)</f>
        <v>4.9400000000000004</v>
      </c>
      <c r="F1876" s="470">
        <f>AVERAGE(F1877:F1881)</f>
        <v>4.9400000000000004</v>
      </c>
      <c r="G1876" s="470">
        <f>AVERAGE(G1877:G1881)</f>
        <v>4.9400000000000004</v>
      </c>
      <c r="H1876" s="470">
        <f>AVERAGE(H1877:H1881)</f>
        <v>4.9400000000000004</v>
      </c>
      <c r="I1876" s="470">
        <f>AVERAGE(I1877:I1881)</f>
        <v>4.9400000000000004</v>
      </c>
    </row>
    <row r="1877" spans="1:9">
      <c r="A1877" s="519"/>
      <c r="B1877" s="524"/>
      <c r="C1877" s="185" t="s">
        <v>498</v>
      </c>
      <c r="D1877" s="438" t="s">
        <v>4075</v>
      </c>
      <c r="E1877" s="560">
        <f>AVERAGE(F1877:I1877)</f>
        <v>4.9400000000000004</v>
      </c>
      <c r="F1877" s="189">
        <v>4.9400000000000004</v>
      </c>
      <c r="G1877" s="189">
        <v>4.9400000000000004</v>
      </c>
      <c r="H1877" s="189">
        <v>4.9400000000000004</v>
      </c>
      <c r="I1877" s="189">
        <v>4.9400000000000004</v>
      </c>
    </row>
    <row r="1878" spans="1:9">
      <c r="A1878" s="519"/>
      <c r="B1878" s="524"/>
      <c r="C1878" s="187" t="s">
        <v>4076</v>
      </c>
      <c r="D1878" s="442" t="s">
        <v>4077</v>
      </c>
      <c r="E1878" s="561">
        <f>AVERAGE(F1878:I1878)</f>
        <v>4.9400000000000004</v>
      </c>
      <c r="F1878" s="189">
        <v>4.9400000000000004</v>
      </c>
      <c r="G1878" s="189">
        <v>4.9400000000000004</v>
      </c>
      <c r="H1878" s="189">
        <v>4.9400000000000004</v>
      </c>
      <c r="I1878" s="189">
        <v>4.9400000000000004</v>
      </c>
    </row>
    <row r="1879" spans="1:9">
      <c r="A1879" s="519"/>
      <c r="B1879" s="524"/>
      <c r="C1879" s="187" t="s">
        <v>4076</v>
      </c>
      <c r="D1879" s="442" t="s">
        <v>4078</v>
      </c>
      <c r="E1879" s="561">
        <f>AVERAGE(F1879:I1879)</f>
        <v>4.9400000000000004</v>
      </c>
      <c r="F1879" s="189">
        <v>4.9400000000000004</v>
      </c>
      <c r="G1879" s="189">
        <v>4.9400000000000004</v>
      </c>
      <c r="H1879" s="189">
        <v>4.9400000000000004</v>
      </c>
      <c r="I1879" s="189">
        <v>4.9400000000000004</v>
      </c>
    </row>
    <row r="1880" spans="1:9">
      <c r="A1880" s="519"/>
      <c r="B1880" s="524"/>
      <c r="C1880" s="187" t="s">
        <v>4076</v>
      </c>
      <c r="D1880" s="442" t="s">
        <v>4079</v>
      </c>
      <c r="E1880" s="561">
        <f>AVERAGE(F1880:I1880)</f>
        <v>4.9400000000000004</v>
      </c>
      <c r="F1880" s="189">
        <v>4.9400000000000004</v>
      </c>
      <c r="G1880" s="189">
        <v>4.9400000000000004</v>
      </c>
      <c r="H1880" s="189">
        <v>4.9400000000000004</v>
      </c>
      <c r="I1880" s="189">
        <v>4.9400000000000004</v>
      </c>
    </row>
    <row r="1881" spans="1:9">
      <c r="A1881" s="519"/>
      <c r="B1881" s="524"/>
      <c r="C1881" s="205" t="s">
        <v>4081</v>
      </c>
      <c r="D1881" s="473" t="s">
        <v>4080</v>
      </c>
      <c r="E1881" s="562">
        <f>AVERAGE(F1881:I1881)</f>
        <v>4.9400000000000004</v>
      </c>
      <c r="F1881" s="191">
        <v>4.9400000000000004</v>
      </c>
      <c r="G1881" s="191">
        <v>4.9400000000000004</v>
      </c>
      <c r="H1881" s="191">
        <v>4.9400000000000004</v>
      </c>
      <c r="I1881" s="191">
        <v>4.9400000000000004</v>
      </c>
    </row>
    <row r="1882" spans="1:9" ht="17.25" customHeight="1">
      <c r="A1882" s="533" t="s">
        <v>5756</v>
      </c>
      <c r="B1882" s="536"/>
      <c r="C1882" s="536"/>
      <c r="D1882" s="539"/>
      <c r="E1882" s="470">
        <f>AVERAGEIF($C1637:$C1881,"**",E1637:E1881)</f>
        <v>4.5707983870967768</v>
      </c>
      <c r="F1882" s="470">
        <f t="shared" ref="F1882:I1882" si="137">AVERAGEIF($C1637:$C1881,"**",F1637:F1881)</f>
        <v>4.5716589861751169</v>
      </c>
      <c r="G1882" s="470">
        <f t="shared" si="137"/>
        <v>4.5708294930875573</v>
      </c>
      <c r="H1882" s="470">
        <f t="shared" si="137"/>
        <v>4.5581566820276489</v>
      </c>
      <c r="I1882" s="470">
        <f t="shared" si="137"/>
        <v>4.5825483870967725</v>
      </c>
    </row>
    <row r="1883" spans="1:9" ht="16.5" customHeight="1">
      <c r="A1883" s="522" t="s">
        <v>5757</v>
      </c>
      <c r="B1883" s="520" t="s">
        <v>155</v>
      </c>
      <c r="C1883" s="535"/>
      <c r="D1883" s="538"/>
      <c r="E1883" s="470">
        <f>AVERAGE(E1884:E1905)</f>
        <v>4.5530681818181824</v>
      </c>
      <c r="F1883" s="470">
        <f>AVERAGE(F1884:F1905)</f>
        <v>4.5572727272727276</v>
      </c>
      <c r="G1883" s="470">
        <f>AVERAGE(G1884:G1905)</f>
        <v>4.5413636363636352</v>
      </c>
      <c r="H1883" s="470">
        <f>AVERAGE(H1884:H1905)</f>
        <v>4.5568181818181817</v>
      </c>
      <c r="I1883" s="470">
        <f>AVERAGE(I1884:I1905)</f>
        <v>4.5568181818181825</v>
      </c>
    </row>
    <row r="1884" spans="1:9">
      <c r="A1884" s="519"/>
      <c r="B1884" s="521"/>
      <c r="C1884" s="185" t="s">
        <v>4267</v>
      </c>
      <c r="D1884" s="445" t="s">
        <v>4268</v>
      </c>
      <c r="E1884" s="560">
        <f t="shared" ref="E1884:E1905" si="138">AVERAGE(F1884:I1884)</f>
        <v>4.3375000000000004</v>
      </c>
      <c r="F1884" s="196">
        <v>4.3499999999999996</v>
      </c>
      <c r="G1884" s="196">
        <v>4.33</v>
      </c>
      <c r="H1884" s="196">
        <v>4.3499999999999996</v>
      </c>
      <c r="I1884" s="196">
        <v>4.32</v>
      </c>
    </row>
    <row r="1885" spans="1:9">
      <c r="A1885" s="519"/>
      <c r="B1885" s="521"/>
      <c r="C1885" s="203" t="s">
        <v>979</v>
      </c>
      <c r="D1885" s="204" t="s">
        <v>980</v>
      </c>
      <c r="E1885" s="561">
        <f t="shared" si="138"/>
        <v>4.71</v>
      </c>
      <c r="F1885" s="196">
        <v>4.72</v>
      </c>
      <c r="G1885" s="196">
        <v>4.72</v>
      </c>
      <c r="H1885" s="196">
        <v>4.6900000000000004</v>
      </c>
      <c r="I1885" s="196">
        <v>4.71</v>
      </c>
    </row>
    <row r="1886" spans="1:9">
      <c r="A1886" s="519"/>
      <c r="B1886" s="521"/>
      <c r="C1886" s="203" t="s">
        <v>981</v>
      </c>
      <c r="D1886" s="204" t="s">
        <v>982</v>
      </c>
      <c r="E1886" s="561">
        <f t="shared" si="138"/>
        <v>4.6325000000000003</v>
      </c>
      <c r="F1886" s="196">
        <v>4.68</v>
      </c>
      <c r="G1886" s="196">
        <v>4.55</v>
      </c>
      <c r="H1886" s="196">
        <v>4.67</v>
      </c>
      <c r="I1886" s="196">
        <v>4.63</v>
      </c>
    </row>
    <row r="1887" spans="1:9">
      <c r="A1887" s="519"/>
      <c r="B1887" s="521"/>
      <c r="C1887" s="203" t="s">
        <v>337</v>
      </c>
      <c r="D1887" s="204" t="s">
        <v>338</v>
      </c>
      <c r="E1887" s="561">
        <f t="shared" si="138"/>
        <v>4.92</v>
      </c>
      <c r="F1887" s="196">
        <v>4.92</v>
      </c>
      <c r="G1887" s="196">
        <v>4.92</v>
      </c>
      <c r="H1887" s="196">
        <v>4.92</v>
      </c>
      <c r="I1887" s="196">
        <v>4.92</v>
      </c>
    </row>
    <row r="1888" spans="1:9">
      <c r="A1888" s="519"/>
      <c r="B1888" s="521"/>
      <c r="C1888" s="203" t="s">
        <v>333</v>
      </c>
      <c r="D1888" s="204" t="s">
        <v>334</v>
      </c>
      <c r="E1888" s="561">
        <f t="shared" si="138"/>
        <v>4.4649999999999999</v>
      </c>
      <c r="F1888" s="196">
        <v>4.43</v>
      </c>
      <c r="G1888" s="196">
        <v>4.43</v>
      </c>
      <c r="H1888" s="196">
        <v>4.5</v>
      </c>
      <c r="I1888" s="196">
        <v>4.5</v>
      </c>
    </row>
    <row r="1889" spans="1:9">
      <c r="A1889" s="519"/>
      <c r="B1889" s="521"/>
      <c r="C1889" s="203" t="s">
        <v>331</v>
      </c>
      <c r="D1889" s="204" t="s">
        <v>332</v>
      </c>
      <c r="E1889" s="561">
        <f t="shared" si="138"/>
        <v>4.7474999999999996</v>
      </c>
      <c r="F1889" s="196">
        <v>4.74</v>
      </c>
      <c r="G1889" s="196">
        <v>4.6900000000000004</v>
      </c>
      <c r="H1889" s="196">
        <v>4.8099999999999996</v>
      </c>
      <c r="I1889" s="196">
        <v>4.75</v>
      </c>
    </row>
    <row r="1890" spans="1:9">
      <c r="A1890" s="519"/>
      <c r="B1890" s="521"/>
      <c r="C1890" s="203" t="s">
        <v>329</v>
      </c>
      <c r="D1890" s="204" t="s">
        <v>330</v>
      </c>
      <c r="E1890" s="561">
        <f t="shared" si="138"/>
        <v>4.6399999999999997</v>
      </c>
      <c r="F1890" s="196">
        <v>4.6399999999999997</v>
      </c>
      <c r="G1890" s="196">
        <v>4.6399999999999997</v>
      </c>
      <c r="H1890" s="196">
        <v>4.6399999999999997</v>
      </c>
      <c r="I1890" s="196">
        <v>4.6399999999999997</v>
      </c>
    </row>
    <row r="1891" spans="1:9">
      <c r="A1891" s="519"/>
      <c r="B1891" s="521"/>
      <c r="C1891" s="203" t="s">
        <v>335</v>
      </c>
      <c r="D1891" s="204" t="s">
        <v>336</v>
      </c>
      <c r="E1891" s="561">
        <f t="shared" si="138"/>
        <v>4.6399999999999997</v>
      </c>
      <c r="F1891" s="196">
        <v>4.6399999999999997</v>
      </c>
      <c r="G1891" s="196">
        <v>4.6399999999999997</v>
      </c>
      <c r="H1891" s="196">
        <v>4.6399999999999997</v>
      </c>
      <c r="I1891" s="196">
        <v>4.6399999999999997</v>
      </c>
    </row>
    <row r="1892" spans="1:9">
      <c r="A1892" s="519"/>
      <c r="B1892" s="521"/>
      <c r="C1892" s="203" t="s">
        <v>2765</v>
      </c>
      <c r="D1892" s="204" t="s">
        <v>328</v>
      </c>
      <c r="E1892" s="561">
        <f t="shared" si="138"/>
        <v>4.2</v>
      </c>
      <c r="F1892" s="196">
        <v>4.2</v>
      </c>
      <c r="G1892" s="196">
        <v>4.2</v>
      </c>
      <c r="H1892" s="196">
        <v>4.2</v>
      </c>
      <c r="I1892" s="196">
        <v>4.2</v>
      </c>
    </row>
    <row r="1893" spans="1:9">
      <c r="A1893" s="519"/>
      <c r="B1893" s="521"/>
      <c r="C1893" s="203" t="s">
        <v>4269</v>
      </c>
      <c r="D1893" s="204" t="s">
        <v>4270</v>
      </c>
      <c r="E1893" s="561">
        <f t="shared" si="138"/>
        <v>4.4250000000000007</v>
      </c>
      <c r="F1893" s="196">
        <v>4.41</v>
      </c>
      <c r="G1893" s="196">
        <v>4.4400000000000004</v>
      </c>
      <c r="H1893" s="196">
        <v>4.41</v>
      </c>
      <c r="I1893" s="196">
        <v>4.4400000000000004</v>
      </c>
    </row>
    <row r="1894" spans="1:9">
      <c r="A1894" s="519"/>
      <c r="B1894" s="521"/>
      <c r="C1894" s="203" t="s">
        <v>2762</v>
      </c>
      <c r="D1894" s="204" t="s">
        <v>2761</v>
      </c>
      <c r="E1894" s="561">
        <f t="shared" si="138"/>
        <v>4.42</v>
      </c>
      <c r="F1894" s="196">
        <v>4.3499999999999996</v>
      </c>
      <c r="G1894" s="196">
        <v>4.45</v>
      </c>
      <c r="H1894" s="196">
        <v>4.45</v>
      </c>
      <c r="I1894" s="196">
        <v>4.43</v>
      </c>
    </row>
    <row r="1895" spans="1:9">
      <c r="A1895" s="519"/>
      <c r="B1895" s="521"/>
      <c r="C1895" s="203" t="s">
        <v>671</v>
      </c>
      <c r="D1895" s="204" t="s">
        <v>672</v>
      </c>
      <c r="E1895" s="561">
        <f t="shared" si="138"/>
        <v>4.6050000000000004</v>
      </c>
      <c r="F1895" s="196">
        <v>4.62</v>
      </c>
      <c r="G1895" s="196">
        <v>4.5599999999999996</v>
      </c>
      <c r="H1895" s="196">
        <v>4.62</v>
      </c>
      <c r="I1895" s="196">
        <v>4.62</v>
      </c>
    </row>
    <row r="1896" spans="1:9">
      <c r="A1896" s="519"/>
      <c r="B1896" s="521"/>
      <c r="C1896" s="203" t="s">
        <v>669</v>
      </c>
      <c r="D1896" s="204" t="s">
        <v>670</v>
      </c>
      <c r="E1896" s="561">
        <f t="shared" si="138"/>
        <v>4.7125000000000004</v>
      </c>
      <c r="F1896" s="196">
        <v>4.71</v>
      </c>
      <c r="G1896" s="196">
        <v>4.71</v>
      </c>
      <c r="H1896" s="196">
        <v>4.7</v>
      </c>
      <c r="I1896" s="196">
        <v>4.7300000000000004</v>
      </c>
    </row>
    <row r="1897" spans="1:9">
      <c r="A1897" s="519"/>
      <c r="B1897" s="521"/>
      <c r="C1897" s="203" t="s">
        <v>673</v>
      </c>
      <c r="D1897" s="204" t="s">
        <v>674</v>
      </c>
      <c r="E1897" s="561">
        <f t="shared" si="138"/>
        <v>4.9000000000000004</v>
      </c>
      <c r="F1897" s="196">
        <v>4.87</v>
      </c>
      <c r="G1897" s="196">
        <v>4.87</v>
      </c>
      <c r="H1897" s="196">
        <v>4.93</v>
      </c>
      <c r="I1897" s="196">
        <v>4.93</v>
      </c>
    </row>
    <row r="1898" spans="1:9">
      <c r="A1898" s="519"/>
      <c r="B1898" s="521"/>
      <c r="C1898" s="203" t="s">
        <v>675</v>
      </c>
      <c r="D1898" s="204" t="s">
        <v>676</v>
      </c>
      <c r="E1898" s="561">
        <f t="shared" si="138"/>
        <v>4.6749999999999998</v>
      </c>
      <c r="F1898" s="196">
        <v>4.7</v>
      </c>
      <c r="G1898" s="196">
        <v>4.5999999999999996</v>
      </c>
      <c r="H1898" s="196">
        <v>4.7</v>
      </c>
      <c r="I1898" s="196">
        <v>4.7</v>
      </c>
    </row>
    <row r="1899" spans="1:9">
      <c r="A1899" s="519"/>
      <c r="B1899" s="521"/>
      <c r="C1899" s="203" t="s">
        <v>4269</v>
      </c>
      <c r="D1899" s="204" t="s">
        <v>4271</v>
      </c>
      <c r="E1899" s="561">
        <f>AVERAGE(F1899:I1899)</f>
        <v>4.4075000000000006</v>
      </c>
      <c r="F1899" s="196">
        <v>4.42</v>
      </c>
      <c r="G1899" s="196">
        <v>4.3600000000000003</v>
      </c>
      <c r="H1899" s="196">
        <v>4.41</v>
      </c>
      <c r="I1899" s="196">
        <v>4.4400000000000004</v>
      </c>
    </row>
    <row r="1900" spans="1:9">
      <c r="A1900" s="519"/>
      <c r="B1900" s="521"/>
      <c r="C1900" s="203" t="s">
        <v>4272</v>
      </c>
      <c r="D1900" s="204" t="s">
        <v>4273</v>
      </c>
      <c r="E1900" s="561">
        <f>AVERAGE(F1900:I1900)</f>
        <v>4.42</v>
      </c>
      <c r="F1900" s="196">
        <v>4.4400000000000004</v>
      </c>
      <c r="G1900" s="196">
        <v>4.41</v>
      </c>
      <c r="H1900" s="196">
        <v>4.42</v>
      </c>
      <c r="I1900" s="196">
        <v>4.41</v>
      </c>
    </row>
    <row r="1901" spans="1:9">
      <c r="A1901" s="519"/>
      <c r="B1901" s="521"/>
      <c r="C1901" s="203" t="s">
        <v>4274</v>
      </c>
      <c r="D1901" s="204" t="s">
        <v>4275</v>
      </c>
      <c r="E1901" s="561">
        <f>AVERAGE(F1901:I1901)</f>
        <v>4.42</v>
      </c>
      <c r="F1901" s="196">
        <v>4.42</v>
      </c>
      <c r="G1901" s="196">
        <v>4.41</v>
      </c>
      <c r="H1901" s="196">
        <v>4.42</v>
      </c>
      <c r="I1901" s="196">
        <v>4.43</v>
      </c>
    </row>
    <row r="1902" spans="1:9">
      <c r="A1902" s="519"/>
      <c r="B1902" s="521"/>
      <c r="C1902" s="203" t="s">
        <v>677</v>
      </c>
      <c r="D1902" s="204" t="s">
        <v>678</v>
      </c>
      <c r="E1902" s="561">
        <f t="shared" si="138"/>
        <v>4.2249999999999996</v>
      </c>
      <c r="F1902" s="196">
        <v>4.3</v>
      </c>
      <c r="G1902" s="196">
        <v>4.3</v>
      </c>
      <c r="H1902" s="196">
        <v>4.0999999999999996</v>
      </c>
      <c r="I1902" s="196">
        <v>4.2</v>
      </c>
    </row>
    <row r="1903" spans="1:9">
      <c r="A1903" s="519"/>
      <c r="B1903" s="521"/>
      <c r="C1903" s="203" t="s">
        <v>335</v>
      </c>
      <c r="D1903" s="204" t="s">
        <v>4276</v>
      </c>
      <c r="E1903" s="561">
        <f t="shared" si="138"/>
        <v>4.5350000000000001</v>
      </c>
      <c r="F1903" s="196">
        <v>4.54</v>
      </c>
      <c r="G1903" s="196">
        <v>4.5599999999999996</v>
      </c>
      <c r="H1903" s="196">
        <v>4.5599999999999996</v>
      </c>
      <c r="I1903" s="196">
        <v>4.4800000000000004</v>
      </c>
    </row>
    <row r="1904" spans="1:9">
      <c r="A1904" s="519"/>
      <c r="B1904" s="521"/>
      <c r="C1904" s="203" t="s">
        <v>4277</v>
      </c>
      <c r="D1904" s="204" t="s">
        <v>4278</v>
      </c>
      <c r="E1904" s="561">
        <f t="shared" si="138"/>
        <v>4.62</v>
      </c>
      <c r="F1904" s="196">
        <v>4.6399999999999997</v>
      </c>
      <c r="G1904" s="196">
        <v>4.5999999999999996</v>
      </c>
      <c r="H1904" s="196">
        <v>4.62</v>
      </c>
      <c r="I1904" s="196">
        <v>4.62</v>
      </c>
    </row>
    <row r="1905" spans="1:9">
      <c r="A1905" s="519"/>
      <c r="B1905" s="521"/>
      <c r="C1905" s="203" t="s">
        <v>2770</v>
      </c>
      <c r="D1905" s="204" t="s">
        <v>2771</v>
      </c>
      <c r="E1905" s="561">
        <f t="shared" si="138"/>
        <v>4.51</v>
      </c>
      <c r="F1905" s="196">
        <v>4.5199999999999996</v>
      </c>
      <c r="G1905" s="196">
        <v>4.5199999999999996</v>
      </c>
      <c r="H1905" s="196">
        <v>4.49</v>
      </c>
      <c r="I1905" s="196">
        <v>4.51</v>
      </c>
    </row>
    <row r="1906" spans="1:9" ht="16.5" customHeight="1">
      <c r="A1906" s="522" t="s">
        <v>5757</v>
      </c>
      <c r="B1906" s="520" t="s">
        <v>4279</v>
      </c>
      <c r="C1906" s="535"/>
      <c r="D1906" s="538"/>
      <c r="E1906" s="470">
        <f>AVERAGE(E1907:E1916)</f>
        <v>4.45275</v>
      </c>
      <c r="F1906" s="470">
        <f>AVERAGE(F1907:F1916)</f>
        <v>4.4510000000000005</v>
      </c>
      <c r="G1906" s="470">
        <f>AVERAGE(G1907:G1916)</f>
        <v>4.4530000000000003</v>
      </c>
      <c r="H1906" s="470">
        <f>AVERAGE(H1907:H1916)</f>
        <v>4.4219999999999997</v>
      </c>
      <c r="I1906" s="470">
        <f>AVERAGE(I1907:I1916)</f>
        <v>4.4850000000000003</v>
      </c>
    </row>
    <row r="1907" spans="1:9">
      <c r="A1907" s="519"/>
      <c r="B1907" s="521"/>
      <c r="C1907" s="185" t="s">
        <v>151</v>
      </c>
      <c r="D1907" s="445" t="s">
        <v>4280</v>
      </c>
      <c r="E1907" s="560">
        <f t="shared" ref="E1907:E1916" si="139">AVERAGE(F1907:I1907)</f>
        <v>4.4250000000000007</v>
      </c>
      <c r="F1907" s="196">
        <v>4.4000000000000004</v>
      </c>
      <c r="G1907" s="196">
        <v>4.3600000000000003</v>
      </c>
      <c r="H1907" s="196">
        <v>4.3499999999999996</v>
      </c>
      <c r="I1907" s="196">
        <v>4.59</v>
      </c>
    </row>
    <row r="1908" spans="1:9">
      <c r="A1908" s="519"/>
      <c r="B1908" s="521"/>
      <c r="C1908" s="203" t="s">
        <v>140</v>
      </c>
      <c r="D1908" s="204" t="s">
        <v>4281</v>
      </c>
      <c r="E1908" s="561">
        <f t="shared" si="139"/>
        <v>4.3550000000000004</v>
      </c>
      <c r="F1908" s="196">
        <v>4.3600000000000003</v>
      </c>
      <c r="G1908" s="196">
        <v>4.3600000000000003</v>
      </c>
      <c r="H1908" s="196">
        <v>4.28</v>
      </c>
      <c r="I1908" s="196">
        <v>4.42</v>
      </c>
    </row>
    <row r="1909" spans="1:9">
      <c r="A1909" s="519"/>
      <c r="B1909" s="521"/>
      <c r="C1909" s="203" t="s">
        <v>4282</v>
      </c>
      <c r="D1909" s="204" t="s">
        <v>4012</v>
      </c>
      <c r="E1909" s="561">
        <f t="shared" si="139"/>
        <v>4.4649999999999999</v>
      </c>
      <c r="F1909" s="196">
        <v>4.47</v>
      </c>
      <c r="G1909" s="196">
        <v>4.4400000000000004</v>
      </c>
      <c r="H1909" s="196">
        <v>4.47</v>
      </c>
      <c r="I1909" s="196">
        <v>4.4800000000000004</v>
      </c>
    </row>
    <row r="1910" spans="1:9">
      <c r="A1910" s="519"/>
      <c r="B1910" s="521"/>
      <c r="C1910" s="203" t="s">
        <v>4283</v>
      </c>
      <c r="D1910" s="204" t="s">
        <v>4014</v>
      </c>
      <c r="E1910" s="561">
        <f t="shared" si="139"/>
        <v>4.4474999999999998</v>
      </c>
      <c r="F1910" s="196">
        <v>4.45</v>
      </c>
      <c r="G1910" s="196">
        <v>4.43</v>
      </c>
      <c r="H1910" s="196">
        <v>4.45</v>
      </c>
      <c r="I1910" s="196">
        <v>4.46</v>
      </c>
    </row>
    <row r="1911" spans="1:9">
      <c r="A1911" s="519"/>
      <c r="B1911" s="521"/>
      <c r="C1911" s="203" t="s">
        <v>4282</v>
      </c>
      <c r="D1911" s="204" t="s">
        <v>4284</v>
      </c>
      <c r="E1911" s="561">
        <f t="shared" si="139"/>
        <v>4.4225000000000003</v>
      </c>
      <c r="F1911" s="196">
        <v>4.41</v>
      </c>
      <c r="G1911" s="196">
        <v>4.4000000000000004</v>
      </c>
      <c r="H1911" s="196">
        <v>4.43</v>
      </c>
      <c r="I1911" s="196">
        <v>4.45</v>
      </c>
    </row>
    <row r="1912" spans="1:9">
      <c r="A1912" s="519"/>
      <c r="B1912" s="521"/>
      <c r="C1912" s="187" t="s">
        <v>4282</v>
      </c>
      <c r="D1912" s="439" t="s">
        <v>146</v>
      </c>
      <c r="E1912" s="561">
        <f t="shared" si="139"/>
        <v>4.4775</v>
      </c>
      <c r="F1912" s="189">
        <v>4.47</v>
      </c>
      <c r="G1912" s="189">
        <v>4.47</v>
      </c>
      <c r="H1912" s="189">
        <v>4.49</v>
      </c>
      <c r="I1912" s="189">
        <v>4.4800000000000004</v>
      </c>
    </row>
    <row r="1913" spans="1:9">
      <c r="A1913" s="519"/>
      <c r="B1913" s="521"/>
      <c r="C1913" s="203" t="s">
        <v>4285</v>
      </c>
      <c r="D1913" s="204" t="s">
        <v>4286</v>
      </c>
      <c r="E1913" s="561">
        <f t="shared" si="139"/>
        <v>4.4675000000000002</v>
      </c>
      <c r="F1913" s="196">
        <v>4.46</v>
      </c>
      <c r="G1913" s="196">
        <v>4.5199999999999996</v>
      </c>
      <c r="H1913" s="196">
        <v>4.42</v>
      </c>
      <c r="I1913" s="196">
        <v>4.47</v>
      </c>
    </row>
    <row r="1914" spans="1:9">
      <c r="A1914" s="519"/>
      <c r="B1914" s="521"/>
      <c r="C1914" s="203" t="s">
        <v>4287</v>
      </c>
      <c r="D1914" s="204" t="s">
        <v>4288</v>
      </c>
      <c r="E1914" s="561">
        <f t="shared" si="139"/>
        <v>4.54</v>
      </c>
      <c r="F1914" s="196">
        <v>4.55</v>
      </c>
      <c r="G1914" s="196">
        <v>4.5599999999999996</v>
      </c>
      <c r="H1914" s="196">
        <v>4.5199999999999996</v>
      </c>
      <c r="I1914" s="196">
        <v>4.53</v>
      </c>
    </row>
    <row r="1915" spans="1:9">
      <c r="A1915" s="519"/>
      <c r="B1915" s="521"/>
      <c r="C1915" s="203" t="s">
        <v>4289</v>
      </c>
      <c r="D1915" s="204" t="s">
        <v>150</v>
      </c>
      <c r="E1915" s="561">
        <f t="shared" si="139"/>
        <v>4.4625000000000004</v>
      </c>
      <c r="F1915" s="196">
        <v>4.45</v>
      </c>
      <c r="G1915" s="196">
        <v>4.49</v>
      </c>
      <c r="H1915" s="196">
        <v>4.43</v>
      </c>
      <c r="I1915" s="196">
        <v>4.4800000000000004</v>
      </c>
    </row>
    <row r="1916" spans="1:9">
      <c r="A1916" s="519"/>
      <c r="B1916" s="521"/>
      <c r="C1916" s="203" t="s">
        <v>4290</v>
      </c>
      <c r="D1916" s="204" t="s">
        <v>4291</v>
      </c>
      <c r="E1916" s="561">
        <f t="shared" si="139"/>
        <v>4.4649999999999999</v>
      </c>
      <c r="F1916" s="196">
        <v>4.49</v>
      </c>
      <c r="G1916" s="196">
        <v>4.5</v>
      </c>
      <c r="H1916" s="196">
        <v>4.38</v>
      </c>
      <c r="I1916" s="196">
        <v>4.49</v>
      </c>
    </row>
    <row r="1917" spans="1:9" ht="16.5" customHeight="1">
      <c r="A1917" s="522" t="s">
        <v>5757</v>
      </c>
      <c r="B1917" s="520" t="s">
        <v>4292</v>
      </c>
      <c r="C1917" s="535"/>
      <c r="D1917" s="538"/>
      <c r="E1917" s="470">
        <f>AVERAGE(E1918:E1928)</f>
        <v>4.4972727272727289</v>
      </c>
      <c r="F1917" s="470">
        <f>AVERAGE(F1918:F1928)</f>
        <v>4.4954545454545451</v>
      </c>
      <c r="G1917" s="470">
        <f>AVERAGE(G1918:G1928)</f>
        <v>4.4972727272727271</v>
      </c>
      <c r="H1917" s="470">
        <f>AVERAGE(H1918:H1928)</f>
        <v>4.4945454545454533</v>
      </c>
      <c r="I1917" s="470">
        <f>AVERAGE(I1918:I1928)</f>
        <v>4.5018181818181819</v>
      </c>
    </row>
    <row r="1918" spans="1:9">
      <c r="A1918" s="519"/>
      <c r="B1918" s="524"/>
      <c r="C1918" s="185" t="s">
        <v>4293</v>
      </c>
      <c r="D1918" s="438" t="s">
        <v>4294</v>
      </c>
      <c r="E1918" s="560">
        <f t="shared" ref="E1918:E1928" si="140">AVERAGE(F1918:I1918)</f>
        <v>4.415</v>
      </c>
      <c r="F1918" s="186">
        <v>4.38</v>
      </c>
      <c r="G1918" s="186">
        <v>4.4800000000000004</v>
      </c>
      <c r="H1918" s="186">
        <v>4.32</v>
      </c>
      <c r="I1918" s="186">
        <v>4.4800000000000004</v>
      </c>
    </row>
    <row r="1919" spans="1:9">
      <c r="A1919" s="519"/>
      <c r="B1919" s="524"/>
      <c r="C1919" s="187" t="s">
        <v>4295</v>
      </c>
      <c r="D1919" s="442" t="s">
        <v>4296</v>
      </c>
      <c r="E1919" s="561">
        <f t="shared" si="140"/>
        <v>4.58</v>
      </c>
      <c r="F1919" s="189">
        <v>4.58</v>
      </c>
      <c r="G1919" s="189">
        <v>4.58</v>
      </c>
      <c r="H1919" s="189">
        <v>4.58</v>
      </c>
      <c r="I1919" s="189">
        <v>4.58</v>
      </c>
    </row>
    <row r="1920" spans="1:9">
      <c r="A1920" s="519"/>
      <c r="B1920" s="524"/>
      <c r="C1920" s="187" t="s">
        <v>4297</v>
      </c>
      <c r="D1920" s="442" t="s">
        <v>4298</v>
      </c>
      <c r="E1920" s="561">
        <f t="shared" si="140"/>
        <v>4.4050000000000002</v>
      </c>
      <c r="F1920" s="189">
        <v>4.41</v>
      </c>
      <c r="G1920" s="189">
        <v>4.41</v>
      </c>
      <c r="H1920" s="189">
        <v>4.41</v>
      </c>
      <c r="I1920" s="189">
        <v>4.3899999999999997</v>
      </c>
    </row>
    <row r="1921" spans="1:9">
      <c r="A1921" s="519"/>
      <c r="B1921" s="524"/>
      <c r="C1921" s="187" t="s">
        <v>4299</v>
      </c>
      <c r="D1921" s="442" t="s">
        <v>4300</v>
      </c>
      <c r="E1921" s="561">
        <f t="shared" si="140"/>
        <v>4.4399999999999995</v>
      </c>
      <c r="F1921" s="189">
        <v>4.47</v>
      </c>
      <c r="G1921" s="189">
        <v>4.41</v>
      </c>
      <c r="H1921" s="189">
        <v>4.41</v>
      </c>
      <c r="I1921" s="189">
        <v>4.47</v>
      </c>
    </row>
    <row r="1922" spans="1:9">
      <c r="A1922" s="519"/>
      <c r="B1922" s="524"/>
      <c r="C1922" s="187" t="s">
        <v>4301</v>
      </c>
      <c r="D1922" s="442" t="s">
        <v>4302</v>
      </c>
      <c r="E1922" s="561">
        <f t="shared" si="140"/>
        <v>4.74</v>
      </c>
      <c r="F1922" s="189">
        <v>4.76</v>
      </c>
      <c r="G1922" s="189">
        <v>4.76</v>
      </c>
      <c r="H1922" s="189">
        <v>4.79</v>
      </c>
      <c r="I1922" s="189">
        <v>4.6500000000000004</v>
      </c>
    </row>
    <row r="1923" spans="1:9">
      <c r="A1923" s="519"/>
      <c r="B1923" s="524"/>
      <c r="C1923" s="187" t="s">
        <v>4303</v>
      </c>
      <c r="D1923" s="442" t="s">
        <v>4304</v>
      </c>
      <c r="E1923" s="561">
        <f t="shared" si="140"/>
        <v>4.4250000000000007</v>
      </c>
      <c r="F1923" s="189">
        <v>4.4400000000000004</v>
      </c>
      <c r="G1923" s="189">
        <v>4.41</v>
      </c>
      <c r="H1923" s="189">
        <v>4.41</v>
      </c>
      <c r="I1923" s="189">
        <v>4.4400000000000004</v>
      </c>
    </row>
    <row r="1924" spans="1:9">
      <c r="A1924" s="519"/>
      <c r="B1924" s="524"/>
      <c r="C1924" s="187" t="s">
        <v>4305</v>
      </c>
      <c r="D1924" s="442" t="s">
        <v>4306</v>
      </c>
      <c r="E1924" s="561">
        <f t="shared" si="140"/>
        <v>4.4675000000000002</v>
      </c>
      <c r="F1924" s="189">
        <v>4.45</v>
      </c>
      <c r="G1924" s="189">
        <v>4.47</v>
      </c>
      <c r="H1924" s="189">
        <v>4.4800000000000004</v>
      </c>
      <c r="I1924" s="189">
        <v>4.47</v>
      </c>
    </row>
    <row r="1925" spans="1:9">
      <c r="A1925" s="519"/>
      <c r="B1925" s="524"/>
      <c r="C1925" s="187" t="s">
        <v>4307</v>
      </c>
      <c r="D1925" s="442" t="s">
        <v>4308</v>
      </c>
      <c r="E1925" s="561">
        <f t="shared" si="140"/>
        <v>4.55</v>
      </c>
      <c r="F1925" s="189">
        <v>4.55</v>
      </c>
      <c r="G1925" s="189">
        <v>4.55</v>
      </c>
      <c r="H1925" s="189">
        <v>4.55</v>
      </c>
      <c r="I1925" s="189">
        <v>4.55</v>
      </c>
    </row>
    <row r="1926" spans="1:9">
      <c r="A1926" s="519"/>
      <c r="B1926" s="524"/>
      <c r="C1926" s="187" t="s">
        <v>4309</v>
      </c>
      <c r="D1926" s="442" t="s">
        <v>358</v>
      </c>
      <c r="E1926" s="561">
        <f t="shared" si="140"/>
        <v>4.1375000000000002</v>
      </c>
      <c r="F1926" s="189">
        <v>4.12</v>
      </c>
      <c r="G1926" s="189">
        <v>4.1500000000000004</v>
      </c>
      <c r="H1926" s="189">
        <v>4.08</v>
      </c>
      <c r="I1926" s="189">
        <v>4.2</v>
      </c>
    </row>
    <row r="1927" spans="1:9">
      <c r="A1927" s="519"/>
      <c r="B1927" s="524"/>
      <c r="C1927" s="187" t="s">
        <v>4310</v>
      </c>
      <c r="D1927" s="442" t="s">
        <v>4311</v>
      </c>
      <c r="E1927" s="561">
        <f t="shared" si="140"/>
        <v>4.53</v>
      </c>
      <c r="F1927" s="189">
        <v>4.5</v>
      </c>
      <c r="G1927" s="189">
        <v>4.5</v>
      </c>
      <c r="H1927" s="189">
        <v>4.62</v>
      </c>
      <c r="I1927" s="189">
        <v>4.5</v>
      </c>
    </row>
    <row r="1928" spans="1:9">
      <c r="A1928" s="519"/>
      <c r="B1928" s="524"/>
      <c r="C1928" s="192" t="s">
        <v>4312</v>
      </c>
      <c r="D1928" s="443" t="s">
        <v>4313</v>
      </c>
      <c r="E1928" s="548">
        <f t="shared" si="140"/>
        <v>4.7799999999999994</v>
      </c>
      <c r="F1928" s="193">
        <v>4.79</v>
      </c>
      <c r="G1928" s="193">
        <v>4.75</v>
      </c>
      <c r="H1928" s="193">
        <v>4.79</v>
      </c>
      <c r="I1928" s="193">
        <v>4.79</v>
      </c>
    </row>
    <row r="1929" spans="1:9" ht="16.5" customHeight="1">
      <c r="A1929" s="522" t="s">
        <v>5757</v>
      </c>
      <c r="B1929" s="520" t="s">
        <v>4358</v>
      </c>
      <c r="C1929" s="535"/>
      <c r="D1929" s="538"/>
      <c r="E1929" s="470">
        <f>AVERAGE(E1930:E1936)</f>
        <v>4.8910714285714283</v>
      </c>
      <c r="F1929" s="470">
        <f>AVERAGE(F1930:F1936)</f>
        <v>4.8971428571428577</v>
      </c>
      <c r="G1929" s="470">
        <f>AVERAGE(G1930:G1936)</f>
        <v>4.8885714285714288</v>
      </c>
      <c r="H1929" s="470">
        <f>AVERAGE(H1930:H1936)</f>
        <v>4.8971428571428577</v>
      </c>
      <c r="I1929" s="470">
        <f>AVERAGE(I1930:I1936)</f>
        <v>4.8814285714285717</v>
      </c>
    </row>
    <row r="1930" spans="1:9">
      <c r="A1930" s="519"/>
      <c r="B1930" s="530"/>
      <c r="C1930" s="207" t="s">
        <v>4314</v>
      </c>
      <c r="D1930" s="453" t="s">
        <v>4359</v>
      </c>
      <c r="E1930" s="560">
        <f t="shared" ref="E1930:E1936" si="141">AVERAGE(F1930:I1930)</f>
        <v>4.915</v>
      </c>
      <c r="F1930" s="93">
        <v>4.8899999999999997</v>
      </c>
      <c r="G1930" s="93">
        <v>4.9400000000000004</v>
      </c>
      <c r="H1930" s="93">
        <v>4.9400000000000004</v>
      </c>
      <c r="I1930" s="93">
        <v>4.8899999999999997</v>
      </c>
    </row>
    <row r="1931" spans="1:9">
      <c r="A1931" s="519"/>
      <c r="B1931" s="530"/>
      <c r="C1931" s="208" t="s">
        <v>4314</v>
      </c>
      <c r="D1931" s="454" t="s">
        <v>4360</v>
      </c>
      <c r="E1931" s="561">
        <f t="shared" si="141"/>
        <v>4.9024999999999999</v>
      </c>
      <c r="F1931" s="94">
        <v>4.9400000000000004</v>
      </c>
      <c r="G1931" s="94">
        <v>4.8899999999999997</v>
      </c>
      <c r="H1931" s="94">
        <v>4.8899999999999997</v>
      </c>
      <c r="I1931" s="94">
        <v>4.8899999999999997</v>
      </c>
    </row>
    <row r="1932" spans="1:9">
      <c r="A1932" s="519"/>
      <c r="B1932" s="530"/>
      <c r="C1932" s="208" t="s">
        <v>4315</v>
      </c>
      <c r="D1932" s="454" t="s">
        <v>4361</v>
      </c>
      <c r="E1932" s="561">
        <f t="shared" si="141"/>
        <v>4.875</v>
      </c>
      <c r="F1932" s="94">
        <v>4.8899999999999997</v>
      </c>
      <c r="G1932" s="94">
        <v>4.8899999999999997</v>
      </c>
      <c r="H1932" s="94">
        <v>4.8899999999999997</v>
      </c>
      <c r="I1932" s="94">
        <v>4.83</v>
      </c>
    </row>
    <row r="1933" spans="1:9">
      <c r="A1933" s="519"/>
      <c r="B1933" s="530"/>
      <c r="C1933" s="208" t="s">
        <v>4315</v>
      </c>
      <c r="D1933" s="454" t="s">
        <v>4362</v>
      </c>
      <c r="E1933" s="561">
        <f t="shared" si="141"/>
        <v>4.875</v>
      </c>
      <c r="F1933" s="94">
        <v>4.8899999999999997</v>
      </c>
      <c r="G1933" s="94">
        <v>4.83</v>
      </c>
      <c r="H1933" s="94">
        <v>4.8899999999999997</v>
      </c>
      <c r="I1933" s="94">
        <v>4.8899999999999997</v>
      </c>
    </row>
    <row r="1934" spans="1:9">
      <c r="A1934" s="519"/>
      <c r="B1934" s="530"/>
      <c r="C1934" s="208" t="s">
        <v>4314</v>
      </c>
      <c r="D1934" s="454" t="s">
        <v>4316</v>
      </c>
      <c r="E1934" s="561">
        <f t="shared" si="141"/>
        <v>4.8899999999999997</v>
      </c>
      <c r="F1934" s="94">
        <v>4.8899999999999997</v>
      </c>
      <c r="G1934" s="94">
        <v>4.8899999999999997</v>
      </c>
      <c r="H1934" s="94">
        <v>4.8899999999999997</v>
      </c>
      <c r="I1934" s="94">
        <v>4.8899999999999997</v>
      </c>
    </row>
    <row r="1935" spans="1:9">
      <c r="A1935" s="519"/>
      <c r="B1935" s="530"/>
      <c r="C1935" s="208" t="s">
        <v>4363</v>
      </c>
      <c r="D1935" s="454" t="s">
        <v>4365</v>
      </c>
      <c r="E1935" s="561">
        <f t="shared" si="141"/>
        <v>4.8899999999999997</v>
      </c>
      <c r="F1935" s="94">
        <v>4.8899999999999997</v>
      </c>
      <c r="G1935" s="94">
        <v>4.8899999999999997</v>
      </c>
      <c r="H1935" s="94">
        <v>4.8899999999999997</v>
      </c>
      <c r="I1935" s="94">
        <v>4.8899999999999997</v>
      </c>
    </row>
    <row r="1936" spans="1:9">
      <c r="A1936" s="519"/>
      <c r="B1936" s="530"/>
      <c r="C1936" s="208" t="s">
        <v>4314</v>
      </c>
      <c r="D1936" s="454" t="s">
        <v>4364</v>
      </c>
      <c r="E1936" s="561">
        <f t="shared" si="141"/>
        <v>4.8899999999999997</v>
      </c>
      <c r="F1936" s="94">
        <v>4.8899999999999997</v>
      </c>
      <c r="G1936" s="94">
        <v>4.8899999999999997</v>
      </c>
      <c r="H1936" s="94">
        <v>4.8899999999999997</v>
      </c>
      <c r="I1936" s="94">
        <v>4.8899999999999997</v>
      </c>
    </row>
    <row r="1937" spans="1:9" ht="16.5" customHeight="1">
      <c r="A1937" s="522" t="s">
        <v>5757</v>
      </c>
      <c r="B1937" s="520" t="s">
        <v>4319</v>
      </c>
      <c r="C1937" s="535"/>
      <c r="D1937" s="538"/>
      <c r="E1937" s="470">
        <f>AVERAGE(E1938:E1943)</f>
        <v>4.3762499999999998</v>
      </c>
      <c r="F1937" s="470">
        <f>AVERAGE(F1938:F1943)</f>
        <v>4.3483333333333327</v>
      </c>
      <c r="G1937" s="470">
        <f>AVERAGE(G1938:G1943)</f>
        <v>4.3566666666666665</v>
      </c>
      <c r="H1937" s="470">
        <f>AVERAGE(H1938:H1943)</f>
        <v>4.3833333333333337</v>
      </c>
      <c r="I1937" s="470">
        <f>AVERAGE(I1938:I1943)</f>
        <v>4.416666666666667</v>
      </c>
    </row>
    <row r="1938" spans="1:9">
      <c r="A1938" s="519"/>
      <c r="B1938" s="530"/>
      <c r="C1938" s="207" t="s">
        <v>4317</v>
      </c>
      <c r="D1938" s="453" t="s">
        <v>4318</v>
      </c>
      <c r="E1938" s="560">
        <f t="shared" ref="E1938:E1943" si="142">AVERAGE(F1938:I1938)</f>
        <v>4.4749999999999996</v>
      </c>
      <c r="F1938" s="93">
        <v>4.43</v>
      </c>
      <c r="G1938" s="93">
        <v>4.49</v>
      </c>
      <c r="H1938" s="93">
        <v>4.49</v>
      </c>
      <c r="I1938" s="93">
        <v>4.49</v>
      </c>
    </row>
    <row r="1939" spans="1:9">
      <c r="A1939" s="519"/>
      <c r="B1939" s="530"/>
      <c r="C1939" s="208" t="s">
        <v>4317</v>
      </c>
      <c r="D1939" s="454" t="s">
        <v>4320</v>
      </c>
      <c r="E1939" s="561">
        <f t="shared" si="142"/>
        <v>4.4525000000000006</v>
      </c>
      <c r="F1939" s="94">
        <v>4.41</v>
      </c>
      <c r="G1939" s="94">
        <v>4.43</v>
      </c>
      <c r="H1939" s="94">
        <v>4.46</v>
      </c>
      <c r="I1939" s="94">
        <v>4.51</v>
      </c>
    </row>
    <row r="1940" spans="1:9">
      <c r="A1940" s="519"/>
      <c r="B1940" s="530"/>
      <c r="C1940" s="208" t="s">
        <v>4321</v>
      </c>
      <c r="D1940" s="454" t="s">
        <v>4322</v>
      </c>
      <c r="E1940" s="561">
        <f t="shared" si="142"/>
        <v>4.3425000000000002</v>
      </c>
      <c r="F1940" s="94">
        <v>4.32</v>
      </c>
      <c r="G1940" s="94">
        <v>4.32</v>
      </c>
      <c r="H1940" s="94">
        <v>4.32</v>
      </c>
      <c r="I1940" s="94">
        <v>4.41</v>
      </c>
    </row>
    <row r="1941" spans="1:9">
      <c r="A1941" s="519"/>
      <c r="B1941" s="530"/>
      <c r="C1941" s="208" t="s">
        <v>4323</v>
      </c>
      <c r="D1941" s="454" t="s">
        <v>596</v>
      </c>
      <c r="E1941" s="561">
        <f t="shared" si="142"/>
        <v>4.2174999999999994</v>
      </c>
      <c r="F1941" s="94">
        <v>4.22</v>
      </c>
      <c r="G1941" s="94">
        <v>4.16</v>
      </c>
      <c r="H1941" s="94">
        <v>4.25</v>
      </c>
      <c r="I1941" s="94">
        <v>4.24</v>
      </c>
    </row>
    <row r="1942" spans="1:9">
      <c r="A1942" s="519"/>
      <c r="B1942" s="530"/>
      <c r="C1942" s="208" t="s">
        <v>4324</v>
      </c>
      <c r="D1942" s="454" t="s">
        <v>4325</v>
      </c>
      <c r="E1942" s="561">
        <f t="shared" si="142"/>
        <v>4.4074999999999998</v>
      </c>
      <c r="F1942" s="94">
        <v>4.3499999999999996</v>
      </c>
      <c r="G1942" s="94">
        <v>4.41</v>
      </c>
      <c r="H1942" s="94">
        <v>4.41</v>
      </c>
      <c r="I1942" s="94">
        <v>4.46</v>
      </c>
    </row>
    <row r="1943" spans="1:9">
      <c r="A1943" s="519"/>
      <c r="B1943" s="530"/>
      <c r="C1943" s="208" t="s">
        <v>4326</v>
      </c>
      <c r="D1943" s="454" t="s">
        <v>4327</v>
      </c>
      <c r="E1943" s="561">
        <f t="shared" si="142"/>
        <v>4.3625000000000007</v>
      </c>
      <c r="F1943" s="94">
        <v>4.3600000000000003</v>
      </c>
      <c r="G1943" s="94">
        <v>4.33</v>
      </c>
      <c r="H1943" s="94">
        <v>4.37</v>
      </c>
      <c r="I1943" s="94">
        <v>4.3899999999999997</v>
      </c>
    </row>
    <row r="1944" spans="1:9" ht="16.5" customHeight="1">
      <c r="A1944" s="522" t="s">
        <v>5757</v>
      </c>
      <c r="B1944" s="520" t="s">
        <v>4328</v>
      </c>
      <c r="C1944" s="535"/>
      <c r="D1944" s="538"/>
      <c r="E1944" s="470">
        <f>AVERAGE(E1945:E1952)</f>
        <v>4.3875000000000002</v>
      </c>
      <c r="F1944" s="470">
        <f>AVERAGE(F1945:F1952)</f>
        <v>4.4162499999999998</v>
      </c>
      <c r="G1944" s="470">
        <f>AVERAGE(G1945:G1952)</f>
        <v>4.3962500000000002</v>
      </c>
      <c r="H1944" s="470">
        <f>AVERAGE(H1945:H1952)</f>
        <v>4.3674999999999997</v>
      </c>
      <c r="I1944" s="470">
        <f>AVERAGE(I1945:I1952)</f>
        <v>4.37</v>
      </c>
    </row>
    <row r="1945" spans="1:9">
      <c r="A1945" s="519"/>
      <c r="B1945" s="524"/>
      <c r="C1945" s="185" t="s">
        <v>4329</v>
      </c>
      <c r="D1945" s="438" t="s">
        <v>4330</v>
      </c>
      <c r="E1945" s="560">
        <f t="shared" ref="E1945:E1952" si="143">AVERAGE(F1945:I1945)</f>
        <v>4.4824999999999999</v>
      </c>
      <c r="F1945" s="186">
        <v>4.5199999999999996</v>
      </c>
      <c r="G1945" s="186">
        <v>4.4800000000000004</v>
      </c>
      <c r="H1945" s="186">
        <v>4.4800000000000004</v>
      </c>
      <c r="I1945" s="186">
        <v>4.45</v>
      </c>
    </row>
    <row r="1946" spans="1:9">
      <c r="A1946" s="519"/>
      <c r="B1946" s="524"/>
      <c r="C1946" s="187" t="s">
        <v>4331</v>
      </c>
      <c r="D1946" s="442" t="s">
        <v>4332</v>
      </c>
      <c r="E1946" s="561">
        <f t="shared" si="143"/>
        <v>4.2924999999999995</v>
      </c>
      <c r="F1946" s="189">
        <v>4.34</v>
      </c>
      <c r="G1946" s="189">
        <v>4.3099999999999996</v>
      </c>
      <c r="H1946" s="189">
        <v>4.3099999999999996</v>
      </c>
      <c r="I1946" s="189">
        <v>4.21</v>
      </c>
    </row>
    <row r="1947" spans="1:9">
      <c r="A1947" s="519"/>
      <c r="B1947" s="524"/>
      <c r="C1947" s="187" t="s">
        <v>4331</v>
      </c>
      <c r="D1947" s="442" t="s">
        <v>4333</v>
      </c>
      <c r="E1947" s="561">
        <f>AVERAGE(F1947:I1947)</f>
        <v>4.335</v>
      </c>
      <c r="F1947" s="189">
        <v>4.38</v>
      </c>
      <c r="G1947" s="189">
        <v>4.34</v>
      </c>
      <c r="H1947" s="189">
        <v>4.34</v>
      </c>
      <c r="I1947" s="189">
        <v>4.28</v>
      </c>
    </row>
    <row r="1948" spans="1:9">
      <c r="A1948" s="519"/>
      <c r="B1948" s="524"/>
      <c r="C1948" s="187" t="s">
        <v>4334</v>
      </c>
      <c r="D1948" s="442" t="s">
        <v>4335</v>
      </c>
      <c r="E1948" s="561">
        <f>AVERAGE(F1948:I1948)</f>
        <v>4.3775000000000004</v>
      </c>
      <c r="F1948" s="189">
        <v>4.43</v>
      </c>
      <c r="G1948" s="189">
        <v>4.4000000000000004</v>
      </c>
      <c r="H1948" s="189">
        <v>4.3099999999999996</v>
      </c>
      <c r="I1948" s="189">
        <v>4.37</v>
      </c>
    </row>
    <row r="1949" spans="1:9">
      <c r="A1949" s="519"/>
      <c r="B1949" s="524"/>
      <c r="C1949" s="187" t="s">
        <v>4336</v>
      </c>
      <c r="D1949" s="442" t="s">
        <v>4337</v>
      </c>
      <c r="E1949" s="561">
        <f>AVERAGE(F1949:I1949)</f>
        <v>4.4775</v>
      </c>
      <c r="F1949" s="189">
        <v>4.47</v>
      </c>
      <c r="G1949" s="189">
        <v>4.47</v>
      </c>
      <c r="H1949" s="189">
        <v>4.47</v>
      </c>
      <c r="I1949" s="189">
        <v>4.5</v>
      </c>
    </row>
    <row r="1950" spans="1:9">
      <c r="A1950" s="519"/>
      <c r="B1950" s="524"/>
      <c r="C1950" s="187" t="s">
        <v>4338</v>
      </c>
      <c r="D1950" s="442" t="s">
        <v>4339</v>
      </c>
      <c r="E1950" s="561">
        <f t="shared" si="143"/>
        <v>4.3975</v>
      </c>
      <c r="F1950" s="189">
        <v>4.43</v>
      </c>
      <c r="G1950" s="189">
        <v>4.37</v>
      </c>
      <c r="H1950" s="189">
        <v>4.41</v>
      </c>
      <c r="I1950" s="189">
        <v>4.38</v>
      </c>
    </row>
    <row r="1951" spans="1:9">
      <c r="A1951" s="519"/>
      <c r="B1951" s="524"/>
      <c r="C1951" s="187" t="s">
        <v>4340</v>
      </c>
      <c r="D1951" s="442" t="s">
        <v>4341</v>
      </c>
      <c r="E1951" s="561">
        <f t="shared" si="143"/>
        <v>4.4675000000000002</v>
      </c>
      <c r="F1951" s="189">
        <v>4.4800000000000004</v>
      </c>
      <c r="G1951" s="189">
        <v>4.5199999999999996</v>
      </c>
      <c r="H1951" s="189">
        <v>4.41</v>
      </c>
      <c r="I1951" s="189">
        <v>4.46</v>
      </c>
    </row>
    <row r="1952" spans="1:9">
      <c r="A1952" s="519"/>
      <c r="B1952" s="524"/>
      <c r="C1952" s="187" t="s">
        <v>4342</v>
      </c>
      <c r="D1952" s="442" t="s">
        <v>4343</v>
      </c>
      <c r="E1952" s="561">
        <f t="shared" si="143"/>
        <v>4.2699999999999996</v>
      </c>
      <c r="F1952" s="189">
        <v>4.28</v>
      </c>
      <c r="G1952" s="189">
        <v>4.28</v>
      </c>
      <c r="H1952" s="189">
        <v>4.21</v>
      </c>
      <c r="I1952" s="189">
        <v>4.3099999999999996</v>
      </c>
    </row>
    <row r="1953" spans="1:9" ht="16.5" customHeight="1">
      <c r="A1953" s="522" t="s">
        <v>5757</v>
      </c>
      <c r="B1953" s="520" t="s">
        <v>4344</v>
      </c>
      <c r="C1953" s="535"/>
      <c r="D1953" s="538"/>
      <c r="E1953" s="470">
        <f>AVERAGE(E1954:E1960)</f>
        <v>4.7739285714285709</v>
      </c>
      <c r="F1953" s="470">
        <f>AVERAGE(F1954:F1960)</f>
        <v>4.7542857142857144</v>
      </c>
      <c r="G1953" s="470">
        <f>AVERAGE(G1954:G1960)</f>
        <v>4.8028571428571425</v>
      </c>
      <c r="H1953" s="470">
        <f>AVERAGE(H1954:H1960)</f>
        <v>4.7442857142857147</v>
      </c>
      <c r="I1953" s="470">
        <f>AVERAGE(I1954:I1960)</f>
        <v>4.7942857142857136</v>
      </c>
    </row>
    <row r="1954" spans="1:9">
      <c r="A1954" s="519"/>
      <c r="B1954" s="524"/>
      <c r="C1954" s="185" t="s">
        <v>4345</v>
      </c>
      <c r="D1954" s="438" t="s">
        <v>4346</v>
      </c>
      <c r="E1954" s="560">
        <f t="shared" ref="E1954:E1960" si="144">AVERAGE(F1954:I1954)</f>
        <v>4.7475000000000005</v>
      </c>
      <c r="F1954" s="186">
        <v>4.76</v>
      </c>
      <c r="G1954" s="186">
        <v>4.76</v>
      </c>
      <c r="H1954" s="186">
        <v>4.71</v>
      </c>
      <c r="I1954" s="186">
        <v>4.76</v>
      </c>
    </row>
    <row r="1955" spans="1:9">
      <c r="A1955" s="519"/>
      <c r="B1955" s="524"/>
      <c r="C1955" s="187" t="s">
        <v>4347</v>
      </c>
      <c r="D1955" s="442" t="s">
        <v>4348</v>
      </c>
      <c r="E1955" s="561">
        <f t="shared" si="144"/>
        <v>4.7874999999999996</v>
      </c>
      <c r="F1955" s="189">
        <v>4.76</v>
      </c>
      <c r="G1955" s="189">
        <v>4.82</v>
      </c>
      <c r="H1955" s="189">
        <v>4.75</v>
      </c>
      <c r="I1955" s="189">
        <v>4.82</v>
      </c>
    </row>
    <row r="1956" spans="1:9">
      <c r="A1956" s="519"/>
      <c r="B1956" s="524"/>
      <c r="C1956" s="187" t="s">
        <v>4349</v>
      </c>
      <c r="D1956" s="442" t="s">
        <v>4350</v>
      </c>
      <c r="E1956" s="561">
        <f t="shared" si="144"/>
        <v>4.910000000000001</v>
      </c>
      <c r="F1956" s="189">
        <v>4.82</v>
      </c>
      <c r="G1956" s="189">
        <v>4.9400000000000004</v>
      </c>
      <c r="H1956" s="189">
        <v>4.9400000000000004</v>
      </c>
      <c r="I1956" s="189">
        <v>4.9400000000000004</v>
      </c>
    </row>
    <row r="1957" spans="1:9">
      <c r="A1957" s="519"/>
      <c r="B1957" s="524"/>
      <c r="C1957" s="187" t="s">
        <v>4347</v>
      </c>
      <c r="D1957" s="442" t="s">
        <v>248</v>
      </c>
      <c r="E1957" s="561">
        <f t="shared" si="144"/>
        <v>4.7625000000000002</v>
      </c>
      <c r="F1957" s="189">
        <v>4.71</v>
      </c>
      <c r="G1957" s="189">
        <v>4.82</v>
      </c>
      <c r="H1957" s="189">
        <v>4.76</v>
      </c>
      <c r="I1957" s="189">
        <v>4.76</v>
      </c>
    </row>
    <row r="1958" spans="1:9">
      <c r="A1958" s="519"/>
      <c r="B1958" s="524"/>
      <c r="C1958" s="187" t="s">
        <v>4351</v>
      </c>
      <c r="D1958" s="442" t="s">
        <v>4352</v>
      </c>
      <c r="E1958" s="561">
        <f t="shared" si="144"/>
        <v>4.7474999999999996</v>
      </c>
      <c r="F1958" s="189">
        <v>4.71</v>
      </c>
      <c r="G1958" s="189">
        <v>4.76</v>
      </c>
      <c r="H1958" s="189">
        <v>4.76</v>
      </c>
      <c r="I1958" s="189">
        <v>4.76</v>
      </c>
    </row>
    <row r="1959" spans="1:9">
      <c r="A1959" s="519"/>
      <c r="B1959" s="524"/>
      <c r="C1959" s="187" t="s">
        <v>4353</v>
      </c>
      <c r="D1959" s="442" t="s">
        <v>4354</v>
      </c>
      <c r="E1959" s="561">
        <f t="shared" si="144"/>
        <v>4.76</v>
      </c>
      <c r="F1959" s="189">
        <v>4.76</v>
      </c>
      <c r="G1959" s="189">
        <v>4.76</v>
      </c>
      <c r="H1959" s="189">
        <v>4.76</v>
      </c>
      <c r="I1959" s="189">
        <v>4.76</v>
      </c>
    </row>
    <row r="1960" spans="1:9">
      <c r="A1960" s="519"/>
      <c r="B1960" s="524"/>
      <c r="C1960" s="187" t="s">
        <v>4355</v>
      </c>
      <c r="D1960" s="442" t="s">
        <v>4356</v>
      </c>
      <c r="E1960" s="561">
        <f t="shared" si="144"/>
        <v>4.7025000000000006</v>
      </c>
      <c r="F1960" s="189">
        <v>4.76</v>
      </c>
      <c r="G1960" s="189">
        <v>4.76</v>
      </c>
      <c r="H1960" s="189">
        <v>4.53</v>
      </c>
      <c r="I1960" s="189">
        <v>4.76</v>
      </c>
    </row>
    <row r="1961" spans="1:9" ht="16.5" customHeight="1">
      <c r="A1961" s="522" t="s">
        <v>5758</v>
      </c>
      <c r="B1961" s="520" t="s">
        <v>155</v>
      </c>
      <c r="C1961" s="535"/>
      <c r="D1961" s="538"/>
      <c r="E1961" s="470">
        <f>AVERAGE(E1962:E1981)</f>
        <v>4.5083749999999991</v>
      </c>
      <c r="F1961" s="470">
        <f>AVERAGE(F1962:F1981)</f>
        <v>4.5190000000000001</v>
      </c>
      <c r="G1961" s="470">
        <f>AVERAGE(G1962:G1981)</f>
        <v>4.5005000000000006</v>
      </c>
      <c r="H1961" s="470">
        <f>AVERAGE(H1962:H1981)</f>
        <v>4.5089999999999995</v>
      </c>
      <c r="I1961" s="470">
        <f>AVERAGE(I1962:I1981)</f>
        <v>4.5049999999999999</v>
      </c>
    </row>
    <row r="1962" spans="1:9">
      <c r="A1962" s="519"/>
      <c r="B1962" s="521"/>
      <c r="C1962" s="185" t="s">
        <v>4444</v>
      </c>
      <c r="D1962" s="445" t="s">
        <v>4445</v>
      </c>
      <c r="E1962" s="560">
        <f t="shared" ref="E1962:E1981" si="145">AVERAGE(F1962:I1962)</f>
        <v>4.5024999999999995</v>
      </c>
      <c r="F1962" s="196">
        <v>4.5199999999999996</v>
      </c>
      <c r="G1962" s="196">
        <v>4.4800000000000004</v>
      </c>
      <c r="H1962" s="196">
        <v>4.49</v>
      </c>
      <c r="I1962" s="196">
        <v>4.5199999999999996</v>
      </c>
    </row>
    <row r="1963" spans="1:9">
      <c r="A1963" s="519"/>
      <c r="B1963" s="521"/>
      <c r="C1963" s="203" t="s">
        <v>337</v>
      </c>
      <c r="D1963" s="204" t="s">
        <v>338</v>
      </c>
      <c r="E1963" s="561">
        <f t="shared" si="145"/>
        <v>4.91</v>
      </c>
      <c r="F1963" s="196">
        <v>4.91</v>
      </c>
      <c r="G1963" s="196">
        <v>4.91</v>
      </c>
      <c r="H1963" s="196">
        <v>4.91</v>
      </c>
      <c r="I1963" s="196">
        <v>4.91</v>
      </c>
    </row>
    <row r="1964" spans="1:9">
      <c r="A1964" s="519"/>
      <c r="B1964" s="521"/>
      <c r="C1964" s="203" t="s">
        <v>333</v>
      </c>
      <c r="D1964" s="204" t="s">
        <v>334</v>
      </c>
      <c r="E1964" s="561">
        <f t="shared" si="145"/>
        <v>4.4250000000000007</v>
      </c>
      <c r="F1964" s="196">
        <v>4.4000000000000004</v>
      </c>
      <c r="G1964" s="196">
        <v>4.4000000000000004</v>
      </c>
      <c r="H1964" s="196">
        <v>4.4000000000000004</v>
      </c>
      <c r="I1964" s="196">
        <v>4.5</v>
      </c>
    </row>
    <row r="1965" spans="1:9">
      <c r="A1965" s="519"/>
      <c r="B1965" s="521"/>
      <c r="C1965" s="203" t="s">
        <v>331</v>
      </c>
      <c r="D1965" s="204" t="s">
        <v>332</v>
      </c>
      <c r="E1965" s="561">
        <f t="shared" si="145"/>
        <v>4.5</v>
      </c>
      <c r="F1965" s="196">
        <v>4.53</v>
      </c>
      <c r="G1965" s="196">
        <v>4.47</v>
      </c>
      <c r="H1965" s="196">
        <v>4.53</v>
      </c>
      <c r="I1965" s="196">
        <v>4.47</v>
      </c>
    </row>
    <row r="1966" spans="1:9">
      <c r="A1966" s="519"/>
      <c r="B1966" s="521"/>
      <c r="C1966" s="203" t="s">
        <v>329</v>
      </c>
      <c r="D1966" s="204" t="s">
        <v>330</v>
      </c>
      <c r="E1966" s="561">
        <f t="shared" si="145"/>
        <v>4.7</v>
      </c>
      <c r="F1966" s="196">
        <v>4.7</v>
      </c>
      <c r="G1966" s="196">
        <v>4.7</v>
      </c>
      <c r="H1966" s="196">
        <v>4.7</v>
      </c>
      <c r="I1966" s="196">
        <v>4.7</v>
      </c>
    </row>
    <row r="1967" spans="1:9">
      <c r="A1967" s="519"/>
      <c r="B1967" s="521"/>
      <c r="C1967" s="203" t="s">
        <v>335</v>
      </c>
      <c r="D1967" s="204" t="s">
        <v>336</v>
      </c>
      <c r="E1967" s="561">
        <f t="shared" si="145"/>
        <v>4.625</v>
      </c>
      <c r="F1967" s="196">
        <v>4.58</v>
      </c>
      <c r="G1967" s="196">
        <v>4.67</v>
      </c>
      <c r="H1967" s="196">
        <v>4.58</v>
      </c>
      <c r="I1967" s="196">
        <v>4.67</v>
      </c>
    </row>
    <row r="1968" spans="1:9">
      <c r="A1968" s="519"/>
      <c r="B1968" s="521"/>
      <c r="C1968" s="203" t="s">
        <v>2765</v>
      </c>
      <c r="D1968" s="204" t="s">
        <v>328</v>
      </c>
      <c r="E1968" s="561">
        <f t="shared" si="145"/>
        <v>4</v>
      </c>
      <c r="F1968" s="196">
        <v>4</v>
      </c>
      <c r="G1968" s="196">
        <v>4</v>
      </c>
      <c r="H1968" s="196">
        <v>4</v>
      </c>
      <c r="I1968" s="196">
        <v>4</v>
      </c>
    </row>
    <row r="1969" spans="1:9">
      <c r="A1969" s="519"/>
      <c r="B1969" s="521"/>
      <c r="C1969" s="203" t="s">
        <v>4446</v>
      </c>
      <c r="D1969" s="204" t="s">
        <v>4447</v>
      </c>
      <c r="E1969" s="561">
        <f t="shared" si="145"/>
        <v>4.4950000000000001</v>
      </c>
      <c r="F1969" s="196">
        <v>4.51</v>
      </c>
      <c r="G1969" s="196">
        <v>4.47</v>
      </c>
      <c r="H1969" s="196">
        <v>4.5</v>
      </c>
      <c r="I1969" s="196">
        <v>4.5</v>
      </c>
    </row>
    <row r="1970" spans="1:9">
      <c r="A1970" s="519"/>
      <c r="B1970" s="521"/>
      <c r="C1970" s="203" t="s">
        <v>2762</v>
      </c>
      <c r="D1970" s="204" t="s">
        <v>2761</v>
      </c>
      <c r="E1970" s="561">
        <f t="shared" si="145"/>
        <v>4.4725000000000001</v>
      </c>
      <c r="F1970" s="196">
        <v>4.47</v>
      </c>
      <c r="G1970" s="196">
        <v>4.47</v>
      </c>
      <c r="H1970" s="196">
        <v>4.4800000000000004</v>
      </c>
      <c r="I1970" s="196">
        <v>4.47</v>
      </c>
    </row>
    <row r="1971" spans="1:9">
      <c r="A1971" s="519"/>
      <c r="B1971" s="521"/>
      <c r="C1971" s="203" t="s">
        <v>671</v>
      </c>
      <c r="D1971" s="204" t="s">
        <v>672</v>
      </c>
      <c r="E1971" s="561">
        <f t="shared" si="145"/>
        <v>4.5</v>
      </c>
      <c r="F1971" s="196">
        <v>4.58</v>
      </c>
      <c r="G1971" s="196">
        <v>4.42</v>
      </c>
      <c r="H1971" s="196">
        <v>4.58</v>
      </c>
      <c r="I1971" s="196">
        <v>4.42</v>
      </c>
    </row>
    <row r="1972" spans="1:9">
      <c r="A1972" s="519"/>
      <c r="B1972" s="521"/>
      <c r="C1972" s="203" t="s">
        <v>669</v>
      </c>
      <c r="D1972" s="204" t="s">
        <v>670</v>
      </c>
      <c r="E1972" s="561">
        <f t="shared" si="145"/>
        <v>4.7074999999999996</v>
      </c>
      <c r="F1972" s="196">
        <v>4.71</v>
      </c>
      <c r="G1972" s="196">
        <v>4.71</v>
      </c>
      <c r="H1972" s="196">
        <v>4.71</v>
      </c>
      <c r="I1972" s="196">
        <v>4.7</v>
      </c>
    </row>
    <row r="1973" spans="1:9">
      <c r="A1973" s="519"/>
      <c r="B1973" s="521"/>
      <c r="C1973" s="203" t="s">
        <v>673</v>
      </c>
      <c r="D1973" s="204" t="s">
        <v>674</v>
      </c>
      <c r="E1973" s="561">
        <f t="shared" si="145"/>
        <v>4.8075000000000001</v>
      </c>
      <c r="F1973" s="196">
        <v>4.8</v>
      </c>
      <c r="G1973" s="196">
        <v>4.87</v>
      </c>
      <c r="H1973" s="196">
        <v>4.6900000000000004</v>
      </c>
      <c r="I1973" s="196">
        <v>4.87</v>
      </c>
    </row>
    <row r="1974" spans="1:9">
      <c r="A1974" s="519"/>
      <c r="B1974" s="521"/>
      <c r="C1974" s="203" t="s">
        <v>675</v>
      </c>
      <c r="D1974" s="204" t="s">
        <v>676</v>
      </c>
      <c r="E1974" s="561">
        <f t="shared" si="145"/>
        <v>4.45</v>
      </c>
      <c r="F1974" s="196">
        <v>4.5</v>
      </c>
      <c r="G1974" s="196">
        <v>4.4000000000000004</v>
      </c>
      <c r="H1974" s="196">
        <v>4.5</v>
      </c>
      <c r="I1974" s="196">
        <v>4.4000000000000004</v>
      </c>
    </row>
    <row r="1975" spans="1:9">
      <c r="A1975" s="519"/>
      <c r="B1975" s="521"/>
      <c r="C1975" s="203" t="s">
        <v>405</v>
      </c>
      <c r="D1975" s="204" t="s">
        <v>4448</v>
      </c>
      <c r="E1975" s="561">
        <f t="shared" si="145"/>
        <v>4.4824999999999999</v>
      </c>
      <c r="F1975" s="196">
        <v>4.51</v>
      </c>
      <c r="G1975" s="196">
        <v>4.46</v>
      </c>
      <c r="H1975" s="196">
        <v>4.49</v>
      </c>
      <c r="I1975" s="196">
        <v>4.47</v>
      </c>
    </row>
    <row r="1976" spans="1:9">
      <c r="A1976" s="519"/>
      <c r="B1976" s="521"/>
      <c r="C1976" s="203" t="s">
        <v>4449</v>
      </c>
      <c r="D1976" s="204" t="s">
        <v>4450</v>
      </c>
      <c r="E1976" s="561">
        <f t="shared" si="145"/>
        <v>4.3600000000000003</v>
      </c>
      <c r="F1976" s="196">
        <v>4.38</v>
      </c>
      <c r="G1976" s="196">
        <v>4.38</v>
      </c>
      <c r="H1976" s="196">
        <v>4.38</v>
      </c>
      <c r="I1976" s="196">
        <v>4.3</v>
      </c>
    </row>
    <row r="1977" spans="1:9">
      <c r="A1977" s="519"/>
      <c r="B1977" s="521"/>
      <c r="C1977" s="203" t="s">
        <v>4454</v>
      </c>
      <c r="D1977" s="204" t="s">
        <v>4455</v>
      </c>
      <c r="E1977" s="561">
        <f t="shared" si="145"/>
        <v>4.38</v>
      </c>
      <c r="F1977" s="196">
        <v>4.42</v>
      </c>
      <c r="G1977" s="196">
        <v>4.38</v>
      </c>
      <c r="H1977" s="196">
        <v>4.38</v>
      </c>
      <c r="I1977" s="196">
        <v>4.34</v>
      </c>
    </row>
    <row r="1978" spans="1:9">
      <c r="A1978" s="519"/>
      <c r="B1978" s="521"/>
      <c r="C1978" s="203" t="s">
        <v>677</v>
      </c>
      <c r="D1978" s="204" t="s">
        <v>678</v>
      </c>
      <c r="E1978" s="561">
        <f t="shared" si="145"/>
        <v>4.5</v>
      </c>
      <c r="F1978" s="196">
        <v>4.5</v>
      </c>
      <c r="G1978" s="196">
        <v>4.5</v>
      </c>
      <c r="H1978" s="196">
        <v>4.5</v>
      </c>
      <c r="I1978" s="196">
        <v>4.5</v>
      </c>
    </row>
    <row r="1979" spans="1:9">
      <c r="A1979" s="519"/>
      <c r="B1979" s="521"/>
      <c r="C1979" s="203" t="s">
        <v>3291</v>
      </c>
      <c r="D1979" s="204" t="s">
        <v>4451</v>
      </c>
      <c r="E1979" s="561">
        <f t="shared" si="145"/>
        <v>4.4350000000000005</v>
      </c>
      <c r="F1979" s="196">
        <v>4.4400000000000004</v>
      </c>
      <c r="G1979" s="196">
        <v>4.42</v>
      </c>
      <c r="H1979" s="196">
        <v>4.4400000000000004</v>
      </c>
      <c r="I1979" s="196">
        <v>4.4400000000000004</v>
      </c>
    </row>
    <row r="1980" spans="1:9">
      <c r="A1980" s="519"/>
      <c r="B1980" s="521"/>
      <c r="C1980" s="203" t="s">
        <v>4452</v>
      </c>
      <c r="D1980" s="204" t="s">
        <v>4453</v>
      </c>
      <c r="E1980" s="561">
        <f t="shared" si="145"/>
        <v>4.4400000000000004</v>
      </c>
      <c r="F1980" s="196">
        <v>4.47</v>
      </c>
      <c r="G1980" s="196">
        <v>4.45</v>
      </c>
      <c r="H1980" s="196">
        <v>4.4000000000000004</v>
      </c>
      <c r="I1980" s="196">
        <v>4.4400000000000004</v>
      </c>
    </row>
    <row r="1981" spans="1:9">
      <c r="A1981" s="519"/>
      <c r="B1981" s="521"/>
      <c r="C1981" s="203" t="s">
        <v>2770</v>
      </c>
      <c r="D1981" s="204" t="s">
        <v>2771</v>
      </c>
      <c r="E1981" s="561">
        <f t="shared" si="145"/>
        <v>4.4749999999999996</v>
      </c>
      <c r="F1981" s="196">
        <v>4.45</v>
      </c>
      <c r="G1981" s="196">
        <v>4.45</v>
      </c>
      <c r="H1981" s="196">
        <v>4.5199999999999996</v>
      </c>
      <c r="I1981" s="196">
        <v>4.4800000000000004</v>
      </c>
    </row>
    <row r="1982" spans="1:9" ht="16.5" customHeight="1">
      <c r="A1982" s="522" t="s">
        <v>5758</v>
      </c>
      <c r="B1982" s="520" t="s">
        <v>4279</v>
      </c>
      <c r="C1982" s="535"/>
      <c r="D1982" s="538"/>
      <c r="E1982" s="470">
        <f>AVERAGE(E1983:E1989)</f>
        <v>4.4439285714285726</v>
      </c>
      <c r="F1982" s="470">
        <f>AVERAGE(F1983:F1989)</f>
        <v>4.4542857142857137</v>
      </c>
      <c r="G1982" s="470">
        <f>AVERAGE(G1983:G1989)</f>
        <v>4.45</v>
      </c>
      <c r="H1982" s="470">
        <f>AVERAGE(H1983:H1989)</f>
        <v>4.4085714285714284</v>
      </c>
      <c r="I1982" s="470">
        <f>AVERAGE(I1983:I1989)</f>
        <v>4.4628571428571426</v>
      </c>
    </row>
    <row r="1983" spans="1:9">
      <c r="A1983" s="519"/>
      <c r="B1983" s="521"/>
      <c r="C1983" s="185" t="s">
        <v>4462</v>
      </c>
      <c r="D1983" s="445" t="s">
        <v>4463</v>
      </c>
      <c r="E1983" s="560">
        <f t="shared" ref="E1983:E1989" si="146">AVERAGE(F1983:I1983)</f>
        <v>4.4450000000000003</v>
      </c>
      <c r="F1983" s="196">
        <v>4.46</v>
      </c>
      <c r="G1983" s="196">
        <v>4.4400000000000004</v>
      </c>
      <c r="H1983" s="196">
        <v>4.43</v>
      </c>
      <c r="I1983" s="196">
        <v>4.45</v>
      </c>
    </row>
    <row r="1984" spans="1:9">
      <c r="A1984" s="519"/>
      <c r="B1984" s="521"/>
      <c r="C1984" s="203" t="s">
        <v>4462</v>
      </c>
      <c r="D1984" s="204" t="s">
        <v>4464</v>
      </c>
      <c r="E1984" s="561">
        <f t="shared" si="146"/>
        <v>4.4450000000000003</v>
      </c>
      <c r="F1984" s="196">
        <v>4.46</v>
      </c>
      <c r="G1984" s="196">
        <v>4.43</v>
      </c>
      <c r="H1984" s="196">
        <v>4.45</v>
      </c>
      <c r="I1984" s="196">
        <v>4.4400000000000004</v>
      </c>
    </row>
    <row r="1985" spans="1:9">
      <c r="A1985" s="519"/>
      <c r="B1985" s="521"/>
      <c r="C1985" s="203" t="s">
        <v>4465</v>
      </c>
      <c r="D1985" s="204" t="s">
        <v>204</v>
      </c>
      <c r="E1985" s="561">
        <f t="shared" si="146"/>
        <v>4.4750000000000005</v>
      </c>
      <c r="F1985" s="196">
        <v>4.49</v>
      </c>
      <c r="G1985" s="196">
        <v>4.4800000000000004</v>
      </c>
      <c r="H1985" s="196">
        <v>4.45</v>
      </c>
      <c r="I1985" s="196">
        <v>4.4800000000000004</v>
      </c>
    </row>
    <row r="1986" spans="1:9">
      <c r="A1986" s="519"/>
      <c r="B1986" s="521"/>
      <c r="C1986" s="203" t="s">
        <v>4466</v>
      </c>
      <c r="D1986" s="204" t="s">
        <v>4467</v>
      </c>
      <c r="E1986" s="561">
        <f t="shared" si="146"/>
        <v>4.4750000000000005</v>
      </c>
      <c r="F1986" s="196">
        <v>4.49</v>
      </c>
      <c r="G1986" s="196">
        <v>4.45</v>
      </c>
      <c r="H1986" s="196">
        <v>4.46</v>
      </c>
      <c r="I1986" s="196">
        <v>4.5</v>
      </c>
    </row>
    <row r="1987" spans="1:9">
      <c r="A1987" s="519"/>
      <c r="B1987" s="521"/>
      <c r="C1987" s="203" t="s">
        <v>4468</v>
      </c>
      <c r="D1987" s="204" t="s">
        <v>4469</v>
      </c>
      <c r="E1987" s="561">
        <f t="shared" si="146"/>
        <v>4.1925000000000008</v>
      </c>
      <c r="F1987" s="196">
        <v>4.22</v>
      </c>
      <c r="G1987" s="196">
        <v>4.26</v>
      </c>
      <c r="H1987" s="196">
        <v>4.05</v>
      </c>
      <c r="I1987" s="196">
        <v>4.24</v>
      </c>
    </row>
    <row r="1988" spans="1:9">
      <c r="A1988" s="519"/>
      <c r="B1988" s="521"/>
      <c r="C1988" s="187" t="s">
        <v>4470</v>
      </c>
      <c r="D1988" s="439" t="s">
        <v>4471</v>
      </c>
      <c r="E1988" s="561">
        <f t="shared" si="146"/>
        <v>4.4349999999999996</v>
      </c>
      <c r="F1988" s="189">
        <v>4.45</v>
      </c>
      <c r="G1988" s="189">
        <v>4.45</v>
      </c>
      <c r="H1988" s="189">
        <v>4.3899999999999997</v>
      </c>
      <c r="I1988" s="189">
        <v>4.45</v>
      </c>
    </row>
    <row r="1989" spans="1:9">
      <c r="A1989" s="519"/>
      <c r="B1989" s="521"/>
      <c r="C1989" s="203" t="s">
        <v>4472</v>
      </c>
      <c r="D1989" s="204" t="s">
        <v>4473</v>
      </c>
      <c r="E1989" s="561">
        <f t="shared" si="146"/>
        <v>4.6399999999999997</v>
      </c>
      <c r="F1989" s="196">
        <v>4.6100000000000003</v>
      </c>
      <c r="G1989" s="196">
        <v>4.6399999999999997</v>
      </c>
      <c r="H1989" s="196">
        <v>4.63</v>
      </c>
      <c r="I1989" s="196">
        <v>4.68</v>
      </c>
    </row>
    <row r="1990" spans="1:9" ht="16.5" customHeight="1">
      <c r="A1990" s="522" t="s">
        <v>5758</v>
      </c>
      <c r="B1990" s="520" t="s">
        <v>4476</v>
      </c>
      <c r="C1990" s="535"/>
      <c r="D1990" s="538"/>
      <c r="E1990" s="470">
        <f>AVERAGE(E1991:E1994)</f>
        <v>4.4731249999999996</v>
      </c>
      <c r="F1990" s="470">
        <f>AVERAGE(F1991:F1994)</f>
        <v>4.4725000000000001</v>
      </c>
      <c r="G1990" s="470">
        <f>AVERAGE(G1991:G1994)</f>
        <v>4.4550000000000001</v>
      </c>
      <c r="H1990" s="470">
        <f>AVERAGE(H1991:H1994)</f>
        <v>4.4675000000000002</v>
      </c>
      <c r="I1990" s="470">
        <f>AVERAGE(I1991:I1994)</f>
        <v>4.4975000000000005</v>
      </c>
    </row>
    <row r="1991" spans="1:9">
      <c r="A1991" s="519"/>
      <c r="B1991" s="521"/>
      <c r="C1991" s="185" t="s">
        <v>4477</v>
      </c>
      <c r="D1991" s="445" t="s">
        <v>4478</v>
      </c>
      <c r="E1991" s="560">
        <f>AVERAGE(F1991:I1991)</f>
        <v>4.2075000000000005</v>
      </c>
      <c r="F1991" s="196">
        <v>4.13</v>
      </c>
      <c r="G1991" s="196">
        <v>4.2</v>
      </c>
      <c r="H1991" s="196">
        <v>4.2</v>
      </c>
      <c r="I1991" s="196">
        <v>4.3</v>
      </c>
    </row>
    <row r="1992" spans="1:9">
      <c r="A1992" s="519"/>
      <c r="B1992" s="521"/>
      <c r="C1992" s="203" t="s">
        <v>4479</v>
      </c>
      <c r="D1992" s="204" t="s">
        <v>2895</v>
      </c>
      <c r="E1992" s="561">
        <f>AVERAGE(F1992:I1992)</f>
        <v>4.7149999999999999</v>
      </c>
      <c r="F1992" s="196">
        <v>4.72</v>
      </c>
      <c r="G1992" s="196">
        <v>4.6900000000000004</v>
      </c>
      <c r="H1992" s="196">
        <v>4.76</v>
      </c>
      <c r="I1992" s="196">
        <v>4.6900000000000004</v>
      </c>
    </row>
    <row r="1993" spans="1:9">
      <c r="A1993" s="519"/>
      <c r="B1993" s="521"/>
      <c r="C1993" s="203" t="s">
        <v>4480</v>
      </c>
      <c r="D1993" s="204" t="s">
        <v>4481</v>
      </c>
      <c r="E1993" s="561">
        <f>AVERAGE(F1993:I1993)</f>
        <v>4.4374999999999991</v>
      </c>
      <c r="F1993" s="196">
        <v>4.47</v>
      </c>
      <c r="G1993" s="196">
        <v>4.43</v>
      </c>
      <c r="H1993" s="196">
        <v>4.38</v>
      </c>
      <c r="I1993" s="196">
        <v>4.47</v>
      </c>
    </row>
    <row r="1994" spans="1:9">
      <c r="A1994" s="519"/>
      <c r="B1994" s="521"/>
      <c r="C1994" s="203" t="s">
        <v>4482</v>
      </c>
      <c r="D1994" s="204" t="s">
        <v>4483</v>
      </c>
      <c r="E1994" s="561">
        <f>AVERAGE(F1994:I1994)</f>
        <v>4.5325000000000006</v>
      </c>
      <c r="F1994" s="196">
        <v>4.57</v>
      </c>
      <c r="G1994" s="196">
        <v>4.5</v>
      </c>
      <c r="H1994" s="196">
        <v>4.53</v>
      </c>
      <c r="I1994" s="196">
        <v>4.53</v>
      </c>
    </row>
    <row r="1995" spans="1:9" ht="16.5" customHeight="1">
      <c r="A1995" s="522" t="s">
        <v>5758</v>
      </c>
      <c r="B1995" s="520" t="s">
        <v>4484</v>
      </c>
      <c r="C1995" s="535"/>
      <c r="D1995" s="538"/>
      <c r="E1995" s="470">
        <f>AVERAGE(E1996:E1997)</f>
        <v>4.7962499999999997</v>
      </c>
      <c r="F1995" s="470">
        <f>AVERAGE(F1996:F1997)</f>
        <v>4.7699999999999996</v>
      </c>
      <c r="G1995" s="470">
        <f>AVERAGE(G1996:G1997)</f>
        <v>4.8049999999999997</v>
      </c>
      <c r="H1995" s="470">
        <f>AVERAGE(H1996:H1997)</f>
        <v>4.7699999999999996</v>
      </c>
      <c r="I1995" s="470">
        <f>AVERAGE(I1996:I1997)</f>
        <v>4.84</v>
      </c>
    </row>
    <row r="1996" spans="1:9">
      <c r="A1996" s="519"/>
      <c r="B1996" s="521"/>
      <c r="C1996" s="185" t="s">
        <v>4485</v>
      </c>
      <c r="D1996" s="445" t="s">
        <v>4486</v>
      </c>
      <c r="E1996" s="560">
        <f>AVERAGE(F1996:I1996)</f>
        <v>4.7874999999999996</v>
      </c>
      <c r="F1996" s="196">
        <v>4.78</v>
      </c>
      <c r="G1996" s="196">
        <v>4.78</v>
      </c>
      <c r="H1996" s="196">
        <v>4.74</v>
      </c>
      <c r="I1996" s="196">
        <v>4.8499999999999996</v>
      </c>
    </row>
    <row r="1997" spans="1:9">
      <c r="A1997" s="519"/>
      <c r="B1997" s="521"/>
      <c r="C1997" s="203" t="s">
        <v>4485</v>
      </c>
      <c r="D1997" s="204" t="s">
        <v>4487</v>
      </c>
      <c r="E1997" s="561">
        <f>AVERAGE(F1997:I1997)</f>
        <v>4.8049999999999997</v>
      </c>
      <c r="F1997" s="196">
        <v>4.76</v>
      </c>
      <c r="G1997" s="196">
        <v>4.83</v>
      </c>
      <c r="H1997" s="196">
        <v>4.8</v>
      </c>
      <c r="I1997" s="196">
        <v>4.83</v>
      </c>
    </row>
    <row r="1998" spans="1:9" ht="16.5" customHeight="1">
      <c r="A1998" s="522" t="s">
        <v>5759</v>
      </c>
      <c r="B1998" s="520" t="s">
        <v>155</v>
      </c>
      <c r="C1998" s="535"/>
      <c r="D1998" s="538"/>
      <c r="E1998" s="470">
        <f>AVERAGE(E1999:E1999)</f>
        <v>4.5049999999999999</v>
      </c>
      <c r="F1998" s="470">
        <f>AVERAGE(F1999:F1999)</f>
        <v>4.5</v>
      </c>
      <c r="G1998" s="470">
        <f>AVERAGE(G1999:G1999)</f>
        <v>4.5</v>
      </c>
      <c r="H1998" s="470">
        <f>AVERAGE(H1999:H1999)</f>
        <v>4.54</v>
      </c>
      <c r="I1998" s="470">
        <f>AVERAGE(I1999:I1999)</f>
        <v>4.4800000000000004</v>
      </c>
    </row>
    <row r="1999" spans="1:9">
      <c r="A1999" s="519"/>
      <c r="B1999" s="521"/>
      <c r="C1999" s="185" t="s">
        <v>4731</v>
      </c>
      <c r="D1999" s="445" t="s">
        <v>4732</v>
      </c>
      <c r="E1999" s="560">
        <f>AVERAGE(F1999:I1999)</f>
        <v>4.5049999999999999</v>
      </c>
      <c r="F1999" s="196">
        <v>4.5</v>
      </c>
      <c r="G1999" s="196">
        <v>4.5</v>
      </c>
      <c r="H1999" s="196">
        <v>4.54</v>
      </c>
      <c r="I1999" s="196">
        <v>4.4800000000000004</v>
      </c>
    </row>
    <row r="2000" spans="1:9" ht="16.5" customHeight="1">
      <c r="A2000" s="522" t="s">
        <v>5759</v>
      </c>
      <c r="B2000" s="520" t="s">
        <v>4279</v>
      </c>
      <c r="C2000" s="535"/>
      <c r="D2000" s="538"/>
      <c r="E2000" s="470">
        <f>AVERAGE(E2001:E2012)</f>
        <v>4.4658333333333333</v>
      </c>
      <c r="F2000" s="470">
        <f>AVERAGE(F2001:F2012)</f>
        <v>4.4725000000000001</v>
      </c>
      <c r="G2000" s="470">
        <f>AVERAGE(G2001:G2012)</f>
        <v>4.4725000000000001</v>
      </c>
      <c r="H2000" s="470">
        <f>AVERAGE(H2001:H2012)</f>
        <v>4.4525000000000006</v>
      </c>
      <c r="I2000" s="470">
        <f>AVERAGE(I2001:I2012)</f>
        <v>4.4658333333333333</v>
      </c>
    </row>
    <row r="2001" spans="1:9">
      <c r="A2001" s="519"/>
      <c r="B2001" s="521"/>
      <c r="C2001" s="185" t="s">
        <v>4733</v>
      </c>
      <c r="D2001" s="445" t="s">
        <v>4734</v>
      </c>
      <c r="E2001" s="560">
        <f t="shared" ref="E2001:E2012" si="147">AVERAGE(F2001:I2001)</f>
        <v>4.4524999999999997</v>
      </c>
      <c r="F2001" s="196">
        <v>4.46</v>
      </c>
      <c r="G2001" s="196">
        <v>4.46</v>
      </c>
      <c r="H2001" s="196">
        <v>4.4400000000000004</v>
      </c>
      <c r="I2001" s="196">
        <v>4.45</v>
      </c>
    </row>
    <row r="2002" spans="1:9">
      <c r="A2002" s="519"/>
      <c r="B2002" s="521"/>
      <c r="C2002" s="203" t="s">
        <v>4735</v>
      </c>
      <c r="D2002" s="204" t="s">
        <v>4736</v>
      </c>
      <c r="E2002" s="561">
        <f t="shared" si="147"/>
        <v>4.4249999999999998</v>
      </c>
      <c r="F2002" s="196">
        <v>4.42</v>
      </c>
      <c r="G2002" s="196">
        <v>4.43</v>
      </c>
      <c r="H2002" s="196">
        <v>4.4400000000000004</v>
      </c>
      <c r="I2002" s="196">
        <v>4.41</v>
      </c>
    </row>
    <row r="2003" spans="1:9">
      <c r="A2003" s="519"/>
      <c r="B2003" s="521"/>
      <c r="C2003" s="203" t="s">
        <v>4737</v>
      </c>
      <c r="D2003" s="204" t="s">
        <v>4738</v>
      </c>
      <c r="E2003" s="561">
        <f t="shared" si="147"/>
        <v>4.4649999999999999</v>
      </c>
      <c r="F2003" s="196">
        <v>4.49</v>
      </c>
      <c r="G2003" s="196">
        <v>4.5</v>
      </c>
      <c r="H2003" s="196">
        <v>4.4000000000000004</v>
      </c>
      <c r="I2003" s="196">
        <v>4.47</v>
      </c>
    </row>
    <row r="2004" spans="1:9">
      <c r="A2004" s="519"/>
      <c r="B2004" s="521"/>
      <c r="C2004" s="203" t="s">
        <v>4739</v>
      </c>
      <c r="D2004" s="204" t="s">
        <v>4740</v>
      </c>
      <c r="E2004" s="561">
        <f>AVERAGE(F2004:I2004)</f>
        <v>4.4375</v>
      </c>
      <c r="F2004" s="196">
        <v>4.45</v>
      </c>
      <c r="G2004" s="196">
        <v>4.42</v>
      </c>
      <c r="H2004" s="196">
        <v>4.43</v>
      </c>
      <c r="I2004" s="196">
        <v>4.45</v>
      </c>
    </row>
    <row r="2005" spans="1:9">
      <c r="A2005" s="519"/>
      <c r="B2005" s="521"/>
      <c r="C2005" s="203" t="s">
        <v>4741</v>
      </c>
      <c r="D2005" s="204" t="s">
        <v>4742</v>
      </c>
      <c r="E2005" s="561">
        <f t="shared" si="147"/>
        <v>4.38</v>
      </c>
      <c r="F2005" s="196">
        <v>4.3899999999999997</v>
      </c>
      <c r="G2005" s="196">
        <v>4.43</v>
      </c>
      <c r="H2005" s="196">
        <v>4.34</v>
      </c>
      <c r="I2005" s="196">
        <v>4.3600000000000003</v>
      </c>
    </row>
    <row r="2006" spans="1:9">
      <c r="A2006" s="519"/>
      <c r="B2006" s="521"/>
      <c r="C2006" s="203" t="s">
        <v>4743</v>
      </c>
      <c r="D2006" s="204" t="s">
        <v>4744</v>
      </c>
      <c r="E2006" s="561">
        <f>AVERAGE(F2006:I2006)</f>
        <v>4.5225</v>
      </c>
      <c r="F2006" s="196">
        <v>4.5199999999999996</v>
      </c>
      <c r="G2006" s="196">
        <v>4.5199999999999996</v>
      </c>
      <c r="H2006" s="196">
        <v>4.53</v>
      </c>
      <c r="I2006" s="196">
        <v>4.5199999999999996</v>
      </c>
    </row>
    <row r="2007" spans="1:9">
      <c r="A2007" s="519"/>
      <c r="B2007" s="521"/>
      <c r="C2007" s="203" t="s">
        <v>4745</v>
      </c>
      <c r="D2007" s="204" t="s">
        <v>4746</v>
      </c>
      <c r="E2007" s="561">
        <f>AVERAGE(F2007:I2007)</f>
        <v>4.5024999999999995</v>
      </c>
      <c r="F2007" s="196">
        <v>4.5</v>
      </c>
      <c r="G2007" s="196">
        <v>4.5</v>
      </c>
      <c r="H2007" s="196">
        <v>4.49</v>
      </c>
      <c r="I2007" s="196">
        <v>4.5199999999999996</v>
      </c>
    </row>
    <row r="2008" spans="1:9">
      <c r="A2008" s="519"/>
      <c r="B2008" s="521"/>
      <c r="C2008" s="203" t="s">
        <v>4747</v>
      </c>
      <c r="D2008" s="204" t="s">
        <v>4193</v>
      </c>
      <c r="E2008" s="561">
        <f t="shared" si="147"/>
        <v>4.4725000000000001</v>
      </c>
      <c r="F2008" s="196">
        <v>4.4800000000000004</v>
      </c>
      <c r="G2008" s="196">
        <v>4.4800000000000004</v>
      </c>
      <c r="H2008" s="196">
        <v>4.45</v>
      </c>
      <c r="I2008" s="196">
        <v>4.4800000000000004</v>
      </c>
    </row>
    <row r="2009" spans="1:9">
      <c r="A2009" s="519"/>
      <c r="B2009" s="521"/>
      <c r="C2009" s="203" t="s">
        <v>4748</v>
      </c>
      <c r="D2009" s="204" t="s">
        <v>4749</v>
      </c>
      <c r="E2009" s="561">
        <f>AVERAGE(F2009:I2009)</f>
        <v>4.51</v>
      </c>
      <c r="F2009" s="196">
        <v>4.51</v>
      </c>
      <c r="G2009" s="196">
        <v>4.5</v>
      </c>
      <c r="H2009" s="196">
        <v>4.51</v>
      </c>
      <c r="I2009" s="196">
        <v>4.5199999999999996</v>
      </c>
    </row>
    <row r="2010" spans="1:9">
      <c r="A2010" s="519"/>
      <c r="B2010" s="521"/>
      <c r="C2010" s="203" t="s">
        <v>4750</v>
      </c>
      <c r="D2010" s="204" t="s">
        <v>208</v>
      </c>
      <c r="E2010" s="561">
        <f>AVERAGE(F2010:I2010)</f>
        <v>4.4575000000000005</v>
      </c>
      <c r="F2010" s="196">
        <v>4.47</v>
      </c>
      <c r="G2010" s="196">
        <v>4.47</v>
      </c>
      <c r="H2010" s="196">
        <v>4.45</v>
      </c>
      <c r="I2010" s="196">
        <v>4.4400000000000004</v>
      </c>
    </row>
    <row r="2011" spans="1:9">
      <c r="A2011" s="519"/>
      <c r="B2011" s="521"/>
      <c r="C2011" s="187" t="s">
        <v>4751</v>
      </c>
      <c r="D2011" s="439" t="s">
        <v>4752</v>
      </c>
      <c r="E2011" s="561">
        <f t="shared" si="147"/>
        <v>4.4824999999999999</v>
      </c>
      <c r="F2011" s="189">
        <v>4.49</v>
      </c>
      <c r="G2011" s="189">
        <v>4.4800000000000004</v>
      </c>
      <c r="H2011" s="189">
        <v>4.4800000000000004</v>
      </c>
      <c r="I2011" s="189">
        <v>4.4800000000000004</v>
      </c>
    </row>
    <row r="2012" spans="1:9">
      <c r="A2012" s="519"/>
      <c r="B2012" s="521"/>
      <c r="C2012" s="203" t="s">
        <v>4753</v>
      </c>
      <c r="D2012" s="204" t="s">
        <v>4754</v>
      </c>
      <c r="E2012" s="561">
        <f t="shared" si="147"/>
        <v>4.4824999999999999</v>
      </c>
      <c r="F2012" s="196">
        <v>4.49</v>
      </c>
      <c r="G2012" s="196">
        <v>4.4800000000000004</v>
      </c>
      <c r="H2012" s="196">
        <v>4.47</v>
      </c>
      <c r="I2012" s="196">
        <v>4.49</v>
      </c>
    </row>
    <row r="2013" spans="1:9" ht="16.5" customHeight="1">
      <c r="A2013" s="522" t="s">
        <v>5759</v>
      </c>
      <c r="B2013" s="520" t="s">
        <v>4476</v>
      </c>
      <c r="C2013" s="535"/>
      <c r="D2013" s="538"/>
      <c r="E2013" s="470">
        <f>AVERAGE(E2014:E2021)</f>
        <v>4.59375</v>
      </c>
      <c r="F2013" s="470">
        <f>AVERAGE(F2014:F2021)</f>
        <v>4.6237499999999994</v>
      </c>
      <c r="G2013" s="470">
        <f>AVERAGE(G2014:G2021)</f>
        <v>4.5625</v>
      </c>
      <c r="H2013" s="470">
        <f>AVERAGE(H2014:H2021)</f>
        <v>4.59375</v>
      </c>
      <c r="I2013" s="470">
        <f>AVERAGE(I2014:I2021)</f>
        <v>4.5950000000000006</v>
      </c>
    </row>
    <row r="2014" spans="1:9">
      <c r="A2014" s="519"/>
      <c r="B2014" s="521"/>
      <c r="C2014" s="185" t="s">
        <v>430</v>
      </c>
      <c r="D2014" s="445" t="s">
        <v>4755</v>
      </c>
      <c r="E2014" s="560">
        <f t="shared" ref="E2014:E2021" si="148">AVERAGE(F2014:I2014)</f>
        <v>4.5975000000000001</v>
      </c>
      <c r="F2014" s="196">
        <v>4.53</v>
      </c>
      <c r="G2014" s="196">
        <v>4.59</v>
      </c>
      <c r="H2014" s="196">
        <v>4.62</v>
      </c>
      <c r="I2014" s="196">
        <v>4.6500000000000004</v>
      </c>
    </row>
    <row r="2015" spans="1:9">
      <c r="A2015" s="519"/>
      <c r="B2015" s="521"/>
      <c r="C2015" s="203" t="s">
        <v>4756</v>
      </c>
      <c r="D2015" s="204" t="s">
        <v>4757</v>
      </c>
      <c r="E2015" s="561">
        <f t="shared" si="148"/>
        <v>4.42</v>
      </c>
      <c r="F2015" s="196">
        <v>4.41</v>
      </c>
      <c r="G2015" s="196">
        <v>4.4800000000000004</v>
      </c>
      <c r="H2015" s="196">
        <v>4.4400000000000004</v>
      </c>
      <c r="I2015" s="196">
        <v>4.3499999999999996</v>
      </c>
    </row>
    <row r="2016" spans="1:9">
      <c r="A2016" s="519"/>
      <c r="B2016" s="521"/>
      <c r="C2016" s="203" t="s">
        <v>4758</v>
      </c>
      <c r="D2016" s="204" t="s">
        <v>4759</v>
      </c>
      <c r="E2016" s="561">
        <f t="shared" si="148"/>
        <v>4.51</v>
      </c>
      <c r="F2016" s="196">
        <v>4.55</v>
      </c>
      <c r="G2016" s="196">
        <v>4.45</v>
      </c>
      <c r="H2016" s="196">
        <v>4.5199999999999996</v>
      </c>
      <c r="I2016" s="196">
        <v>4.5199999999999996</v>
      </c>
    </row>
    <row r="2017" spans="1:9">
      <c r="A2017" s="519"/>
      <c r="B2017" s="521"/>
      <c r="C2017" s="203" t="s">
        <v>4760</v>
      </c>
      <c r="D2017" s="204" t="s">
        <v>4761</v>
      </c>
      <c r="E2017" s="561">
        <f>AVERAGE(F2017:I2017)</f>
        <v>4.6100000000000003</v>
      </c>
      <c r="F2017" s="196">
        <v>4.7</v>
      </c>
      <c r="G2017" s="196">
        <v>4.4800000000000004</v>
      </c>
      <c r="H2017" s="196">
        <v>4.6399999999999997</v>
      </c>
      <c r="I2017" s="196">
        <v>4.62</v>
      </c>
    </row>
    <row r="2018" spans="1:9">
      <c r="A2018" s="519"/>
      <c r="B2018" s="521"/>
      <c r="C2018" s="203" t="s">
        <v>4760</v>
      </c>
      <c r="D2018" s="204" t="s">
        <v>4762</v>
      </c>
      <c r="E2018" s="561">
        <f>AVERAGE(F2018:I2018)</f>
        <v>4.625</v>
      </c>
      <c r="F2018" s="196">
        <v>4.7</v>
      </c>
      <c r="G2018" s="196">
        <v>4.5199999999999996</v>
      </c>
      <c r="H2018" s="196">
        <v>4.58</v>
      </c>
      <c r="I2018" s="196">
        <v>4.7</v>
      </c>
    </row>
    <row r="2019" spans="1:9">
      <c r="A2019" s="519"/>
      <c r="B2019" s="521"/>
      <c r="C2019" s="203" t="s">
        <v>4760</v>
      </c>
      <c r="D2019" s="204" t="s">
        <v>4763</v>
      </c>
      <c r="E2019" s="561">
        <f>AVERAGE(F2019:I2019)</f>
        <v>4.6924999999999999</v>
      </c>
      <c r="F2019" s="196">
        <v>4.7</v>
      </c>
      <c r="G2019" s="196">
        <v>4.7</v>
      </c>
      <c r="H2019" s="196">
        <v>4.67</v>
      </c>
      <c r="I2019" s="196">
        <v>4.7</v>
      </c>
    </row>
    <row r="2020" spans="1:9">
      <c r="A2020" s="519"/>
      <c r="B2020" s="521"/>
      <c r="C2020" s="203" t="s">
        <v>4764</v>
      </c>
      <c r="D2020" s="204" t="s">
        <v>4765</v>
      </c>
      <c r="E2020" s="561">
        <f>AVERAGE(F2020:I2020)</f>
        <v>4.5374999999999996</v>
      </c>
      <c r="F2020" s="196">
        <v>4.5599999999999996</v>
      </c>
      <c r="G2020" s="196">
        <v>4.47</v>
      </c>
      <c r="H2020" s="196">
        <v>4.5599999999999996</v>
      </c>
      <c r="I2020" s="196">
        <v>4.5599999999999996</v>
      </c>
    </row>
    <row r="2021" spans="1:9">
      <c r="A2021" s="519"/>
      <c r="B2021" s="521"/>
      <c r="C2021" s="203" t="s">
        <v>4766</v>
      </c>
      <c r="D2021" s="204" t="s">
        <v>4767</v>
      </c>
      <c r="E2021" s="561">
        <f t="shared" si="148"/>
        <v>4.7574999999999994</v>
      </c>
      <c r="F2021" s="196">
        <v>4.84</v>
      </c>
      <c r="G2021" s="196">
        <v>4.8099999999999996</v>
      </c>
      <c r="H2021" s="196">
        <v>4.72</v>
      </c>
      <c r="I2021" s="196">
        <v>4.66</v>
      </c>
    </row>
    <row r="2022" spans="1:9" ht="16.5" customHeight="1">
      <c r="A2022" s="522" t="s">
        <v>5759</v>
      </c>
      <c r="B2022" s="520" t="s">
        <v>4768</v>
      </c>
      <c r="C2022" s="535"/>
      <c r="D2022" s="538"/>
      <c r="E2022" s="470">
        <f>AVERAGE(E2023:E2030)</f>
        <v>4.9200000000000008</v>
      </c>
      <c r="F2022" s="470">
        <f>AVERAGE(F2023:F2030)</f>
        <v>4.9175000000000004</v>
      </c>
      <c r="G2022" s="470">
        <f>AVERAGE(G2023:G2030)</f>
        <v>4.9412500000000001</v>
      </c>
      <c r="H2022" s="470">
        <f>AVERAGE(H2023:H2030)</f>
        <v>4.8712499999999999</v>
      </c>
      <c r="I2022" s="470">
        <f>AVERAGE(I2023:I2030)</f>
        <v>4.95</v>
      </c>
    </row>
    <row r="2023" spans="1:9">
      <c r="A2023" s="519"/>
      <c r="B2023" s="521"/>
      <c r="C2023" s="185" t="s">
        <v>4769</v>
      </c>
      <c r="D2023" s="445" t="s">
        <v>4770</v>
      </c>
      <c r="E2023" s="560">
        <f t="shared" ref="E2023:E2030" si="149">AVERAGE(F2023:I2023)</f>
        <v>4.95</v>
      </c>
      <c r="F2023" s="196">
        <v>4.96</v>
      </c>
      <c r="G2023" s="196">
        <v>4.96</v>
      </c>
      <c r="H2023" s="196">
        <v>4.92</v>
      </c>
      <c r="I2023" s="196">
        <v>4.96</v>
      </c>
    </row>
    <row r="2024" spans="1:9">
      <c r="A2024" s="519"/>
      <c r="B2024" s="521"/>
      <c r="C2024" s="203" t="s">
        <v>4771</v>
      </c>
      <c r="D2024" s="204" t="s">
        <v>4772</v>
      </c>
      <c r="E2024" s="561">
        <f t="shared" si="149"/>
        <v>4.9400000000000004</v>
      </c>
      <c r="F2024" s="196">
        <v>4.96</v>
      </c>
      <c r="G2024" s="196">
        <v>4.96</v>
      </c>
      <c r="H2024" s="196">
        <v>4.88</v>
      </c>
      <c r="I2024" s="196">
        <v>4.96</v>
      </c>
    </row>
    <row r="2025" spans="1:9">
      <c r="A2025" s="519"/>
      <c r="B2025" s="521"/>
      <c r="C2025" s="203" t="s">
        <v>4769</v>
      </c>
      <c r="D2025" s="204" t="s">
        <v>4773</v>
      </c>
      <c r="E2025" s="561">
        <f t="shared" si="149"/>
        <v>4.9399999999999995</v>
      </c>
      <c r="F2025" s="196">
        <v>4.92</v>
      </c>
      <c r="G2025" s="196">
        <v>4.96</v>
      </c>
      <c r="H2025" s="196">
        <v>4.92</v>
      </c>
      <c r="I2025" s="196">
        <v>4.96</v>
      </c>
    </row>
    <row r="2026" spans="1:9">
      <c r="A2026" s="519"/>
      <c r="B2026" s="521"/>
      <c r="C2026" s="203" t="s">
        <v>4774</v>
      </c>
      <c r="D2026" s="204" t="s">
        <v>4775</v>
      </c>
      <c r="E2026" s="561">
        <f t="shared" si="149"/>
        <v>4.9400000000000004</v>
      </c>
      <c r="F2026" s="196">
        <v>4.96</v>
      </c>
      <c r="G2026" s="196">
        <v>4.96</v>
      </c>
      <c r="H2026" s="196">
        <v>4.88</v>
      </c>
      <c r="I2026" s="196">
        <v>4.96</v>
      </c>
    </row>
    <row r="2027" spans="1:9">
      <c r="A2027" s="519"/>
      <c r="B2027" s="521"/>
      <c r="C2027" s="203" t="s">
        <v>4769</v>
      </c>
      <c r="D2027" s="204" t="s">
        <v>4776</v>
      </c>
      <c r="E2027" s="561">
        <f t="shared" si="149"/>
        <v>4.9400000000000004</v>
      </c>
      <c r="F2027" s="196">
        <v>4.96</v>
      </c>
      <c r="G2027" s="196">
        <v>4.96</v>
      </c>
      <c r="H2027" s="196">
        <v>4.88</v>
      </c>
      <c r="I2027" s="196">
        <v>4.96</v>
      </c>
    </row>
    <row r="2028" spans="1:9">
      <c r="A2028" s="519"/>
      <c r="B2028" s="521"/>
      <c r="C2028" s="203" t="s">
        <v>4771</v>
      </c>
      <c r="D2028" s="204" t="s">
        <v>4777</v>
      </c>
      <c r="E2028" s="561">
        <f t="shared" si="149"/>
        <v>4.9400000000000004</v>
      </c>
      <c r="F2028" s="196">
        <v>4.96</v>
      </c>
      <c r="G2028" s="196">
        <v>4.96</v>
      </c>
      <c r="H2028" s="196">
        <v>4.88</v>
      </c>
      <c r="I2028" s="196">
        <v>4.96</v>
      </c>
    </row>
    <row r="2029" spans="1:9">
      <c r="A2029" s="519"/>
      <c r="B2029" s="521"/>
      <c r="C2029" s="203" t="s">
        <v>4769</v>
      </c>
      <c r="D2029" s="204" t="s">
        <v>4778</v>
      </c>
      <c r="E2029" s="561">
        <f t="shared" si="149"/>
        <v>4.8925000000000001</v>
      </c>
      <c r="F2029" s="196">
        <v>4.7699999999999996</v>
      </c>
      <c r="G2029" s="196">
        <v>4.96</v>
      </c>
      <c r="H2029" s="196">
        <v>4.88</v>
      </c>
      <c r="I2029" s="196">
        <v>4.96</v>
      </c>
    </row>
    <row r="2030" spans="1:9">
      <c r="A2030" s="519"/>
      <c r="B2030" s="521"/>
      <c r="C2030" s="203" t="s">
        <v>4769</v>
      </c>
      <c r="D2030" s="204" t="s">
        <v>4779</v>
      </c>
      <c r="E2030" s="561">
        <f t="shared" si="149"/>
        <v>4.8174999999999999</v>
      </c>
      <c r="F2030" s="196">
        <v>4.8499999999999996</v>
      </c>
      <c r="G2030" s="196">
        <v>4.8099999999999996</v>
      </c>
      <c r="H2030" s="196">
        <v>4.7300000000000004</v>
      </c>
      <c r="I2030" s="196">
        <v>4.88</v>
      </c>
    </row>
    <row r="2031" spans="1:9" ht="16.5" customHeight="1">
      <c r="A2031" s="522" t="s">
        <v>5760</v>
      </c>
      <c r="B2031" s="520" t="s">
        <v>155</v>
      </c>
      <c r="C2031" s="535"/>
      <c r="D2031" s="538"/>
      <c r="E2031" s="470">
        <f>AVERAGE(E2032:E2054)</f>
        <v>4.5016304347826086</v>
      </c>
      <c r="F2031" s="470">
        <f>AVERAGE(F2032:F2054)</f>
        <v>4.4995652173913037</v>
      </c>
      <c r="G2031" s="470">
        <f>AVERAGE(G2032:G2054)</f>
        <v>4.4995652173913046</v>
      </c>
      <c r="H2031" s="470">
        <f>AVERAGE(H2032:H2054)</f>
        <v>4.5004347826086954</v>
      </c>
      <c r="I2031" s="470">
        <f>AVERAGE(I2032:I2054)</f>
        <v>4.5069565217391299</v>
      </c>
    </row>
    <row r="2032" spans="1:9">
      <c r="A2032" s="519"/>
      <c r="B2032" s="521"/>
      <c r="C2032" s="185" t="s">
        <v>239</v>
      </c>
      <c r="D2032" s="445" t="s">
        <v>4798</v>
      </c>
      <c r="E2032" s="560">
        <f t="shared" ref="E2032:E2054" si="150">AVERAGE(F2032:I2032)</f>
        <v>4.3925000000000001</v>
      </c>
      <c r="F2032" s="196">
        <v>4.3499999999999996</v>
      </c>
      <c r="G2032" s="196">
        <v>4.43</v>
      </c>
      <c r="H2032" s="196">
        <v>4.38</v>
      </c>
      <c r="I2032" s="196">
        <v>4.41</v>
      </c>
    </row>
    <row r="2033" spans="1:9">
      <c r="A2033" s="519"/>
      <c r="B2033" s="521"/>
      <c r="C2033" s="203" t="s">
        <v>337</v>
      </c>
      <c r="D2033" s="204" t="s">
        <v>338</v>
      </c>
      <c r="E2033" s="561">
        <f t="shared" si="150"/>
        <v>5</v>
      </c>
      <c r="F2033" s="196">
        <v>5</v>
      </c>
      <c r="G2033" s="196">
        <v>5</v>
      </c>
      <c r="H2033" s="196">
        <v>5</v>
      </c>
      <c r="I2033" s="196">
        <v>5</v>
      </c>
    </row>
    <row r="2034" spans="1:9">
      <c r="A2034" s="519"/>
      <c r="B2034" s="521"/>
      <c r="C2034" s="203" t="s">
        <v>333</v>
      </c>
      <c r="D2034" s="204" t="s">
        <v>334</v>
      </c>
      <c r="E2034" s="561">
        <f t="shared" si="150"/>
        <v>4.5949999999999998</v>
      </c>
      <c r="F2034" s="196">
        <v>4.55</v>
      </c>
      <c r="G2034" s="196">
        <v>4.55</v>
      </c>
      <c r="H2034" s="196">
        <v>4.6399999999999997</v>
      </c>
      <c r="I2034" s="196">
        <v>4.6399999999999997</v>
      </c>
    </row>
    <row r="2035" spans="1:9">
      <c r="A2035" s="519"/>
      <c r="B2035" s="521"/>
      <c r="C2035" s="203" t="s">
        <v>331</v>
      </c>
      <c r="D2035" s="204" t="s">
        <v>332</v>
      </c>
      <c r="E2035" s="561">
        <f t="shared" si="150"/>
        <v>4.5350000000000001</v>
      </c>
      <c r="F2035" s="196">
        <v>4.57</v>
      </c>
      <c r="G2035" s="196">
        <v>4.5</v>
      </c>
      <c r="H2035" s="196">
        <v>4.57</v>
      </c>
      <c r="I2035" s="196">
        <v>4.5</v>
      </c>
    </row>
    <row r="2036" spans="1:9">
      <c r="A2036" s="519"/>
      <c r="B2036" s="521"/>
      <c r="C2036" s="203" t="s">
        <v>329</v>
      </c>
      <c r="D2036" s="204" t="s">
        <v>330</v>
      </c>
      <c r="E2036" s="561">
        <f t="shared" si="150"/>
        <v>4.67</v>
      </c>
      <c r="F2036" s="196">
        <v>4.67</v>
      </c>
      <c r="G2036" s="196">
        <v>4.67</v>
      </c>
      <c r="H2036" s="196">
        <v>4.67</v>
      </c>
      <c r="I2036" s="196">
        <v>4.67</v>
      </c>
    </row>
    <row r="2037" spans="1:9">
      <c r="A2037" s="519"/>
      <c r="B2037" s="521"/>
      <c r="C2037" s="203" t="s">
        <v>335</v>
      </c>
      <c r="D2037" s="204" t="s">
        <v>336</v>
      </c>
      <c r="E2037" s="561">
        <f t="shared" si="150"/>
        <v>4.82</v>
      </c>
      <c r="F2037" s="196">
        <v>4.82</v>
      </c>
      <c r="G2037" s="196">
        <v>4.82</v>
      </c>
      <c r="H2037" s="196">
        <v>4.82</v>
      </c>
      <c r="I2037" s="196">
        <v>4.82</v>
      </c>
    </row>
    <row r="2038" spans="1:9">
      <c r="A2038" s="519"/>
      <c r="B2038" s="521"/>
      <c r="C2038" s="203" t="s">
        <v>2765</v>
      </c>
      <c r="D2038" s="204" t="s">
        <v>328</v>
      </c>
      <c r="E2038" s="561">
        <f t="shared" si="150"/>
        <v>4.0824999999999996</v>
      </c>
      <c r="F2038" s="196">
        <v>4</v>
      </c>
      <c r="G2038" s="196">
        <v>4.1100000000000003</v>
      </c>
      <c r="H2038" s="196">
        <v>4.1100000000000003</v>
      </c>
      <c r="I2038" s="196">
        <v>4.1100000000000003</v>
      </c>
    </row>
    <row r="2039" spans="1:9">
      <c r="A2039" s="519"/>
      <c r="B2039" s="521"/>
      <c r="C2039" s="203" t="s">
        <v>4799</v>
      </c>
      <c r="D2039" s="204" t="s">
        <v>4800</v>
      </c>
      <c r="E2039" s="561">
        <f t="shared" si="150"/>
        <v>4.3899999999999997</v>
      </c>
      <c r="F2039" s="196">
        <v>4.3899999999999997</v>
      </c>
      <c r="G2039" s="196">
        <v>4.3899999999999997</v>
      </c>
      <c r="H2039" s="196">
        <v>4.3899999999999997</v>
      </c>
      <c r="I2039" s="196">
        <v>4.3899999999999997</v>
      </c>
    </row>
    <row r="2040" spans="1:9">
      <c r="A2040" s="519"/>
      <c r="B2040" s="521"/>
      <c r="C2040" s="203" t="s">
        <v>2762</v>
      </c>
      <c r="D2040" s="204" t="s">
        <v>2761</v>
      </c>
      <c r="E2040" s="561">
        <f t="shared" si="150"/>
        <v>4.4349999999999996</v>
      </c>
      <c r="F2040" s="196">
        <v>4.4000000000000004</v>
      </c>
      <c r="G2040" s="196">
        <v>4.46</v>
      </c>
      <c r="H2040" s="196">
        <v>4.42</v>
      </c>
      <c r="I2040" s="196">
        <v>4.46</v>
      </c>
    </row>
    <row r="2041" spans="1:9">
      <c r="A2041" s="519"/>
      <c r="B2041" s="521"/>
      <c r="C2041" s="203" t="s">
        <v>671</v>
      </c>
      <c r="D2041" s="204" t="s">
        <v>672</v>
      </c>
      <c r="E2041" s="561">
        <f t="shared" si="150"/>
        <v>4.5600000000000005</v>
      </c>
      <c r="F2041" s="196">
        <v>4.62</v>
      </c>
      <c r="G2041" s="196">
        <v>4.54</v>
      </c>
      <c r="H2041" s="196">
        <v>4.58</v>
      </c>
      <c r="I2041" s="196">
        <v>4.5</v>
      </c>
    </row>
    <row r="2042" spans="1:9">
      <c r="A2042" s="519"/>
      <c r="B2042" s="521"/>
      <c r="C2042" s="203" t="s">
        <v>669</v>
      </c>
      <c r="D2042" s="204" t="s">
        <v>670</v>
      </c>
      <c r="E2042" s="561">
        <f t="shared" si="150"/>
        <v>4.6125000000000007</v>
      </c>
      <c r="F2042" s="196">
        <v>4.62</v>
      </c>
      <c r="G2042" s="196">
        <v>4.54</v>
      </c>
      <c r="H2042" s="196">
        <v>4.62</v>
      </c>
      <c r="I2042" s="196">
        <v>4.67</v>
      </c>
    </row>
    <row r="2043" spans="1:9">
      <c r="A2043" s="519"/>
      <c r="B2043" s="521"/>
      <c r="C2043" s="203" t="s">
        <v>673</v>
      </c>
      <c r="D2043" s="204" t="s">
        <v>674</v>
      </c>
      <c r="E2043" s="561">
        <f t="shared" si="150"/>
        <v>4.5025000000000004</v>
      </c>
      <c r="F2043" s="196">
        <v>4.54</v>
      </c>
      <c r="G2043" s="196">
        <v>4.54</v>
      </c>
      <c r="H2043" s="196">
        <v>4.3099999999999996</v>
      </c>
      <c r="I2043" s="196">
        <v>4.62</v>
      </c>
    </row>
    <row r="2044" spans="1:9">
      <c r="A2044" s="519"/>
      <c r="B2044" s="521"/>
      <c r="C2044" s="203" t="s">
        <v>675</v>
      </c>
      <c r="D2044" s="204" t="s">
        <v>676</v>
      </c>
      <c r="E2044" s="561">
        <f t="shared" si="150"/>
        <v>4.2249999999999996</v>
      </c>
      <c r="F2044" s="196">
        <v>4.2699999999999996</v>
      </c>
      <c r="G2044" s="196">
        <v>4.18</v>
      </c>
      <c r="H2044" s="196">
        <v>4.2699999999999996</v>
      </c>
      <c r="I2044" s="196">
        <v>4.18</v>
      </c>
    </row>
    <row r="2045" spans="1:9">
      <c r="A2045" s="519"/>
      <c r="B2045" s="521"/>
      <c r="C2045" s="203" t="s">
        <v>239</v>
      </c>
      <c r="D2045" s="204" t="s">
        <v>4801</v>
      </c>
      <c r="E2045" s="561">
        <f t="shared" si="150"/>
        <v>4.3274999999999997</v>
      </c>
      <c r="F2045" s="196">
        <v>4.3</v>
      </c>
      <c r="G2045" s="196">
        <v>4.33</v>
      </c>
      <c r="H2045" s="196">
        <v>4.33</v>
      </c>
      <c r="I2045" s="196">
        <v>4.3499999999999996</v>
      </c>
    </row>
    <row r="2046" spans="1:9">
      <c r="A2046" s="519"/>
      <c r="B2046" s="521"/>
      <c r="C2046" s="203" t="s">
        <v>4802</v>
      </c>
      <c r="D2046" s="204" t="s">
        <v>4803</v>
      </c>
      <c r="E2046" s="561">
        <f t="shared" si="150"/>
        <v>4.4575000000000005</v>
      </c>
      <c r="F2046" s="196">
        <v>4.49</v>
      </c>
      <c r="G2046" s="196">
        <v>4.46</v>
      </c>
      <c r="H2046" s="196">
        <v>4.4400000000000004</v>
      </c>
      <c r="I2046" s="196">
        <v>4.4400000000000004</v>
      </c>
    </row>
    <row r="2047" spans="1:9">
      <c r="A2047" s="519"/>
      <c r="B2047" s="521"/>
      <c r="C2047" s="203" t="s">
        <v>4804</v>
      </c>
      <c r="D2047" s="204" t="s">
        <v>4805</v>
      </c>
      <c r="E2047" s="561">
        <f t="shared" si="150"/>
        <v>4.4375</v>
      </c>
      <c r="F2047" s="196">
        <v>4.47</v>
      </c>
      <c r="G2047" s="196">
        <v>4.42</v>
      </c>
      <c r="H2047" s="196">
        <v>4.47</v>
      </c>
      <c r="I2047" s="196">
        <v>4.3899999999999997</v>
      </c>
    </row>
    <row r="2048" spans="1:9">
      <c r="A2048" s="519"/>
      <c r="B2048" s="521"/>
      <c r="C2048" s="203" t="s">
        <v>4806</v>
      </c>
      <c r="D2048" s="204" t="s">
        <v>4807</v>
      </c>
      <c r="E2048" s="561">
        <f t="shared" si="150"/>
        <v>4.49</v>
      </c>
      <c r="F2048" s="196">
        <v>4.4800000000000004</v>
      </c>
      <c r="G2048" s="196">
        <v>4.4800000000000004</v>
      </c>
      <c r="H2048" s="196">
        <v>4.5</v>
      </c>
      <c r="I2048" s="196">
        <v>4.5</v>
      </c>
    </row>
    <row r="2049" spans="1:9">
      <c r="A2049" s="519"/>
      <c r="B2049" s="521"/>
      <c r="C2049" s="203" t="s">
        <v>4808</v>
      </c>
      <c r="D2049" s="204" t="s">
        <v>4809</v>
      </c>
      <c r="E2049" s="561">
        <f t="shared" si="150"/>
        <v>4.375</v>
      </c>
      <c r="F2049" s="196">
        <v>4.3499999999999996</v>
      </c>
      <c r="G2049" s="196">
        <v>4.38</v>
      </c>
      <c r="H2049" s="196">
        <v>4.3600000000000003</v>
      </c>
      <c r="I2049" s="196">
        <v>4.41</v>
      </c>
    </row>
    <row r="2050" spans="1:9">
      <c r="A2050" s="519"/>
      <c r="B2050" s="521"/>
      <c r="C2050" s="203" t="s">
        <v>4806</v>
      </c>
      <c r="D2050" s="204" t="s">
        <v>4810</v>
      </c>
      <c r="E2050" s="561">
        <f t="shared" si="150"/>
        <v>4.5149999999999997</v>
      </c>
      <c r="F2050" s="196">
        <v>4.5</v>
      </c>
      <c r="G2050" s="196">
        <v>4.5199999999999996</v>
      </c>
      <c r="H2050" s="196">
        <v>4.54</v>
      </c>
      <c r="I2050" s="196">
        <v>4.5</v>
      </c>
    </row>
    <row r="2051" spans="1:9">
      <c r="A2051" s="519"/>
      <c r="B2051" s="521"/>
      <c r="C2051" s="203" t="s">
        <v>677</v>
      </c>
      <c r="D2051" s="204" t="s">
        <v>678</v>
      </c>
      <c r="E2051" s="561">
        <f t="shared" si="150"/>
        <v>4.5999999999999996</v>
      </c>
      <c r="F2051" s="196">
        <v>4.5999999999999996</v>
      </c>
      <c r="G2051" s="196">
        <v>4.5999999999999996</v>
      </c>
      <c r="H2051" s="196">
        <v>4.5999999999999996</v>
      </c>
      <c r="I2051" s="196">
        <v>4.5999999999999996</v>
      </c>
    </row>
    <row r="2052" spans="1:9">
      <c r="A2052" s="519"/>
      <c r="B2052" s="521"/>
      <c r="C2052" s="203" t="s">
        <v>4811</v>
      </c>
      <c r="D2052" s="204" t="s">
        <v>4812</v>
      </c>
      <c r="E2052" s="561">
        <f t="shared" si="150"/>
        <v>4.4575000000000005</v>
      </c>
      <c r="F2052" s="196">
        <v>4.4400000000000004</v>
      </c>
      <c r="G2052" s="196">
        <v>4.4800000000000004</v>
      </c>
      <c r="H2052" s="196">
        <v>4.45</v>
      </c>
      <c r="I2052" s="196">
        <v>4.46</v>
      </c>
    </row>
    <row r="2053" spans="1:9">
      <c r="A2053" s="519"/>
      <c r="B2053" s="521"/>
      <c r="C2053" s="203" t="s">
        <v>4813</v>
      </c>
      <c r="D2053" s="204" t="s">
        <v>4814</v>
      </c>
      <c r="E2053" s="561">
        <f t="shared" si="150"/>
        <v>4.5250000000000004</v>
      </c>
      <c r="F2053" s="196">
        <v>4.53</v>
      </c>
      <c r="G2053" s="196">
        <v>4.53</v>
      </c>
      <c r="H2053" s="196">
        <v>4.51</v>
      </c>
      <c r="I2053" s="196">
        <v>4.53</v>
      </c>
    </row>
    <row r="2054" spans="1:9">
      <c r="A2054" s="519"/>
      <c r="B2054" s="521"/>
      <c r="C2054" s="203" t="s">
        <v>2770</v>
      </c>
      <c r="D2054" s="204" t="s">
        <v>2771</v>
      </c>
      <c r="E2054" s="561">
        <f t="shared" si="150"/>
        <v>4.5325000000000006</v>
      </c>
      <c r="F2054" s="196">
        <v>4.53</v>
      </c>
      <c r="G2054" s="196">
        <v>4.5599999999999996</v>
      </c>
      <c r="H2054" s="196">
        <v>4.53</v>
      </c>
      <c r="I2054" s="196">
        <v>4.51</v>
      </c>
    </row>
    <row r="2055" spans="1:9" ht="16.5" customHeight="1">
      <c r="A2055" s="522" t="s">
        <v>5760</v>
      </c>
      <c r="B2055" s="520" t="s">
        <v>4839</v>
      </c>
      <c r="C2055" s="535"/>
      <c r="D2055" s="538"/>
      <c r="E2055" s="470">
        <f>AVERAGE(E2056:E2066)</f>
        <v>4.5579545454545451</v>
      </c>
      <c r="F2055" s="470">
        <f>AVERAGE(F2056:F2066)</f>
        <v>4.5545454545454547</v>
      </c>
      <c r="G2055" s="470">
        <f>AVERAGE(G2056:G2066)</f>
        <v>4.5509090909090908</v>
      </c>
      <c r="H2055" s="470">
        <f>AVERAGE(H2056:H2066)</f>
        <v>4.5245454545454544</v>
      </c>
      <c r="I2055" s="470">
        <f>AVERAGE(I2056:I2066)</f>
        <v>4.6018181818181825</v>
      </c>
    </row>
    <row r="2056" spans="1:9">
      <c r="A2056" s="519"/>
      <c r="B2056" s="521"/>
      <c r="C2056" s="185" t="s">
        <v>4840</v>
      </c>
      <c r="D2056" s="445" t="s">
        <v>4841</v>
      </c>
      <c r="E2056" s="560">
        <f t="shared" ref="E2056:E2066" si="151">AVERAGE(F2056:I2056)</f>
        <v>4.5999999999999996</v>
      </c>
      <c r="F2056" s="196">
        <v>4.5999999999999996</v>
      </c>
      <c r="G2056" s="196">
        <v>4.57</v>
      </c>
      <c r="H2056" s="196">
        <v>4.58</v>
      </c>
      <c r="I2056" s="196">
        <v>4.6500000000000004</v>
      </c>
    </row>
    <row r="2057" spans="1:9">
      <c r="A2057" s="519"/>
      <c r="B2057" s="521"/>
      <c r="C2057" s="203" t="s">
        <v>4842</v>
      </c>
      <c r="D2057" s="204" t="s">
        <v>4843</v>
      </c>
      <c r="E2057" s="561">
        <f t="shared" si="151"/>
        <v>4.5575000000000001</v>
      </c>
      <c r="F2057" s="196">
        <v>4.54</v>
      </c>
      <c r="G2057" s="196">
        <v>4.54</v>
      </c>
      <c r="H2057" s="196">
        <v>4.5199999999999996</v>
      </c>
      <c r="I2057" s="196">
        <v>4.63</v>
      </c>
    </row>
    <row r="2058" spans="1:9">
      <c r="A2058" s="519"/>
      <c r="B2058" s="521"/>
      <c r="C2058" s="203" t="s">
        <v>4842</v>
      </c>
      <c r="D2058" s="204" t="s">
        <v>4844</v>
      </c>
      <c r="E2058" s="561">
        <f t="shared" si="151"/>
        <v>4.5525000000000002</v>
      </c>
      <c r="F2058" s="196">
        <v>4.5599999999999996</v>
      </c>
      <c r="G2058" s="196">
        <v>4.53</v>
      </c>
      <c r="H2058" s="196">
        <v>4.5199999999999996</v>
      </c>
      <c r="I2058" s="196">
        <v>4.5999999999999996</v>
      </c>
    </row>
    <row r="2059" spans="1:9">
      <c r="A2059" s="519"/>
      <c r="B2059" s="521"/>
      <c r="C2059" s="203" t="s">
        <v>4840</v>
      </c>
      <c r="D2059" s="204" t="s">
        <v>146</v>
      </c>
      <c r="E2059" s="561">
        <f t="shared" si="151"/>
        <v>4.6300000000000008</v>
      </c>
      <c r="F2059" s="196">
        <v>4.63</v>
      </c>
      <c r="G2059" s="196">
        <v>4.62</v>
      </c>
      <c r="H2059" s="196">
        <v>4.62</v>
      </c>
      <c r="I2059" s="196">
        <v>4.6500000000000004</v>
      </c>
    </row>
    <row r="2060" spans="1:9">
      <c r="A2060" s="519"/>
      <c r="B2060" s="521"/>
      <c r="C2060" s="203" t="s">
        <v>4845</v>
      </c>
      <c r="D2060" s="204" t="s">
        <v>4846</v>
      </c>
      <c r="E2060" s="561">
        <f t="shared" si="151"/>
        <v>4.6225000000000005</v>
      </c>
      <c r="F2060" s="196">
        <v>4.62</v>
      </c>
      <c r="G2060" s="196">
        <v>4.6100000000000003</v>
      </c>
      <c r="H2060" s="196">
        <v>4.57</v>
      </c>
      <c r="I2060" s="196">
        <v>4.6900000000000004</v>
      </c>
    </row>
    <row r="2061" spans="1:9">
      <c r="A2061" s="519"/>
      <c r="B2061" s="521"/>
      <c r="C2061" s="203" t="s">
        <v>4847</v>
      </c>
      <c r="D2061" s="204" t="s">
        <v>4848</v>
      </c>
      <c r="E2061" s="561">
        <f t="shared" si="151"/>
        <v>4.5474999999999994</v>
      </c>
      <c r="F2061" s="196">
        <v>4.55</v>
      </c>
      <c r="G2061" s="196">
        <v>4.5599999999999996</v>
      </c>
      <c r="H2061" s="196">
        <v>4.5199999999999996</v>
      </c>
      <c r="I2061" s="196">
        <v>4.5599999999999996</v>
      </c>
    </row>
    <row r="2062" spans="1:9">
      <c r="A2062" s="519"/>
      <c r="B2062" s="521"/>
      <c r="C2062" s="203" t="s">
        <v>4849</v>
      </c>
      <c r="D2062" s="204" t="s">
        <v>4850</v>
      </c>
      <c r="E2062" s="561">
        <f t="shared" si="151"/>
        <v>4.6050000000000004</v>
      </c>
      <c r="F2062" s="196">
        <v>4.5999999999999996</v>
      </c>
      <c r="G2062" s="196">
        <v>4.6100000000000003</v>
      </c>
      <c r="H2062" s="196">
        <v>4.58</v>
      </c>
      <c r="I2062" s="196">
        <v>4.63</v>
      </c>
    </row>
    <row r="2063" spans="1:9">
      <c r="A2063" s="519"/>
      <c r="B2063" s="521"/>
      <c r="C2063" s="203" t="s">
        <v>4851</v>
      </c>
      <c r="D2063" s="204" t="s">
        <v>4852</v>
      </c>
      <c r="E2063" s="561">
        <f t="shared" si="151"/>
        <v>4.3275000000000006</v>
      </c>
      <c r="F2063" s="196">
        <v>4.32</v>
      </c>
      <c r="G2063" s="196">
        <v>4.3</v>
      </c>
      <c r="H2063" s="196">
        <v>4.28</v>
      </c>
      <c r="I2063" s="196">
        <v>4.41</v>
      </c>
    </row>
    <row r="2064" spans="1:9">
      <c r="A2064" s="519"/>
      <c r="B2064" s="521"/>
      <c r="C2064" s="203" t="s">
        <v>4853</v>
      </c>
      <c r="D2064" s="204" t="s">
        <v>307</v>
      </c>
      <c r="E2064" s="561">
        <f t="shared" si="151"/>
        <v>4.5949999999999998</v>
      </c>
      <c r="F2064" s="196">
        <v>4.5999999999999996</v>
      </c>
      <c r="G2064" s="196">
        <v>4.5999999999999996</v>
      </c>
      <c r="H2064" s="196">
        <v>4.5599999999999996</v>
      </c>
      <c r="I2064" s="196">
        <v>4.62</v>
      </c>
    </row>
    <row r="2065" spans="1:9">
      <c r="A2065" s="519"/>
      <c r="B2065" s="521"/>
      <c r="C2065" s="203" t="s">
        <v>4854</v>
      </c>
      <c r="D2065" s="204" t="s">
        <v>4855</v>
      </c>
      <c r="E2065" s="561">
        <f t="shared" si="151"/>
        <v>4.5425000000000004</v>
      </c>
      <c r="F2065" s="196">
        <v>4.54</v>
      </c>
      <c r="G2065" s="196">
        <v>4.54</v>
      </c>
      <c r="H2065" s="196">
        <v>4.51</v>
      </c>
      <c r="I2065" s="196">
        <v>4.58</v>
      </c>
    </row>
    <row r="2066" spans="1:9">
      <c r="A2066" s="519"/>
      <c r="B2066" s="521"/>
      <c r="C2066" s="187" t="s">
        <v>4856</v>
      </c>
      <c r="D2066" s="439" t="s">
        <v>4857</v>
      </c>
      <c r="E2066" s="561">
        <f t="shared" si="151"/>
        <v>4.5575000000000001</v>
      </c>
      <c r="F2066" s="189">
        <v>4.54</v>
      </c>
      <c r="G2066" s="189">
        <v>4.58</v>
      </c>
      <c r="H2066" s="189">
        <v>4.51</v>
      </c>
      <c r="I2066" s="189">
        <v>4.5999999999999996</v>
      </c>
    </row>
    <row r="2067" spans="1:9" ht="16.5" customHeight="1">
      <c r="A2067" s="522" t="s">
        <v>5760</v>
      </c>
      <c r="B2067" s="520" t="s">
        <v>4860</v>
      </c>
      <c r="C2067" s="535"/>
      <c r="D2067" s="538"/>
      <c r="E2067" s="470">
        <f>AVERAGE(E2068:E2075)</f>
        <v>4.7493749999999997</v>
      </c>
      <c r="F2067" s="470">
        <f>AVERAGE(F2068:F2075)</f>
        <v>4.71875</v>
      </c>
      <c r="G2067" s="470">
        <f>AVERAGE(G2068:G2075)</f>
        <v>4.7525000000000004</v>
      </c>
      <c r="H2067" s="470">
        <f>AVERAGE(H2068:H2075)</f>
        <v>4.7749999999999995</v>
      </c>
      <c r="I2067" s="470">
        <f>AVERAGE(I2068:I2075)</f>
        <v>4.7512500000000006</v>
      </c>
    </row>
    <row r="2068" spans="1:9">
      <c r="A2068" s="519"/>
      <c r="B2068" s="521"/>
      <c r="C2068" s="185" t="s">
        <v>4854</v>
      </c>
      <c r="D2068" s="445" t="s">
        <v>4861</v>
      </c>
      <c r="E2068" s="560">
        <f t="shared" ref="E2068:E2075" si="152">AVERAGE(F2068:I2068)</f>
        <v>4.9550000000000001</v>
      </c>
      <c r="F2068" s="196">
        <v>4.9400000000000004</v>
      </c>
      <c r="G2068" s="196">
        <v>5</v>
      </c>
      <c r="H2068" s="196">
        <v>5</v>
      </c>
      <c r="I2068" s="196">
        <v>4.88</v>
      </c>
    </row>
    <row r="2069" spans="1:9">
      <c r="A2069" s="519"/>
      <c r="B2069" s="521"/>
      <c r="C2069" s="203" t="s">
        <v>4862</v>
      </c>
      <c r="D2069" s="204" t="s">
        <v>4863</v>
      </c>
      <c r="E2069" s="561">
        <f t="shared" si="152"/>
        <v>4.9249999999999998</v>
      </c>
      <c r="F2069" s="196">
        <v>4.9400000000000004</v>
      </c>
      <c r="G2069" s="196">
        <v>4.9400000000000004</v>
      </c>
      <c r="H2069" s="196">
        <v>4.9400000000000004</v>
      </c>
      <c r="I2069" s="196">
        <v>4.88</v>
      </c>
    </row>
    <row r="2070" spans="1:9">
      <c r="A2070" s="519"/>
      <c r="B2070" s="521"/>
      <c r="C2070" s="203" t="s">
        <v>4862</v>
      </c>
      <c r="D2070" s="204" t="s">
        <v>4864</v>
      </c>
      <c r="E2070" s="561">
        <f t="shared" si="152"/>
        <v>4.9075000000000006</v>
      </c>
      <c r="F2070" s="196">
        <v>4.75</v>
      </c>
      <c r="G2070" s="196">
        <v>4.9400000000000004</v>
      </c>
      <c r="H2070" s="196">
        <v>5</v>
      </c>
      <c r="I2070" s="196">
        <v>4.9400000000000004</v>
      </c>
    </row>
    <row r="2071" spans="1:9">
      <c r="A2071" s="519"/>
      <c r="B2071" s="521"/>
      <c r="C2071" s="203" t="s">
        <v>4854</v>
      </c>
      <c r="D2071" s="204" t="s">
        <v>4865</v>
      </c>
      <c r="E2071" s="561">
        <f t="shared" si="152"/>
        <v>4.875</v>
      </c>
      <c r="F2071" s="196">
        <v>4.8099999999999996</v>
      </c>
      <c r="G2071" s="196">
        <v>4.88</v>
      </c>
      <c r="H2071" s="196">
        <v>4.9400000000000004</v>
      </c>
      <c r="I2071" s="196">
        <v>4.87</v>
      </c>
    </row>
    <row r="2072" spans="1:9">
      <c r="A2072" s="519"/>
      <c r="B2072" s="521"/>
      <c r="C2072" s="203" t="s">
        <v>4866</v>
      </c>
      <c r="D2072" s="204" t="s">
        <v>4867</v>
      </c>
      <c r="E2072" s="561">
        <f t="shared" si="152"/>
        <v>4.8774999999999995</v>
      </c>
      <c r="F2072" s="196">
        <v>4.8099999999999996</v>
      </c>
      <c r="G2072" s="196">
        <v>4.9400000000000004</v>
      </c>
      <c r="H2072" s="196">
        <v>4.88</v>
      </c>
      <c r="I2072" s="196">
        <v>4.88</v>
      </c>
    </row>
    <row r="2073" spans="1:9">
      <c r="A2073" s="519"/>
      <c r="B2073" s="521"/>
      <c r="C2073" s="203" t="s">
        <v>4868</v>
      </c>
      <c r="D2073" s="204" t="s">
        <v>4869</v>
      </c>
      <c r="E2073" s="561">
        <f t="shared" si="152"/>
        <v>4.4250000000000007</v>
      </c>
      <c r="F2073" s="196">
        <v>4.4400000000000004</v>
      </c>
      <c r="G2073" s="196">
        <v>4.4400000000000004</v>
      </c>
      <c r="H2073" s="196">
        <v>4.38</v>
      </c>
      <c r="I2073" s="196">
        <v>4.4400000000000004</v>
      </c>
    </row>
    <row r="2074" spans="1:9">
      <c r="A2074" s="519"/>
      <c r="B2074" s="521"/>
      <c r="C2074" s="203" t="s">
        <v>4870</v>
      </c>
      <c r="D2074" s="204" t="s">
        <v>4871</v>
      </c>
      <c r="E2074" s="561">
        <f t="shared" si="152"/>
        <v>4.5750000000000002</v>
      </c>
      <c r="F2074" s="196">
        <v>4.62</v>
      </c>
      <c r="G2074" s="196">
        <v>4.5</v>
      </c>
      <c r="H2074" s="196">
        <v>4.62</v>
      </c>
      <c r="I2074" s="196">
        <v>4.5599999999999996</v>
      </c>
    </row>
    <row r="2075" spans="1:9">
      <c r="A2075" s="519"/>
      <c r="B2075" s="521"/>
      <c r="C2075" s="203" t="s">
        <v>4872</v>
      </c>
      <c r="D2075" s="204" t="s">
        <v>4873</v>
      </c>
      <c r="E2075" s="561">
        <f t="shared" si="152"/>
        <v>4.4550000000000001</v>
      </c>
      <c r="F2075" s="196">
        <v>4.4400000000000004</v>
      </c>
      <c r="G2075" s="196">
        <v>4.38</v>
      </c>
      <c r="H2075" s="196">
        <v>4.4400000000000004</v>
      </c>
      <c r="I2075" s="196">
        <v>4.5599999999999996</v>
      </c>
    </row>
    <row r="2076" spans="1:9" ht="16.5" customHeight="1">
      <c r="A2076" s="522" t="s">
        <v>5760</v>
      </c>
      <c r="B2076" s="520" t="s">
        <v>4879</v>
      </c>
      <c r="C2076" s="535"/>
      <c r="D2076" s="538"/>
      <c r="E2076" s="470">
        <f>AVERAGE(E2077:E2081)</f>
        <v>4.923161764705883</v>
      </c>
      <c r="F2076" s="470">
        <f>AVERAGE(F2077:F2081)</f>
        <v>4.9294117647058826</v>
      </c>
      <c r="G2076" s="470">
        <f>AVERAGE(G2077:G2081)</f>
        <v>4.9529411764705884</v>
      </c>
      <c r="H2076" s="470">
        <f>AVERAGE(H2077:H2081)</f>
        <v>4.9058823529411768</v>
      </c>
      <c r="I2076" s="470">
        <f>AVERAGE(I2077:I2081)</f>
        <v>4.9044117647058822</v>
      </c>
    </row>
    <row r="2077" spans="1:9">
      <c r="A2077" s="519"/>
      <c r="B2077" s="521"/>
      <c r="C2077" s="185" t="s">
        <v>4880</v>
      </c>
      <c r="D2077" s="438" t="s">
        <v>4881</v>
      </c>
      <c r="E2077" s="560">
        <f>AVERAGE(F2077:I2077)</f>
        <v>4.9264705882352944</v>
      </c>
      <c r="F2077" s="209">
        <v>4.9411764705882355</v>
      </c>
      <c r="G2077" s="209">
        <v>4.9411764705882355</v>
      </c>
      <c r="H2077" s="209">
        <v>4.882352941176471</v>
      </c>
      <c r="I2077" s="209">
        <v>4.9411764705882355</v>
      </c>
    </row>
    <row r="2078" spans="1:9">
      <c r="A2078" s="519"/>
      <c r="B2078" s="521"/>
      <c r="C2078" s="187" t="s">
        <v>4882</v>
      </c>
      <c r="D2078" s="442" t="s">
        <v>4883</v>
      </c>
      <c r="E2078" s="561">
        <f>AVERAGE(F2078:I2078)</f>
        <v>4.9411764705882355</v>
      </c>
      <c r="F2078" s="210">
        <v>4.9411764705882355</v>
      </c>
      <c r="G2078" s="210">
        <v>5</v>
      </c>
      <c r="H2078" s="210">
        <v>4.9411764705882355</v>
      </c>
      <c r="I2078" s="210">
        <v>4.882352941176471</v>
      </c>
    </row>
    <row r="2079" spans="1:9">
      <c r="A2079" s="519"/>
      <c r="B2079" s="521"/>
      <c r="C2079" s="187" t="s">
        <v>4880</v>
      </c>
      <c r="D2079" s="442" t="s">
        <v>1081</v>
      </c>
      <c r="E2079" s="561">
        <f>AVERAGE(F2079:I2079)</f>
        <v>4.9117647058823533</v>
      </c>
      <c r="F2079" s="210">
        <v>4.882352941176471</v>
      </c>
      <c r="G2079" s="210">
        <v>4.9411764705882355</v>
      </c>
      <c r="H2079" s="210">
        <v>4.882352941176471</v>
      </c>
      <c r="I2079" s="210">
        <v>4.9411764705882355</v>
      </c>
    </row>
    <row r="2080" spans="1:9">
      <c r="A2080" s="519"/>
      <c r="B2080" s="521"/>
      <c r="C2080" s="187" t="s">
        <v>4880</v>
      </c>
      <c r="D2080" s="442" t="s">
        <v>4884</v>
      </c>
      <c r="E2080" s="561">
        <f>AVERAGE(F2080:I2080)</f>
        <v>4.9264705882352944</v>
      </c>
      <c r="F2080" s="210">
        <v>4.9411764705882355</v>
      </c>
      <c r="G2080" s="210">
        <v>4.9411764705882355</v>
      </c>
      <c r="H2080" s="210">
        <v>4.9411764705882355</v>
      </c>
      <c r="I2080" s="210">
        <v>4.882352941176471</v>
      </c>
    </row>
    <row r="2081" spans="1:14">
      <c r="A2081" s="519"/>
      <c r="B2081" s="521"/>
      <c r="C2081" s="187" t="s">
        <v>4880</v>
      </c>
      <c r="D2081" s="442" t="s">
        <v>4885</v>
      </c>
      <c r="E2081" s="561">
        <f>AVERAGE(F2081:I2081)</f>
        <v>4.9099264705882355</v>
      </c>
      <c r="F2081" s="211">
        <v>4.9411764705882355</v>
      </c>
      <c r="G2081" s="211">
        <v>4.9411764705882355</v>
      </c>
      <c r="H2081" s="211">
        <v>4.882352941176471</v>
      </c>
      <c r="I2081" s="211">
        <v>4.875</v>
      </c>
    </row>
    <row r="2082" spans="1:14" ht="16.5" customHeight="1">
      <c r="A2082" s="522" t="s">
        <v>5760</v>
      </c>
      <c r="B2082" s="520" t="s">
        <v>4891</v>
      </c>
      <c r="C2082" s="535"/>
      <c r="D2082" s="538"/>
      <c r="E2082" s="470">
        <f>AVERAGE(E2083:E2086)</f>
        <v>4.3786280959752322</v>
      </c>
      <c r="F2082" s="470">
        <f>AVERAGE(F2083:F2086)</f>
        <v>4.3832236842105265</v>
      </c>
      <c r="G2082" s="470">
        <f>AVERAGE(G2083:G2086)</f>
        <v>4.4048847609219131</v>
      </c>
      <c r="H2082" s="470">
        <f>AVERAGE(H2083:H2086)</f>
        <v>4.3497592019263847</v>
      </c>
      <c r="I2082" s="470">
        <f>AVERAGE(I2083:I2086)</f>
        <v>4.3766447368421053</v>
      </c>
    </row>
    <row r="2083" spans="1:14">
      <c r="A2083" s="519"/>
      <c r="B2083" s="521"/>
      <c r="C2083" s="185" t="s">
        <v>4894</v>
      </c>
      <c r="D2083" s="438" t="s">
        <v>4893</v>
      </c>
      <c r="E2083" s="560">
        <f>AVERAGE(F2083:I2083)</f>
        <v>4.3951023391812862</v>
      </c>
      <c r="F2083" s="369">
        <v>4.4013157894736841</v>
      </c>
      <c r="G2083" s="369">
        <v>4.4313725490196081</v>
      </c>
      <c r="H2083" s="369">
        <v>4.3464052287581696</v>
      </c>
      <c r="I2083" s="369">
        <v>4.4013157894736841</v>
      </c>
    </row>
    <row r="2084" spans="1:14">
      <c r="A2084" s="519"/>
      <c r="B2084" s="521"/>
      <c r="C2084" s="187" t="s">
        <v>4895</v>
      </c>
      <c r="D2084" s="442" t="s">
        <v>4896</v>
      </c>
      <c r="E2084" s="561">
        <f>AVERAGE(F2084:I2084)</f>
        <v>4.3677653078775371</v>
      </c>
      <c r="F2084" s="210">
        <v>4.3684210526315788</v>
      </c>
      <c r="G2084" s="210">
        <v>4.3986928104575167</v>
      </c>
      <c r="H2084" s="210">
        <v>4.3355263157894735</v>
      </c>
      <c r="I2084" s="210">
        <v>4.3684210526315788</v>
      </c>
    </row>
    <row r="2085" spans="1:14">
      <c r="A2085" s="519"/>
      <c r="B2085" s="521"/>
      <c r="C2085" s="187" t="s">
        <v>4892</v>
      </c>
      <c r="D2085" s="442" t="s">
        <v>4897</v>
      </c>
      <c r="E2085" s="561">
        <f>AVERAGE(F2085:I2085)</f>
        <v>4.3651315789473681</v>
      </c>
      <c r="F2085" s="210">
        <v>4.3815789473684212</v>
      </c>
      <c r="G2085" s="210">
        <v>4.3881578947368425</v>
      </c>
      <c r="H2085" s="210">
        <v>4.3289473684210522</v>
      </c>
      <c r="I2085" s="210">
        <v>4.3618421052631575</v>
      </c>
    </row>
    <row r="2086" spans="1:14">
      <c r="A2086" s="519"/>
      <c r="B2086" s="521"/>
      <c r="C2086" s="205" t="s">
        <v>4892</v>
      </c>
      <c r="D2086" s="473" t="s">
        <v>4898</v>
      </c>
      <c r="E2086" s="562">
        <f>AVERAGE(F2086:I2086)</f>
        <v>4.3865131578947372</v>
      </c>
      <c r="F2086" s="476">
        <v>4.3815789473684212</v>
      </c>
      <c r="G2086" s="476">
        <v>4.4013157894736841</v>
      </c>
      <c r="H2086" s="476">
        <v>4.3881578947368425</v>
      </c>
      <c r="I2086" s="476">
        <v>4.375</v>
      </c>
    </row>
    <row r="2087" spans="1:14">
      <c r="A2087" s="520" t="s">
        <v>5761</v>
      </c>
      <c r="B2087" s="535"/>
      <c r="C2087" s="535"/>
      <c r="D2087" s="538"/>
      <c r="E2087" s="470">
        <f>AVERAGEIF($C1884:$C2086,"**",E1884:E2086)</f>
        <v>4.5649066369969065</v>
      </c>
      <c r="F2087" s="470">
        <f t="shared" ref="F2087:I2087" si="153">AVERAGEIF($C1884:$C2086,"**",F1884:F2086)</f>
        <v>4.5663584432628896</v>
      </c>
      <c r="G2087" s="470">
        <f t="shared" si="153"/>
        <v>4.5641535050328317</v>
      </c>
      <c r="H2087" s="470">
        <f t="shared" si="153"/>
        <v>4.5553720031109313</v>
      </c>
      <c r="I2087" s="470">
        <f t="shared" si="153"/>
        <v>4.5737425965809679</v>
      </c>
    </row>
    <row r="2088" spans="1:14" ht="16.5" customHeight="1">
      <c r="A2088" s="522" t="s">
        <v>5762</v>
      </c>
      <c r="B2088" s="520" t="s">
        <v>155</v>
      </c>
      <c r="C2088" s="535"/>
      <c r="D2088" s="538"/>
      <c r="E2088" s="470">
        <f>AVERAGE(E2089:E2113)</f>
        <v>4.4736344087826545</v>
      </c>
      <c r="F2088" s="470">
        <f>AVERAGE(F2089:F2113)</f>
        <v>4.4713308765345587</v>
      </c>
      <c r="G2088" s="470">
        <f>AVERAGE(G2089:G2113)</f>
        <v>4.4896241637389736</v>
      </c>
      <c r="H2088" s="470">
        <f>AVERAGE(H2089:H2113)</f>
        <v>4.4610627542242192</v>
      </c>
      <c r="I2088" s="470">
        <f>AVERAGE(I2089:I2113)</f>
        <v>4.4725198406328612</v>
      </c>
    </row>
    <row r="2089" spans="1:14">
      <c r="A2089" s="519"/>
      <c r="B2089" s="521"/>
      <c r="C2089" s="185" t="s">
        <v>4911</v>
      </c>
      <c r="D2089" s="445" t="s">
        <v>4912</v>
      </c>
      <c r="E2089" s="560">
        <f t="shared" ref="E2089:E2113" si="154">AVERAGE(F2089:I2089)</f>
        <v>4.4833333333333334</v>
      </c>
      <c r="F2089" s="222">
        <v>4.4915254237288131</v>
      </c>
      <c r="G2089" s="222">
        <v>4.5084745762711869</v>
      </c>
      <c r="H2089" s="222">
        <v>4.4666666666666668</v>
      </c>
      <c r="I2089" s="222">
        <v>4.4666666666666668</v>
      </c>
      <c r="J2089" s="220"/>
    </row>
    <row r="2090" spans="1:14">
      <c r="A2090" s="519"/>
      <c r="B2090" s="521"/>
      <c r="C2090" s="203" t="s">
        <v>337</v>
      </c>
      <c r="D2090" s="204" t="s">
        <v>4913</v>
      </c>
      <c r="E2090" s="561">
        <f t="shared" si="154"/>
        <v>4.6875</v>
      </c>
      <c r="F2090" s="223">
        <v>4.6875</v>
      </c>
      <c r="G2090" s="223">
        <v>4.6875</v>
      </c>
      <c r="H2090" s="223">
        <v>4.6875</v>
      </c>
      <c r="I2090" s="223">
        <v>4.6875</v>
      </c>
    </row>
    <row r="2091" spans="1:14">
      <c r="A2091" s="519"/>
      <c r="B2091" s="521"/>
      <c r="C2091" s="203" t="s">
        <v>333</v>
      </c>
      <c r="D2091" s="204" t="s">
        <v>334</v>
      </c>
      <c r="E2091" s="561">
        <f t="shared" si="154"/>
        <v>4.479166666666667</v>
      </c>
      <c r="F2091" s="223">
        <v>4.416666666666667</v>
      </c>
      <c r="G2091" s="223">
        <v>4.5</v>
      </c>
      <c r="H2091" s="223">
        <v>4.5</v>
      </c>
      <c r="I2091" s="223">
        <v>4.5</v>
      </c>
    </row>
    <row r="2092" spans="1:14">
      <c r="A2092" s="519"/>
      <c r="B2092" s="521"/>
      <c r="C2092" s="203" t="s">
        <v>4914</v>
      </c>
      <c r="D2092" s="204" t="s">
        <v>4915</v>
      </c>
      <c r="E2092" s="561">
        <f t="shared" si="154"/>
        <v>4.6875</v>
      </c>
      <c r="F2092" s="223">
        <v>4.6875</v>
      </c>
      <c r="G2092" s="223">
        <v>4.6875</v>
      </c>
      <c r="H2092" s="223">
        <v>4.6875</v>
      </c>
      <c r="I2092" s="223">
        <v>4.6875</v>
      </c>
    </row>
    <row r="2093" spans="1:14">
      <c r="A2093" s="519"/>
      <c r="B2093" s="521"/>
      <c r="C2093" s="203" t="s">
        <v>329</v>
      </c>
      <c r="D2093" s="204" t="s">
        <v>4916</v>
      </c>
      <c r="E2093" s="561">
        <f t="shared" si="154"/>
        <v>4.6944444444444446</v>
      </c>
      <c r="F2093" s="223">
        <v>4.7777777777777777</v>
      </c>
      <c r="G2093" s="223">
        <v>4.7777777777777777</v>
      </c>
      <c r="H2093" s="223">
        <v>4.7777777777777777</v>
      </c>
      <c r="I2093" s="223">
        <v>4.4444444444444446</v>
      </c>
      <c r="K2093" s="221"/>
      <c r="L2093" s="221"/>
      <c r="M2093" s="221"/>
      <c r="N2093" s="221"/>
    </row>
    <row r="2094" spans="1:14">
      <c r="A2094" s="519"/>
      <c r="B2094" s="521"/>
      <c r="C2094" s="203" t="s">
        <v>335</v>
      </c>
      <c r="D2094" s="204" t="s">
        <v>336</v>
      </c>
      <c r="E2094" s="561">
        <f t="shared" si="154"/>
        <v>4.708333333333333</v>
      </c>
      <c r="F2094" s="223">
        <v>4.583333333333333</v>
      </c>
      <c r="G2094" s="223">
        <v>4.75</v>
      </c>
      <c r="H2094" s="223">
        <v>4.75</v>
      </c>
      <c r="I2094" s="223">
        <v>4.75</v>
      </c>
    </row>
    <row r="2095" spans="1:14">
      <c r="A2095" s="519"/>
      <c r="B2095" s="521"/>
      <c r="C2095" s="203" t="s">
        <v>2765</v>
      </c>
      <c r="D2095" s="204" t="s">
        <v>328</v>
      </c>
      <c r="E2095" s="561">
        <f t="shared" si="154"/>
        <v>4.0714285714285721</v>
      </c>
      <c r="F2095" s="223">
        <v>4.1428571428571432</v>
      </c>
      <c r="G2095" s="223">
        <v>4.1428571428571432</v>
      </c>
      <c r="H2095" s="223">
        <v>3.8571428571428572</v>
      </c>
      <c r="I2095" s="223">
        <v>4.1428571428571432</v>
      </c>
    </row>
    <row r="2096" spans="1:14">
      <c r="A2096" s="519"/>
      <c r="B2096" s="521"/>
      <c r="C2096" s="203" t="s">
        <v>4917</v>
      </c>
      <c r="D2096" s="204" t="s">
        <v>4918</v>
      </c>
      <c r="E2096" s="561">
        <f t="shared" si="154"/>
        <v>4.3275862068965516</v>
      </c>
      <c r="F2096" s="223">
        <v>4.3275862068965516</v>
      </c>
      <c r="G2096" s="223">
        <v>4.3275862068965516</v>
      </c>
      <c r="H2096" s="223">
        <v>4.3103448275862073</v>
      </c>
      <c r="I2096" s="223">
        <v>4.3448275862068968</v>
      </c>
    </row>
    <row r="2097" spans="1:9">
      <c r="A2097" s="519"/>
      <c r="B2097" s="521"/>
      <c r="C2097" s="203" t="s">
        <v>4919</v>
      </c>
      <c r="D2097" s="204" t="s">
        <v>2761</v>
      </c>
      <c r="E2097" s="561">
        <f t="shared" si="154"/>
        <v>4.4470486111111107</v>
      </c>
      <c r="F2097" s="223">
        <v>4.4444444444444446</v>
      </c>
      <c r="G2097" s="223">
        <v>4.46875</v>
      </c>
      <c r="H2097" s="223">
        <v>4.4375</v>
      </c>
      <c r="I2097" s="223">
        <v>4.4375</v>
      </c>
    </row>
    <row r="2098" spans="1:9">
      <c r="A2098" s="519"/>
      <c r="B2098" s="521"/>
      <c r="C2098" s="203" t="s">
        <v>4920</v>
      </c>
      <c r="D2098" s="204" t="s">
        <v>4921</v>
      </c>
      <c r="E2098" s="561">
        <f t="shared" si="154"/>
        <v>4.6132246376811592</v>
      </c>
      <c r="F2098" s="223">
        <v>4.583333333333333</v>
      </c>
      <c r="G2098" s="223">
        <v>4.6086956521739131</v>
      </c>
      <c r="H2098" s="223">
        <v>4.6521739130434785</v>
      </c>
      <c r="I2098" s="223">
        <v>4.6086956521739131</v>
      </c>
    </row>
    <row r="2099" spans="1:9">
      <c r="A2099" s="519"/>
      <c r="B2099" s="521"/>
      <c r="C2099" s="203" t="s">
        <v>4922</v>
      </c>
      <c r="D2099" s="204" t="s">
        <v>4923</v>
      </c>
      <c r="E2099" s="561">
        <f t="shared" si="154"/>
        <v>4.5147058823529411</v>
      </c>
      <c r="F2099" s="223">
        <v>4.4705882352941178</v>
      </c>
      <c r="G2099" s="223">
        <v>4.5294117647058822</v>
      </c>
      <c r="H2099" s="223">
        <v>4.5294117647058822</v>
      </c>
      <c r="I2099" s="223">
        <v>4.5294117647058822</v>
      </c>
    </row>
    <row r="2100" spans="1:9">
      <c r="A2100" s="519"/>
      <c r="B2100" s="521"/>
      <c r="C2100" s="203" t="s">
        <v>4924</v>
      </c>
      <c r="D2100" s="204" t="s">
        <v>4925</v>
      </c>
      <c r="E2100" s="561">
        <f t="shared" si="154"/>
        <v>4.7355555555555551</v>
      </c>
      <c r="F2100" s="223">
        <v>4.7407407407407405</v>
      </c>
      <c r="G2100" s="223">
        <v>4.7407407407407405</v>
      </c>
      <c r="H2100" s="223">
        <v>4.7407407407407405</v>
      </c>
      <c r="I2100" s="223">
        <v>4.72</v>
      </c>
    </row>
    <row r="2101" spans="1:9">
      <c r="A2101" s="519"/>
      <c r="B2101" s="521"/>
      <c r="C2101" s="203" t="s">
        <v>4926</v>
      </c>
      <c r="D2101" s="204" t="s">
        <v>4927</v>
      </c>
      <c r="E2101" s="561">
        <f t="shared" si="154"/>
        <v>4.6766666666666667</v>
      </c>
      <c r="F2101" s="223">
        <v>4.68</v>
      </c>
      <c r="G2101" s="223">
        <v>4.68</v>
      </c>
      <c r="H2101" s="223">
        <v>4.68</v>
      </c>
      <c r="I2101" s="223">
        <v>4.666666666666667</v>
      </c>
    </row>
    <row r="2102" spans="1:9">
      <c r="A2102" s="519"/>
      <c r="B2102" s="521"/>
      <c r="C2102" s="203" t="s">
        <v>673</v>
      </c>
      <c r="D2102" s="204" t="s">
        <v>4928</v>
      </c>
      <c r="E2102" s="561">
        <f t="shared" si="154"/>
        <v>4.5555555555555554</v>
      </c>
      <c r="F2102" s="223">
        <v>4.5555555555555554</v>
      </c>
      <c r="G2102" s="223">
        <v>4.5555555555555554</v>
      </c>
      <c r="H2102" s="223">
        <v>4.5555555555555554</v>
      </c>
      <c r="I2102" s="223">
        <v>4.5555555555555554</v>
      </c>
    </row>
    <row r="2103" spans="1:9">
      <c r="A2103" s="519"/>
      <c r="B2103" s="521"/>
      <c r="C2103" s="203" t="s">
        <v>673</v>
      </c>
      <c r="D2103" s="204" t="s">
        <v>4929</v>
      </c>
      <c r="E2103" s="561">
        <f t="shared" si="154"/>
        <v>4.5131578947368425</v>
      </c>
      <c r="F2103" s="223">
        <v>4.5789473684210522</v>
      </c>
      <c r="G2103" s="223">
        <v>4.5263157894736841</v>
      </c>
      <c r="H2103" s="223">
        <v>4.4210526315789478</v>
      </c>
      <c r="I2103" s="223">
        <v>4.5263157894736841</v>
      </c>
    </row>
    <row r="2104" spans="1:9">
      <c r="A2104" s="519"/>
      <c r="B2104" s="521"/>
      <c r="C2104" s="203" t="s">
        <v>4930</v>
      </c>
      <c r="D2104" s="204" t="s">
        <v>4931</v>
      </c>
      <c r="E2104" s="561">
        <f t="shared" si="154"/>
        <v>4.3166666666666664</v>
      </c>
      <c r="F2104" s="223">
        <v>4.2666666666666666</v>
      </c>
      <c r="G2104" s="223">
        <v>4.3571428571428568</v>
      </c>
      <c r="H2104" s="223">
        <v>4.2857142857142856</v>
      </c>
      <c r="I2104" s="223">
        <v>4.3571428571428568</v>
      </c>
    </row>
    <row r="2105" spans="1:9">
      <c r="A2105" s="519"/>
      <c r="B2105" s="521"/>
      <c r="C2105" s="203" t="s">
        <v>807</v>
      </c>
      <c r="D2105" s="204" t="s">
        <v>4932</v>
      </c>
      <c r="E2105" s="561">
        <f t="shared" si="154"/>
        <v>4.3666666666666671</v>
      </c>
      <c r="F2105" s="223">
        <v>4.333333333333333</v>
      </c>
      <c r="G2105" s="223">
        <v>4.4000000000000004</v>
      </c>
      <c r="H2105" s="223">
        <v>4.333333333333333</v>
      </c>
      <c r="I2105" s="223">
        <v>4.4000000000000004</v>
      </c>
    </row>
    <row r="2106" spans="1:9">
      <c r="A2106" s="519"/>
      <c r="B2106" s="521"/>
      <c r="C2106" s="203" t="s">
        <v>4933</v>
      </c>
      <c r="D2106" s="204" t="s">
        <v>4934</v>
      </c>
      <c r="E2106" s="561">
        <f t="shared" si="154"/>
        <v>4.379032258064516</v>
      </c>
      <c r="F2106" s="223">
        <v>4.403225806451613</v>
      </c>
      <c r="G2106" s="223">
        <v>4.387096774193548</v>
      </c>
      <c r="H2106" s="223">
        <v>4.370967741935484</v>
      </c>
      <c r="I2106" s="223">
        <v>4.354838709677419</v>
      </c>
    </row>
    <row r="2107" spans="1:9">
      <c r="A2107" s="519"/>
      <c r="B2107" s="521"/>
      <c r="C2107" s="203" t="s">
        <v>4935</v>
      </c>
      <c r="D2107" s="204" t="s">
        <v>4936</v>
      </c>
      <c r="E2107" s="561">
        <f t="shared" si="154"/>
        <v>4.3787878787878789</v>
      </c>
      <c r="F2107" s="223">
        <v>4.3939393939393936</v>
      </c>
      <c r="G2107" s="223">
        <v>4.3181818181818183</v>
      </c>
      <c r="H2107" s="223">
        <v>4.3636363636363633</v>
      </c>
      <c r="I2107" s="223">
        <v>4.4393939393939394</v>
      </c>
    </row>
    <row r="2108" spans="1:9">
      <c r="A2108" s="519"/>
      <c r="B2108" s="521"/>
      <c r="C2108" s="203" t="s">
        <v>4937</v>
      </c>
      <c r="D2108" s="204" t="s">
        <v>4938</v>
      </c>
      <c r="E2108" s="561">
        <f t="shared" si="154"/>
        <v>4.3636363636363633</v>
      </c>
      <c r="F2108" s="223">
        <v>4.3636363636363633</v>
      </c>
      <c r="G2108" s="223">
        <v>4.3818181818181818</v>
      </c>
      <c r="H2108" s="223">
        <v>4.3454545454545457</v>
      </c>
      <c r="I2108" s="223">
        <v>4.3636363636363633</v>
      </c>
    </row>
    <row r="2109" spans="1:9">
      <c r="A2109" s="519"/>
      <c r="B2109" s="521"/>
      <c r="C2109" s="203" t="s">
        <v>4939</v>
      </c>
      <c r="D2109" s="204" t="s">
        <v>4940</v>
      </c>
      <c r="E2109" s="561">
        <f t="shared" si="154"/>
        <v>4.3866379310344819</v>
      </c>
      <c r="F2109" s="223">
        <v>4.3666666666666663</v>
      </c>
      <c r="G2109" s="223">
        <v>4.4000000000000004</v>
      </c>
      <c r="H2109" s="223">
        <v>4.3833333333333337</v>
      </c>
      <c r="I2109" s="223">
        <v>4.3965517241379306</v>
      </c>
    </row>
    <row r="2110" spans="1:9">
      <c r="A2110" s="519"/>
      <c r="B2110" s="521"/>
      <c r="C2110" s="203" t="s">
        <v>677</v>
      </c>
      <c r="D2110" s="204" t="s">
        <v>4941</v>
      </c>
      <c r="E2110" s="561">
        <f t="shared" si="154"/>
        <v>4.336376811594203</v>
      </c>
      <c r="F2110" s="223">
        <v>4.3600000000000003</v>
      </c>
      <c r="G2110" s="223">
        <v>4.333333333333333</v>
      </c>
      <c r="H2110" s="223">
        <v>4.3478260869565215</v>
      </c>
      <c r="I2110" s="223">
        <v>4.3043478260869561</v>
      </c>
    </row>
    <row r="2111" spans="1:9">
      <c r="A2111" s="519"/>
      <c r="B2111" s="521"/>
      <c r="C2111" s="203" t="s">
        <v>677</v>
      </c>
      <c r="D2111" s="204" t="s">
        <v>4942</v>
      </c>
      <c r="E2111" s="561">
        <f t="shared" si="154"/>
        <v>4.2727272727272725</v>
      </c>
      <c r="F2111" s="223">
        <v>4.2727272727272725</v>
      </c>
      <c r="G2111" s="223">
        <v>4.2727272727272725</v>
      </c>
      <c r="H2111" s="223">
        <v>4.2727272727272725</v>
      </c>
      <c r="I2111" s="223">
        <v>4.2727272727272725</v>
      </c>
    </row>
    <row r="2112" spans="1:9">
      <c r="A2112" s="519"/>
      <c r="B2112" s="521"/>
      <c r="C2112" s="203" t="s">
        <v>2300</v>
      </c>
      <c r="D2112" s="204" t="s">
        <v>4943</v>
      </c>
      <c r="E2112" s="561">
        <f t="shared" si="154"/>
        <v>4.3861046171829337</v>
      </c>
      <c r="F2112" s="223">
        <v>4.3793103448275863</v>
      </c>
      <c r="G2112" s="223">
        <v>4.4237288135593218</v>
      </c>
      <c r="H2112" s="223">
        <v>4.3275862068965516</v>
      </c>
      <c r="I2112" s="223">
        <v>4.4137931034482758</v>
      </c>
    </row>
    <row r="2113" spans="1:9">
      <c r="A2113" s="519"/>
      <c r="B2113" s="521"/>
      <c r="C2113" s="203" t="s">
        <v>4944</v>
      </c>
      <c r="D2113" s="204" t="s">
        <v>2771</v>
      </c>
      <c r="E2113" s="561">
        <f t="shared" si="154"/>
        <v>4.4590163934426226</v>
      </c>
      <c r="F2113" s="224">
        <v>4.4754098360655741</v>
      </c>
      <c r="G2113" s="224">
        <v>4.4754098360655741</v>
      </c>
      <c r="H2113" s="224">
        <v>4.442622950819672</v>
      </c>
      <c r="I2113" s="224">
        <v>4.442622950819672</v>
      </c>
    </row>
    <row r="2114" spans="1:9" ht="16.5" customHeight="1">
      <c r="A2114" s="522" t="s">
        <v>5762</v>
      </c>
      <c r="B2114" s="520" t="s">
        <v>4945</v>
      </c>
      <c r="C2114" s="535"/>
      <c r="D2114" s="538"/>
      <c r="E2114" s="470">
        <f>AVERAGE(E2115:E2122)</f>
        <v>4.5594166821441693</v>
      </c>
      <c r="F2114" s="470">
        <f>AVERAGE(F2115:F2122)</f>
        <v>4.553179763194767</v>
      </c>
      <c r="G2114" s="470">
        <f>AVERAGE(G2115:G2122)</f>
        <v>4.5583938051018098</v>
      </c>
      <c r="H2114" s="470">
        <f>AVERAGE(H2115:H2122)</f>
        <v>4.5503084160003064</v>
      </c>
      <c r="I2114" s="470">
        <f>AVERAGE(I2115:I2122)</f>
        <v>4.5757847442797948</v>
      </c>
    </row>
    <row r="2115" spans="1:9">
      <c r="A2115" s="519"/>
      <c r="B2115" s="521"/>
      <c r="C2115" s="185" t="s">
        <v>4946</v>
      </c>
      <c r="D2115" s="445" t="s">
        <v>145</v>
      </c>
      <c r="E2115" s="560">
        <f t="shared" ref="E2115:E2122" si="155">AVERAGE(F2115:I2115)</f>
        <v>4.5115740740740744</v>
      </c>
      <c r="F2115" s="225">
        <v>4.4814814814814818</v>
      </c>
      <c r="G2115" s="225">
        <v>4.5046296296296298</v>
      </c>
      <c r="H2115" s="225">
        <v>4.5185185185185182</v>
      </c>
      <c r="I2115" s="225">
        <v>4.541666666666667</v>
      </c>
    </row>
    <row r="2116" spans="1:9">
      <c r="A2116" s="519"/>
      <c r="B2116" s="521"/>
      <c r="C2116" s="203" t="s">
        <v>4946</v>
      </c>
      <c r="D2116" s="204" t="s">
        <v>4105</v>
      </c>
      <c r="E2116" s="561">
        <f t="shared" si="155"/>
        <v>4.5198710629348788</v>
      </c>
      <c r="F2116" s="223">
        <v>4.5</v>
      </c>
      <c r="G2116" s="223">
        <v>4.5255813953488371</v>
      </c>
      <c r="H2116" s="223">
        <v>4.518691588785047</v>
      </c>
      <c r="I2116" s="223">
        <v>4.535211267605634</v>
      </c>
    </row>
    <row r="2117" spans="1:9">
      <c r="A2117" s="519"/>
      <c r="B2117" s="521"/>
      <c r="C2117" s="203" t="s">
        <v>4947</v>
      </c>
      <c r="D2117" s="204" t="s">
        <v>210</v>
      </c>
      <c r="E2117" s="561">
        <f t="shared" si="155"/>
        <v>4.5531966492107951</v>
      </c>
      <c r="F2117" s="223">
        <v>4.5674418604651166</v>
      </c>
      <c r="G2117" s="223">
        <v>4.537383177570093</v>
      </c>
      <c r="H2117" s="223">
        <v>4.55607476635514</v>
      </c>
      <c r="I2117" s="223">
        <v>4.5518867924528301</v>
      </c>
    </row>
    <row r="2118" spans="1:9">
      <c r="A2118" s="519"/>
      <c r="B2118" s="521"/>
      <c r="C2118" s="203" t="s">
        <v>4948</v>
      </c>
      <c r="D2118" s="204" t="s">
        <v>202</v>
      </c>
      <c r="E2118" s="561">
        <f t="shared" si="155"/>
        <v>4.4971518177163343</v>
      </c>
      <c r="F2118" s="223">
        <v>4.4930875576036868</v>
      </c>
      <c r="G2118" s="223">
        <v>4.5115207373271886</v>
      </c>
      <c r="H2118" s="223">
        <v>4.4562211981566824</v>
      </c>
      <c r="I2118" s="223">
        <v>4.5277777777777777</v>
      </c>
    </row>
    <row r="2119" spans="1:9">
      <c r="A2119" s="519"/>
      <c r="B2119" s="521"/>
      <c r="C2119" s="203" t="s">
        <v>4949</v>
      </c>
      <c r="D2119" s="204" t="s">
        <v>4950</v>
      </c>
      <c r="E2119" s="561">
        <f t="shared" si="155"/>
        <v>4.5460829493087562</v>
      </c>
      <c r="F2119" s="223">
        <v>4.5483870967741939</v>
      </c>
      <c r="G2119" s="223">
        <v>4.5576036866359448</v>
      </c>
      <c r="H2119" s="223">
        <v>4.5299539170506913</v>
      </c>
      <c r="I2119" s="223">
        <v>4.5483870967741939</v>
      </c>
    </row>
    <row r="2120" spans="1:9">
      <c r="A2120" s="519"/>
      <c r="B2120" s="521"/>
      <c r="C2120" s="203" t="s">
        <v>4951</v>
      </c>
      <c r="D2120" s="204" t="s">
        <v>309</v>
      </c>
      <c r="E2120" s="561">
        <f t="shared" si="155"/>
        <v>4.6235332394606585</v>
      </c>
      <c r="F2120" s="223">
        <v>4.6111111111111107</v>
      </c>
      <c r="G2120" s="223">
        <v>4.6157407407407405</v>
      </c>
      <c r="H2120" s="223">
        <v>4.6175115207373274</v>
      </c>
      <c r="I2120" s="223">
        <v>4.6497695852534564</v>
      </c>
    </row>
    <row r="2121" spans="1:9">
      <c r="A2121" s="519"/>
      <c r="B2121" s="521"/>
      <c r="C2121" s="203" t="s">
        <v>4952</v>
      </c>
      <c r="D2121" s="204" t="s">
        <v>4953</v>
      </c>
      <c r="E2121" s="561">
        <f t="shared" si="155"/>
        <v>4.6324884792626726</v>
      </c>
      <c r="F2121" s="223">
        <v>4.6313364055299537</v>
      </c>
      <c r="G2121" s="223">
        <v>4.6267281105990783</v>
      </c>
      <c r="H2121" s="223">
        <v>4.612903225806452</v>
      </c>
      <c r="I2121" s="223">
        <v>4.6589861751152073</v>
      </c>
    </row>
    <row r="2122" spans="1:9">
      <c r="A2122" s="519"/>
      <c r="B2122" s="521"/>
      <c r="C2122" s="203" t="s">
        <v>4954</v>
      </c>
      <c r="D2122" s="204" t="s">
        <v>204</v>
      </c>
      <c r="E2122" s="561">
        <f t="shared" si="155"/>
        <v>4.5914351851851851</v>
      </c>
      <c r="F2122" s="224">
        <v>4.5925925925925926</v>
      </c>
      <c r="G2122" s="224">
        <v>4.5879629629629628</v>
      </c>
      <c r="H2122" s="224">
        <v>4.5925925925925926</v>
      </c>
      <c r="I2122" s="224">
        <v>4.5925925925925926</v>
      </c>
    </row>
    <row r="2123" spans="1:9" ht="16.5" customHeight="1">
      <c r="A2123" s="522" t="s">
        <v>5762</v>
      </c>
      <c r="B2123" s="520" t="s">
        <v>4958</v>
      </c>
      <c r="C2123" s="535"/>
      <c r="D2123" s="538"/>
      <c r="E2123" s="470">
        <f>AVERAGE(E2124:E2129)</f>
        <v>4.6849014336917563</v>
      </c>
      <c r="F2123" s="470">
        <f>AVERAGE(F2124:F2129)</f>
        <v>4.688172043010753</v>
      </c>
      <c r="G2123" s="470">
        <f>AVERAGE(G2124:G2129)</f>
        <v>4.6774193548387091</v>
      </c>
      <c r="H2123" s="470">
        <f>AVERAGE(H2124:H2129)</f>
        <v>4.6654121863799283</v>
      </c>
      <c r="I2123" s="470">
        <f>AVERAGE(I2124:I2129)</f>
        <v>4.7086021505376339</v>
      </c>
    </row>
    <row r="2124" spans="1:9">
      <c r="A2124" s="519"/>
      <c r="B2124" s="521"/>
      <c r="C2124" s="185" t="s">
        <v>4959</v>
      </c>
      <c r="D2124" s="445" t="s">
        <v>1745</v>
      </c>
      <c r="E2124" s="560">
        <f t="shared" ref="E2124:E2129" si="156">AVERAGE(F2124:I2124)</f>
        <v>4.693548387096774</v>
      </c>
      <c r="F2124" s="225">
        <v>4.709677419354839</v>
      </c>
      <c r="G2124" s="225">
        <v>4.709677419354839</v>
      </c>
      <c r="H2124" s="225">
        <v>4.67741935483871</v>
      </c>
      <c r="I2124" s="225">
        <v>4.67741935483871</v>
      </c>
    </row>
    <row r="2125" spans="1:9">
      <c r="A2125" s="519"/>
      <c r="B2125" s="521"/>
      <c r="C2125" s="203" t="s">
        <v>4960</v>
      </c>
      <c r="D2125" s="204" t="s">
        <v>4961</v>
      </c>
      <c r="E2125" s="561">
        <f t="shared" si="156"/>
        <v>4.395161290322581</v>
      </c>
      <c r="F2125" s="223">
        <v>4.354838709677419</v>
      </c>
      <c r="G2125" s="223">
        <v>4.387096774193548</v>
      </c>
      <c r="H2125" s="223">
        <v>4.354838709677419</v>
      </c>
      <c r="I2125" s="223">
        <v>4.4838709677419351</v>
      </c>
    </row>
    <row r="2126" spans="1:9">
      <c r="A2126" s="519"/>
      <c r="B2126" s="521"/>
      <c r="C2126" s="203" t="s">
        <v>4962</v>
      </c>
      <c r="D2126" s="204" t="s">
        <v>4963</v>
      </c>
      <c r="E2126" s="561">
        <f t="shared" si="156"/>
        <v>4.6693548387096779</v>
      </c>
      <c r="F2126" s="223">
        <v>4.67741935483871</v>
      </c>
      <c r="G2126" s="223">
        <v>4.645161290322581</v>
      </c>
      <c r="H2126" s="223">
        <v>4.67741935483871</v>
      </c>
      <c r="I2126" s="223">
        <v>4.67741935483871</v>
      </c>
    </row>
    <row r="2127" spans="1:9">
      <c r="A2127" s="519"/>
      <c r="B2127" s="521"/>
      <c r="C2127" s="203" t="s">
        <v>4964</v>
      </c>
      <c r="D2127" s="204" t="s">
        <v>4965</v>
      </c>
      <c r="E2127" s="561">
        <f t="shared" si="156"/>
        <v>4.846774193548387</v>
      </c>
      <c r="F2127" s="223">
        <v>4.870967741935484</v>
      </c>
      <c r="G2127" s="223">
        <v>4.870967741935484</v>
      </c>
      <c r="H2127" s="223">
        <v>4.806451612903226</v>
      </c>
      <c r="I2127" s="223">
        <v>4.838709677419355</v>
      </c>
    </row>
    <row r="2128" spans="1:9">
      <c r="A2128" s="519"/>
      <c r="B2128" s="521"/>
      <c r="C2128" s="203" t="s">
        <v>4966</v>
      </c>
      <c r="D2128" s="204" t="s">
        <v>4967</v>
      </c>
      <c r="E2128" s="561">
        <f t="shared" si="156"/>
        <v>4.7868279569892476</v>
      </c>
      <c r="F2128" s="223">
        <v>4.806451612903226</v>
      </c>
      <c r="G2128" s="223">
        <v>4.774193548387097</v>
      </c>
      <c r="H2128" s="223">
        <v>4.7666666666666666</v>
      </c>
      <c r="I2128" s="223">
        <v>4.8</v>
      </c>
    </row>
    <row r="2129" spans="1:9">
      <c r="A2129" s="537"/>
      <c r="B2129" s="527"/>
      <c r="C2129" s="226" t="s">
        <v>4968</v>
      </c>
      <c r="D2129" s="455" t="s">
        <v>4969</v>
      </c>
      <c r="E2129" s="548">
        <f t="shared" si="156"/>
        <v>4.717741935483871</v>
      </c>
      <c r="F2129" s="224">
        <v>4.709677419354839</v>
      </c>
      <c r="G2129" s="224">
        <v>4.67741935483871</v>
      </c>
      <c r="H2129" s="224">
        <v>4.709677419354839</v>
      </c>
      <c r="I2129" s="224">
        <v>4.774193548387097</v>
      </c>
    </row>
    <row r="2130" spans="1:9" ht="16.5" customHeight="1">
      <c r="A2130" s="522" t="s">
        <v>5762</v>
      </c>
      <c r="B2130" s="520" t="s">
        <v>4973</v>
      </c>
      <c r="C2130" s="535"/>
      <c r="D2130" s="538"/>
      <c r="E2130" s="470">
        <f>AVERAGE(E2131:E2136)</f>
        <v>4.3274147727272725</v>
      </c>
      <c r="F2130" s="470">
        <f>AVERAGE(F2131:F2136)</f>
        <v>4.3232323232323226</v>
      </c>
      <c r="G2130" s="470">
        <f>AVERAGE(G2131:G2136)</f>
        <v>4.3484848484848486</v>
      </c>
      <c r="H2130" s="470">
        <f>AVERAGE(H2131:H2136)</f>
        <v>4.3232323232323226</v>
      </c>
      <c r="I2130" s="470">
        <f>AVERAGE(I2131:I2136)</f>
        <v>4.314709595959596</v>
      </c>
    </row>
    <row r="2131" spans="1:9">
      <c r="A2131" s="519"/>
      <c r="B2131" s="521"/>
      <c r="C2131" s="185" t="s">
        <v>4974</v>
      </c>
      <c r="D2131" s="445" t="s">
        <v>4975</v>
      </c>
      <c r="E2131" s="560">
        <f t="shared" ref="E2131:E2136" si="157">AVERAGE(F2131:I2131)</f>
        <v>4.3484848484848486</v>
      </c>
      <c r="F2131" s="225">
        <v>4.3939393939393936</v>
      </c>
      <c r="G2131" s="225">
        <v>4.3939393939393936</v>
      </c>
      <c r="H2131" s="225">
        <v>4.333333333333333</v>
      </c>
      <c r="I2131" s="225">
        <v>4.2727272727272725</v>
      </c>
    </row>
    <row r="2132" spans="1:9">
      <c r="A2132" s="519"/>
      <c r="B2132" s="521"/>
      <c r="C2132" s="203" t="s">
        <v>4976</v>
      </c>
      <c r="D2132" s="204" t="s">
        <v>2152</v>
      </c>
      <c r="E2132" s="561">
        <f t="shared" si="157"/>
        <v>4.3106060606060606</v>
      </c>
      <c r="F2132" s="223">
        <v>4.2424242424242422</v>
      </c>
      <c r="G2132" s="223">
        <v>4.333333333333333</v>
      </c>
      <c r="H2132" s="223">
        <v>4.3030303030303028</v>
      </c>
      <c r="I2132" s="223">
        <v>4.3636363636363633</v>
      </c>
    </row>
    <row r="2133" spans="1:9">
      <c r="A2133" s="519"/>
      <c r="B2133" s="521"/>
      <c r="C2133" s="203" t="s">
        <v>4976</v>
      </c>
      <c r="D2133" s="204" t="s">
        <v>4977</v>
      </c>
      <c r="E2133" s="561">
        <f t="shared" si="157"/>
        <v>4.3053977272727266</v>
      </c>
      <c r="F2133" s="223">
        <v>4.3030303030303028</v>
      </c>
      <c r="G2133" s="223">
        <v>4.3030303030303028</v>
      </c>
      <c r="H2133" s="223">
        <v>4.3030303030303028</v>
      </c>
      <c r="I2133" s="223">
        <v>4.3125</v>
      </c>
    </row>
    <row r="2134" spans="1:9">
      <c r="A2134" s="519"/>
      <c r="B2134" s="521"/>
      <c r="C2134" s="203" t="s">
        <v>4978</v>
      </c>
      <c r="D2134" s="204" t="s">
        <v>3133</v>
      </c>
      <c r="E2134" s="561">
        <f t="shared" si="157"/>
        <v>4.2424242424242422</v>
      </c>
      <c r="F2134" s="223">
        <v>4.2424242424242422</v>
      </c>
      <c r="G2134" s="223">
        <v>4.3030303030303028</v>
      </c>
      <c r="H2134" s="223">
        <v>4.2727272727272725</v>
      </c>
      <c r="I2134" s="223">
        <v>4.1515151515151514</v>
      </c>
    </row>
    <row r="2135" spans="1:9">
      <c r="A2135" s="519"/>
      <c r="B2135" s="521"/>
      <c r="C2135" s="203" t="s">
        <v>4979</v>
      </c>
      <c r="D2135" s="204" t="s">
        <v>4980</v>
      </c>
      <c r="E2135" s="561">
        <f t="shared" si="157"/>
        <v>4.4090909090909083</v>
      </c>
      <c r="F2135" s="223">
        <v>4.3939393939393936</v>
      </c>
      <c r="G2135" s="223">
        <v>4.4242424242424239</v>
      </c>
      <c r="H2135" s="223">
        <v>4.3939393939393936</v>
      </c>
      <c r="I2135" s="223">
        <v>4.4242424242424239</v>
      </c>
    </row>
    <row r="2136" spans="1:9">
      <c r="A2136" s="537"/>
      <c r="B2136" s="527"/>
      <c r="C2136" s="226" t="s">
        <v>4981</v>
      </c>
      <c r="D2136" s="455" t="s">
        <v>3127</v>
      </c>
      <c r="E2136" s="548">
        <f t="shared" si="157"/>
        <v>4.3484848484848477</v>
      </c>
      <c r="F2136" s="370">
        <v>4.3636363636363633</v>
      </c>
      <c r="G2136" s="370">
        <v>4.333333333333333</v>
      </c>
      <c r="H2136" s="370">
        <v>4.333333333333333</v>
      </c>
      <c r="I2136" s="370">
        <v>4.3636363636363633</v>
      </c>
    </row>
    <row r="2137" spans="1:9" ht="16.5" customHeight="1">
      <c r="A2137" s="522" t="s">
        <v>5762</v>
      </c>
      <c r="B2137" s="520" t="s">
        <v>4986</v>
      </c>
      <c r="C2137" s="535"/>
      <c r="D2137" s="538"/>
      <c r="E2137" s="470">
        <f>AVERAGE(E2138:E2143)</f>
        <v>4.72567324650658</v>
      </c>
      <c r="F2137" s="470">
        <f>AVERAGE(F2138:F2143)</f>
        <v>4.7497795414462081</v>
      </c>
      <c r="G2137" s="470">
        <f>AVERAGE(G2138:G2143)</f>
        <v>4.7003968253968251</v>
      </c>
      <c r="H2137" s="470">
        <f>AVERAGE(H2138:H2143)</f>
        <v>4.7436067019400348</v>
      </c>
      <c r="I2137" s="470">
        <f>AVERAGE(I2138:I2143)</f>
        <v>4.7089099172432505</v>
      </c>
    </row>
    <row r="2138" spans="1:9">
      <c r="A2138" s="519"/>
      <c r="B2138" s="521"/>
      <c r="C2138" s="185" t="s">
        <v>4987</v>
      </c>
      <c r="D2138" s="445" t="s">
        <v>4988</v>
      </c>
      <c r="E2138" s="560">
        <f t="shared" ref="E2138:E2143" si="158">AVERAGE(F2138:I2138)</f>
        <v>4.7589285714285712</v>
      </c>
      <c r="F2138" s="225">
        <v>4.75</v>
      </c>
      <c r="G2138" s="225">
        <v>4.75</v>
      </c>
      <c r="H2138" s="225">
        <v>4.7857142857142856</v>
      </c>
      <c r="I2138" s="225">
        <v>4.75</v>
      </c>
    </row>
    <row r="2139" spans="1:9">
      <c r="A2139" s="519"/>
      <c r="B2139" s="521"/>
      <c r="C2139" s="203" t="s">
        <v>4987</v>
      </c>
      <c r="D2139" s="204" t="s">
        <v>4989</v>
      </c>
      <c r="E2139" s="561">
        <f t="shared" si="158"/>
        <v>4.7589285714285712</v>
      </c>
      <c r="F2139" s="223">
        <v>4.7857142857142856</v>
      </c>
      <c r="G2139" s="223">
        <v>4.7857142857142856</v>
      </c>
      <c r="H2139" s="223">
        <v>4.75</v>
      </c>
      <c r="I2139" s="223">
        <v>4.7142857142857144</v>
      </c>
    </row>
    <row r="2140" spans="1:9">
      <c r="A2140" s="519"/>
      <c r="B2140" s="521"/>
      <c r="C2140" s="203" t="s">
        <v>4990</v>
      </c>
      <c r="D2140" s="204" t="s">
        <v>4991</v>
      </c>
      <c r="E2140" s="561">
        <f t="shared" si="158"/>
        <v>4.6627492877492873</v>
      </c>
      <c r="F2140" s="223">
        <v>4.7407407407407405</v>
      </c>
      <c r="G2140" s="223">
        <v>4.5925925925925926</v>
      </c>
      <c r="H2140" s="223">
        <v>4.7407407407407405</v>
      </c>
      <c r="I2140" s="223">
        <v>4.5769230769230766</v>
      </c>
    </row>
    <row r="2141" spans="1:9">
      <c r="A2141" s="519"/>
      <c r="B2141" s="521"/>
      <c r="C2141" s="203" t="s">
        <v>4987</v>
      </c>
      <c r="D2141" s="204" t="s">
        <v>4992</v>
      </c>
      <c r="E2141" s="561">
        <f t="shared" si="158"/>
        <v>4.731481481481481</v>
      </c>
      <c r="F2141" s="223">
        <v>4.7407407407407405</v>
      </c>
      <c r="G2141" s="223">
        <v>4.7407407407407405</v>
      </c>
      <c r="H2141" s="223">
        <v>4.7037037037037033</v>
      </c>
      <c r="I2141" s="223">
        <v>4.7407407407407405</v>
      </c>
    </row>
    <row r="2142" spans="1:9">
      <c r="A2142" s="519"/>
      <c r="B2142" s="521"/>
      <c r="C2142" s="203" t="s">
        <v>4990</v>
      </c>
      <c r="D2142" s="204" t="s">
        <v>4993</v>
      </c>
      <c r="E2142" s="561">
        <f t="shared" si="158"/>
        <v>4.7407407407407405</v>
      </c>
      <c r="F2142" s="223">
        <v>4.7407407407407405</v>
      </c>
      <c r="G2142" s="223">
        <v>4.7407407407407405</v>
      </c>
      <c r="H2142" s="223">
        <v>4.7407407407407405</v>
      </c>
      <c r="I2142" s="223">
        <v>4.7407407407407405</v>
      </c>
    </row>
    <row r="2143" spans="1:9">
      <c r="A2143" s="537"/>
      <c r="B2143" s="527"/>
      <c r="C2143" s="226" t="s">
        <v>4990</v>
      </c>
      <c r="D2143" s="455" t="s">
        <v>4994</v>
      </c>
      <c r="E2143" s="548">
        <f t="shared" si="158"/>
        <v>4.7012108262108256</v>
      </c>
      <c r="F2143" s="370">
        <v>4.7407407407407405</v>
      </c>
      <c r="G2143" s="370">
        <v>4.5925925925925926</v>
      </c>
      <c r="H2143" s="370">
        <v>4.7407407407407405</v>
      </c>
      <c r="I2143" s="370">
        <v>4.7307692307692308</v>
      </c>
    </row>
    <row r="2144" spans="1:9" ht="16.5" customHeight="1">
      <c r="A2144" s="519" t="s">
        <v>5763</v>
      </c>
      <c r="B2144" s="520" t="s">
        <v>155</v>
      </c>
      <c r="C2144" s="535"/>
      <c r="D2144" s="538"/>
      <c r="E2144" s="470">
        <f>AVERAGE(E2145:E2160)</f>
        <v>4.4226298809283655</v>
      </c>
      <c r="F2144" s="470">
        <f>AVERAGE(F2145:F2160)</f>
        <v>4.4126709766105829</v>
      </c>
      <c r="G2144" s="470">
        <f>AVERAGE(G2145:G2160)</f>
        <v>4.414144344852021</v>
      </c>
      <c r="H2144" s="470">
        <f>AVERAGE(H2145:H2160)</f>
        <v>4.423857838782471</v>
      </c>
      <c r="I2144" s="470">
        <f>AVERAGE(I2145:I2160)</f>
        <v>4.4398463634683898</v>
      </c>
    </row>
    <row r="2145" spans="1:10">
      <c r="A2145" s="519"/>
      <c r="B2145" s="521"/>
      <c r="C2145" s="185" t="s">
        <v>5127</v>
      </c>
      <c r="D2145" s="445" t="s">
        <v>5128</v>
      </c>
      <c r="E2145" s="560">
        <f t="shared" ref="E2145:E2160" si="159">AVERAGE(F2145:I2145)</f>
        <v>4.1657103825136614</v>
      </c>
      <c r="F2145" s="225">
        <v>4.1147540983606561</v>
      </c>
      <c r="G2145" s="225">
        <v>4.25</v>
      </c>
      <c r="H2145" s="225">
        <v>4.1147540983606561</v>
      </c>
      <c r="I2145" s="225">
        <v>4.1833333333333336</v>
      </c>
      <c r="J2145" s="220"/>
    </row>
    <row r="2146" spans="1:10">
      <c r="A2146" s="519"/>
      <c r="B2146" s="521"/>
      <c r="C2146" s="203" t="s">
        <v>5129</v>
      </c>
      <c r="D2146" s="204" t="s">
        <v>5130</v>
      </c>
      <c r="E2146" s="561">
        <f t="shared" si="159"/>
        <v>4.3334016393442623</v>
      </c>
      <c r="F2146" s="223">
        <v>4.3278688524590168</v>
      </c>
      <c r="G2146" s="223">
        <v>4.3442622950819674</v>
      </c>
      <c r="H2146" s="223">
        <v>4.3114754098360653</v>
      </c>
      <c r="I2146" s="223">
        <v>4.3499999999999996</v>
      </c>
    </row>
    <row r="2147" spans="1:10">
      <c r="A2147" s="519"/>
      <c r="B2147" s="521"/>
      <c r="C2147" s="203" t="s">
        <v>803</v>
      </c>
      <c r="D2147" s="204" t="s">
        <v>5144</v>
      </c>
      <c r="E2147" s="561">
        <f t="shared" si="159"/>
        <v>4.6904761904761907</v>
      </c>
      <c r="F2147" s="223">
        <v>4.7142857142857144</v>
      </c>
      <c r="G2147" s="223">
        <v>4.666666666666667</v>
      </c>
      <c r="H2147" s="223">
        <v>4.7142857142857144</v>
      </c>
      <c r="I2147" s="223">
        <v>4.666666666666667</v>
      </c>
    </row>
    <row r="2148" spans="1:10">
      <c r="A2148" s="519"/>
      <c r="B2148" s="521"/>
      <c r="C2148" s="203" t="s">
        <v>803</v>
      </c>
      <c r="D2148" s="204" t="s">
        <v>5146</v>
      </c>
      <c r="E2148" s="561">
        <f t="shared" si="159"/>
        <v>4.640769230769231</v>
      </c>
      <c r="F2148" s="223">
        <v>4.6538461538461542</v>
      </c>
      <c r="G2148" s="223">
        <v>4.615384615384615</v>
      </c>
      <c r="H2148" s="223">
        <v>4.6538461538461542</v>
      </c>
      <c r="I2148" s="223">
        <v>4.6399999999999997</v>
      </c>
    </row>
    <row r="2149" spans="1:10">
      <c r="A2149" s="519"/>
      <c r="B2149" s="521"/>
      <c r="C2149" s="203" t="s">
        <v>801</v>
      </c>
      <c r="D2149" s="204" t="s">
        <v>5145</v>
      </c>
      <c r="E2149" s="561">
        <f t="shared" si="159"/>
        <v>4.588709677419355</v>
      </c>
      <c r="F2149" s="223">
        <v>4.645161290322581</v>
      </c>
      <c r="G2149" s="223">
        <v>4.4516129032258061</v>
      </c>
      <c r="H2149" s="223">
        <v>4.645161290322581</v>
      </c>
      <c r="I2149" s="223">
        <v>4.612903225806452</v>
      </c>
    </row>
    <row r="2150" spans="1:10">
      <c r="A2150" s="519"/>
      <c r="B2150" s="521"/>
      <c r="C2150" s="203" t="s">
        <v>673</v>
      </c>
      <c r="D2150" s="204" t="s">
        <v>5141</v>
      </c>
      <c r="E2150" s="561">
        <f t="shared" si="159"/>
        <v>4.5046296296296298</v>
      </c>
      <c r="F2150" s="223">
        <v>4.5</v>
      </c>
      <c r="G2150" s="223">
        <v>4.5</v>
      </c>
      <c r="H2150" s="223">
        <v>4.5</v>
      </c>
      <c r="I2150" s="223">
        <v>4.5185185185185182</v>
      </c>
    </row>
    <row r="2151" spans="1:10">
      <c r="A2151" s="519"/>
      <c r="B2151" s="521"/>
      <c r="C2151" s="203" t="s">
        <v>4930</v>
      </c>
      <c r="D2151" s="204" t="s">
        <v>5142</v>
      </c>
      <c r="E2151" s="561">
        <f t="shared" si="159"/>
        <v>4.4347826086956523</v>
      </c>
      <c r="F2151" s="223">
        <v>4.3043478260869561</v>
      </c>
      <c r="G2151" s="223">
        <v>4.4782608695652177</v>
      </c>
      <c r="H2151" s="223">
        <v>4.4782608695652177</v>
      </c>
      <c r="I2151" s="223">
        <v>4.4782608695652177</v>
      </c>
    </row>
    <row r="2152" spans="1:10">
      <c r="A2152" s="519"/>
      <c r="B2152" s="521"/>
      <c r="C2152" s="203" t="s">
        <v>5131</v>
      </c>
      <c r="D2152" s="204" t="s">
        <v>5132</v>
      </c>
      <c r="E2152" s="561">
        <f t="shared" si="159"/>
        <v>4.3008474576271185</v>
      </c>
      <c r="F2152" s="223">
        <v>4.2711864406779663</v>
      </c>
      <c r="G2152" s="223">
        <v>4.3220338983050848</v>
      </c>
      <c r="H2152" s="223">
        <v>4.2711864406779663</v>
      </c>
      <c r="I2152" s="223">
        <v>4.3389830508474576</v>
      </c>
    </row>
    <row r="2153" spans="1:10">
      <c r="A2153" s="519"/>
      <c r="B2153" s="521"/>
      <c r="C2153" s="203" t="s">
        <v>5133</v>
      </c>
      <c r="D2153" s="204" t="s">
        <v>5134</v>
      </c>
      <c r="E2153" s="561">
        <f t="shared" si="159"/>
        <v>4.3103448275862073</v>
      </c>
      <c r="F2153" s="223">
        <v>4.2931034482758621</v>
      </c>
      <c r="G2153" s="223">
        <v>4.3103448275862073</v>
      </c>
      <c r="H2153" s="223">
        <v>4.2931034482758621</v>
      </c>
      <c r="I2153" s="223">
        <v>4.3448275862068968</v>
      </c>
    </row>
    <row r="2154" spans="1:10">
      <c r="A2154" s="519"/>
      <c r="B2154" s="521"/>
      <c r="C2154" s="203" t="s">
        <v>4937</v>
      </c>
      <c r="D2154" s="204" t="s">
        <v>5135</v>
      </c>
      <c r="E2154" s="561">
        <f t="shared" si="159"/>
        <v>4.3927154944473825</v>
      </c>
      <c r="F2154" s="223">
        <v>4.387096774193548</v>
      </c>
      <c r="G2154" s="223">
        <v>4.3934426229508201</v>
      </c>
      <c r="H2154" s="223">
        <v>4.370967741935484</v>
      </c>
      <c r="I2154" s="223">
        <v>4.419354838709677</v>
      </c>
    </row>
    <row r="2155" spans="1:10">
      <c r="A2155" s="519"/>
      <c r="B2155" s="521"/>
      <c r="C2155" s="203" t="s">
        <v>5136</v>
      </c>
      <c r="D2155" s="204" t="s">
        <v>5137</v>
      </c>
      <c r="E2155" s="561">
        <f t="shared" si="159"/>
        <v>4.3940677966101696</v>
      </c>
      <c r="F2155" s="223">
        <v>4.3728813559322033</v>
      </c>
      <c r="G2155" s="223">
        <v>4.3898305084745761</v>
      </c>
      <c r="H2155" s="223">
        <v>4.3898305084745761</v>
      </c>
      <c r="I2155" s="223">
        <v>4.4237288135593218</v>
      </c>
    </row>
    <row r="2156" spans="1:10">
      <c r="A2156" s="519"/>
      <c r="B2156" s="521"/>
      <c r="C2156" s="203" t="s">
        <v>677</v>
      </c>
      <c r="D2156" s="204" t="s">
        <v>5143</v>
      </c>
      <c r="E2156" s="561">
        <f t="shared" si="159"/>
        <v>4.5</v>
      </c>
      <c r="F2156" s="223">
        <v>4.5</v>
      </c>
      <c r="G2156" s="223">
        <v>4.5</v>
      </c>
      <c r="H2156" s="223">
        <v>4.5</v>
      </c>
      <c r="I2156" s="223">
        <v>4.5</v>
      </c>
    </row>
    <row r="2157" spans="1:10">
      <c r="A2157" s="519"/>
      <c r="B2157" s="521"/>
      <c r="C2157" s="203" t="s">
        <v>677</v>
      </c>
      <c r="D2157" s="204" t="s">
        <v>5147</v>
      </c>
      <c r="E2157" s="561">
        <f t="shared" si="159"/>
        <v>4.5</v>
      </c>
      <c r="F2157" s="223">
        <v>4.55</v>
      </c>
      <c r="G2157" s="223">
        <v>4.3499999999999996</v>
      </c>
      <c r="H2157" s="223">
        <v>4.55</v>
      </c>
      <c r="I2157" s="223">
        <v>4.55</v>
      </c>
    </row>
    <row r="2158" spans="1:10">
      <c r="A2158" s="519"/>
      <c r="B2158" s="521"/>
      <c r="C2158" s="203" t="s">
        <v>5140</v>
      </c>
      <c r="D2158" s="204" t="s">
        <v>5148</v>
      </c>
      <c r="E2158" s="561">
        <f t="shared" si="159"/>
        <v>4.3203125</v>
      </c>
      <c r="F2158" s="223">
        <v>4.296875</v>
      </c>
      <c r="G2158" s="223">
        <v>4.3125</v>
      </c>
      <c r="H2158" s="223">
        <v>4.328125</v>
      </c>
      <c r="I2158" s="223">
        <v>4.34375</v>
      </c>
    </row>
    <row r="2159" spans="1:10">
      <c r="A2159" s="519"/>
      <c r="B2159" s="521"/>
      <c r="C2159" s="203" t="s">
        <v>5140</v>
      </c>
      <c r="D2159" s="204" t="s">
        <v>5149</v>
      </c>
      <c r="E2159" s="561">
        <f t="shared" si="159"/>
        <v>4.3049278846153847</v>
      </c>
      <c r="F2159" s="223">
        <v>4.3076923076923075</v>
      </c>
      <c r="G2159" s="223">
        <v>4.3384615384615381</v>
      </c>
      <c r="H2159" s="223">
        <v>4.2923076923076922</v>
      </c>
      <c r="I2159" s="223">
        <v>4.28125</v>
      </c>
    </row>
    <row r="2160" spans="1:10">
      <c r="A2160" s="519"/>
      <c r="B2160" s="521"/>
      <c r="C2160" s="203" t="s">
        <v>5138</v>
      </c>
      <c r="D2160" s="204" t="s">
        <v>5139</v>
      </c>
      <c r="E2160" s="561">
        <f t="shared" si="159"/>
        <v>4.3803827751196174</v>
      </c>
      <c r="F2160" s="224">
        <v>4.3636363636363633</v>
      </c>
      <c r="G2160" s="224">
        <v>4.4035087719298245</v>
      </c>
      <c r="H2160" s="224">
        <v>4.3684210526315788</v>
      </c>
      <c r="I2160" s="224">
        <v>4.3859649122807021</v>
      </c>
    </row>
    <row r="2161" spans="1:9" ht="16.5" customHeight="1">
      <c r="A2161" s="522" t="s">
        <v>5763</v>
      </c>
      <c r="B2161" s="520" t="s">
        <v>4945</v>
      </c>
      <c r="C2161" s="535"/>
      <c r="D2161" s="538"/>
      <c r="E2161" s="470">
        <f>AVERAGE(E2162:E2172)</f>
        <v>4.5648047663967644</v>
      </c>
      <c r="F2161" s="470">
        <f>AVERAGE(F2162:F2172)</f>
        <v>4.5597707254898587</v>
      </c>
      <c r="G2161" s="470">
        <f>AVERAGE(G2162:G2172)</f>
        <v>4.563975603655817</v>
      </c>
      <c r="H2161" s="470">
        <f>AVERAGE(H2162:H2172)</f>
        <v>4.5455083274174521</v>
      </c>
      <c r="I2161" s="470">
        <f>AVERAGE(I2162:I2172)</f>
        <v>4.5899644090239269</v>
      </c>
    </row>
    <row r="2162" spans="1:9">
      <c r="A2162" s="519"/>
      <c r="B2162" s="521"/>
      <c r="C2162" s="185" t="s">
        <v>5153</v>
      </c>
      <c r="D2162" s="445" t="s">
        <v>5154</v>
      </c>
      <c r="E2162" s="560">
        <f t="shared" ref="E2162:E2172" si="160">AVERAGE(F2162:I2162)</f>
        <v>4.5479795421081146</v>
      </c>
      <c r="F2162" s="225">
        <v>4.5467289719626169</v>
      </c>
      <c r="G2162" s="225">
        <v>4.5607476635514015</v>
      </c>
      <c r="H2162" s="225">
        <v>4.5069767441860469</v>
      </c>
      <c r="I2162" s="225">
        <v>4.577464788732394</v>
      </c>
    </row>
    <row r="2163" spans="1:9">
      <c r="A2163" s="519"/>
      <c r="B2163" s="521"/>
      <c r="C2163" s="203" t="s">
        <v>5155</v>
      </c>
      <c r="D2163" s="204" t="s">
        <v>143</v>
      </c>
      <c r="E2163" s="561">
        <f t="shared" si="160"/>
        <v>4.5416026625704049</v>
      </c>
      <c r="F2163" s="223">
        <v>4.5462962962962967</v>
      </c>
      <c r="G2163" s="223">
        <v>4.5207373271889404</v>
      </c>
      <c r="H2163" s="223">
        <v>4.5345622119815667</v>
      </c>
      <c r="I2163" s="223">
        <v>4.5648148148148149</v>
      </c>
    </row>
    <row r="2164" spans="1:9">
      <c r="A2164" s="519"/>
      <c r="B2164" s="521"/>
      <c r="C2164" s="203" t="s">
        <v>5156</v>
      </c>
      <c r="D2164" s="204" t="s">
        <v>303</v>
      </c>
      <c r="E2164" s="561">
        <f t="shared" si="160"/>
        <v>4.5132329937005879</v>
      </c>
      <c r="F2164" s="223">
        <v>4.5</v>
      </c>
      <c r="G2164" s="223">
        <v>4.5275229357798166</v>
      </c>
      <c r="H2164" s="223">
        <v>4.4862385321100922</v>
      </c>
      <c r="I2164" s="223">
        <v>4.5391705069124422</v>
      </c>
    </row>
    <row r="2165" spans="1:9">
      <c r="A2165" s="519"/>
      <c r="B2165" s="521"/>
      <c r="C2165" s="203" t="s">
        <v>5157</v>
      </c>
      <c r="D2165" s="204" t="s">
        <v>5158</v>
      </c>
      <c r="E2165" s="561">
        <f t="shared" si="160"/>
        <v>4.5712753139136684</v>
      </c>
      <c r="F2165" s="223">
        <v>4.5642201834862384</v>
      </c>
      <c r="G2165" s="223">
        <v>4.568807339449541</v>
      </c>
      <c r="H2165" s="223">
        <v>4.5622119815668203</v>
      </c>
      <c r="I2165" s="223">
        <v>4.5898617511520738</v>
      </c>
    </row>
    <row r="2166" spans="1:9">
      <c r="A2166" s="519"/>
      <c r="B2166" s="521"/>
      <c r="C2166" s="203" t="s">
        <v>5159</v>
      </c>
      <c r="D2166" s="204" t="s">
        <v>5160</v>
      </c>
      <c r="E2166" s="561">
        <f t="shared" si="160"/>
        <v>4.5494651841204075</v>
      </c>
      <c r="F2166" s="223">
        <v>4.5366972477064218</v>
      </c>
      <c r="G2166" s="223">
        <v>4.5668202764976957</v>
      </c>
      <c r="H2166" s="223">
        <v>4.5275229357798166</v>
      </c>
      <c r="I2166" s="223">
        <v>4.5668202764976957</v>
      </c>
    </row>
    <row r="2167" spans="1:9">
      <c r="A2167" s="519"/>
      <c r="B2167" s="521"/>
      <c r="C2167" s="203" t="s">
        <v>5161</v>
      </c>
      <c r="D2167" s="204" t="s">
        <v>4193</v>
      </c>
      <c r="E2167" s="561">
        <f t="shared" si="160"/>
        <v>4.5823056467662857</v>
      </c>
      <c r="F2167" s="223">
        <v>4.5733944954128436</v>
      </c>
      <c r="G2167" s="223">
        <v>4.5871559633027523</v>
      </c>
      <c r="H2167" s="223">
        <v>4.5668202764976957</v>
      </c>
      <c r="I2167" s="223">
        <v>4.6018518518518521</v>
      </c>
    </row>
    <row r="2168" spans="1:9">
      <c r="A2168" s="519"/>
      <c r="B2168" s="521"/>
      <c r="C2168" s="203" t="s">
        <v>5162</v>
      </c>
      <c r="D2168" s="204" t="s">
        <v>5163</v>
      </c>
      <c r="E2168" s="561">
        <f t="shared" si="160"/>
        <v>4.6180310891579017</v>
      </c>
      <c r="F2168" s="223">
        <v>4.6100917431192663</v>
      </c>
      <c r="G2168" s="223">
        <v>4.6082949308755756</v>
      </c>
      <c r="H2168" s="223">
        <v>4.5963302752293576</v>
      </c>
      <c r="I2168" s="223">
        <v>4.6574074074074074</v>
      </c>
    </row>
    <row r="2169" spans="1:9">
      <c r="A2169" s="519"/>
      <c r="B2169" s="521"/>
      <c r="C2169" s="203" t="s">
        <v>5166</v>
      </c>
      <c r="D2169" s="204" t="s">
        <v>5167</v>
      </c>
      <c r="E2169" s="561">
        <f t="shared" si="160"/>
        <v>4.573596245327896</v>
      </c>
      <c r="F2169" s="223">
        <v>4.5642201834862384</v>
      </c>
      <c r="G2169" s="223">
        <v>4.5733944954128436</v>
      </c>
      <c r="H2169" s="223">
        <v>4.568807339449541</v>
      </c>
      <c r="I2169" s="223">
        <v>4.5879629629629628</v>
      </c>
    </row>
    <row r="2170" spans="1:9">
      <c r="A2170" s="519"/>
      <c r="B2170" s="521"/>
      <c r="C2170" s="203" t="s">
        <v>5168</v>
      </c>
      <c r="D2170" s="204" t="s">
        <v>5169</v>
      </c>
      <c r="E2170" s="561">
        <f t="shared" si="160"/>
        <v>4.5644051494525009</v>
      </c>
      <c r="F2170" s="223">
        <v>4.5714285714285712</v>
      </c>
      <c r="G2170" s="223">
        <v>4.5550458715596331</v>
      </c>
      <c r="H2170" s="223">
        <v>4.5412844036697244</v>
      </c>
      <c r="I2170" s="223">
        <v>4.5898617511520738</v>
      </c>
    </row>
    <row r="2171" spans="1:9">
      <c r="A2171" s="519"/>
      <c r="B2171" s="521"/>
      <c r="C2171" s="203" t="s">
        <v>5170</v>
      </c>
      <c r="D2171" s="204" t="s">
        <v>5171</v>
      </c>
      <c r="E2171" s="561">
        <f t="shared" si="160"/>
        <v>4.4873218552654039</v>
      </c>
      <c r="F2171" s="223">
        <v>4.4792626728110596</v>
      </c>
      <c r="G2171" s="223">
        <v>4.4746543778801842</v>
      </c>
      <c r="H2171" s="223">
        <v>4.4722222222222223</v>
      </c>
      <c r="I2171" s="223">
        <v>4.5231481481481479</v>
      </c>
    </row>
    <row r="2172" spans="1:9">
      <c r="A2172" s="519"/>
      <c r="B2172" s="521"/>
      <c r="C2172" s="203" t="s">
        <v>5164</v>
      </c>
      <c r="D2172" s="204" t="s">
        <v>5165</v>
      </c>
      <c r="E2172" s="548">
        <f t="shared" si="160"/>
        <v>4.6636367479812293</v>
      </c>
      <c r="F2172" s="224">
        <v>4.6651376146788994</v>
      </c>
      <c r="G2172" s="224">
        <v>4.6605504587155959</v>
      </c>
      <c r="H2172" s="224">
        <v>4.6376146788990829</v>
      </c>
      <c r="I2172" s="224">
        <v>4.6912442396313363</v>
      </c>
    </row>
    <row r="2173" spans="1:9" ht="16.5" customHeight="1">
      <c r="A2173" s="522" t="s">
        <v>5763</v>
      </c>
      <c r="B2173" s="520" t="s">
        <v>5173</v>
      </c>
      <c r="C2173" s="535"/>
      <c r="D2173" s="538"/>
      <c r="E2173" s="470">
        <f>AVERAGE(E2174:E2181)</f>
        <v>4.6596200980392162</v>
      </c>
      <c r="F2173" s="470">
        <f>AVERAGE(F2174:F2181)</f>
        <v>4.6597222222222223</v>
      </c>
      <c r="G2173" s="470">
        <f>AVERAGE(G2174:G2181)</f>
        <v>4.6388888888888893</v>
      </c>
      <c r="H2173" s="470">
        <f>AVERAGE(H2174:H2181)</f>
        <v>4.6388888888888893</v>
      </c>
      <c r="I2173" s="470">
        <f>AVERAGE(I2174:I2181)</f>
        <v>4.7009803921568629</v>
      </c>
    </row>
    <row r="2174" spans="1:9">
      <c r="A2174" s="519"/>
      <c r="B2174" s="521"/>
      <c r="C2174" s="185" t="s">
        <v>5174</v>
      </c>
      <c r="D2174" s="445" t="s">
        <v>5175</v>
      </c>
      <c r="E2174" s="560">
        <f t="shared" ref="E2174:E2181" si="161">AVERAGE(F2174:I2174)</f>
        <v>4.745915032679739</v>
      </c>
      <c r="F2174" s="225">
        <v>4.833333333333333</v>
      </c>
      <c r="G2174" s="225">
        <v>4.7222222222222223</v>
      </c>
      <c r="H2174" s="225">
        <v>4.7222222222222223</v>
      </c>
      <c r="I2174" s="225">
        <v>4.7058823529411766</v>
      </c>
    </row>
    <row r="2175" spans="1:9">
      <c r="A2175" s="519"/>
      <c r="B2175" s="521"/>
      <c r="C2175" s="203" t="s">
        <v>5174</v>
      </c>
      <c r="D2175" s="204" t="s">
        <v>244</v>
      </c>
      <c r="E2175" s="561">
        <f t="shared" si="161"/>
        <v>4.7361111111111116</v>
      </c>
      <c r="F2175" s="223">
        <v>4.7222222222222223</v>
      </c>
      <c r="G2175" s="223">
        <v>4.7222222222222223</v>
      </c>
      <c r="H2175" s="223">
        <v>4.7222222222222223</v>
      </c>
      <c r="I2175" s="223">
        <v>4.7777777777777777</v>
      </c>
    </row>
    <row r="2176" spans="1:9">
      <c r="A2176" s="519"/>
      <c r="B2176" s="521"/>
      <c r="C2176" s="203" t="s">
        <v>5176</v>
      </c>
      <c r="D2176" s="204" t="s">
        <v>5177</v>
      </c>
      <c r="E2176" s="561">
        <f t="shared" si="161"/>
        <v>4.8055555555555554</v>
      </c>
      <c r="F2176" s="223">
        <v>4.7777777777777777</v>
      </c>
      <c r="G2176" s="223">
        <v>4.7777777777777777</v>
      </c>
      <c r="H2176" s="223">
        <v>4.833333333333333</v>
      </c>
      <c r="I2176" s="223">
        <v>4.833333333333333</v>
      </c>
    </row>
    <row r="2177" spans="1:9">
      <c r="A2177" s="519"/>
      <c r="B2177" s="521"/>
      <c r="C2177" s="203" t="s">
        <v>5178</v>
      </c>
      <c r="D2177" s="204" t="s">
        <v>5179</v>
      </c>
      <c r="E2177" s="561">
        <f t="shared" si="161"/>
        <v>4.75</v>
      </c>
      <c r="F2177" s="223">
        <v>4.7222222222222223</v>
      </c>
      <c r="G2177" s="223">
        <v>4.7222222222222223</v>
      </c>
      <c r="H2177" s="223">
        <v>4.7777777777777777</v>
      </c>
      <c r="I2177" s="223">
        <v>4.7777777777777777</v>
      </c>
    </row>
    <row r="2178" spans="1:9">
      <c r="A2178" s="519"/>
      <c r="B2178" s="521"/>
      <c r="C2178" s="203" t="s">
        <v>5180</v>
      </c>
      <c r="D2178" s="204" t="s">
        <v>248</v>
      </c>
      <c r="E2178" s="561">
        <f t="shared" si="161"/>
        <v>4.522875816993464</v>
      </c>
      <c r="F2178" s="223">
        <v>4.5</v>
      </c>
      <c r="G2178" s="223">
        <v>4.5</v>
      </c>
      <c r="H2178" s="223">
        <v>4.4444444444444446</v>
      </c>
      <c r="I2178" s="223">
        <v>4.6470588235294121</v>
      </c>
    </row>
    <row r="2179" spans="1:9">
      <c r="A2179" s="519"/>
      <c r="B2179" s="521"/>
      <c r="C2179" s="203" t="s">
        <v>5181</v>
      </c>
      <c r="D2179" s="204" t="s">
        <v>5182</v>
      </c>
      <c r="E2179" s="561">
        <f t="shared" si="161"/>
        <v>4.5498366013071898</v>
      </c>
      <c r="F2179" s="223">
        <v>4.5555555555555554</v>
      </c>
      <c r="G2179" s="223">
        <v>4.5555555555555554</v>
      </c>
      <c r="H2179" s="223">
        <v>4.5</v>
      </c>
      <c r="I2179" s="223">
        <v>4.5882352941176467</v>
      </c>
    </row>
    <row r="2180" spans="1:9">
      <c r="A2180" s="519"/>
      <c r="B2180" s="521"/>
      <c r="C2180" s="203" t="s">
        <v>5183</v>
      </c>
      <c r="D2180" s="204" t="s">
        <v>246</v>
      </c>
      <c r="E2180" s="561">
        <f t="shared" si="161"/>
        <v>4.3611111111111107</v>
      </c>
      <c r="F2180" s="223">
        <v>4.3888888888888893</v>
      </c>
      <c r="G2180" s="223">
        <v>4.333333333333333</v>
      </c>
      <c r="H2180" s="223">
        <v>4.2777777777777777</v>
      </c>
      <c r="I2180" s="223">
        <v>4.4444444444444446</v>
      </c>
    </row>
    <row r="2181" spans="1:9">
      <c r="A2181" s="519"/>
      <c r="B2181" s="521"/>
      <c r="C2181" s="203" t="s">
        <v>5184</v>
      </c>
      <c r="D2181" s="204" t="s">
        <v>240</v>
      </c>
      <c r="E2181" s="561">
        <f t="shared" si="161"/>
        <v>4.8055555555555554</v>
      </c>
      <c r="F2181" s="370">
        <v>4.7777777777777777</v>
      </c>
      <c r="G2181" s="370">
        <v>4.7777777777777777</v>
      </c>
      <c r="H2181" s="370">
        <v>4.833333333333333</v>
      </c>
      <c r="I2181" s="370">
        <v>4.833333333333333</v>
      </c>
    </row>
    <row r="2182" spans="1:9" ht="16.5" customHeight="1">
      <c r="A2182" s="522" t="s">
        <v>5763</v>
      </c>
      <c r="B2182" s="520" t="s">
        <v>5706</v>
      </c>
      <c r="C2182" s="535"/>
      <c r="D2182" s="538"/>
      <c r="E2182" s="470">
        <f>AVERAGE(E2183:E2187)</f>
        <v>4.5419999999999998</v>
      </c>
      <c r="F2182" s="470">
        <f>AVERAGE(F2183:F2187)</f>
        <v>4.5519999999999996</v>
      </c>
      <c r="G2182" s="470">
        <f>AVERAGE(G2183:G2187)</f>
        <v>4.5519999999999996</v>
      </c>
      <c r="H2182" s="470">
        <f>AVERAGE(H2183:H2187)</f>
        <v>4.5280000000000005</v>
      </c>
      <c r="I2182" s="470">
        <f>AVERAGE(I2183:I2187)</f>
        <v>4.5359999999999996</v>
      </c>
    </row>
    <row r="2183" spans="1:9">
      <c r="A2183" s="519"/>
      <c r="B2183" s="521"/>
      <c r="C2183" s="185" t="s">
        <v>5185</v>
      </c>
      <c r="D2183" s="445" t="s">
        <v>5186</v>
      </c>
      <c r="E2183" s="560">
        <f>AVERAGE(F2183:I2183)</f>
        <v>4.3600000000000003</v>
      </c>
      <c r="F2183" s="225">
        <v>4.4000000000000004</v>
      </c>
      <c r="G2183" s="225">
        <v>4.3600000000000003</v>
      </c>
      <c r="H2183" s="225">
        <v>4.4000000000000004</v>
      </c>
      <c r="I2183" s="225">
        <v>4.28</v>
      </c>
    </row>
    <row r="2184" spans="1:9">
      <c r="A2184" s="519"/>
      <c r="B2184" s="521"/>
      <c r="C2184" s="203" t="s">
        <v>5187</v>
      </c>
      <c r="D2184" s="204" t="s">
        <v>5188</v>
      </c>
      <c r="E2184" s="561">
        <f>AVERAGE(F2184:I2184)</f>
        <v>4.5499999999999989</v>
      </c>
      <c r="F2184" s="223">
        <v>4.5199999999999996</v>
      </c>
      <c r="G2184" s="223">
        <v>4.5599999999999996</v>
      </c>
      <c r="H2184" s="223">
        <v>4.5599999999999996</v>
      </c>
      <c r="I2184" s="223">
        <v>4.5599999999999996</v>
      </c>
    </row>
    <row r="2185" spans="1:9">
      <c r="A2185" s="519"/>
      <c r="B2185" s="521"/>
      <c r="C2185" s="203" t="s">
        <v>5189</v>
      </c>
      <c r="D2185" s="204" t="s">
        <v>5190</v>
      </c>
      <c r="E2185" s="561">
        <f>AVERAGE(F2185:I2185)</f>
        <v>4.72</v>
      </c>
      <c r="F2185" s="223">
        <v>4.76</v>
      </c>
      <c r="G2185" s="223">
        <v>4.72</v>
      </c>
      <c r="H2185" s="223">
        <v>4.72</v>
      </c>
      <c r="I2185" s="223">
        <v>4.68</v>
      </c>
    </row>
    <row r="2186" spans="1:9">
      <c r="A2186" s="519"/>
      <c r="B2186" s="521"/>
      <c r="C2186" s="203" t="s">
        <v>5191</v>
      </c>
      <c r="D2186" s="204" t="s">
        <v>5192</v>
      </c>
      <c r="E2186" s="561">
        <f>AVERAGE(F2186:I2186)</f>
        <v>4.51</v>
      </c>
      <c r="F2186" s="223">
        <v>4.5599999999999996</v>
      </c>
      <c r="G2186" s="223">
        <v>4.5199999999999996</v>
      </c>
      <c r="H2186" s="223">
        <v>4.3600000000000003</v>
      </c>
      <c r="I2186" s="223">
        <v>4.5999999999999996</v>
      </c>
    </row>
    <row r="2187" spans="1:9">
      <c r="A2187" s="519"/>
      <c r="B2187" s="521"/>
      <c r="C2187" s="203" t="s">
        <v>5193</v>
      </c>
      <c r="D2187" s="204" t="s">
        <v>5194</v>
      </c>
      <c r="E2187" s="561">
        <f>AVERAGE(F2187:I2187)</f>
        <v>4.5699999999999994</v>
      </c>
      <c r="F2187" s="370">
        <v>4.5199999999999996</v>
      </c>
      <c r="G2187" s="370">
        <v>4.5999999999999996</v>
      </c>
      <c r="H2187" s="370">
        <v>4.5999999999999996</v>
      </c>
      <c r="I2187" s="370">
        <v>4.5599999999999996</v>
      </c>
    </row>
    <row r="2188" spans="1:9" ht="16.5" customHeight="1">
      <c r="A2188" s="522" t="s">
        <v>5763</v>
      </c>
      <c r="B2188" s="520" t="s">
        <v>5195</v>
      </c>
      <c r="C2188" s="535"/>
      <c r="D2188" s="538"/>
      <c r="E2188" s="470">
        <f>AVERAGE(E2189:E2194)</f>
        <v>4.4876388888888892</v>
      </c>
      <c r="F2188" s="470">
        <f>AVERAGE(F2189:F2194)</f>
        <v>4.4933333333333332</v>
      </c>
      <c r="G2188" s="470">
        <f>AVERAGE(G2189:G2194)</f>
        <v>4.4733333333333327</v>
      </c>
      <c r="H2188" s="470">
        <f>AVERAGE(H2189:H2194)</f>
        <v>4.4733333333333336</v>
      </c>
      <c r="I2188" s="470">
        <f>AVERAGE(I2189:I2194)</f>
        <v>4.5105555555555554</v>
      </c>
    </row>
    <row r="2189" spans="1:9">
      <c r="A2189" s="519"/>
      <c r="B2189" s="521"/>
      <c r="C2189" s="185" t="s">
        <v>5196</v>
      </c>
      <c r="D2189" s="445" t="s">
        <v>5197</v>
      </c>
      <c r="E2189" s="560">
        <f t="shared" ref="E2189:E2194" si="162">AVERAGE(F2189:I2189)</f>
        <v>4.49</v>
      </c>
      <c r="F2189" s="225">
        <v>4.5199999999999996</v>
      </c>
      <c r="G2189" s="225">
        <v>4.4800000000000004</v>
      </c>
      <c r="H2189" s="225">
        <v>4.5199999999999996</v>
      </c>
      <c r="I2189" s="225">
        <v>4.4400000000000004</v>
      </c>
    </row>
    <row r="2190" spans="1:9">
      <c r="A2190" s="519"/>
      <c r="B2190" s="521"/>
      <c r="C2190" s="203" t="s">
        <v>5198</v>
      </c>
      <c r="D2190" s="204" t="s">
        <v>5199</v>
      </c>
      <c r="E2190" s="561">
        <f t="shared" si="162"/>
        <v>4.5200000000000005</v>
      </c>
      <c r="F2190" s="223">
        <v>4.4800000000000004</v>
      </c>
      <c r="G2190" s="223">
        <v>4.4800000000000004</v>
      </c>
      <c r="H2190" s="223">
        <v>4.4800000000000004</v>
      </c>
      <c r="I2190" s="223">
        <v>4.6399999999999997</v>
      </c>
    </row>
    <row r="2191" spans="1:9">
      <c r="A2191" s="519"/>
      <c r="B2191" s="521"/>
      <c r="C2191" s="203" t="s">
        <v>5200</v>
      </c>
      <c r="D2191" s="204" t="s">
        <v>5201</v>
      </c>
      <c r="E2191" s="561">
        <f t="shared" si="162"/>
        <v>4.58</v>
      </c>
      <c r="F2191" s="223">
        <v>4.5599999999999996</v>
      </c>
      <c r="G2191" s="223">
        <v>4.5599999999999996</v>
      </c>
      <c r="H2191" s="223">
        <v>4.5999999999999996</v>
      </c>
      <c r="I2191" s="223">
        <v>4.5999999999999996</v>
      </c>
    </row>
    <row r="2192" spans="1:9">
      <c r="A2192" s="519"/>
      <c r="B2192" s="521"/>
      <c r="C2192" s="203" t="s">
        <v>5202</v>
      </c>
      <c r="D2192" s="204" t="s">
        <v>5203</v>
      </c>
      <c r="E2192" s="561">
        <f t="shared" si="162"/>
        <v>4.5958333333333332</v>
      </c>
      <c r="F2192" s="223">
        <v>4.5599999999999996</v>
      </c>
      <c r="G2192" s="223">
        <v>4.5599999999999996</v>
      </c>
      <c r="H2192" s="223">
        <v>4.68</v>
      </c>
      <c r="I2192" s="223">
        <v>4.583333333333333</v>
      </c>
    </row>
    <row r="2193" spans="1:10">
      <c r="A2193" s="519"/>
      <c r="B2193" s="521"/>
      <c r="C2193" s="203" t="s">
        <v>5204</v>
      </c>
      <c r="D2193" s="204" t="s">
        <v>5205</v>
      </c>
      <c r="E2193" s="561">
        <f t="shared" si="162"/>
        <v>4.3500000000000005</v>
      </c>
      <c r="F2193" s="223">
        <v>4.4400000000000004</v>
      </c>
      <c r="G2193" s="223">
        <v>4.3600000000000003</v>
      </c>
      <c r="H2193" s="223">
        <v>4.24</v>
      </c>
      <c r="I2193" s="223">
        <v>4.3600000000000003</v>
      </c>
    </row>
    <row r="2194" spans="1:10">
      <c r="A2194" s="519"/>
      <c r="B2194" s="521"/>
      <c r="C2194" s="203" t="s">
        <v>5206</v>
      </c>
      <c r="D2194" s="204" t="s">
        <v>5207</v>
      </c>
      <c r="E2194" s="561">
        <f t="shared" si="162"/>
        <v>4.3900000000000006</v>
      </c>
      <c r="F2194" s="370">
        <v>4.4000000000000004</v>
      </c>
      <c r="G2194" s="370">
        <v>4.4000000000000004</v>
      </c>
      <c r="H2194" s="370">
        <v>4.32</v>
      </c>
      <c r="I2194" s="370">
        <v>4.4400000000000004</v>
      </c>
    </row>
    <row r="2195" spans="1:10" ht="16.5" customHeight="1">
      <c r="A2195" s="522" t="s">
        <v>5763</v>
      </c>
      <c r="B2195" s="520" t="s">
        <v>5208</v>
      </c>
      <c r="C2195" s="535"/>
      <c r="D2195" s="538"/>
      <c r="E2195" s="470">
        <f>AVERAGE(E2196:E2204)</f>
        <v>4.5266239316239325</v>
      </c>
      <c r="F2195" s="470">
        <f>AVERAGE(F2196:F2204)</f>
        <v>4.5299145299145307</v>
      </c>
      <c r="G2195" s="470">
        <f>AVERAGE(G2196:G2204)</f>
        <v>4.5384615384615392</v>
      </c>
      <c r="H2195" s="470">
        <f>AVERAGE(H2196:H2204)</f>
        <v>4.5148717948717945</v>
      </c>
      <c r="I2195" s="470">
        <f>AVERAGE(I2196:I2204)</f>
        <v>4.5232478632478639</v>
      </c>
    </row>
    <row r="2196" spans="1:10">
      <c r="A2196" s="519"/>
      <c r="B2196" s="521"/>
      <c r="C2196" s="185" t="s">
        <v>5210</v>
      </c>
      <c r="D2196" s="445" t="s">
        <v>5211</v>
      </c>
      <c r="E2196" s="560">
        <f t="shared" ref="E2196:E2204" si="163">AVERAGE(F2196:I2196)</f>
        <v>4.5576923076923075</v>
      </c>
      <c r="F2196" s="225">
        <v>4.5769230769230766</v>
      </c>
      <c r="G2196" s="225">
        <v>4.5769230769230766</v>
      </c>
      <c r="H2196" s="225">
        <v>4.5384615384615383</v>
      </c>
      <c r="I2196" s="225">
        <v>4.5384615384615383</v>
      </c>
    </row>
    <row r="2197" spans="1:10">
      <c r="A2197" s="519"/>
      <c r="B2197" s="521"/>
      <c r="C2197" s="203" t="s">
        <v>5209</v>
      </c>
      <c r="D2197" s="204" t="s">
        <v>5212</v>
      </c>
      <c r="E2197" s="561">
        <f t="shared" si="163"/>
        <v>4.4896153846153846</v>
      </c>
      <c r="F2197" s="223">
        <v>4.5384615384615383</v>
      </c>
      <c r="G2197" s="223">
        <v>4.5</v>
      </c>
      <c r="H2197" s="223">
        <v>4.4800000000000004</v>
      </c>
      <c r="I2197" s="223">
        <v>4.4400000000000004</v>
      </c>
    </row>
    <row r="2198" spans="1:10">
      <c r="A2198" s="519"/>
      <c r="B2198" s="521"/>
      <c r="C2198" s="203" t="s">
        <v>5209</v>
      </c>
      <c r="D2198" s="204" t="s">
        <v>5213</v>
      </c>
      <c r="E2198" s="561">
        <f t="shared" si="163"/>
        <v>4.5384615384615383</v>
      </c>
      <c r="F2198" s="223">
        <v>4.5384615384615383</v>
      </c>
      <c r="G2198" s="223">
        <v>4.5384615384615383</v>
      </c>
      <c r="H2198" s="223">
        <v>4.5384615384615383</v>
      </c>
      <c r="I2198" s="223">
        <v>4.5384615384615383</v>
      </c>
    </row>
    <row r="2199" spans="1:10">
      <c r="A2199" s="519"/>
      <c r="B2199" s="521"/>
      <c r="C2199" s="203" t="s">
        <v>5209</v>
      </c>
      <c r="D2199" s="204" t="s">
        <v>918</v>
      </c>
      <c r="E2199" s="561">
        <f t="shared" si="163"/>
        <v>4.5384615384615383</v>
      </c>
      <c r="F2199" s="223">
        <v>4.5384615384615383</v>
      </c>
      <c r="G2199" s="223">
        <v>4.5384615384615383</v>
      </c>
      <c r="H2199" s="223">
        <v>4.5384615384615383</v>
      </c>
      <c r="I2199" s="223">
        <v>4.5384615384615383</v>
      </c>
    </row>
    <row r="2200" spans="1:10">
      <c r="A2200" s="519"/>
      <c r="B2200" s="521"/>
      <c r="C2200" s="203" t="s">
        <v>5209</v>
      </c>
      <c r="D2200" s="204" t="s">
        <v>5214</v>
      </c>
      <c r="E2200" s="561">
        <f t="shared" si="163"/>
        <v>4.5384615384615383</v>
      </c>
      <c r="F2200" s="223">
        <v>4.5384615384615383</v>
      </c>
      <c r="G2200" s="223">
        <v>4.5384615384615383</v>
      </c>
      <c r="H2200" s="223">
        <v>4.5384615384615383</v>
      </c>
      <c r="I2200" s="223">
        <v>4.5384615384615383</v>
      </c>
    </row>
    <row r="2201" spans="1:10">
      <c r="A2201" s="519"/>
      <c r="B2201" s="521"/>
      <c r="C2201" s="203" t="s">
        <v>5209</v>
      </c>
      <c r="D2201" s="204" t="s">
        <v>5215</v>
      </c>
      <c r="E2201" s="561">
        <f t="shared" si="163"/>
        <v>4.5192307692307692</v>
      </c>
      <c r="F2201" s="223">
        <v>4.5384615384615383</v>
      </c>
      <c r="G2201" s="223">
        <v>4.5384615384615383</v>
      </c>
      <c r="H2201" s="223">
        <v>4.5</v>
      </c>
      <c r="I2201" s="223">
        <v>4.5</v>
      </c>
    </row>
    <row r="2202" spans="1:10">
      <c r="A2202" s="519"/>
      <c r="B2202" s="521"/>
      <c r="C2202" s="203" t="s">
        <v>5209</v>
      </c>
      <c r="D2202" s="204" t="s">
        <v>5216</v>
      </c>
      <c r="E2202" s="561">
        <f t="shared" si="163"/>
        <v>4.5192307692307692</v>
      </c>
      <c r="F2202" s="223">
        <v>4.5</v>
      </c>
      <c r="G2202" s="223">
        <v>4.5384615384615383</v>
      </c>
      <c r="H2202" s="223">
        <v>4.5</v>
      </c>
      <c r="I2202" s="223">
        <v>4.5384615384615383</v>
      </c>
    </row>
    <row r="2203" spans="1:10">
      <c r="A2203" s="519"/>
      <c r="B2203" s="521"/>
      <c r="C2203" s="203" t="s">
        <v>5209</v>
      </c>
      <c r="D2203" s="204" t="s">
        <v>5217</v>
      </c>
      <c r="E2203" s="561">
        <f t="shared" si="163"/>
        <v>4.5384615384615383</v>
      </c>
      <c r="F2203" s="223">
        <v>4.5</v>
      </c>
      <c r="G2203" s="223">
        <v>4.5384615384615383</v>
      </c>
      <c r="H2203" s="223">
        <v>4.5769230769230766</v>
      </c>
      <c r="I2203" s="223">
        <v>4.5384615384615383</v>
      </c>
    </row>
    <row r="2204" spans="1:10">
      <c r="A2204" s="519"/>
      <c r="B2204" s="521"/>
      <c r="C2204" s="203" t="s">
        <v>5209</v>
      </c>
      <c r="D2204" s="204" t="s">
        <v>5218</v>
      </c>
      <c r="E2204" s="561">
        <f t="shared" si="163"/>
        <v>4.5</v>
      </c>
      <c r="F2204" s="223">
        <v>4.5</v>
      </c>
      <c r="G2204" s="223">
        <v>4.5384615384615383</v>
      </c>
      <c r="H2204" s="223">
        <v>4.4230769230769234</v>
      </c>
      <c r="I2204" s="223">
        <v>4.5384615384615383</v>
      </c>
    </row>
    <row r="2205" spans="1:10" ht="16.5" customHeight="1">
      <c r="A2205" s="522" t="s">
        <v>5764</v>
      </c>
      <c r="B2205" s="520" t="s">
        <v>5219</v>
      </c>
      <c r="C2205" s="535"/>
      <c r="D2205" s="538"/>
      <c r="E2205" s="470">
        <f>AVERAGE(E2206:E2213)</f>
        <v>4.6949926900584789</v>
      </c>
      <c r="F2205" s="470">
        <f>AVERAGE(F2206:F2213)</f>
        <v>4.6842105263157894</v>
      </c>
      <c r="G2205" s="470">
        <f>AVERAGE(G2206:G2213)</f>
        <v>4.7160087719298254</v>
      </c>
      <c r="H2205" s="470">
        <f>AVERAGE(H2206:H2213)</f>
        <v>4.6644736842105274</v>
      </c>
      <c r="I2205" s="470">
        <f>AVERAGE(I2206:I2213)</f>
        <v>4.7152777777777777</v>
      </c>
    </row>
    <row r="2206" spans="1:10">
      <c r="A2206" s="519"/>
      <c r="B2206" s="521"/>
      <c r="C2206" s="185" t="s">
        <v>5220</v>
      </c>
      <c r="D2206" s="445" t="s">
        <v>5226</v>
      </c>
      <c r="E2206" s="560">
        <f t="shared" ref="E2206:E2213" si="164">AVERAGE(F2206:I2206)</f>
        <v>4.8004385964912277</v>
      </c>
      <c r="F2206" s="225">
        <v>4.8421052631578947</v>
      </c>
      <c r="G2206" s="225">
        <v>4.833333333333333</v>
      </c>
      <c r="H2206" s="225">
        <v>4.7368421052631575</v>
      </c>
      <c r="I2206" s="225">
        <v>4.7894736842105265</v>
      </c>
      <c r="J2206" s="220"/>
    </row>
    <row r="2207" spans="1:10">
      <c r="A2207" s="519"/>
      <c r="B2207" s="521"/>
      <c r="C2207" s="203" t="s">
        <v>5221</v>
      </c>
      <c r="D2207" s="204" t="s">
        <v>5227</v>
      </c>
      <c r="E2207" s="561">
        <f t="shared" si="164"/>
        <v>4.7236842105263159</v>
      </c>
      <c r="F2207" s="223">
        <v>4.7894736842105265</v>
      </c>
      <c r="G2207" s="223">
        <v>4.7894736842105265</v>
      </c>
      <c r="H2207" s="223">
        <v>4.5263157894736841</v>
      </c>
      <c r="I2207" s="223">
        <v>4.7894736842105265</v>
      </c>
    </row>
    <row r="2208" spans="1:10">
      <c r="A2208" s="519"/>
      <c r="B2208" s="521"/>
      <c r="C2208" s="203" t="s">
        <v>5220</v>
      </c>
      <c r="D2208" s="204" t="s">
        <v>5228</v>
      </c>
      <c r="E2208" s="561">
        <f t="shared" si="164"/>
        <v>4.7200292397660819</v>
      </c>
      <c r="F2208" s="223">
        <v>4.6315789473684212</v>
      </c>
      <c r="G2208" s="223">
        <v>4.7894736842105265</v>
      </c>
      <c r="H2208" s="223">
        <v>4.7368421052631575</v>
      </c>
      <c r="I2208" s="223">
        <v>4.7222222222222223</v>
      </c>
    </row>
    <row r="2209" spans="1:9">
      <c r="A2209" s="519"/>
      <c r="B2209" s="521"/>
      <c r="C2209" s="203" t="s">
        <v>5221</v>
      </c>
      <c r="D2209" s="204" t="s">
        <v>5229</v>
      </c>
      <c r="E2209" s="561">
        <f t="shared" si="164"/>
        <v>4.776315789473685</v>
      </c>
      <c r="F2209" s="223">
        <v>4.7368421052631575</v>
      </c>
      <c r="G2209" s="223">
        <v>4.7894736842105265</v>
      </c>
      <c r="H2209" s="223">
        <v>4.7894736842105265</v>
      </c>
      <c r="I2209" s="223">
        <v>4.7894736842105265</v>
      </c>
    </row>
    <row r="2210" spans="1:9">
      <c r="A2210" s="519"/>
      <c r="B2210" s="521"/>
      <c r="C2210" s="203" t="s">
        <v>5222</v>
      </c>
      <c r="D2210" s="204" t="s">
        <v>5230</v>
      </c>
      <c r="E2210" s="561">
        <f t="shared" si="164"/>
        <v>4.7368421052631584</v>
      </c>
      <c r="F2210" s="223">
        <v>4.7368421052631575</v>
      </c>
      <c r="G2210" s="223">
        <v>4.6315789473684212</v>
      </c>
      <c r="H2210" s="223">
        <v>4.7894736842105265</v>
      </c>
      <c r="I2210" s="223">
        <v>4.7894736842105265</v>
      </c>
    </row>
    <row r="2211" spans="1:9">
      <c r="A2211" s="519"/>
      <c r="B2211" s="521"/>
      <c r="C2211" s="203" t="s">
        <v>5223</v>
      </c>
      <c r="D2211" s="204" t="s">
        <v>99</v>
      </c>
      <c r="E2211" s="561">
        <f t="shared" si="164"/>
        <v>4.552631578947369</v>
      </c>
      <c r="F2211" s="223">
        <v>4.5263157894736841</v>
      </c>
      <c r="G2211" s="223">
        <v>4.6315789473684212</v>
      </c>
      <c r="H2211" s="223">
        <v>4.5263157894736841</v>
      </c>
      <c r="I2211" s="223">
        <v>4.5263157894736841</v>
      </c>
    </row>
    <row r="2212" spans="1:9">
      <c r="A2212" s="519"/>
      <c r="B2212" s="521"/>
      <c r="C2212" s="203" t="s">
        <v>5224</v>
      </c>
      <c r="D2212" s="204" t="s">
        <v>5231</v>
      </c>
      <c r="E2212" s="561">
        <f t="shared" si="164"/>
        <v>4.6052631578947363</v>
      </c>
      <c r="F2212" s="223">
        <v>4.5789473684210522</v>
      </c>
      <c r="G2212" s="223">
        <v>4.6315789473684212</v>
      </c>
      <c r="H2212" s="223">
        <v>4.5789473684210522</v>
      </c>
      <c r="I2212" s="223">
        <v>4.6315789473684212</v>
      </c>
    </row>
    <row r="2213" spans="1:9">
      <c r="A2213" s="519"/>
      <c r="B2213" s="521"/>
      <c r="C2213" s="203" t="s">
        <v>5225</v>
      </c>
      <c r="D2213" s="204" t="s">
        <v>5232</v>
      </c>
      <c r="E2213" s="561">
        <f t="shared" si="164"/>
        <v>4.6447368421052637</v>
      </c>
      <c r="F2213" s="223">
        <v>4.6315789473684212</v>
      </c>
      <c r="G2213" s="223">
        <v>4.6315789473684212</v>
      </c>
      <c r="H2213" s="223">
        <v>4.6315789473684212</v>
      </c>
      <c r="I2213" s="223">
        <v>4.6842105263157894</v>
      </c>
    </row>
    <row r="2214" spans="1:9">
      <c r="A2214" s="520" t="s">
        <v>5765</v>
      </c>
      <c r="B2214" s="535"/>
      <c r="C2214" s="535"/>
      <c r="D2214" s="538"/>
      <c r="E2214" s="470">
        <f>AVERAGEIF($C2089:$C2213,"**",E2089:E2213)</f>
        <v>4.5344860696686133</v>
      </c>
      <c r="F2214" s="470">
        <f t="shared" ref="F2214:I2214" si="165">AVERAGEIF($C2089:$C2213,"**",F2089:F2213)</f>
        <v>4.533129121304829</v>
      </c>
      <c r="G2214" s="470">
        <f t="shared" si="165"/>
        <v>4.5366748859400108</v>
      </c>
      <c r="H2214" s="470">
        <f t="shared" si="165"/>
        <v>4.5232070808217095</v>
      </c>
      <c r="I2214" s="470">
        <f t="shared" si="165"/>
        <v>4.5449331906079085</v>
      </c>
    </row>
  </sheetData>
  <sheetProtection formatCells="0" formatColumns="0" formatRows="0" insertColumns="0" insertRows="0" insertHyperlinks="0" sort="0" autoFilter="0" pivotTables="0"/>
  <autoFilter ref="A3:I1115"/>
  <phoneticPr fontId="28" type="noConversion"/>
  <conditionalFormatting sqref="E11:E18 E1133:E1154 E1282:E1301 E1374:E1395 E1432:E1452 E1466:E1472 E1487:E1506 E1574:E1576 E1683:E1700 E1790:E1794 E1820:E1837 E1845:E1849 E1946 E1963:E1974 E2146:E2147">
    <cfRule type="cellIs" dxfId="279" priority="334" operator="lessThan">
      <formula>3.5</formula>
    </cfRule>
  </conditionalFormatting>
  <conditionalFormatting sqref="E6:E9">
    <cfRule type="cellIs" dxfId="278" priority="336" operator="lessThan">
      <formula>3.5</formula>
    </cfRule>
  </conditionalFormatting>
  <conditionalFormatting sqref="E20:E26">
    <cfRule type="cellIs" dxfId="277" priority="335" operator="lessThan">
      <formula>3.5</formula>
    </cfRule>
  </conditionalFormatting>
  <conditionalFormatting sqref="E28:E38 E40:E50">
    <cfRule type="cellIs" dxfId="276" priority="333" operator="lessThan">
      <formula>3.5</formula>
    </cfRule>
  </conditionalFormatting>
  <conditionalFormatting sqref="E52:E54 E56:E64 E75:E77">
    <cfRule type="cellIs" dxfId="275" priority="332" operator="lessThan">
      <formula>3.5</formula>
    </cfRule>
  </conditionalFormatting>
  <conditionalFormatting sqref="E66:E73">
    <cfRule type="cellIs" dxfId="274" priority="331" operator="lessThan">
      <formula>3.5</formula>
    </cfRule>
  </conditionalFormatting>
  <conditionalFormatting sqref="E79:E86 E88:E96 E98:E103 E105:E109 E111:E119 E121:E139 E154:E161 E163:E169 E171:E176 E178:E183 E185:E204">
    <cfRule type="cellIs" dxfId="273" priority="330" operator="lessThan">
      <formula>3.5</formula>
    </cfRule>
  </conditionalFormatting>
  <conditionalFormatting sqref="E141:E152">
    <cfRule type="cellIs" dxfId="272" priority="329" operator="lessThan">
      <formula>3.5</formula>
    </cfRule>
  </conditionalFormatting>
  <conditionalFormatting sqref="E206:E212 E223:E228 E230:E239 E241:E262">
    <cfRule type="cellIs" dxfId="271" priority="328" operator="lessThan">
      <formula>3.5</formula>
    </cfRule>
  </conditionalFormatting>
  <conditionalFormatting sqref="E214:E218">
    <cfRule type="cellIs" dxfId="270" priority="327" operator="lessThan">
      <formula>3.5</formula>
    </cfRule>
  </conditionalFormatting>
  <conditionalFormatting sqref="E220:E221">
    <cfRule type="cellIs" dxfId="269" priority="326" operator="lessThan">
      <formula>3.5</formula>
    </cfRule>
  </conditionalFormatting>
  <conditionalFormatting sqref="E264:E268 E270:E275 E277:E281 E290:E298 E300:E322">
    <cfRule type="cellIs" dxfId="268" priority="325" operator="lessThan">
      <formula>3.5</formula>
    </cfRule>
  </conditionalFormatting>
  <conditionalFormatting sqref="E283:E288">
    <cfRule type="cellIs" dxfId="267" priority="324" operator="lessThan">
      <formula>3.5</formula>
    </cfRule>
  </conditionalFormatting>
  <conditionalFormatting sqref="E325:E327 E329:E331 E333:E344 E346:E353 E355:E357 E359:E363 E365:E366 E368:E379 E381:E405">
    <cfRule type="cellIs" dxfId="266" priority="323" operator="lessThan">
      <formula>3.5</formula>
    </cfRule>
  </conditionalFormatting>
  <conditionalFormatting sqref="E413:E414 E416:E436">
    <cfRule type="cellIs" dxfId="265" priority="322" operator="lessThan">
      <formula>3.5</formula>
    </cfRule>
  </conditionalFormatting>
  <conditionalFormatting sqref="E407:E411">
    <cfRule type="cellIs" dxfId="264" priority="321" operator="lessThan">
      <formula>3.5</formula>
    </cfRule>
  </conditionalFormatting>
  <conditionalFormatting sqref="E446:E454 E456:E468 E478 E470:E476">
    <cfRule type="cellIs" dxfId="263" priority="320" operator="lessThan">
      <formula>3.5</formula>
    </cfRule>
  </conditionalFormatting>
  <conditionalFormatting sqref="E480:E488 E490:E511">
    <cfRule type="cellIs" dxfId="262" priority="319" operator="lessThan">
      <formula>3.5</formula>
    </cfRule>
  </conditionalFormatting>
  <conditionalFormatting sqref="E543 E513:E520 E545:E549 E538:E541 E551:E558 E560:E584">
    <cfRule type="cellIs" dxfId="261" priority="318" operator="lessThan">
      <formula>3.5</formula>
    </cfRule>
  </conditionalFormatting>
  <conditionalFormatting sqref="E522:E528">
    <cfRule type="cellIs" dxfId="260" priority="317" operator="lessThan">
      <formula>3.5</formula>
    </cfRule>
  </conditionalFormatting>
  <conditionalFormatting sqref="E530:E536">
    <cfRule type="cellIs" dxfId="259" priority="316" operator="lessThan">
      <formula>3.5</formula>
    </cfRule>
  </conditionalFormatting>
  <conditionalFormatting sqref="E587:E594 E596:E603 E605:E610 E612:E617 E619:E632 E634:E650">
    <cfRule type="cellIs" dxfId="258" priority="315" operator="lessThan">
      <formula>3.5</formula>
    </cfRule>
  </conditionalFormatting>
  <conditionalFormatting sqref="E665:E670 E672:E678 E680:E708">
    <cfRule type="cellIs" dxfId="257" priority="313" operator="lessThan">
      <formula>3.5</formula>
    </cfRule>
  </conditionalFormatting>
  <conditionalFormatting sqref="E652:E663">
    <cfRule type="cellIs" dxfId="256" priority="312" operator="lessThan">
      <formula>3.5</formula>
    </cfRule>
  </conditionalFormatting>
  <conditionalFormatting sqref="E713:E714 E716:E718 E720:E721 E731:E749">
    <cfRule type="cellIs" dxfId="255" priority="311" operator="lessThan">
      <formula>3.5</formula>
    </cfRule>
  </conditionalFormatting>
  <conditionalFormatting sqref="E723:E729">
    <cfRule type="cellIs" dxfId="254" priority="310" operator="lessThan">
      <formula>3.5</formula>
    </cfRule>
  </conditionalFormatting>
  <conditionalFormatting sqref="E751:E757 E759:E766 E774:E776 E778:E782 E784:E792 E794:E815">
    <cfRule type="cellIs" dxfId="253" priority="309" operator="lessThan">
      <formula>3.5</formula>
    </cfRule>
  </conditionalFormatting>
  <conditionalFormatting sqref="E768:E772">
    <cfRule type="cellIs" dxfId="252" priority="308" operator="lessThan">
      <formula>3.5</formula>
    </cfRule>
  </conditionalFormatting>
  <conditionalFormatting sqref="E833:E843">
    <cfRule type="cellIs" dxfId="251" priority="307" operator="lessThan">
      <formula>3.5</formula>
    </cfRule>
  </conditionalFormatting>
  <conditionalFormatting sqref="E819:E824 E826:E831 E845:E866">
    <cfRule type="cellIs" dxfId="250" priority="306" operator="lessThan">
      <formula>3.5</formula>
    </cfRule>
  </conditionalFormatting>
  <conditionalFormatting sqref="E817">
    <cfRule type="cellIs" dxfId="249" priority="305" operator="lessThan">
      <formula>3.5</formula>
    </cfRule>
  </conditionalFormatting>
  <conditionalFormatting sqref="E872:E878 E880:E899 E869:E870">
    <cfRule type="cellIs" dxfId="248" priority="304" operator="lessThan">
      <formula>3.5</formula>
    </cfRule>
  </conditionalFormatting>
  <conditionalFormatting sqref="E909:E915 E917:E922 E924:E933">
    <cfRule type="cellIs" dxfId="247" priority="303" operator="lessThan">
      <formula>3.5</formula>
    </cfRule>
  </conditionalFormatting>
  <conditionalFormatting sqref="E901:E907">
    <cfRule type="cellIs" dxfId="246" priority="302" operator="lessThan">
      <formula>3.5</formula>
    </cfRule>
  </conditionalFormatting>
  <conditionalFormatting sqref="E935:E950">
    <cfRule type="cellIs" dxfId="245" priority="301" operator="lessThan">
      <formula>3.5</formula>
    </cfRule>
  </conditionalFormatting>
  <conditionalFormatting sqref="E974:E980 E969:E972 E982:E986 E1000:E1024">
    <cfRule type="cellIs" dxfId="244" priority="300" operator="lessThan">
      <formula>3.5</formula>
    </cfRule>
  </conditionalFormatting>
  <conditionalFormatting sqref="E988:E998">
    <cfRule type="cellIs" dxfId="243" priority="299" operator="lessThan">
      <formula>3.5</formula>
    </cfRule>
  </conditionalFormatting>
  <conditionalFormatting sqref="E1057:E1058">
    <cfRule type="cellIs" dxfId="242" priority="296" operator="lessThan">
      <formula>3.5</formula>
    </cfRule>
  </conditionalFormatting>
  <conditionalFormatting sqref="E1026:E1031 E1033:E1036 E1042:E1053 E1055 E1060:E1069 E1071:E1093">
    <cfRule type="cellIs" dxfId="241" priority="298" operator="lessThan">
      <formula>3.5</formula>
    </cfRule>
  </conditionalFormatting>
  <conditionalFormatting sqref="E1038:E1040">
    <cfRule type="cellIs" dxfId="240" priority="297" operator="lessThan">
      <formula>3.5</formula>
    </cfRule>
  </conditionalFormatting>
  <conditionalFormatting sqref="E1096:E1103">
    <cfRule type="cellIs" dxfId="239" priority="295" operator="lessThan">
      <formula>3.5</formula>
    </cfRule>
  </conditionalFormatting>
  <conditionalFormatting sqref="E1105:E1108">
    <cfRule type="cellIs" dxfId="238" priority="294" operator="lessThan">
      <formula>3.5</formula>
    </cfRule>
  </conditionalFormatting>
  <conditionalFormatting sqref="E1110">
    <cfRule type="cellIs" dxfId="237" priority="293" operator="lessThan">
      <formula>3.5</formula>
    </cfRule>
  </conditionalFormatting>
  <conditionalFormatting sqref="E1111:E1115">
    <cfRule type="cellIs" dxfId="236" priority="292" operator="lessThan">
      <formula>3.5</formula>
    </cfRule>
  </conditionalFormatting>
  <conditionalFormatting sqref="E1177:E1179">
    <cfRule type="cellIs" dxfId="235" priority="282" operator="lessThan">
      <formula>3.5</formula>
    </cfRule>
  </conditionalFormatting>
  <conditionalFormatting sqref="E1117:E1124">
    <cfRule type="cellIs" dxfId="234" priority="289" operator="lessThan">
      <formula>3.5</formula>
    </cfRule>
  </conditionalFormatting>
  <conditionalFormatting sqref="E1126:E1130">
    <cfRule type="cellIs" dxfId="233" priority="288" operator="lessThan">
      <formula>3.5</formula>
    </cfRule>
  </conditionalFormatting>
  <conditionalFormatting sqref="E1132">
    <cfRule type="cellIs" dxfId="232" priority="287" operator="lessThan">
      <formula>3.5</formula>
    </cfRule>
  </conditionalFormatting>
  <conditionalFormatting sqref="E1156:E1165">
    <cfRule type="cellIs" dxfId="231" priority="285" operator="lessThan">
      <formula>3.5</formula>
    </cfRule>
  </conditionalFormatting>
  <conditionalFormatting sqref="E1167:E1174">
    <cfRule type="cellIs" dxfId="230" priority="284" operator="lessThan">
      <formula>3.5</formula>
    </cfRule>
  </conditionalFormatting>
  <conditionalFormatting sqref="E1176">
    <cfRule type="cellIs" dxfId="229" priority="283" operator="lessThan">
      <formula>3.5</formula>
    </cfRule>
  </conditionalFormatting>
  <conditionalFormatting sqref="E1181:E1188">
    <cfRule type="cellIs" dxfId="228" priority="281" operator="lessThan">
      <formula>3.5</formula>
    </cfRule>
  </conditionalFormatting>
  <conditionalFormatting sqref="E1189:E1192">
    <cfRule type="cellIs" dxfId="227" priority="280" operator="lessThan">
      <formula>3.5</formula>
    </cfRule>
  </conditionalFormatting>
  <conditionalFormatting sqref="E1194:E1199">
    <cfRule type="cellIs" dxfId="226" priority="279" operator="lessThan">
      <formula>3.5</formula>
    </cfRule>
  </conditionalFormatting>
  <conditionalFormatting sqref="E1226:E1235">
    <cfRule type="cellIs" dxfId="225" priority="276" operator="lessThan">
      <formula>3.5</formula>
    </cfRule>
  </conditionalFormatting>
  <conditionalFormatting sqref="E1202:E1224">
    <cfRule type="cellIs" dxfId="224" priority="278" operator="lessThan">
      <formula>3.5</formula>
    </cfRule>
  </conditionalFormatting>
  <conditionalFormatting sqref="E1201">
    <cfRule type="cellIs" dxfId="223" priority="277" operator="lessThan">
      <formula>3.5</formula>
    </cfRule>
  </conditionalFormatting>
  <conditionalFormatting sqref="E1238:E1243">
    <cfRule type="cellIs" dxfId="222" priority="274" operator="lessThan">
      <formula>3.5</formula>
    </cfRule>
  </conditionalFormatting>
  <conditionalFormatting sqref="E1236">
    <cfRule type="cellIs" dxfId="221" priority="275" operator="lessThan">
      <formula>3.5</formula>
    </cfRule>
  </conditionalFormatting>
  <conditionalFormatting sqref="E1245:E1249">
    <cfRule type="cellIs" dxfId="220" priority="273" operator="lessThan">
      <formula>3.5</formula>
    </cfRule>
  </conditionalFormatting>
  <conditionalFormatting sqref="E1272:E1275">
    <cfRule type="cellIs" dxfId="219" priority="266" operator="lessThan">
      <formula>3.5</formula>
    </cfRule>
  </conditionalFormatting>
  <conditionalFormatting sqref="E1251:E1260">
    <cfRule type="cellIs" dxfId="218" priority="272" operator="lessThan">
      <formula>3.5</formula>
    </cfRule>
  </conditionalFormatting>
  <conditionalFormatting sqref="E1261">
    <cfRule type="cellIs" dxfId="217" priority="271" operator="lessThan">
      <formula>3.5</formula>
    </cfRule>
  </conditionalFormatting>
  <conditionalFormatting sqref="E1262">
    <cfRule type="cellIs" dxfId="216" priority="270" operator="lessThan">
      <formula>3.5</formula>
    </cfRule>
  </conditionalFormatting>
  <conditionalFormatting sqref="E1264:E1270">
    <cfRule type="cellIs" dxfId="215" priority="269" operator="lessThan">
      <formula>3.5</formula>
    </cfRule>
  </conditionalFormatting>
  <conditionalFormatting sqref="E1277:E1279">
    <cfRule type="cellIs" dxfId="214" priority="265" operator="lessThan">
      <formula>3.5</formula>
    </cfRule>
  </conditionalFormatting>
  <conditionalFormatting sqref="E1303:E1312">
    <cfRule type="cellIs" dxfId="213" priority="262" operator="lessThan">
      <formula>3.5</formula>
    </cfRule>
  </conditionalFormatting>
  <conditionalFormatting sqref="E1281">
    <cfRule type="cellIs" dxfId="212" priority="263" operator="lessThan">
      <formula>3.5</formula>
    </cfRule>
  </conditionalFormatting>
  <conditionalFormatting sqref="E1313">
    <cfRule type="cellIs" dxfId="211" priority="261" operator="lessThan">
      <formula>3.5</formula>
    </cfRule>
  </conditionalFormatting>
  <conditionalFormatting sqref="E1315:E1322">
    <cfRule type="cellIs" dxfId="210" priority="260" operator="lessThan">
      <formula>3.5</formula>
    </cfRule>
  </conditionalFormatting>
  <conditionalFormatting sqref="E1324:E1327 E1329:E1330">
    <cfRule type="cellIs" dxfId="209" priority="259" operator="lessThan">
      <formula>3.5</formula>
    </cfRule>
  </conditionalFormatting>
  <conditionalFormatting sqref="E1333:E1342">
    <cfRule type="cellIs" dxfId="208" priority="258" operator="lessThan">
      <formula>3.5</formula>
    </cfRule>
  </conditionalFormatting>
  <conditionalFormatting sqref="E1343">
    <cfRule type="cellIs" dxfId="207" priority="257" operator="lessThan">
      <formula>3.5</formula>
    </cfRule>
  </conditionalFormatting>
  <conditionalFormatting sqref="E1328">
    <cfRule type="cellIs" dxfId="206" priority="255" operator="lessThan">
      <formula>3.5</formula>
    </cfRule>
  </conditionalFormatting>
  <conditionalFormatting sqref="E1345:E1348">
    <cfRule type="cellIs" dxfId="205" priority="254" operator="lessThan">
      <formula>3.5</formula>
    </cfRule>
  </conditionalFormatting>
  <conditionalFormatting sqref="E1349">
    <cfRule type="cellIs" dxfId="204" priority="253" operator="lessThan">
      <formula>3.5</formula>
    </cfRule>
  </conditionalFormatting>
  <conditionalFormatting sqref="E1352:E1371">
    <cfRule type="cellIs" dxfId="203" priority="252" operator="lessThan">
      <formula>3.5</formula>
    </cfRule>
  </conditionalFormatting>
  <conditionalFormatting sqref="E1351">
    <cfRule type="cellIs" dxfId="202" priority="251" operator="lessThan">
      <formula>3.5</formula>
    </cfRule>
  </conditionalFormatting>
  <conditionalFormatting sqref="E1373">
    <cfRule type="cellIs" dxfId="201" priority="248" operator="lessThan">
      <formula>3.5</formula>
    </cfRule>
  </conditionalFormatting>
  <conditionalFormatting sqref="E1398:E1399">
    <cfRule type="cellIs" dxfId="200" priority="247" operator="lessThan">
      <formula>3.5</formula>
    </cfRule>
  </conditionalFormatting>
  <conditionalFormatting sqref="E1397">
    <cfRule type="cellIs" dxfId="199" priority="246" operator="lessThan">
      <formula>3.5</formula>
    </cfRule>
  </conditionalFormatting>
  <conditionalFormatting sqref="E1402:E1406">
    <cfRule type="cellIs" dxfId="198" priority="245" operator="lessThan">
      <formula>3.5</formula>
    </cfRule>
  </conditionalFormatting>
  <conditionalFormatting sqref="E1401">
    <cfRule type="cellIs" dxfId="197" priority="244" operator="lessThan">
      <formula>3.5</formula>
    </cfRule>
  </conditionalFormatting>
  <conditionalFormatting sqref="E1409:E1413">
    <cfRule type="cellIs" dxfId="196" priority="243" operator="lessThan">
      <formula>3.5</formula>
    </cfRule>
  </conditionalFormatting>
  <conditionalFormatting sqref="E1408">
    <cfRule type="cellIs" dxfId="195" priority="242" operator="lessThan">
      <formula>3.5</formula>
    </cfRule>
  </conditionalFormatting>
  <conditionalFormatting sqref="E1414:E1415">
    <cfRule type="cellIs" dxfId="194" priority="241" operator="lessThan">
      <formula>3.5</formula>
    </cfRule>
  </conditionalFormatting>
  <conditionalFormatting sqref="E1416:E1417">
    <cfRule type="cellIs" dxfId="193" priority="240" operator="lessThan">
      <formula>3.5</formula>
    </cfRule>
  </conditionalFormatting>
  <conditionalFormatting sqref="E1420:E1423">
    <cfRule type="cellIs" dxfId="192" priority="239" operator="lessThan">
      <formula>3.5</formula>
    </cfRule>
  </conditionalFormatting>
  <conditionalFormatting sqref="E1419">
    <cfRule type="cellIs" dxfId="191" priority="238" operator="lessThan">
      <formula>3.5</formula>
    </cfRule>
  </conditionalFormatting>
  <conditionalFormatting sqref="E1453">
    <cfRule type="cellIs" dxfId="190" priority="231" operator="lessThan">
      <formula>3.5</formula>
    </cfRule>
  </conditionalFormatting>
  <conditionalFormatting sqref="E1454">
    <cfRule type="cellIs" dxfId="189" priority="230" operator="lessThan">
      <formula>3.5</formula>
    </cfRule>
  </conditionalFormatting>
  <conditionalFormatting sqref="E1426:E1429">
    <cfRule type="cellIs" dxfId="188" priority="235" operator="lessThan">
      <formula>3.5</formula>
    </cfRule>
  </conditionalFormatting>
  <conditionalFormatting sqref="E1425">
    <cfRule type="cellIs" dxfId="187" priority="234" operator="lessThan">
      <formula>3.5</formula>
    </cfRule>
  </conditionalFormatting>
  <conditionalFormatting sqref="E1431">
    <cfRule type="cellIs" dxfId="186" priority="232" operator="lessThan">
      <formula>3.5</formula>
    </cfRule>
  </conditionalFormatting>
  <conditionalFormatting sqref="E1463:E1464">
    <cfRule type="cellIs" dxfId="185" priority="229" operator="lessThan">
      <formula>3.5</formula>
    </cfRule>
  </conditionalFormatting>
  <conditionalFormatting sqref="E1457:E1464">
    <cfRule type="cellIs" dxfId="184" priority="228" operator="lessThan">
      <formula>3.5</formula>
    </cfRule>
  </conditionalFormatting>
  <conditionalFormatting sqref="E1474:E1478">
    <cfRule type="cellIs" dxfId="183" priority="226" operator="lessThan">
      <formula>3.5</formula>
    </cfRule>
  </conditionalFormatting>
  <conditionalFormatting sqref="E1480:E1484">
    <cfRule type="cellIs" dxfId="182" priority="225" operator="lessThan">
      <formula>3.5</formula>
    </cfRule>
  </conditionalFormatting>
  <conditionalFormatting sqref="E1507">
    <cfRule type="cellIs" dxfId="181" priority="222" operator="lessThan">
      <formula>3.5</formula>
    </cfRule>
  </conditionalFormatting>
  <conditionalFormatting sqref="E1508">
    <cfRule type="cellIs" dxfId="180" priority="221" operator="lessThan">
      <formula>3.5</formula>
    </cfRule>
  </conditionalFormatting>
  <conditionalFormatting sqref="E1486">
    <cfRule type="cellIs" dxfId="179" priority="223" operator="lessThan">
      <formula>3.5</formula>
    </cfRule>
  </conditionalFormatting>
  <conditionalFormatting sqref="E1516:E1527">
    <cfRule type="cellIs" dxfId="178" priority="220" operator="lessThan">
      <formula>3.5</formula>
    </cfRule>
  </conditionalFormatting>
  <conditionalFormatting sqref="E1510:E1514">
    <cfRule type="cellIs" dxfId="177" priority="218" operator="lessThan">
      <formula>3.5</formula>
    </cfRule>
  </conditionalFormatting>
  <conditionalFormatting sqref="E1529:E1534">
    <cfRule type="cellIs" dxfId="176" priority="217" operator="lessThan">
      <formula>3.5</formula>
    </cfRule>
  </conditionalFormatting>
  <conditionalFormatting sqref="E1537:E1556">
    <cfRule type="cellIs" dxfId="175" priority="216" operator="lessThan">
      <formula>3.5</formula>
    </cfRule>
  </conditionalFormatting>
  <conditionalFormatting sqref="E1557">
    <cfRule type="cellIs" dxfId="174" priority="214" operator="lessThan">
      <formula>3.5</formula>
    </cfRule>
  </conditionalFormatting>
  <conditionalFormatting sqref="E1558">
    <cfRule type="cellIs" dxfId="173" priority="213" operator="lessThan">
      <formula>3.5</formula>
    </cfRule>
  </conditionalFormatting>
  <conditionalFormatting sqref="E1536">
    <cfRule type="cellIs" dxfId="172" priority="215" operator="lessThan">
      <formula>3.5</formula>
    </cfRule>
  </conditionalFormatting>
  <conditionalFormatting sqref="E1567:E1568">
    <cfRule type="cellIs" dxfId="171" priority="212" operator="lessThan">
      <formula>3.5</formula>
    </cfRule>
  </conditionalFormatting>
  <conditionalFormatting sqref="E1560:E1565">
    <cfRule type="cellIs" dxfId="170" priority="211" operator="lessThan">
      <formula>3.5</formula>
    </cfRule>
  </conditionalFormatting>
  <conditionalFormatting sqref="E1571">
    <cfRule type="cellIs" dxfId="169" priority="210" operator="lessThan">
      <formula>3.5</formula>
    </cfRule>
  </conditionalFormatting>
  <conditionalFormatting sqref="E1570">
    <cfRule type="cellIs" dxfId="168" priority="209" operator="lessThan">
      <formula>3.5</formula>
    </cfRule>
  </conditionalFormatting>
  <conditionalFormatting sqref="E1573">
    <cfRule type="cellIs" dxfId="167" priority="205" operator="lessThan">
      <formula>3.5</formula>
    </cfRule>
  </conditionalFormatting>
  <conditionalFormatting sqref="E1602:E1608">
    <cfRule type="cellIs" dxfId="166" priority="202" operator="lessThan">
      <formula>3.5</formula>
    </cfRule>
  </conditionalFormatting>
  <conditionalFormatting sqref="E1585:E1591">
    <cfRule type="cellIs" dxfId="165" priority="201" operator="lessThan">
      <formula>3.5</formula>
    </cfRule>
  </conditionalFormatting>
  <conditionalFormatting sqref="E1578:E1583">
    <cfRule type="cellIs" dxfId="164" priority="200" operator="lessThan">
      <formula>3.5</formula>
    </cfRule>
  </conditionalFormatting>
  <conditionalFormatting sqref="E1593">
    <cfRule type="cellIs" dxfId="163" priority="198" operator="lessThan">
      <formula>3.5</formula>
    </cfRule>
  </conditionalFormatting>
  <conditionalFormatting sqref="E1601">
    <cfRule type="cellIs" dxfId="162" priority="197" operator="lessThan">
      <formula>3.5</formula>
    </cfRule>
  </conditionalFormatting>
  <conditionalFormatting sqref="E1611:E1614">
    <cfRule type="cellIs" dxfId="161" priority="196" operator="lessThan">
      <formula>3.5</formula>
    </cfRule>
  </conditionalFormatting>
  <conditionalFormatting sqref="E1617:E1624">
    <cfRule type="cellIs" dxfId="160" priority="194" operator="lessThan">
      <formula>3.5</formula>
    </cfRule>
  </conditionalFormatting>
  <conditionalFormatting sqref="E1616">
    <cfRule type="cellIs" dxfId="159" priority="193" operator="lessThan">
      <formula>3.5</formula>
    </cfRule>
  </conditionalFormatting>
  <conditionalFormatting sqref="E1594:E1599">
    <cfRule type="cellIs" dxfId="158" priority="192" operator="lessThan">
      <formula>3.5</formula>
    </cfRule>
  </conditionalFormatting>
  <conditionalFormatting sqref="E1610">
    <cfRule type="cellIs" dxfId="157" priority="191" operator="lessThan">
      <formula>3.5</formula>
    </cfRule>
  </conditionalFormatting>
  <conditionalFormatting sqref="E1627:E1634">
    <cfRule type="cellIs" dxfId="156" priority="190" operator="lessThan">
      <formula>3.5</formula>
    </cfRule>
  </conditionalFormatting>
  <conditionalFormatting sqref="E1626">
    <cfRule type="cellIs" dxfId="155" priority="189" operator="lessThan">
      <formula>3.5</formula>
    </cfRule>
  </conditionalFormatting>
  <conditionalFormatting sqref="E1637:E1639">
    <cfRule type="cellIs" dxfId="154" priority="186" operator="lessThan">
      <formula>3.5</formula>
    </cfRule>
  </conditionalFormatting>
  <conditionalFormatting sqref="E1642:E1646">
    <cfRule type="cellIs" dxfId="153" priority="185" operator="lessThan">
      <formula>3.5</formula>
    </cfRule>
  </conditionalFormatting>
  <conditionalFormatting sqref="E1641">
    <cfRule type="cellIs" dxfId="152" priority="184" operator="lessThan">
      <formula>3.5</formula>
    </cfRule>
  </conditionalFormatting>
  <conditionalFormatting sqref="E1648:E1655">
    <cfRule type="cellIs" dxfId="151" priority="183" operator="lessThan">
      <formula>3.5</formula>
    </cfRule>
  </conditionalFormatting>
  <conditionalFormatting sqref="E1658:E1661">
    <cfRule type="cellIs" dxfId="150" priority="182" operator="lessThan">
      <formula>3.5</formula>
    </cfRule>
  </conditionalFormatting>
  <conditionalFormatting sqref="E1657">
    <cfRule type="cellIs" dxfId="149" priority="181" operator="lessThan">
      <formula>3.5</formula>
    </cfRule>
  </conditionalFormatting>
  <conditionalFormatting sqref="E1664:E1665">
    <cfRule type="cellIs" dxfId="148" priority="180" operator="lessThan">
      <formula>3.5</formula>
    </cfRule>
  </conditionalFormatting>
  <conditionalFormatting sqref="E1663">
    <cfRule type="cellIs" dxfId="147" priority="179" operator="lessThan">
      <formula>3.5</formula>
    </cfRule>
  </conditionalFormatting>
  <conditionalFormatting sqref="E1668:E1670">
    <cfRule type="cellIs" dxfId="146" priority="178" operator="lessThan">
      <formula>3.5</formula>
    </cfRule>
  </conditionalFormatting>
  <conditionalFormatting sqref="E1667">
    <cfRule type="cellIs" dxfId="145" priority="177" operator="lessThan">
      <formula>3.5</formula>
    </cfRule>
  </conditionalFormatting>
  <conditionalFormatting sqref="E1673:E1676">
    <cfRule type="cellIs" dxfId="144" priority="176" operator="lessThan">
      <formula>3.5</formula>
    </cfRule>
  </conditionalFormatting>
  <conditionalFormatting sqref="E1672">
    <cfRule type="cellIs" dxfId="143" priority="175" operator="lessThan">
      <formula>3.5</formula>
    </cfRule>
  </conditionalFormatting>
  <conditionalFormatting sqref="E1679:E1680">
    <cfRule type="cellIs" dxfId="142" priority="174" operator="lessThan">
      <formula>3.5</formula>
    </cfRule>
  </conditionalFormatting>
  <conditionalFormatting sqref="E1678">
    <cfRule type="cellIs" dxfId="141" priority="173" operator="lessThan">
      <formula>3.5</formula>
    </cfRule>
  </conditionalFormatting>
  <conditionalFormatting sqref="E1682">
    <cfRule type="cellIs" dxfId="140" priority="171" operator="lessThan">
      <formula>3.5</formula>
    </cfRule>
  </conditionalFormatting>
  <conditionalFormatting sqref="E1744:E1763">
    <cfRule type="cellIs" dxfId="139" priority="168" operator="lessThan">
      <formula>3.5</formula>
    </cfRule>
  </conditionalFormatting>
  <conditionalFormatting sqref="E1702:E1704">
    <cfRule type="cellIs" dxfId="138" priority="167" operator="lessThan">
      <formula>3.5</formula>
    </cfRule>
  </conditionalFormatting>
  <conditionalFormatting sqref="E1706">
    <cfRule type="cellIs" dxfId="137" priority="165" operator="lessThan">
      <formula>3.5</formula>
    </cfRule>
  </conditionalFormatting>
  <conditionalFormatting sqref="E1716:E1717">
    <cfRule type="cellIs" dxfId="136" priority="164" operator="lessThan">
      <formula>3.5</formula>
    </cfRule>
  </conditionalFormatting>
  <conditionalFormatting sqref="E1708">
    <cfRule type="cellIs" dxfId="135" priority="163" operator="lessThan">
      <formula>3.5</formula>
    </cfRule>
  </conditionalFormatting>
  <conditionalFormatting sqref="E1721:E1724">
    <cfRule type="cellIs" dxfId="134" priority="162" operator="lessThan">
      <formula>3.5</formula>
    </cfRule>
  </conditionalFormatting>
  <conditionalFormatting sqref="E1719">
    <cfRule type="cellIs" dxfId="133" priority="161" operator="lessThan">
      <formula>3.5</formula>
    </cfRule>
  </conditionalFormatting>
  <conditionalFormatting sqref="E1727:E1730">
    <cfRule type="cellIs" dxfId="132" priority="160" operator="lessThan">
      <formula>3.5</formula>
    </cfRule>
  </conditionalFormatting>
  <conditionalFormatting sqref="E1726">
    <cfRule type="cellIs" dxfId="131" priority="159" operator="lessThan">
      <formula>3.5</formula>
    </cfRule>
  </conditionalFormatting>
  <conditionalFormatting sqref="E1740:E1741">
    <cfRule type="cellIs" dxfId="130" priority="158" operator="lessThan">
      <formula>3.5</formula>
    </cfRule>
  </conditionalFormatting>
  <conditionalFormatting sqref="E1732">
    <cfRule type="cellIs" dxfId="129" priority="157" operator="lessThan">
      <formula>3.5</formula>
    </cfRule>
  </conditionalFormatting>
  <conditionalFormatting sqref="E1743">
    <cfRule type="cellIs" dxfId="128" priority="156" operator="lessThan">
      <formula>3.5</formula>
    </cfRule>
  </conditionalFormatting>
  <conditionalFormatting sqref="E1709:E1715">
    <cfRule type="cellIs" dxfId="127" priority="155" operator="lessThan">
      <formula>3.5</formula>
    </cfRule>
  </conditionalFormatting>
  <conditionalFormatting sqref="E1720">
    <cfRule type="cellIs" dxfId="126" priority="154" operator="lessThan">
      <formula>3.5</formula>
    </cfRule>
  </conditionalFormatting>
  <conditionalFormatting sqref="E1733:E1739">
    <cfRule type="cellIs" dxfId="125" priority="153" operator="lessThan">
      <formula>3.5</formula>
    </cfRule>
  </conditionalFormatting>
  <conditionalFormatting sqref="E1797:E1817">
    <cfRule type="cellIs" dxfId="124" priority="152" operator="lessThan">
      <formula>3.5</formula>
    </cfRule>
  </conditionalFormatting>
  <conditionalFormatting sqref="E1765:E1770 E1773">
    <cfRule type="cellIs" dxfId="123" priority="151" operator="lessThan">
      <formula>3.5</formula>
    </cfRule>
  </conditionalFormatting>
  <conditionalFormatting sqref="E1775:E1779">
    <cfRule type="cellIs" dxfId="122" priority="150" operator="lessThan">
      <formula>3.5</formula>
    </cfRule>
  </conditionalFormatting>
  <conditionalFormatting sqref="E1786">
    <cfRule type="cellIs" dxfId="121" priority="148" operator="lessThan">
      <formula>3.5</formula>
    </cfRule>
  </conditionalFormatting>
  <conditionalFormatting sqref="E1789">
    <cfRule type="cellIs" dxfId="120" priority="142" operator="lessThan">
      <formula>3.5</formula>
    </cfRule>
  </conditionalFormatting>
  <conditionalFormatting sqref="E1796">
    <cfRule type="cellIs" dxfId="119" priority="141" operator="lessThan">
      <formula>3.5</formula>
    </cfRule>
  </conditionalFormatting>
  <conditionalFormatting sqref="E1787">
    <cfRule type="cellIs" dxfId="118" priority="140" operator="lessThan">
      <formula>3.5</formula>
    </cfRule>
  </conditionalFormatting>
  <conditionalFormatting sqref="E1772">
    <cfRule type="cellIs" dxfId="117" priority="137" operator="lessThan">
      <formula>3.5</formula>
    </cfRule>
  </conditionalFormatting>
  <conditionalFormatting sqref="E1771">
    <cfRule type="cellIs" dxfId="116" priority="136" operator="lessThan">
      <formula>3.5</formula>
    </cfRule>
  </conditionalFormatting>
  <conditionalFormatting sqref="E1781:E1784">
    <cfRule type="cellIs" dxfId="115" priority="135" operator="lessThan">
      <formula>3.5</formula>
    </cfRule>
  </conditionalFormatting>
  <conditionalFormatting sqref="E1819">
    <cfRule type="cellIs" dxfId="114" priority="132" operator="lessThan">
      <formula>3.5</formula>
    </cfRule>
  </conditionalFormatting>
  <conditionalFormatting sqref="E1840:E1844">
    <cfRule type="cellIs" dxfId="113" priority="131" operator="lessThan">
      <formula>3.5</formula>
    </cfRule>
  </conditionalFormatting>
  <conditionalFormatting sqref="E1839">
    <cfRule type="cellIs" dxfId="112" priority="130" operator="lessThan">
      <formula>3.5</formula>
    </cfRule>
  </conditionalFormatting>
  <conditionalFormatting sqref="E1849:E1850">
    <cfRule type="cellIs" dxfId="111" priority="127" operator="lessThan">
      <formula>3.5</formula>
    </cfRule>
  </conditionalFormatting>
  <conditionalFormatting sqref="E1852:E1858">
    <cfRule type="cellIs" dxfId="110" priority="126" operator="lessThan">
      <formula>3.5</formula>
    </cfRule>
  </conditionalFormatting>
  <conditionalFormatting sqref="E1860">
    <cfRule type="cellIs" dxfId="109" priority="125" operator="lessThan">
      <formula>3.5</formula>
    </cfRule>
  </conditionalFormatting>
  <conditionalFormatting sqref="E1862:E1865">
    <cfRule type="cellIs" dxfId="108" priority="124" operator="lessThan">
      <formula>3.5</formula>
    </cfRule>
  </conditionalFormatting>
  <conditionalFormatting sqref="E1867:E1875">
    <cfRule type="cellIs" dxfId="107" priority="123" operator="lessThan">
      <formula>3.5</formula>
    </cfRule>
  </conditionalFormatting>
  <conditionalFormatting sqref="E1877:E1881">
    <cfRule type="cellIs" dxfId="106" priority="122" operator="lessThan">
      <formula>3.5</formula>
    </cfRule>
  </conditionalFormatting>
  <conditionalFormatting sqref="E1885:E1898 E1913:E1916 E1902:E1905">
    <cfRule type="cellIs" dxfId="105" priority="121" operator="lessThan">
      <formula>3.5</formula>
    </cfRule>
  </conditionalFormatting>
  <conditionalFormatting sqref="E1884">
    <cfRule type="cellIs" dxfId="104" priority="120" operator="lessThan">
      <formula>3.5</formula>
    </cfRule>
  </conditionalFormatting>
  <conditionalFormatting sqref="E1908:E1912">
    <cfRule type="cellIs" dxfId="103" priority="119" operator="lessThan">
      <formula>3.5</formula>
    </cfRule>
  </conditionalFormatting>
  <conditionalFormatting sqref="E1907">
    <cfRule type="cellIs" dxfId="102" priority="118" operator="lessThan">
      <formula>3.5</formula>
    </cfRule>
  </conditionalFormatting>
  <conditionalFormatting sqref="E1918:E1928">
    <cfRule type="cellIs" dxfId="101" priority="116" operator="lessThan">
      <formula>3.5</formula>
    </cfRule>
  </conditionalFormatting>
  <conditionalFormatting sqref="E1954:E1960">
    <cfRule type="cellIs" dxfId="100" priority="113" operator="lessThan">
      <formula>3.5</formula>
    </cfRule>
  </conditionalFormatting>
  <conditionalFormatting sqref="E1945 E1950:E1952">
    <cfRule type="cellIs" dxfId="99" priority="114" operator="lessThan">
      <formula>3.5</formula>
    </cfRule>
  </conditionalFormatting>
  <conditionalFormatting sqref="E1899:E1901">
    <cfRule type="cellIs" dxfId="98" priority="111" operator="lessThan">
      <formula>3.5</formula>
    </cfRule>
  </conditionalFormatting>
  <conditionalFormatting sqref="E1938:E1943">
    <cfRule type="cellIs" dxfId="97" priority="110" operator="lessThan">
      <formula>3.5</formula>
    </cfRule>
  </conditionalFormatting>
  <conditionalFormatting sqref="E1948:E1949">
    <cfRule type="cellIs" dxfId="96" priority="109" operator="lessThan">
      <formula>3.5</formula>
    </cfRule>
  </conditionalFormatting>
  <conditionalFormatting sqref="E1947">
    <cfRule type="cellIs" dxfId="95" priority="108" operator="lessThan">
      <formula>3.5</formula>
    </cfRule>
  </conditionalFormatting>
  <conditionalFormatting sqref="E1930:E1936">
    <cfRule type="cellIs" dxfId="94" priority="106" operator="lessThan">
      <formula>3.5</formula>
    </cfRule>
  </conditionalFormatting>
  <conditionalFormatting sqref="E1978:E1981">
    <cfRule type="cellIs" dxfId="93" priority="105" operator="lessThan">
      <formula>3.5</formula>
    </cfRule>
  </conditionalFormatting>
  <conditionalFormatting sqref="E1962">
    <cfRule type="cellIs" dxfId="92" priority="104" operator="lessThan">
      <formula>3.5</formula>
    </cfRule>
  </conditionalFormatting>
  <conditionalFormatting sqref="E1975:E1977">
    <cfRule type="cellIs" dxfId="91" priority="103" operator="lessThan">
      <formula>3.5</formula>
    </cfRule>
  </conditionalFormatting>
  <conditionalFormatting sqref="E1989">
    <cfRule type="cellIs" dxfId="90" priority="102" operator="lessThan">
      <formula>3.5</formula>
    </cfRule>
  </conditionalFormatting>
  <conditionalFormatting sqref="E1984:E1988">
    <cfRule type="cellIs" dxfId="89" priority="101" operator="lessThan">
      <formula>3.5</formula>
    </cfRule>
  </conditionalFormatting>
  <conditionalFormatting sqref="E1983">
    <cfRule type="cellIs" dxfId="88" priority="100" operator="lessThan">
      <formula>3.5</formula>
    </cfRule>
  </conditionalFormatting>
  <conditionalFormatting sqref="E1991">
    <cfRule type="cellIs" dxfId="87" priority="97" operator="lessThan">
      <formula>3.5</formula>
    </cfRule>
  </conditionalFormatting>
  <conditionalFormatting sqref="E1992:E1994">
    <cfRule type="cellIs" dxfId="86" priority="98" operator="lessThan">
      <formula>3.5</formula>
    </cfRule>
  </conditionalFormatting>
  <conditionalFormatting sqref="E1997">
    <cfRule type="cellIs" dxfId="85" priority="96" operator="lessThan">
      <formula>3.5</formula>
    </cfRule>
  </conditionalFormatting>
  <conditionalFormatting sqref="E1996">
    <cfRule type="cellIs" dxfId="84" priority="95" operator="lessThan">
      <formula>3.5</formula>
    </cfRule>
  </conditionalFormatting>
  <conditionalFormatting sqref="E2015:E2016 E2021">
    <cfRule type="cellIs" dxfId="83" priority="87" operator="lessThan">
      <formula>3.5</formula>
    </cfRule>
  </conditionalFormatting>
  <conditionalFormatting sqref="E1999">
    <cfRule type="cellIs" dxfId="82" priority="92" operator="lessThan">
      <formula>3.5</formula>
    </cfRule>
  </conditionalFormatting>
  <conditionalFormatting sqref="E2012">
    <cfRule type="cellIs" dxfId="81" priority="90" operator="lessThan">
      <formula>3.5</formula>
    </cfRule>
  </conditionalFormatting>
  <conditionalFormatting sqref="E2014">
    <cfRule type="cellIs" dxfId="80" priority="86" operator="lessThan">
      <formula>3.5</formula>
    </cfRule>
  </conditionalFormatting>
  <conditionalFormatting sqref="E2001">
    <cfRule type="cellIs" dxfId="79" priority="88" operator="lessThan">
      <formula>3.5</formula>
    </cfRule>
  </conditionalFormatting>
  <conditionalFormatting sqref="E2002:E2003 E2011 E2005 E2008">
    <cfRule type="cellIs" dxfId="78" priority="89" operator="lessThan">
      <formula>3.5</formula>
    </cfRule>
  </conditionalFormatting>
  <conditionalFormatting sqref="E2004">
    <cfRule type="cellIs" dxfId="77" priority="84" operator="lessThan">
      <formula>3.5</formula>
    </cfRule>
  </conditionalFormatting>
  <conditionalFormatting sqref="E2009:E2010">
    <cfRule type="cellIs" dxfId="76" priority="85" operator="lessThan">
      <formula>3.5</formula>
    </cfRule>
  </conditionalFormatting>
  <conditionalFormatting sqref="E2006:E2007">
    <cfRule type="cellIs" dxfId="75" priority="83" operator="lessThan">
      <formula>3.5</formula>
    </cfRule>
  </conditionalFormatting>
  <conditionalFormatting sqref="E2017:E2020">
    <cfRule type="cellIs" dxfId="74" priority="82" operator="lessThan">
      <formula>3.5</formula>
    </cfRule>
  </conditionalFormatting>
  <conditionalFormatting sqref="E2023">
    <cfRule type="cellIs" dxfId="73" priority="80" operator="lessThan">
      <formula>3.5</formula>
    </cfRule>
  </conditionalFormatting>
  <conditionalFormatting sqref="E2024:E2025 E2030">
    <cfRule type="cellIs" dxfId="72" priority="81" operator="lessThan">
      <formula>3.5</formula>
    </cfRule>
  </conditionalFormatting>
  <conditionalFormatting sqref="E2026:E2029">
    <cfRule type="cellIs" dxfId="71" priority="79" operator="lessThan">
      <formula>3.5</formula>
    </cfRule>
  </conditionalFormatting>
  <conditionalFormatting sqref="E2045:E2050">
    <cfRule type="cellIs" dxfId="70" priority="74" operator="lessThan">
      <formula>3.5</formula>
    </cfRule>
  </conditionalFormatting>
  <conditionalFormatting sqref="E2033:E2044">
    <cfRule type="cellIs" dxfId="69" priority="77" operator="lessThan">
      <formula>3.5</formula>
    </cfRule>
  </conditionalFormatting>
  <conditionalFormatting sqref="E2051:E2054">
    <cfRule type="cellIs" dxfId="68" priority="76" operator="lessThan">
      <formula>3.5</formula>
    </cfRule>
  </conditionalFormatting>
  <conditionalFormatting sqref="E2032">
    <cfRule type="cellIs" dxfId="67" priority="75" operator="lessThan">
      <formula>3.5</formula>
    </cfRule>
  </conditionalFormatting>
  <conditionalFormatting sqref="E2056">
    <cfRule type="cellIs" dxfId="66" priority="71" operator="lessThan">
      <formula>3.5</formula>
    </cfRule>
  </conditionalFormatting>
  <conditionalFormatting sqref="E2057:E2058 E2066 E2060 E2063">
    <cfRule type="cellIs" dxfId="65" priority="72" operator="lessThan">
      <formula>3.5</formula>
    </cfRule>
  </conditionalFormatting>
  <conditionalFormatting sqref="E2059">
    <cfRule type="cellIs" dxfId="64" priority="69" operator="lessThan">
      <formula>3.5</formula>
    </cfRule>
  </conditionalFormatting>
  <conditionalFormatting sqref="E2064:E2065">
    <cfRule type="cellIs" dxfId="63" priority="70" operator="lessThan">
      <formula>3.5</formula>
    </cfRule>
  </conditionalFormatting>
  <conditionalFormatting sqref="E2061:E2062">
    <cfRule type="cellIs" dxfId="62" priority="68" operator="lessThan">
      <formula>3.5</formula>
    </cfRule>
  </conditionalFormatting>
  <conditionalFormatting sqref="E2068">
    <cfRule type="cellIs" dxfId="61" priority="66" operator="lessThan">
      <formula>3.5</formula>
    </cfRule>
  </conditionalFormatting>
  <conditionalFormatting sqref="E2069:E2070 E2072 E2075">
    <cfRule type="cellIs" dxfId="60" priority="67" operator="lessThan">
      <formula>3.5</formula>
    </cfRule>
  </conditionalFormatting>
  <conditionalFormatting sqref="E2071">
    <cfRule type="cellIs" dxfId="59" priority="64" operator="lessThan">
      <formula>3.5</formula>
    </cfRule>
  </conditionalFormatting>
  <conditionalFormatting sqref="E2077">
    <cfRule type="cellIs" dxfId="58" priority="61" operator="lessThan">
      <formula>3.5</formula>
    </cfRule>
  </conditionalFormatting>
  <conditionalFormatting sqref="E2073:E2074">
    <cfRule type="cellIs" dxfId="57" priority="63" operator="lessThan">
      <formula>3.5</formula>
    </cfRule>
  </conditionalFormatting>
  <conditionalFormatting sqref="E2078:E2079 E2081">
    <cfRule type="cellIs" dxfId="56" priority="62" operator="lessThan">
      <formula>3.5</formula>
    </cfRule>
  </conditionalFormatting>
  <conditionalFormatting sqref="E2080">
    <cfRule type="cellIs" dxfId="55" priority="60" operator="lessThan">
      <formula>3.5</formula>
    </cfRule>
  </conditionalFormatting>
  <conditionalFormatting sqref="E2083">
    <cfRule type="cellIs" dxfId="54" priority="57" operator="lessThan">
      <formula>3.5</formula>
    </cfRule>
  </conditionalFormatting>
  <conditionalFormatting sqref="E2084:E2085">
    <cfRule type="cellIs" dxfId="53" priority="58" operator="lessThan">
      <formula>3.5</formula>
    </cfRule>
  </conditionalFormatting>
  <conditionalFormatting sqref="E2086">
    <cfRule type="cellIs" dxfId="52" priority="56" operator="lessThan">
      <formula>3.5</formula>
    </cfRule>
  </conditionalFormatting>
  <conditionalFormatting sqref="E2112:E2113 E2106:E2109">
    <cfRule type="cellIs" dxfId="51" priority="55" operator="lessThan">
      <formula>3.5</formula>
    </cfRule>
  </conditionalFormatting>
  <conditionalFormatting sqref="E2090:E2098 E2104:E2105 E2100 E2102">
    <cfRule type="cellIs" dxfId="50" priority="54" operator="lessThan">
      <formula>3.5</formula>
    </cfRule>
  </conditionalFormatting>
  <conditionalFormatting sqref="E2110">
    <cfRule type="cellIs" dxfId="49" priority="53" operator="lessThan">
      <formula>3.5</formula>
    </cfRule>
  </conditionalFormatting>
  <conditionalFormatting sqref="E2089">
    <cfRule type="cellIs" dxfId="48" priority="52" operator="lessThan">
      <formula>3.5</formula>
    </cfRule>
  </conditionalFormatting>
  <conditionalFormatting sqref="E2115">
    <cfRule type="cellIs" dxfId="47" priority="50" operator="lessThan">
      <formula>3.5</formula>
    </cfRule>
  </conditionalFormatting>
  <conditionalFormatting sqref="E2116:E2117 E2119 E2122">
    <cfRule type="cellIs" dxfId="46" priority="51" operator="lessThan">
      <formula>3.5</formula>
    </cfRule>
  </conditionalFormatting>
  <conditionalFormatting sqref="E2118">
    <cfRule type="cellIs" dxfId="45" priority="48" operator="lessThan">
      <formula>3.5</formula>
    </cfRule>
  </conditionalFormatting>
  <conditionalFormatting sqref="E2099">
    <cfRule type="cellIs" dxfId="44" priority="45" operator="lessThan">
      <formula>3.5</formula>
    </cfRule>
  </conditionalFormatting>
  <conditionalFormatting sqref="E2120:E2121">
    <cfRule type="cellIs" dxfId="43" priority="47" operator="lessThan">
      <formula>3.5</formula>
    </cfRule>
  </conditionalFormatting>
  <conditionalFormatting sqref="E2103">
    <cfRule type="cellIs" dxfId="42" priority="46" operator="lessThan">
      <formula>3.5</formula>
    </cfRule>
  </conditionalFormatting>
  <conditionalFormatting sqref="E2131">
    <cfRule type="cellIs" dxfId="41" priority="37" operator="lessThan">
      <formula>3.5</formula>
    </cfRule>
  </conditionalFormatting>
  <conditionalFormatting sqref="E2101">
    <cfRule type="cellIs" dxfId="40" priority="44" operator="lessThan">
      <formula>3.5</formula>
    </cfRule>
  </conditionalFormatting>
  <conditionalFormatting sqref="E2111">
    <cfRule type="cellIs" dxfId="39" priority="43" operator="lessThan">
      <formula>3.5</formula>
    </cfRule>
  </conditionalFormatting>
  <conditionalFormatting sqref="E2124">
    <cfRule type="cellIs" dxfId="38" priority="41" operator="lessThan">
      <formula>3.5</formula>
    </cfRule>
  </conditionalFormatting>
  <conditionalFormatting sqref="E2125:E2126 E2128">
    <cfRule type="cellIs" dxfId="37" priority="42" operator="lessThan">
      <formula>3.5</formula>
    </cfRule>
  </conditionalFormatting>
  <conditionalFormatting sqref="E2127">
    <cfRule type="cellIs" dxfId="36" priority="40" operator="lessThan">
      <formula>3.5</formula>
    </cfRule>
  </conditionalFormatting>
  <conditionalFormatting sqref="E2129">
    <cfRule type="cellIs" dxfId="35" priority="39" operator="lessThan">
      <formula>3.5</formula>
    </cfRule>
  </conditionalFormatting>
  <conditionalFormatting sqref="E2132:E2133 E2135">
    <cfRule type="cellIs" dxfId="34" priority="38" operator="lessThan">
      <formula>3.5</formula>
    </cfRule>
  </conditionalFormatting>
  <conditionalFormatting sqref="E2134">
    <cfRule type="cellIs" dxfId="33" priority="36" operator="lessThan">
      <formula>3.5</formula>
    </cfRule>
  </conditionalFormatting>
  <conditionalFormatting sqref="E2136">
    <cfRule type="cellIs" dxfId="32" priority="35" operator="lessThan">
      <formula>3.5</formula>
    </cfRule>
  </conditionalFormatting>
  <conditionalFormatting sqref="E2138">
    <cfRule type="cellIs" dxfId="31" priority="33" operator="lessThan">
      <formula>3.5</formula>
    </cfRule>
  </conditionalFormatting>
  <conditionalFormatting sqref="E2139:E2140 E2142">
    <cfRule type="cellIs" dxfId="30" priority="34" operator="lessThan">
      <formula>3.5</formula>
    </cfRule>
  </conditionalFormatting>
  <conditionalFormatting sqref="E2141">
    <cfRule type="cellIs" dxfId="29" priority="32" operator="lessThan">
      <formula>3.5</formula>
    </cfRule>
  </conditionalFormatting>
  <conditionalFormatting sqref="E2143">
    <cfRule type="cellIs" dxfId="28" priority="31" operator="lessThan">
      <formula>3.5</formula>
    </cfRule>
  </conditionalFormatting>
  <conditionalFormatting sqref="E2160 E2152:E2155">
    <cfRule type="cellIs" dxfId="27" priority="30" operator="lessThan">
      <formula>3.5</formula>
    </cfRule>
  </conditionalFormatting>
  <conditionalFormatting sqref="E2149:E2151">
    <cfRule type="cellIs" dxfId="26" priority="29" operator="lessThan">
      <formula>3.5</formula>
    </cfRule>
  </conditionalFormatting>
  <conditionalFormatting sqref="E2156">
    <cfRule type="cellIs" dxfId="25" priority="28" operator="lessThan">
      <formula>3.5</formula>
    </cfRule>
  </conditionalFormatting>
  <conditionalFormatting sqref="E2145">
    <cfRule type="cellIs" dxfId="24" priority="27" operator="lessThan">
      <formula>3.5</formula>
    </cfRule>
  </conditionalFormatting>
  <conditionalFormatting sqref="E2148">
    <cfRule type="cellIs" dxfId="23" priority="25" operator="lessThan">
      <formula>3.5</formula>
    </cfRule>
  </conditionalFormatting>
  <conditionalFormatting sqref="E2163:E2164 E2166 E2172">
    <cfRule type="cellIs" dxfId="22" priority="22" operator="lessThan">
      <formula>3.5</formula>
    </cfRule>
  </conditionalFormatting>
  <conditionalFormatting sqref="E2165">
    <cfRule type="cellIs" dxfId="21" priority="20" operator="lessThan">
      <formula>3.5</formula>
    </cfRule>
  </conditionalFormatting>
  <conditionalFormatting sqref="E2157:E2159">
    <cfRule type="cellIs" dxfId="20" priority="23" operator="lessThan">
      <formula>3.5</formula>
    </cfRule>
  </conditionalFormatting>
  <conditionalFormatting sqref="E2162">
    <cfRule type="cellIs" dxfId="19" priority="21" operator="lessThan">
      <formula>3.5</formula>
    </cfRule>
  </conditionalFormatting>
  <conditionalFormatting sqref="E2175:E2176 E2178">
    <cfRule type="cellIs" dxfId="18" priority="18" operator="lessThan">
      <formula>3.5</formula>
    </cfRule>
  </conditionalFormatting>
  <conditionalFormatting sqref="E2177">
    <cfRule type="cellIs" dxfId="17" priority="16" operator="lessThan">
      <formula>3.5</formula>
    </cfRule>
  </conditionalFormatting>
  <conditionalFormatting sqref="E2167:E2171">
    <cfRule type="cellIs" dxfId="16" priority="19" operator="lessThan">
      <formula>3.5</formula>
    </cfRule>
  </conditionalFormatting>
  <conditionalFormatting sqref="E2186">
    <cfRule type="cellIs" dxfId="15" priority="12" operator="lessThan">
      <formula>3.5</formula>
    </cfRule>
  </conditionalFormatting>
  <conditionalFormatting sqref="E2189">
    <cfRule type="cellIs" dxfId="14" priority="10" operator="lessThan">
      <formula>3.5</formula>
    </cfRule>
  </conditionalFormatting>
  <conditionalFormatting sqref="E2174">
    <cfRule type="cellIs" dxfId="13" priority="17" operator="lessThan">
      <formula>3.5</formula>
    </cfRule>
  </conditionalFormatting>
  <conditionalFormatting sqref="E2179:E2181">
    <cfRule type="cellIs" dxfId="12" priority="15" operator="lessThan">
      <formula>3.5</formula>
    </cfRule>
  </conditionalFormatting>
  <conditionalFormatting sqref="E2184:E2185 E2187">
    <cfRule type="cellIs" dxfId="11" priority="14" operator="lessThan">
      <formula>3.5</formula>
    </cfRule>
  </conditionalFormatting>
  <conditionalFormatting sqref="E2193">
    <cfRule type="cellIs" dxfId="10" priority="9" operator="lessThan">
      <formula>3.5</formula>
    </cfRule>
  </conditionalFormatting>
  <conditionalFormatting sqref="E2183">
    <cfRule type="cellIs" dxfId="9" priority="13" operator="lessThan">
      <formula>3.5</formula>
    </cfRule>
  </conditionalFormatting>
  <conditionalFormatting sqref="E2194 E2190:E2192">
    <cfRule type="cellIs" dxfId="8" priority="11" operator="lessThan">
      <formula>3.5</formula>
    </cfRule>
  </conditionalFormatting>
  <conditionalFormatting sqref="E2207:E2208">
    <cfRule type="cellIs" dxfId="7" priority="5" operator="lessThan">
      <formula>3.5</formula>
    </cfRule>
  </conditionalFormatting>
  <conditionalFormatting sqref="E2196">
    <cfRule type="cellIs" dxfId="6" priority="7" operator="lessThan">
      <formula>3.5</formula>
    </cfRule>
  </conditionalFormatting>
  <conditionalFormatting sqref="E2206">
    <cfRule type="cellIs" dxfId="5" priority="3" operator="lessThan">
      <formula>3.5</formula>
    </cfRule>
  </conditionalFormatting>
  <conditionalFormatting sqref="E2197:E2203">
    <cfRule type="cellIs" dxfId="4" priority="8" operator="lessThan">
      <formula>3.5</formula>
    </cfRule>
  </conditionalFormatting>
  <conditionalFormatting sqref="E2204">
    <cfRule type="cellIs" dxfId="3" priority="6" operator="lessThan">
      <formula>3.5</formula>
    </cfRule>
  </conditionalFormatting>
  <conditionalFormatting sqref="E2210:E2213">
    <cfRule type="cellIs" dxfId="2" priority="4" operator="lessThan">
      <formula>3.5</formula>
    </cfRule>
  </conditionalFormatting>
  <conditionalFormatting sqref="E2209">
    <cfRule type="cellIs" dxfId="1" priority="2" operator="lessThan">
      <formula>3.5</formula>
    </cfRule>
  </conditionalFormatting>
  <conditionalFormatting sqref="F77:I77">
    <cfRule type="cellIs" dxfId="0" priority="1" operator="lessThan">
      <formula>3.5</formula>
    </cfRule>
  </conditionalFormatting>
  <printOptions horizontalCentered="1"/>
  <pageMargins left="0.23622047244094491" right="0.23622047244094491" top="0.74803149606299213" bottom="0.74803149606299213" header="0.31496062992125984" footer="0.31496062992125984"/>
  <pageSetup paperSize="9" scale="70" fitToHeight="0" orientation="portrait" r:id="rId1"/>
  <headerFooter>
    <oddFooter>&amp;N페이지 중 &amp;P페이지</oddFooter>
  </headerFooter>
  <rowBreaks count="3" manualBreakCount="3">
    <brk id="1291" max="8" man="1"/>
    <brk id="1342" max="8" man="1"/>
    <brk id="2109" max="8" man="1"/>
  </rowBreaks>
  <ignoredErrors>
    <ignoredError sqref="E1193 E1180 E1175 E1155 E1131 E1125 E1116 E1109:I1109 E1104 E1200 E1250 E1244"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95"/>
  <sheetViews>
    <sheetView topLeftCell="N1" workbookViewId="0">
      <selection activeCell="R21" sqref="R21"/>
    </sheetView>
  </sheetViews>
  <sheetFormatPr defaultRowHeight="16.5"/>
  <sheetData>
    <row r="1" spans="1:32">
      <c r="A1" s="42" t="s">
        <v>68</v>
      </c>
      <c r="J1" s="42" t="s">
        <v>75</v>
      </c>
      <c r="R1" s="42" t="s">
        <v>76</v>
      </c>
      <c r="Z1" s="42" t="s">
        <v>77</v>
      </c>
    </row>
    <row r="2" spans="1:32" ht="17.25" thickBot="1">
      <c r="A2" s="42" t="s">
        <v>70</v>
      </c>
      <c r="B2" s="42" t="s">
        <v>69</v>
      </c>
      <c r="C2" s="42" t="s">
        <v>71</v>
      </c>
      <c r="D2" s="42" t="s">
        <v>72</v>
      </c>
      <c r="E2" s="42" t="s">
        <v>73</v>
      </c>
      <c r="F2" s="42" t="s">
        <v>74</v>
      </c>
      <c r="J2" s="42" t="s">
        <v>70</v>
      </c>
      <c r="K2" s="42" t="s">
        <v>69</v>
      </c>
      <c r="L2" s="42" t="s">
        <v>71</v>
      </c>
      <c r="M2" s="42" t="s">
        <v>72</v>
      </c>
      <c r="N2" s="42" t="s">
        <v>73</v>
      </c>
      <c r="O2" s="42" t="s">
        <v>74</v>
      </c>
      <c r="R2" s="42" t="s">
        <v>70</v>
      </c>
      <c r="S2" s="42" t="s">
        <v>69</v>
      </c>
      <c r="T2" s="42" t="s">
        <v>71</v>
      </c>
      <c r="U2" s="42" t="s">
        <v>72</v>
      </c>
      <c r="V2" s="42" t="s">
        <v>73</v>
      </c>
      <c r="W2" s="42" t="s">
        <v>74</v>
      </c>
      <c r="Z2" s="42" t="s">
        <v>70</v>
      </c>
      <c r="AA2" s="42" t="s">
        <v>69</v>
      </c>
      <c r="AB2" s="42" t="s">
        <v>71</v>
      </c>
      <c r="AC2" s="42" t="s">
        <v>72</v>
      </c>
      <c r="AD2" s="42" t="s">
        <v>73</v>
      </c>
      <c r="AE2" s="42" t="s">
        <v>74</v>
      </c>
    </row>
    <row r="3" spans="1:32" ht="17.25" thickBot="1">
      <c r="A3" s="36">
        <v>4.3499999999999996</v>
      </c>
      <c r="B3" s="15">
        <v>4.16</v>
      </c>
      <c r="C3" s="15">
        <v>4.2699999999999996</v>
      </c>
      <c r="D3" s="15">
        <v>4.43</v>
      </c>
      <c r="E3" s="15">
        <v>4.24</v>
      </c>
      <c r="F3" s="36">
        <v>4.49</v>
      </c>
      <c r="J3">
        <v>4.3499999999999996</v>
      </c>
      <c r="K3" s="15">
        <v>4.16</v>
      </c>
      <c r="L3" s="15">
        <v>4.2699999999999996</v>
      </c>
      <c r="M3" s="15">
        <v>4.43</v>
      </c>
      <c r="N3" s="15">
        <v>4.24</v>
      </c>
      <c r="O3" s="36">
        <v>4.49</v>
      </c>
      <c r="R3" s="39">
        <v>4.32</v>
      </c>
      <c r="S3" s="4">
        <v>4.2300000000000004</v>
      </c>
      <c r="T3" s="4">
        <v>4.32</v>
      </c>
      <c r="U3" s="4">
        <v>4.29</v>
      </c>
      <c r="V3" s="4">
        <v>4.32</v>
      </c>
      <c r="W3" s="39">
        <v>4.26</v>
      </c>
      <c r="Z3" s="40">
        <v>4.7300000000000004</v>
      </c>
      <c r="AA3" s="16">
        <v>4.6360000000000001</v>
      </c>
      <c r="AB3" s="16">
        <v>4.55</v>
      </c>
      <c r="AC3" s="16">
        <v>4.55</v>
      </c>
      <c r="AD3" s="16">
        <v>4</v>
      </c>
      <c r="AE3" s="40">
        <v>4.3600000000000003</v>
      </c>
      <c r="AF3" s="40">
        <v>4.45</v>
      </c>
    </row>
    <row r="4" spans="1:32" ht="17.25" thickBot="1">
      <c r="A4" s="36">
        <v>4.32</v>
      </c>
      <c r="B4" s="15">
        <v>4.09</v>
      </c>
      <c r="C4" s="15">
        <v>4.18</v>
      </c>
      <c r="D4" s="15">
        <v>4.1399999999999997</v>
      </c>
      <c r="E4" s="15">
        <v>4.2300000000000004</v>
      </c>
      <c r="F4" s="36">
        <v>4.5</v>
      </c>
      <c r="J4">
        <v>4.32</v>
      </c>
      <c r="K4" s="15">
        <v>4.09</v>
      </c>
      <c r="L4" s="15">
        <v>4.18</v>
      </c>
      <c r="M4" s="15">
        <v>4.1399999999999997</v>
      </c>
      <c r="N4" s="15">
        <v>4.2300000000000004</v>
      </c>
      <c r="O4" s="36">
        <v>4.5</v>
      </c>
      <c r="R4" s="41">
        <v>4.5599999999999996</v>
      </c>
      <c r="S4" s="18">
        <v>4.5599999999999996</v>
      </c>
      <c r="T4" s="18">
        <v>4.53</v>
      </c>
      <c r="U4" s="18">
        <v>4.4400000000000004</v>
      </c>
      <c r="V4" s="18">
        <v>4.38</v>
      </c>
      <c r="W4" s="41">
        <v>4.53</v>
      </c>
      <c r="Z4" s="40">
        <v>4.8099999999999996</v>
      </c>
      <c r="AA4" s="16">
        <v>4.8099999999999996</v>
      </c>
      <c r="AB4" s="16">
        <v>4.6900000000000004</v>
      </c>
      <c r="AC4" s="16">
        <v>4.8099999999999996</v>
      </c>
      <c r="AD4" s="16">
        <v>4.38</v>
      </c>
      <c r="AE4" s="40">
        <v>4.6900000000000004</v>
      </c>
      <c r="AF4" s="40">
        <v>4.4400000000000004</v>
      </c>
    </row>
    <row r="5" spans="1:32">
      <c r="A5" s="39">
        <v>4.32</v>
      </c>
      <c r="B5" s="4">
        <v>4.2300000000000004</v>
      </c>
      <c r="C5" s="4">
        <v>4.32</v>
      </c>
      <c r="D5" s="4">
        <v>4.29</v>
      </c>
      <c r="E5" s="4">
        <v>4.32</v>
      </c>
      <c r="F5" s="39">
        <v>4.26</v>
      </c>
      <c r="J5">
        <v>4.43</v>
      </c>
      <c r="K5" s="15">
        <v>4.3</v>
      </c>
      <c r="L5" s="15">
        <v>4.4000000000000004</v>
      </c>
      <c r="M5" s="15">
        <v>4.45</v>
      </c>
      <c r="N5" s="15">
        <v>4.3600000000000003</v>
      </c>
      <c r="O5" s="36">
        <v>4.53</v>
      </c>
      <c r="R5" s="59">
        <v>4.16</v>
      </c>
      <c r="S5" s="61">
        <v>4.12</v>
      </c>
      <c r="T5" s="64">
        <v>4</v>
      </c>
      <c r="U5" s="64">
        <v>4.0599999999999996</v>
      </c>
      <c r="V5" s="64">
        <v>4.03</v>
      </c>
      <c r="W5" s="59">
        <v>4.0599999999999996</v>
      </c>
      <c r="Z5" s="58">
        <v>4.43</v>
      </c>
      <c r="AA5" s="60">
        <v>4.79</v>
      </c>
      <c r="AB5" s="63">
        <v>4.8600000000000003</v>
      </c>
      <c r="AC5" s="63">
        <v>4.8600000000000003</v>
      </c>
      <c r="AD5" s="63">
        <v>4.5</v>
      </c>
      <c r="AE5" s="40">
        <v>4.6399999999999997</v>
      </c>
      <c r="AF5" s="40">
        <v>3.21</v>
      </c>
    </row>
    <row r="6" spans="1:32" ht="17.25" thickBot="1">
      <c r="A6" s="41">
        <v>4.5599999999999996</v>
      </c>
      <c r="B6" s="18">
        <v>4.5599999999999996</v>
      </c>
      <c r="C6" s="18">
        <v>4.53</v>
      </c>
      <c r="D6" s="18">
        <v>4.4400000000000004</v>
      </c>
      <c r="E6" s="18">
        <v>4.38</v>
      </c>
      <c r="F6" s="41">
        <v>4.53</v>
      </c>
      <c r="J6">
        <v>4.21</v>
      </c>
      <c r="K6" s="51">
        <v>4.07</v>
      </c>
      <c r="L6" s="51">
        <v>4.0599999999999996</v>
      </c>
      <c r="M6" s="51">
        <v>4.0599999999999996</v>
      </c>
      <c r="N6" s="51"/>
      <c r="O6" s="50">
        <v>4.18</v>
      </c>
      <c r="R6" s="38">
        <v>4.21</v>
      </c>
      <c r="S6" s="8">
        <v>4.1399999999999997</v>
      </c>
      <c r="T6" s="8">
        <v>4.25</v>
      </c>
      <c r="U6" s="8">
        <v>4.46</v>
      </c>
      <c r="V6" s="8">
        <v>4.3600000000000003</v>
      </c>
      <c r="W6" s="38">
        <v>4.18</v>
      </c>
      <c r="Z6" s="38">
        <v>4.74</v>
      </c>
      <c r="AA6" s="8">
        <v>4.6840000000000002</v>
      </c>
      <c r="AB6" s="8">
        <v>4.68</v>
      </c>
      <c r="AC6" s="8">
        <v>4.79</v>
      </c>
      <c r="AD6" s="8">
        <v>4.47</v>
      </c>
      <c r="AE6" s="38">
        <v>4.21</v>
      </c>
      <c r="AF6" s="38">
        <v>4</v>
      </c>
    </row>
    <row r="7" spans="1:32">
      <c r="A7" s="57">
        <v>4.43</v>
      </c>
      <c r="B7" s="15">
        <v>4.3</v>
      </c>
      <c r="C7" s="15">
        <v>4.4000000000000004</v>
      </c>
      <c r="D7" s="15">
        <v>4.45</v>
      </c>
      <c r="E7" s="15">
        <v>4.3600000000000003</v>
      </c>
      <c r="F7" s="36">
        <v>4.53</v>
      </c>
      <c r="J7">
        <v>4.53</v>
      </c>
      <c r="K7" s="51">
        <v>4.41</v>
      </c>
      <c r="L7" s="51">
        <v>4.53</v>
      </c>
      <c r="M7" s="51">
        <v>4.47</v>
      </c>
      <c r="N7" s="51">
        <v>4.59</v>
      </c>
      <c r="O7" s="50">
        <v>4.47</v>
      </c>
      <c r="R7" s="41">
        <v>4.4400000000000004</v>
      </c>
      <c r="S7" s="48">
        <v>4.37</v>
      </c>
      <c r="T7" s="48">
        <v>4.4800000000000004</v>
      </c>
      <c r="U7" s="48">
        <v>4.4400000000000004</v>
      </c>
      <c r="V7" s="48">
        <v>4.4400000000000004</v>
      </c>
      <c r="W7" s="66">
        <v>4.37</v>
      </c>
      <c r="Z7" s="40">
        <v>4.75</v>
      </c>
      <c r="AA7" s="33">
        <v>4.6875</v>
      </c>
      <c r="AB7" s="33">
        <v>4.62</v>
      </c>
      <c r="AC7" s="33">
        <v>4.6900000000000004</v>
      </c>
      <c r="AD7" s="33">
        <v>4.6900000000000004</v>
      </c>
      <c r="AE7" s="40">
        <v>4.62</v>
      </c>
      <c r="AF7" s="40">
        <v>4.88</v>
      </c>
    </row>
    <row r="8" spans="1:32" ht="17.25" thickBot="1">
      <c r="A8" s="50">
        <v>4.21</v>
      </c>
      <c r="B8" s="51">
        <v>4.07</v>
      </c>
      <c r="C8" s="51">
        <v>4.0599999999999996</v>
      </c>
      <c r="D8" s="51">
        <v>4.0599999999999996</v>
      </c>
      <c r="E8" s="51"/>
      <c r="F8" s="50">
        <v>4.18</v>
      </c>
      <c r="J8">
        <v>4.5199999999999996</v>
      </c>
      <c r="K8" s="18">
        <v>4.41</v>
      </c>
      <c r="L8" s="18">
        <v>4.45</v>
      </c>
      <c r="M8" s="18">
        <v>4.4800000000000004</v>
      </c>
      <c r="N8" s="18">
        <v>4.45</v>
      </c>
      <c r="O8" s="41">
        <v>4.55</v>
      </c>
      <c r="R8" s="68">
        <v>4.5999999999999996</v>
      </c>
      <c r="S8" s="69">
        <v>4.3</v>
      </c>
      <c r="T8" s="69">
        <v>4.3499999999999996</v>
      </c>
      <c r="U8" s="69">
        <v>4.3499999999999996</v>
      </c>
      <c r="V8" s="69">
        <v>4.45</v>
      </c>
      <c r="W8" s="68">
        <v>4.5999999999999996</v>
      </c>
      <c r="X8" s="68">
        <v>4.6500000000000004</v>
      </c>
      <c r="Z8" s="41">
        <v>4.79</v>
      </c>
      <c r="AA8" s="48">
        <v>4.4729999999999999</v>
      </c>
      <c r="AB8" s="48">
        <v>4.53</v>
      </c>
      <c r="AC8" s="48">
        <v>4.68</v>
      </c>
      <c r="AD8" s="48">
        <v>4.47</v>
      </c>
      <c r="AE8" s="41">
        <v>4.63</v>
      </c>
      <c r="AF8" s="41">
        <v>4.16</v>
      </c>
    </row>
    <row r="9" spans="1:32" ht="17.25" thickBot="1">
      <c r="A9" s="50">
        <v>4.53</v>
      </c>
      <c r="B9" s="51">
        <v>4.41</v>
      </c>
      <c r="C9" s="51">
        <v>4.53</v>
      </c>
      <c r="D9" s="51">
        <v>4.47</v>
      </c>
      <c r="E9" s="51">
        <v>4.59</v>
      </c>
      <c r="F9" s="50">
        <v>4.47</v>
      </c>
      <c r="J9">
        <v>4.5999999999999996</v>
      </c>
      <c r="K9" s="16">
        <v>4.5999999999999996</v>
      </c>
      <c r="L9" s="16">
        <v>4.53</v>
      </c>
      <c r="M9" s="16">
        <v>4.5999999999999996</v>
      </c>
      <c r="N9" s="16">
        <v>4.53</v>
      </c>
      <c r="O9" s="40">
        <v>4.53</v>
      </c>
      <c r="P9" s="40">
        <v>4.7300000000000004</v>
      </c>
      <c r="R9" s="70">
        <v>4.38</v>
      </c>
      <c r="S9" s="72">
        <v>4.3792999999999997</v>
      </c>
      <c r="T9" s="72">
        <v>4.4800000000000004</v>
      </c>
      <c r="U9" s="72">
        <v>4.3099999999999996</v>
      </c>
      <c r="V9" s="72">
        <v>4.38</v>
      </c>
      <c r="W9" s="70">
        <v>4.66</v>
      </c>
      <c r="X9" s="70">
        <v>4.72</v>
      </c>
      <c r="Z9" s="41">
        <v>4.29</v>
      </c>
      <c r="AA9" s="48">
        <v>4.38</v>
      </c>
      <c r="AB9" s="48">
        <v>4.33</v>
      </c>
      <c r="AC9" s="48">
        <v>4.33</v>
      </c>
      <c r="AD9" s="48">
        <v>4.1399999999999997</v>
      </c>
      <c r="AE9" s="41">
        <v>4.1900000000000004</v>
      </c>
      <c r="AF9" s="41">
        <v>4.5199999999999996</v>
      </c>
    </row>
    <row r="10" spans="1:32">
      <c r="A10" s="40">
        <v>4.7300000000000004</v>
      </c>
      <c r="B10" s="16">
        <v>4.6360000000000001</v>
      </c>
      <c r="C10" s="16">
        <v>4.55</v>
      </c>
      <c r="D10" s="16">
        <v>4.55</v>
      </c>
      <c r="E10" s="16">
        <v>4</v>
      </c>
      <c r="F10" s="40">
        <v>4.3600000000000003</v>
      </c>
      <c r="G10" s="40">
        <v>4.45</v>
      </c>
      <c r="J10">
        <v>4.4400000000000004</v>
      </c>
      <c r="K10" s="34">
        <v>4.28</v>
      </c>
      <c r="L10" s="34">
        <v>4.32</v>
      </c>
      <c r="M10" s="34">
        <v>4.32</v>
      </c>
      <c r="N10" s="34">
        <v>4.28</v>
      </c>
      <c r="O10" s="38">
        <v>4.4000000000000004</v>
      </c>
      <c r="P10" s="38">
        <v>4.32</v>
      </c>
      <c r="R10" s="70">
        <v>4.6500000000000004</v>
      </c>
      <c r="S10" s="72">
        <v>4.5880000000000001</v>
      </c>
      <c r="T10" s="72">
        <v>4.6500000000000004</v>
      </c>
      <c r="U10" s="72">
        <v>4.6500000000000004</v>
      </c>
      <c r="V10" s="72">
        <v>4.71</v>
      </c>
      <c r="W10" s="70">
        <v>4.76</v>
      </c>
      <c r="X10" s="70">
        <v>4.53</v>
      </c>
      <c r="Z10" s="68">
        <v>4.7300000000000004</v>
      </c>
      <c r="AA10" s="69">
        <v>4.5999999999999996</v>
      </c>
      <c r="AB10" s="69">
        <v>4.8</v>
      </c>
      <c r="AC10" s="69">
        <v>4.7300000000000004</v>
      </c>
      <c r="AD10" s="69">
        <v>4.33</v>
      </c>
      <c r="AE10" s="68">
        <v>4.7300000000000004</v>
      </c>
      <c r="AF10" s="68">
        <v>4.4000000000000004</v>
      </c>
    </row>
    <row r="11" spans="1:32" ht="17.25" thickBot="1">
      <c r="A11" s="41">
        <v>4.5199999999999996</v>
      </c>
      <c r="B11" s="18">
        <v>4.41</v>
      </c>
      <c r="C11" s="18">
        <v>4.45</v>
      </c>
      <c r="D11" s="18">
        <v>4.4800000000000004</v>
      </c>
      <c r="E11" s="18">
        <v>4.45</v>
      </c>
      <c r="F11" s="41">
        <v>4.55</v>
      </c>
      <c r="J11">
        <v>4.16</v>
      </c>
      <c r="K11" s="48">
        <v>4.1890000000000001</v>
      </c>
      <c r="L11" s="48">
        <v>4.08</v>
      </c>
      <c r="M11" s="48">
        <v>4.38</v>
      </c>
      <c r="N11" s="48">
        <v>3.81</v>
      </c>
      <c r="O11" s="48">
        <v>4.1900000000000004</v>
      </c>
      <c r="P11" s="48">
        <v>4.08</v>
      </c>
      <c r="R11" s="77">
        <f>AVERAGE(R3:R10)</f>
        <v>4.415</v>
      </c>
      <c r="S11" s="77">
        <f>AVERAGE(S3:S10)</f>
        <v>4.3359125000000001</v>
      </c>
      <c r="T11" s="77">
        <f>AVERAGE(T3:T10)</f>
        <v>4.3825000000000003</v>
      </c>
      <c r="U11" s="77">
        <f>AVERAGE(U3:U10)</f>
        <v>4.375</v>
      </c>
      <c r="V11" s="77">
        <f>AVERAGE(V3:V10)</f>
        <v>4.38375</v>
      </c>
      <c r="W11" s="77">
        <f>AVERAGE(W3:X10)</f>
        <v>4.4836363636363634</v>
      </c>
      <c r="Z11" s="70">
        <v>4.8099999999999996</v>
      </c>
      <c r="AA11" s="72">
        <v>4.7640000000000002</v>
      </c>
      <c r="AB11" s="72">
        <v>4.76</v>
      </c>
      <c r="AC11" s="72">
        <v>4.76</v>
      </c>
      <c r="AD11" s="72">
        <v>4.53</v>
      </c>
      <c r="AE11" s="70">
        <v>4.76</v>
      </c>
      <c r="AF11" s="70">
        <v>4.88</v>
      </c>
    </row>
    <row r="12" spans="1:32" ht="17.25" thickBot="1">
      <c r="A12" s="40">
        <v>4.8099999999999996</v>
      </c>
      <c r="B12" s="16">
        <v>4.8099999999999996</v>
      </c>
      <c r="C12" s="16">
        <v>4.6900000000000004</v>
      </c>
      <c r="D12" s="16">
        <v>4.8099999999999996</v>
      </c>
      <c r="E12" s="16">
        <v>4.38</v>
      </c>
      <c r="F12" s="40">
        <v>4.6900000000000004</v>
      </c>
      <c r="G12" s="40">
        <v>4.4400000000000004</v>
      </c>
      <c r="J12" s="70">
        <v>4.3600000000000003</v>
      </c>
      <c r="K12" s="72">
        <v>4.5909000000000004</v>
      </c>
      <c r="L12" s="72">
        <v>4.18</v>
      </c>
      <c r="M12" s="72">
        <v>4.5</v>
      </c>
      <c r="N12" s="72">
        <v>4.41</v>
      </c>
      <c r="O12" s="70">
        <v>4.45</v>
      </c>
      <c r="P12" s="70">
        <v>4.3600000000000003</v>
      </c>
      <c r="Z12" s="70">
        <v>4.45</v>
      </c>
      <c r="AA12" s="72">
        <v>4.5999999999999996</v>
      </c>
      <c r="AB12" s="72">
        <v>4.5</v>
      </c>
      <c r="AC12" s="72">
        <v>4.5</v>
      </c>
      <c r="AD12" s="72">
        <v>4.45</v>
      </c>
      <c r="AE12" s="70">
        <v>4.25</v>
      </c>
      <c r="AF12" s="70">
        <v>4.4000000000000004</v>
      </c>
    </row>
    <row r="13" spans="1:32">
      <c r="A13" s="58">
        <v>4.43</v>
      </c>
      <c r="B13" s="60">
        <v>4.79</v>
      </c>
      <c r="C13" s="63">
        <v>4.8600000000000003</v>
      </c>
      <c r="D13" s="63">
        <v>4.8600000000000003</v>
      </c>
      <c r="E13" s="63">
        <v>4.5</v>
      </c>
      <c r="F13" s="40">
        <v>4.6399999999999997</v>
      </c>
      <c r="G13" s="40">
        <v>3.21</v>
      </c>
      <c r="J13" s="77">
        <f>AVERAGE(J3:J12)</f>
        <v>4.3920000000000003</v>
      </c>
      <c r="K13" s="77">
        <f>AVERAGE(K3:K12)</f>
        <v>4.30999</v>
      </c>
      <c r="L13" s="77">
        <f>AVERAGE(L3:L12)</f>
        <v>4.3</v>
      </c>
      <c r="M13" s="77">
        <f>AVERAGE(M3:M12)</f>
        <v>4.383</v>
      </c>
      <c r="N13" s="77">
        <f>AVERAGE(N3:N12)</f>
        <v>4.3222222222222229</v>
      </c>
      <c r="O13" s="77">
        <f>AVERAGE(O3:P12)</f>
        <v>4.4128571428571428</v>
      </c>
      <c r="Z13" s="77">
        <f>AVERAGE(Z3:Z12)</f>
        <v>4.6530000000000005</v>
      </c>
      <c r="AA13" s="77">
        <f>AVERAGE(AA3:AA12)</f>
        <v>4.6424500000000011</v>
      </c>
      <c r="AB13" s="77">
        <f>AVERAGE(AB3:AB12)</f>
        <v>4.6319999999999997</v>
      </c>
      <c r="AC13" s="77">
        <f>AVERAGE(AC3:AC12)</f>
        <v>4.67</v>
      </c>
      <c r="AD13" s="77">
        <f>AVERAGE(AD3:AD12)</f>
        <v>4.3959999999999999</v>
      </c>
      <c r="AE13" s="77">
        <f>AVERAGE(AE3:AF12)</f>
        <v>4.4210000000000012</v>
      </c>
    </row>
    <row r="14" spans="1:32" ht="17.25" thickBot="1">
      <c r="A14" s="59">
        <v>4.16</v>
      </c>
      <c r="B14" s="61">
        <v>4.12</v>
      </c>
      <c r="C14" s="64">
        <v>4</v>
      </c>
      <c r="D14" s="64">
        <v>4.0599999999999996</v>
      </c>
      <c r="E14" s="64">
        <v>4.03</v>
      </c>
      <c r="F14" s="59">
        <v>4.0599999999999996</v>
      </c>
    </row>
    <row r="15" spans="1:32">
      <c r="A15" s="40">
        <v>4.5999999999999996</v>
      </c>
      <c r="B15" s="16">
        <v>4.5999999999999996</v>
      </c>
      <c r="C15" s="16">
        <v>4.53</v>
      </c>
      <c r="D15" s="16">
        <v>4.5999999999999996</v>
      </c>
      <c r="E15" s="16">
        <v>4.53</v>
      </c>
      <c r="F15" s="40">
        <v>4.53</v>
      </c>
      <c r="G15" s="40">
        <v>4.7300000000000004</v>
      </c>
    </row>
    <row r="16" spans="1:32">
      <c r="A16" s="38">
        <v>4.74</v>
      </c>
      <c r="B16" s="8">
        <v>4.6840000000000002</v>
      </c>
      <c r="C16" s="8">
        <v>4.68</v>
      </c>
      <c r="D16" s="8">
        <v>4.79</v>
      </c>
      <c r="E16" s="8">
        <v>4.47</v>
      </c>
      <c r="F16" s="38">
        <v>4.21</v>
      </c>
      <c r="G16" s="38">
        <v>4</v>
      </c>
    </row>
    <row r="17" spans="1:7" ht="17.25" thickBot="1">
      <c r="A17" s="38">
        <v>4.21</v>
      </c>
      <c r="B17" s="8">
        <v>4.1399999999999997</v>
      </c>
      <c r="C17" s="8">
        <v>4.25</v>
      </c>
      <c r="D17" s="8">
        <v>4.46</v>
      </c>
      <c r="E17" s="8">
        <v>4.3600000000000003</v>
      </c>
      <c r="F17" s="38">
        <v>4.18</v>
      </c>
    </row>
    <row r="18" spans="1:7">
      <c r="A18" s="40">
        <v>4.75</v>
      </c>
      <c r="B18" s="33">
        <v>4.6875</v>
      </c>
      <c r="C18" s="33">
        <v>4.62</v>
      </c>
      <c r="D18" s="33">
        <v>4.6900000000000004</v>
      </c>
      <c r="E18" s="33">
        <v>4.6900000000000004</v>
      </c>
      <c r="F18" s="40">
        <v>4.62</v>
      </c>
      <c r="G18" s="40">
        <v>4.88</v>
      </c>
    </row>
    <row r="19" spans="1:7">
      <c r="A19" s="38">
        <v>4.4400000000000004</v>
      </c>
      <c r="B19" s="34">
        <v>4.28</v>
      </c>
      <c r="C19" s="34">
        <v>4.32</v>
      </c>
      <c r="D19" s="34">
        <v>4.32</v>
      </c>
      <c r="E19" s="34">
        <v>4.28</v>
      </c>
      <c r="F19" s="38">
        <v>4.4000000000000004</v>
      </c>
      <c r="G19" s="38">
        <v>4.32</v>
      </c>
    </row>
    <row r="20" spans="1:7">
      <c r="A20" s="41">
        <v>4.79</v>
      </c>
      <c r="B20" s="48">
        <v>4.4729999999999999</v>
      </c>
      <c r="C20" s="48">
        <v>4.53</v>
      </c>
      <c r="D20" s="48">
        <v>4.68</v>
      </c>
      <c r="E20" s="48">
        <v>4.47</v>
      </c>
      <c r="F20" s="41">
        <v>4.63</v>
      </c>
      <c r="G20" s="41">
        <v>4.16</v>
      </c>
    </row>
    <row r="21" spans="1:7">
      <c r="A21" s="41">
        <v>4.29</v>
      </c>
      <c r="B21" s="48">
        <v>4.38</v>
      </c>
      <c r="C21" s="48">
        <v>4.33</v>
      </c>
      <c r="D21" s="48">
        <v>4.33</v>
      </c>
      <c r="E21" s="48">
        <v>4.1399999999999997</v>
      </c>
      <c r="F21" s="41">
        <v>4.1900000000000004</v>
      </c>
      <c r="G21" s="41">
        <v>4.5199999999999996</v>
      </c>
    </row>
    <row r="22" spans="1:7">
      <c r="A22" s="41">
        <v>4.4400000000000004</v>
      </c>
      <c r="B22" s="48">
        <v>4.37</v>
      </c>
      <c r="C22" s="48">
        <v>4.4800000000000004</v>
      </c>
      <c r="D22" s="48">
        <v>4.4400000000000004</v>
      </c>
      <c r="E22" s="48">
        <v>4.4400000000000004</v>
      </c>
      <c r="F22" s="66">
        <v>4.37</v>
      </c>
    </row>
    <row r="23" spans="1:7">
      <c r="A23" s="66">
        <v>4.16</v>
      </c>
      <c r="B23" s="48">
        <v>4.1890000000000001</v>
      </c>
      <c r="C23" s="48">
        <v>4.08</v>
      </c>
      <c r="D23" s="48">
        <v>4.38</v>
      </c>
      <c r="E23" s="48">
        <v>3.81</v>
      </c>
      <c r="F23" s="48">
        <v>4.1900000000000004</v>
      </c>
      <c r="G23" s="48">
        <v>4.08</v>
      </c>
    </row>
    <row r="24" spans="1:7">
      <c r="A24" s="68">
        <v>4.7300000000000004</v>
      </c>
      <c r="B24" s="69">
        <v>4.5999999999999996</v>
      </c>
      <c r="C24" s="69">
        <v>4.8</v>
      </c>
      <c r="D24" s="69">
        <v>4.7300000000000004</v>
      </c>
      <c r="E24" s="69">
        <v>4.33</v>
      </c>
      <c r="F24" s="68">
        <v>4.7300000000000004</v>
      </c>
      <c r="G24" s="68">
        <v>4.4000000000000004</v>
      </c>
    </row>
    <row r="25" spans="1:7">
      <c r="A25" s="68">
        <v>4.5999999999999996</v>
      </c>
      <c r="B25" s="69">
        <v>4.3</v>
      </c>
      <c r="C25" s="69">
        <v>4.3499999999999996</v>
      </c>
      <c r="D25" s="69">
        <v>4.3499999999999996</v>
      </c>
      <c r="E25" s="69">
        <v>4.45</v>
      </c>
      <c r="F25" s="68">
        <v>4.5999999999999996</v>
      </c>
      <c r="G25" s="68">
        <v>4.6500000000000004</v>
      </c>
    </row>
    <row r="26" spans="1:7">
      <c r="A26" s="70">
        <v>4.8099999999999996</v>
      </c>
      <c r="B26" s="72">
        <v>4.7640000000000002</v>
      </c>
      <c r="C26" s="72">
        <v>4.76</v>
      </c>
      <c r="D26" s="72">
        <v>4.76</v>
      </c>
      <c r="E26" s="72">
        <v>4.53</v>
      </c>
      <c r="F26" s="70">
        <v>4.76</v>
      </c>
      <c r="G26" s="70">
        <v>4.88</v>
      </c>
    </row>
    <row r="27" spans="1:7">
      <c r="A27" s="70">
        <v>4.3600000000000003</v>
      </c>
      <c r="B27" s="72">
        <v>4.5909000000000004</v>
      </c>
      <c r="C27" s="72">
        <v>4.18</v>
      </c>
      <c r="D27" s="72">
        <v>4.5</v>
      </c>
      <c r="E27" s="72">
        <v>4.41</v>
      </c>
      <c r="F27" s="70">
        <v>4.45</v>
      </c>
      <c r="G27" s="70">
        <v>4.3600000000000003</v>
      </c>
    </row>
    <row r="28" spans="1:7">
      <c r="A28" s="70">
        <v>4.38</v>
      </c>
      <c r="B28" s="72">
        <v>4.3792999999999997</v>
      </c>
      <c r="C28" s="72">
        <v>4.4800000000000004</v>
      </c>
      <c r="D28" s="72">
        <v>4.3099999999999996</v>
      </c>
      <c r="E28" s="72">
        <v>4.38</v>
      </c>
      <c r="F28" s="70">
        <v>4.66</v>
      </c>
      <c r="G28" s="70">
        <v>4.72</v>
      </c>
    </row>
    <row r="29" spans="1:7">
      <c r="A29" s="70">
        <v>4.45</v>
      </c>
      <c r="B29" s="72">
        <v>4.5999999999999996</v>
      </c>
      <c r="C29" s="72">
        <v>4.5</v>
      </c>
      <c r="D29" s="72">
        <v>4.5</v>
      </c>
      <c r="E29" s="72">
        <v>4.45</v>
      </c>
      <c r="F29" s="70">
        <v>4.25</v>
      </c>
      <c r="G29" s="70">
        <v>4.4000000000000004</v>
      </c>
    </row>
    <row r="30" spans="1:7">
      <c r="A30" s="70">
        <v>4.6500000000000004</v>
      </c>
      <c r="B30" s="72">
        <v>4.5880000000000001</v>
      </c>
      <c r="C30" s="72">
        <v>4.6500000000000004</v>
      </c>
      <c r="D30" s="72">
        <v>4.6500000000000004</v>
      </c>
      <c r="E30" s="72">
        <v>4.71</v>
      </c>
      <c r="F30" s="70">
        <v>4.76</v>
      </c>
      <c r="G30" s="70">
        <v>4.53</v>
      </c>
    </row>
    <row r="31" spans="1:7">
      <c r="A31" s="76">
        <f>AVERAGE(A3:A30)</f>
        <v>4.4917857142857143</v>
      </c>
      <c r="B31" s="76">
        <f>AVERAGE(B3:B30)</f>
        <v>4.4361321428571419</v>
      </c>
      <c r="C31" s="76">
        <f>AVERAGE(C3:C30)</f>
        <v>4.4421428571428576</v>
      </c>
      <c r="D31" s="76">
        <f>AVERAGE(D3:D30)</f>
        <v>4.4832142857142863</v>
      </c>
      <c r="E31" s="76">
        <f>AVERAGE(E3:E30)</f>
        <v>4.3677777777777775</v>
      </c>
      <c r="F31" s="76">
        <f>AVERAGE(F3:G30)</f>
        <v>4.4337777777777774</v>
      </c>
      <c r="G31" s="75"/>
    </row>
    <row r="32" spans="1:7">
      <c r="A32" s="74"/>
      <c r="B32" s="75"/>
      <c r="C32" s="75"/>
      <c r="D32" s="75"/>
      <c r="E32" s="75"/>
      <c r="F32" s="75"/>
      <c r="G32" s="75"/>
    </row>
    <row r="33" spans="1:31">
      <c r="A33" s="74"/>
      <c r="B33" s="75"/>
      <c r="C33" s="75"/>
      <c r="D33" s="75"/>
      <c r="E33" s="75"/>
      <c r="F33" s="75"/>
      <c r="G33" s="75"/>
    </row>
    <row r="34" spans="1:31">
      <c r="A34" s="74"/>
      <c r="B34" s="75"/>
      <c r="C34" s="75"/>
      <c r="D34" s="75"/>
      <c r="E34" s="75"/>
      <c r="F34" s="75"/>
      <c r="G34" s="75"/>
    </row>
    <row r="35" spans="1:31">
      <c r="A35" s="74"/>
      <c r="B35" s="75"/>
      <c r="C35" s="75"/>
      <c r="D35" s="75"/>
      <c r="E35" s="75"/>
      <c r="F35" s="75"/>
      <c r="G35" s="75"/>
    </row>
    <row r="36" spans="1:31">
      <c r="A36" s="45"/>
      <c r="B36" s="45"/>
      <c r="C36" s="45"/>
      <c r="D36" s="45"/>
      <c r="E36" s="45"/>
      <c r="F36" s="45"/>
      <c r="G36" s="45"/>
    </row>
    <row r="41" spans="1:31">
      <c r="A41" s="42" t="s">
        <v>78</v>
      </c>
      <c r="J41" s="42" t="s">
        <v>79</v>
      </c>
      <c r="R41" s="42" t="s">
        <v>80</v>
      </c>
      <c r="Z41" s="42" t="s">
        <v>81</v>
      </c>
    </row>
    <row r="42" spans="1:31" ht="17.25" thickBot="1">
      <c r="A42" s="42" t="s">
        <v>70</v>
      </c>
      <c r="B42" s="42" t="s">
        <v>69</v>
      </c>
      <c r="C42" s="42" t="s">
        <v>71</v>
      </c>
      <c r="D42" s="42" t="s">
        <v>72</v>
      </c>
      <c r="E42" s="42" t="s">
        <v>73</v>
      </c>
      <c r="F42" s="42" t="s">
        <v>74</v>
      </c>
      <c r="J42" s="42" t="s">
        <v>70</v>
      </c>
      <c r="K42" s="42" t="s">
        <v>69</v>
      </c>
      <c r="L42" s="42" t="s">
        <v>71</v>
      </c>
      <c r="M42" s="42" t="s">
        <v>72</v>
      </c>
      <c r="N42" s="42" t="s">
        <v>73</v>
      </c>
      <c r="O42" s="42" t="s">
        <v>74</v>
      </c>
      <c r="R42" s="42" t="s">
        <v>70</v>
      </c>
      <c r="S42" s="42" t="s">
        <v>69</v>
      </c>
      <c r="T42" s="42" t="s">
        <v>71</v>
      </c>
      <c r="U42" s="42" t="s">
        <v>72</v>
      </c>
      <c r="V42" s="42" t="s">
        <v>73</v>
      </c>
      <c r="W42" s="42" t="s">
        <v>74</v>
      </c>
      <c r="Z42" s="42" t="s">
        <v>70</v>
      </c>
      <c r="AA42" s="42" t="s">
        <v>69</v>
      </c>
      <c r="AB42" s="42" t="s">
        <v>71</v>
      </c>
      <c r="AC42" s="42" t="s">
        <v>72</v>
      </c>
      <c r="AD42" s="42" t="s">
        <v>73</v>
      </c>
      <c r="AE42" s="42" t="s">
        <v>74</v>
      </c>
    </row>
    <row r="43" spans="1:31" ht="17.25" thickBot="1">
      <c r="A43" s="49">
        <v>4.5199999999999996</v>
      </c>
      <c r="B43" s="49">
        <v>4.4400000000000004</v>
      </c>
      <c r="C43" s="49">
        <v>4.5999999999999996</v>
      </c>
      <c r="D43" s="49">
        <v>4.6399999999999997</v>
      </c>
      <c r="E43" s="49">
        <v>4.5599999999999996</v>
      </c>
      <c r="F43" s="49">
        <v>4.68</v>
      </c>
      <c r="J43" s="52">
        <v>4.3600000000000003</v>
      </c>
      <c r="K43" s="53">
        <v>4.3600000000000003</v>
      </c>
      <c r="L43" s="53">
        <v>4</v>
      </c>
      <c r="M43" s="53">
        <v>4.1399999999999997</v>
      </c>
      <c r="N43" s="53">
        <v>4.29</v>
      </c>
      <c r="O43" s="52">
        <v>4.21</v>
      </c>
      <c r="R43" s="49">
        <v>4.5199999999999996</v>
      </c>
      <c r="S43" s="49">
        <v>4.4400000000000004</v>
      </c>
      <c r="T43" s="49">
        <v>4.5999999999999996</v>
      </c>
      <c r="U43" s="49">
        <v>4.6399999999999997</v>
      </c>
      <c r="V43" s="49">
        <v>4.5599999999999996</v>
      </c>
      <c r="W43" s="49">
        <v>4.68</v>
      </c>
      <c r="Z43" s="37">
        <v>4.83</v>
      </c>
      <c r="AA43" s="21">
        <v>4.72</v>
      </c>
      <c r="AB43" s="21">
        <v>4.6900000000000004</v>
      </c>
      <c r="AC43" s="21">
        <v>4.78</v>
      </c>
      <c r="AD43" s="21">
        <v>4.58</v>
      </c>
      <c r="AE43" s="37">
        <v>4.75</v>
      </c>
    </row>
    <row r="44" spans="1:31">
      <c r="A44" s="54">
        <v>4.41</v>
      </c>
      <c r="B44" s="55">
        <v>4.2300000000000004</v>
      </c>
      <c r="C44" s="55">
        <v>4.2300000000000004</v>
      </c>
      <c r="D44" s="55">
        <v>4.32</v>
      </c>
      <c r="E44" s="55">
        <v>4.2699999999999996</v>
      </c>
      <c r="F44" s="54">
        <v>4.32</v>
      </c>
      <c r="J44" s="41">
        <v>4.6399999999999997</v>
      </c>
      <c r="K44" s="18">
        <v>4.5</v>
      </c>
      <c r="L44" s="18">
        <v>4.55</v>
      </c>
      <c r="M44" s="18">
        <v>4.6399999999999997</v>
      </c>
      <c r="N44" s="18">
        <v>4.55</v>
      </c>
      <c r="O44" s="41">
        <v>4.2300000000000004</v>
      </c>
      <c r="R44" s="54">
        <v>4.41</v>
      </c>
      <c r="S44" s="55">
        <v>4.2300000000000004</v>
      </c>
      <c r="T44" s="55">
        <v>4.2300000000000004</v>
      </c>
      <c r="U44" s="55">
        <v>4.32</v>
      </c>
      <c r="V44" s="55">
        <v>4.2699999999999996</v>
      </c>
      <c r="W44" s="54">
        <v>4.32</v>
      </c>
      <c r="Z44" s="40">
        <v>4.4800000000000004</v>
      </c>
      <c r="AA44" s="16">
        <v>4.46</v>
      </c>
      <c r="AB44" s="16">
        <v>4.3899999999999997</v>
      </c>
      <c r="AC44" s="16">
        <v>4.46</v>
      </c>
      <c r="AD44" s="16">
        <v>4.37</v>
      </c>
      <c r="AE44" s="40">
        <v>4.5199999999999996</v>
      </c>
    </row>
    <row r="45" spans="1:31" ht="17.25" thickBot="1">
      <c r="A45" s="52">
        <v>4.3600000000000003</v>
      </c>
      <c r="B45" s="53">
        <v>4.3600000000000003</v>
      </c>
      <c r="C45" s="53">
        <v>4</v>
      </c>
      <c r="D45" s="53">
        <v>4.1399999999999997</v>
      </c>
      <c r="E45" s="53">
        <v>4.29</v>
      </c>
      <c r="F45" s="52">
        <v>4.21</v>
      </c>
      <c r="J45" s="38">
        <v>4.29</v>
      </c>
      <c r="K45" s="8">
        <v>4.24</v>
      </c>
      <c r="L45" s="8">
        <v>4.24</v>
      </c>
      <c r="M45" s="8">
        <v>4.29</v>
      </c>
      <c r="N45" s="8">
        <v>4.05</v>
      </c>
      <c r="O45" s="38">
        <v>3.76</v>
      </c>
      <c r="R45" s="46">
        <v>4.4800000000000004</v>
      </c>
      <c r="S45" s="34">
        <v>4.33</v>
      </c>
      <c r="T45" s="34">
        <v>4.38</v>
      </c>
      <c r="U45" s="34">
        <v>4.33</v>
      </c>
      <c r="V45" s="34">
        <v>4.1900000000000004</v>
      </c>
      <c r="W45" s="46">
        <v>4.71</v>
      </c>
      <c r="Z45" s="38">
        <v>4.5</v>
      </c>
      <c r="AA45" s="8">
        <v>4.5599999999999996</v>
      </c>
      <c r="AB45" s="8">
        <v>4.4400000000000004</v>
      </c>
      <c r="AC45" s="8">
        <v>4.62</v>
      </c>
      <c r="AD45" s="8">
        <v>4.4400000000000004</v>
      </c>
      <c r="AE45" s="38">
        <v>4.3099999999999996</v>
      </c>
    </row>
    <row r="46" spans="1:31" ht="17.25" thickBot="1">
      <c r="A46" s="37">
        <v>4.83</v>
      </c>
      <c r="B46" s="21">
        <v>4.72</v>
      </c>
      <c r="C46" s="21">
        <v>4.6900000000000004</v>
      </c>
      <c r="D46" s="21">
        <v>4.78</v>
      </c>
      <c r="E46" s="21">
        <v>4.58</v>
      </c>
      <c r="F46" s="37">
        <v>4.75</v>
      </c>
      <c r="J46" s="40">
        <v>4.8600000000000003</v>
      </c>
      <c r="K46" s="16">
        <v>4.758</v>
      </c>
      <c r="L46" s="16">
        <v>4.83</v>
      </c>
      <c r="M46" s="16">
        <v>4.6900000000000004</v>
      </c>
      <c r="N46" s="16">
        <v>4.6900000000000004</v>
      </c>
      <c r="O46" s="40">
        <v>4.76</v>
      </c>
      <c r="P46" s="40">
        <v>4.66</v>
      </c>
      <c r="R46" s="39">
        <v>4.58</v>
      </c>
      <c r="S46" s="4">
        <v>4.42</v>
      </c>
      <c r="T46" s="4">
        <v>4.5</v>
      </c>
      <c r="U46" s="4">
        <v>4.58</v>
      </c>
      <c r="V46" s="4">
        <v>4.54</v>
      </c>
      <c r="W46" s="39">
        <v>4.3099999999999996</v>
      </c>
      <c r="Z46" s="46">
        <v>4.26</v>
      </c>
      <c r="AA46" s="34">
        <v>4.32</v>
      </c>
      <c r="AB46" s="34">
        <v>4.21</v>
      </c>
      <c r="AC46" s="34">
        <v>4.24</v>
      </c>
      <c r="AD46" s="34">
        <v>4.24</v>
      </c>
      <c r="AE46" s="38">
        <v>4.32</v>
      </c>
    </row>
    <row r="47" spans="1:31">
      <c r="A47" s="40">
        <v>4.4800000000000004</v>
      </c>
      <c r="B47" s="16">
        <v>4.46</v>
      </c>
      <c r="C47" s="16">
        <v>4.3899999999999997</v>
      </c>
      <c r="D47" s="16">
        <v>4.46</v>
      </c>
      <c r="E47" s="16">
        <v>4.37</v>
      </c>
      <c r="F47" s="40">
        <v>4.5199999999999996</v>
      </c>
      <c r="J47" s="38">
        <v>4.62</v>
      </c>
      <c r="K47" s="34">
        <v>4.5</v>
      </c>
      <c r="L47" s="34">
        <v>4.5</v>
      </c>
      <c r="M47" s="34">
        <v>4.6900000000000004</v>
      </c>
      <c r="N47" s="34">
        <v>4.25</v>
      </c>
      <c r="O47" s="38">
        <v>4.4400000000000004</v>
      </c>
      <c r="P47" s="38">
        <v>4.5</v>
      </c>
      <c r="R47" s="39">
        <v>4.3899999999999997</v>
      </c>
      <c r="S47" s="4">
        <v>4.29</v>
      </c>
      <c r="T47" s="4">
        <v>4.3899999999999997</v>
      </c>
      <c r="U47" s="4">
        <v>4.42</v>
      </c>
      <c r="V47" s="4">
        <v>4.37</v>
      </c>
      <c r="W47" s="39">
        <v>4.29</v>
      </c>
      <c r="Z47" s="46">
        <v>4.62</v>
      </c>
      <c r="AA47" s="34">
        <v>4.6900000000000004</v>
      </c>
      <c r="AB47" s="34">
        <v>4.53</v>
      </c>
      <c r="AC47" s="34">
        <v>4.62</v>
      </c>
      <c r="AD47" s="34">
        <v>4.5</v>
      </c>
      <c r="AE47" s="46">
        <v>4.62</v>
      </c>
    </row>
    <row r="48" spans="1:31">
      <c r="A48" s="46">
        <v>4.4800000000000004</v>
      </c>
      <c r="B48" s="34">
        <v>4.33</v>
      </c>
      <c r="C48" s="34">
        <v>4.38</v>
      </c>
      <c r="D48" s="34">
        <v>4.33</v>
      </c>
      <c r="E48" s="34">
        <v>4.1900000000000004</v>
      </c>
      <c r="F48" s="46">
        <v>4.71</v>
      </c>
      <c r="J48" s="66">
        <v>4.46</v>
      </c>
      <c r="K48" s="48">
        <v>4.42</v>
      </c>
      <c r="L48" s="48">
        <v>4.46</v>
      </c>
      <c r="M48" s="48">
        <v>4.58</v>
      </c>
      <c r="N48" s="48"/>
      <c r="O48" s="66">
        <v>4.5</v>
      </c>
      <c r="R48" s="50">
        <v>4.25</v>
      </c>
      <c r="S48" s="51">
        <v>4.22</v>
      </c>
      <c r="T48" s="51">
        <v>4.16</v>
      </c>
      <c r="U48" s="51">
        <v>4.3099999999999996</v>
      </c>
      <c r="V48" s="51">
        <v>4.12</v>
      </c>
      <c r="W48" s="50">
        <v>4.28</v>
      </c>
      <c r="Z48" s="65">
        <v>4.5999999999999996</v>
      </c>
      <c r="AA48" s="8">
        <v>4.47</v>
      </c>
      <c r="AB48" s="8">
        <v>4.45</v>
      </c>
      <c r="AC48" s="8">
        <v>4.5999999999999996</v>
      </c>
      <c r="AD48" s="8">
        <v>4.33</v>
      </c>
      <c r="AE48" s="38">
        <v>4.42</v>
      </c>
    </row>
    <row r="49" spans="1:32">
      <c r="A49" s="39">
        <v>4.58</v>
      </c>
      <c r="B49" s="4">
        <v>4.42</v>
      </c>
      <c r="C49" s="4">
        <v>4.5</v>
      </c>
      <c r="D49" s="4">
        <v>4.58</v>
      </c>
      <c r="E49" s="4">
        <v>4.54</v>
      </c>
      <c r="F49" s="39">
        <v>4.3099999999999996</v>
      </c>
      <c r="J49" s="70">
        <v>4.6100000000000003</v>
      </c>
      <c r="K49" s="70">
        <v>4.5</v>
      </c>
      <c r="L49" s="70">
        <v>4.43</v>
      </c>
      <c r="M49" s="70">
        <v>4.3899999999999997</v>
      </c>
      <c r="N49" s="70">
        <v>4.3899999999999997</v>
      </c>
      <c r="O49" s="71">
        <v>4.3</v>
      </c>
      <c r="P49" s="45"/>
      <c r="R49" s="46">
        <v>4.54</v>
      </c>
      <c r="S49" s="34">
        <v>4.62</v>
      </c>
      <c r="T49" s="34">
        <v>4.5</v>
      </c>
      <c r="U49" s="34">
        <v>4.6500000000000004</v>
      </c>
      <c r="V49" s="34">
        <v>4.46</v>
      </c>
      <c r="W49" s="38">
        <v>4.5</v>
      </c>
      <c r="Z49" s="38">
        <v>4.83</v>
      </c>
      <c r="AA49" s="8">
        <v>4.7699999999999996</v>
      </c>
      <c r="AB49" s="8">
        <v>4.74</v>
      </c>
      <c r="AC49" s="8">
        <v>4.8499999999999996</v>
      </c>
      <c r="AD49" s="8">
        <v>4.51</v>
      </c>
      <c r="AE49" s="38">
        <v>4.55</v>
      </c>
    </row>
    <row r="50" spans="1:32">
      <c r="A50" s="39">
        <v>4.3899999999999997</v>
      </c>
      <c r="B50" s="4">
        <v>4.29</v>
      </c>
      <c r="C50" s="4">
        <v>4.3899999999999997</v>
      </c>
      <c r="D50" s="4">
        <v>4.42</v>
      </c>
      <c r="E50" s="4">
        <v>4.37</v>
      </c>
      <c r="F50" s="39">
        <v>4.29</v>
      </c>
      <c r="J50" s="77">
        <f>AVERAGE(J43:J49)</f>
        <v>4.5485714285714289</v>
      </c>
      <c r="K50" s="77">
        <f>AVERAGE(K43:K49)</f>
        <v>4.468285714285714</v>
      </c>
      <c r="L50" s="77">
        <f>AVERAGE(L43:L49)</f>
        <v>4.4300000000000006</v>
      </c>
      <c r="M50" s="77">
        <f>AVERAGE(M43:M49)</f>
        <v>4.4885714285714284</v>
      </c>
      <c r="N50" s="77">
        <f>AVERAGE(N43:N49)</f>
        <v>4.37</v>
      </c>
      <c r="O50" s="77">
        <f>AVERAGE(O43:P49)</f>
        <v>4.3733333333333331</v>
      </c>
      <c r="R50" s="38">
        <v>4.4800000000000004</v>
      </c>
      <c r="S50" s="8">
        <v>4.22</v>
      </c>
      <c r="T50" s="8">
        <v>4.3899999999999997</v>
      </c>
      <c r="U50" s="8">
        <v>4.5199999999999996</v>
      </c>
      <c r="V50" s="8">
        <v>4.3499999999999996</v>
      </c>
      <c r="W50" s="38">
        <v>4.3499999999999996</v>
      </c>
      <c r="Z50" s="38">
        <v>4.7300000000000004</v>
      </c>
      <c r="AA50" s="8">
        <v>4.8</v>
      </c>
      <c r="AB50" s="8">
        <v>4.7300000000000004</v>
      </c>
      <c r="AC50" s="8">
        <v>4.83</v>
      </c>
      <c r="AD50" s="8">
        <v>4.57</v>
      </c>
      <c r="AE50" s="38">
        <v>4.2699999999999996</v>
      </c>
      <c r="AF50" s="38">
        <v>4.7300000000000004</v>
      </c>
    </row>
    <row r="51" spans="1:32">
      <c r="A51" s="38">
        <v>4.5</v>
      </c>
      <c r="B51" s="8">
        <v>4.5599999999999996</v>
      </c>
      <c r="C51" s="8">
        <v>4.4400000000000004</v>
      </c>
      <c r="D51" s="8">
        <v>4.62</v>
      </c>
      <c r="E51" s="8">
        <v>4.4400000000000004</v>
      </c>
      <c r="F51" s="38">
        <v>4.3099999999999996</v>
      </c>
      <c r="R51" s="58">
        <v>4.5</v>
      </c>
      <c r="S51" s="60">
        <v>4.5</v>
      </c>
      <c r="T51" s="63">
        <v>4.45</v>
      </c>
      <c r="U51" s="63">
        <v>4.55</v>
      </c>
      <c r="V51" s="63">
        <v>4.5</v>
      </c>
      <c r="W51" s="62">
        <v>4.6100000000000003</v>
      </c>
      <c r="Z51" s="41">
        <v>4.8099999999999996</v>
      </c>
      <c r="AA51" s="18">
        <v>4.7809999999999997</v>
      </c>
      <c r="AB51" s="18">
        <v>4.75</v>
      </c>
      <c r="AC51" s="18">
        <v>4.84</v>
      </c>
      <c r="AD51" s="18">
        <v>4.4400000000000004</v>
      </c>
      <c r="AE51" s="41">
        <v>4.6900000000000004</v>
      </c>
      <c r="AF51" s="41">
        <v>4.5599999999999996</v>
      </c>
    </row>
    <row r="52" spans="1:32">
      <c r="A52" s="50">
        <v>4.25</v>
      </c>
      <c r="B52" s="51">
        <v>4.22</v>
      </c>
      <c r="C52" s="51">
        <v>4.16</v>
      </c>
      <c r="D52" s="51">
        <v>4.3099999999999996</v>
      </c>
      <c r="E52" s="51">
        <v>4.12</v>
      </c>
      <c r="F52" s="50">
        <v>4.28</v>
      </c>
      <c r="R52" s="41">
        <v>4.32</v>
      </c>
      <c r="S52" s="18">
        <v>4.12</v>
      </c>
      <c r="T52" s="18">
        <v>4.32</v>
      </c>
      <c r="U52" s="18">
        <v>4.28</v>
      </c>
      <c r="V52" s="18">
        <v>4.24</v>
      </c>
      <c r="W52" s="41">
        <v>4.2</v>
      </c>
      <c r="Z52" s="70">
        <v>4.92</v>
      </c>
      <c r="AA52" s="72">
        <v>4.6665999999999999</v>
      </c>
      <c r="AB52" s="72">
        <v>4.88</v>
      </c>
      <c r="AC52" s="72">
        <v>4.92</v>
      </c>
      <c r="AD52" s="72">
        <v>4.71</v>
      </c>
      <c r="AE52" s="70">
        <v>4.83</v>
      </c>
      <c r="AF52" s="70">
        <v>4.5</v>
      </c>
    </row>
    <row r="53" spans="1:32" ht="17.25" thickBot="1">
      <c r="A53" s="41">
        <v>4.6399999999999997</v>
      </c>
      <c r="B53" s="18">
        <v>4.5</v>
      </c>
      <c r="C53" s="18">
        <v>4.55</v>
      </c>
      <c r="D53" s="18">
        <v>4.6399999999999997</v>
      </c>
      <c r="E53" s="18">
        <v>4.55</v>
      </c>
      <c r="F53" s="41">
        <v>4.2300000000000004</v>
      </c>
      <c r="R53" s="41">
        <v>4.54</v>
      </c>
      <c r="S53" s="18">
        <v>4.62</v>
      </c>
      <c r="T53" s="18">
        <v>4.54</v>
      </c>
      <c r="U53" s="18">
        <v>4.62</v>
      </c>
      <c r="W53" s="41">
        <v>4.58</v>
      </c>
      <c r="Z53" s="70">
        <v>4.4400000000000004</v>
      </c>
      <c r="AA53" s="72">
        <v>4.375</v>
      </c>
      <c r="AB53" s="72">
        <v>4.4400000000000004</v>
      </c>
      <c r="AC53" s="72">
        <v>4.38</v>
      </c>
      <c r="AD53" s="72">
        <v>4.25</v>
      </c>
      <c r="AE53" s="70">
        <v>4.25</v>
      </c>
      <c r="AF53" s="70">
        <v>4.25</v>
      </c>
    </row>
    <row r="54" spans="1:32">
      <c r="A54" s="46">
        <v>4.54</v>
      </c>
      <c r="B54" s="34">
        <v>4.62</v>
      </c>
      <c r="C54" s="34">
        <v>4.5</v>
      </c>
      <c r="D54" s="34">
        <v>4.6500000000000004</v>
      </c>
      <c r="E54" s="34">
        <v>4.46</v>
      </c>
      <c r="F54" s="38">
        <v>4.5</v>
      </c>
      <c r="R54" s="40">
        <v>4.41</v>
      </c>
      <c r="S54" s="16">
        <v>4.4400000000000004</v>
      </c>
      <c r="T54" s="16">
        <v>4.3499999999999996</v>
      </c>
      <c r="U54" s="16">
        <v>4.47</v>
      </c>
      <c r="V54" s="45"/>
      <c r="W54" s="40">
        <v>4.37</v>
      </c>
      <c r="Z54" s="77">
        <f>AVERAGE(Z43:Z53)</f>
        <v>4.6381818181818177</v>
      </c>
      <c r="AA54" s="77">
        <f>AVERAGE(AA43:AA53)</f>
        <v>4.6011454545454544</v>
      </c>
      <c r="AB54" s="77">
        <f>AVERAGE(AB43:AB53)</f>
        <v>4.5681818181818192</v>
      </c>
      <c r="AC54" s="77">
        <f>AVERAGE(AC43:AC53)</f>
        <v>4.6490909090909094</v>
      </c>
      <c r="AD54" s="77">
        <f>AVERAGE(AD43:AD53)</f>
        <v>4.4490909090909092</v>
      </c>
      <c r="AE54" s="77">
        <f>AVERAGE(AE43:AF53)</f>
        <v>4.5046666666666662</v>
      </c>
    </row>
    <row r="55" spans="1:32">
      <c r="A55" s="46">
        <v>4.26</v>
      </c>
      <c r="B55" s="34">
        <v>4.32</v>
      </c>
      <c r="C55" s="34">
        <v>4.21</v>
      </c>
      <c r="D55" s="34">
        <v>4.24</v>
      </c>
      <c r="E55" s="34">
        <v>4.24</v>
      </c>
      <c r="F55" s="38">
        <v>4.32</v>
      </c>
      <c r="R55" s="68">
        <v>4.62</v>
      </c>
      <c r="S55" s="68">
        <v>4.617</v>
      </c>
      <c r="T55" s="68">
        <v>4.5599999999999996</v>
      </c>
      <c r="U55" s="68">
        <v>4.62</v>
      </c>
      <c r="V55" s="68">
        <v>4.5599999999999996</v>
      </c>
      <c r="W55" s="68">
        <v>4.5</v>
      </c>
      <c r="X55" s="68">
        <v>4.5</v>
      </c>
    </row>
    <row r="56" spans="1:32">
      <c r="A56" s="38">
        <v>4.4800000000000004</v>
      </c>
      <c r="B56" s="8">
        <v>4.22</v>
      </c>
      <c r="C56" s="8">
        <v>4.3899999999999997</v>
      </c>
      <c r="D56" s="8">
        <v>4.5199999999999996</v>
      </c>
      <c r="E56" s="8">
        <v>4.3499999999999996</v>
      </c>
      <c r="F56" s="38">
        <v>4.3499999999999996</v>
      </c>
      <c r="R56" s="70">
        <v>4.41</v>
      </c>
      <c r="S56" s="72">
        <v>4.21</v>
      </c>
      <c r="T56" s="72">
        <v>4.3099999999999996</v>
      </c>
      <c r="U56" s="72">
        <v>4.28</v>
      </c>
      <c r="V56" s="72">
        <v>4.3099999999999996</v>
      </c>
      <c r="W56" s="70">
        <v>4.5199999999999996</v>
      </c>
    </row>
    <row r="57" spans="1:32">
      <c r="A57" s="46">
        <v>4.62</v>
      </c>
      <c r="B57" s="34">
        <v>4.6900000000000004</v>
      </c>
      <c r="C57" s="34">
        <v>4.53</v>
      </c>
      <c r="D57" s="34">
        <v>4.62</v>
      </c>
      <c r="E57" s="34">
        <v>4.5</v>
      </c>
      <c r="F57" s="46">
        <v>4.62</v>
      </c>
      <c r="R57" s="77">
        <f>AVERAGE(R43:R56)</f>
        <v>4.4607142857142863</v>
      </c>
      <c r="S57" s="77">
        <f>AVERAGE(S43:S56)</f>
        <v>4.3769285714285706</v>
      </c>
      <c r="T57" s="77">
        <f>AVERAGE(T43:T56)</f>
        <v>4.4057142857142866</v>
      </c>
      <c r="U57" s="77">
        <f>AVERAGE(U43:U56)</f>
        <v>4.4707142857142852</v>
      </c>
      <c r="V57" s="77">
        <f>AVERAGE(V43:V56)</f>
        <v>4.3725000000000005</v>
      </c>
      <c r="W57" s="77">
        <f>AVERAGE(W43:X56)</f>
        <v>4.4479999999999995</v>
      </c>
    </row>
    <row r="58" spans="1:32">
      <c r="A58" s="58">
        <v>4.5</v>
      </c>
      <c r="B58" s="60">
        <v>4.5</v>
      </c>
      <c r="C58" s="63">
        <v>4.45</v>
      </c>
      <c r="D58" s="63">
        <v>4.55</v>
      </c>
      <c r="E58" s="63">
        <v>4.5</v>
      </c>
      <c r="F58" s="62">
        <v>4.6100000000000003</v>
      </c>
    </row>
    <row r="59" spans="1:32">
      <c r="A59" s="38">
        <v>4.29</v>
      </c>
      <c r="B59" s="8">
        <v>4.24</v>
      </c>
      <c r="C59" s="8">
        <v>4.24</v>
      </c>
      <c r="D59" s="8">
        <v>4.29</v>
      </c>
      <c r="E59" s="8">
        <v>4.05</v>
      </c>
      <c r="F59" s="38">
        <v>3.76</v>
      </c>
    </row>
    <row r="60" spans="1:32" ht="17.25" thickBot="1">
      <c r="A60" s="65">
        <v>4.5999999999999996</v>
      </c>
      <c r="B60" s="8">
        <v>4.47</v>
      </c>
      <c r="C60" s="8">
        <v>4.45</v>
      </c>
      <c r="D60" s="8">
        <v>4.5999999999999996</v>
      </c>
      <c r="E60" s="8">
        <v>4.33</v>
      </c>
      <c r="F60" s="38">
        <v>4.42</v>
      </c>
    </row>
    <row r="61" spans="1:32">
      <c r="A61" s="40">
        <v>4.8600000000000003</v>
      </c>
      <c r="B61" s="16">
        <v>4.758</v>
      </c>
      <c r="C61" s="16">
        <v>4.83</v>
      </c>
      <c r="D61" s="16">
        <v>4.6900000000000004</v>
      </c>
      <c r="E61" s="16">
        <v>4.6900000000000004</v>
      </c>
      <c r="F61" s="40">
        <v>4.76</v>
      </c>
      <c r="G61" s="40">
        <v>4.66</v>
      </c>
    </row>
    <row r="62" spans="1:32">
      <c r="A62" s="38">
        <v>4.83</v>
      </c>
      <c r="B62" s="8">
        <v>4.7699999999999996</v>
      </c>
      <c r="C62" s="8">
        <v>4.74</v>
      </c>
      <c r="D62" s="8">
        <v>4.8499999999999996</v>
      </c>
      <c r="E62" s="8">
        <v>4.51</v>
      </c>
      <c r="F62" s="38">
        <v>4.55</v>
      </c>
    </row>
    <row r="63" spans="1:32">
      <c r="A63" s="38">
        <v>4.62</v>
      </c>
      <c r="B63" s="34">
        <v>4.5</v>
      </c>
      <c r="C63" s="34">
        <v>4.5</v>
      </c>
      <c r="D63" s="34">
        <v>4.6900000000000004</v>
      </c>
      <c r="E63" s="34">
        <v>4.25</v>
      </c>
      <c r="F63" s="38">
        <v>4.4400000000000004</v>
      </c>
      <c r="G63" s="38">
        <v>4.5</v>
      </c>
    </row>
    <row r="64" spans="1:32">
      <c r="A64" s="38">
        <v>4.7300000000000004</v>
      </c>
      <c r="B64" s="8">
        <v>4.8</v>
      </c>
      <c r="C64" s="8">
        <v>4.7300000000000004</v>
      </c>
      <c r="D64" s="8">
        <v>4.83</v>
      </c>
      <c r="E64" s="8">
        <v>4.57</v>
      </c>
      <c r="F64" s="38">
        <v>4.2699999999999996</v>
      </c>
      <c r="G64" s="38">
        <v>4.7300000000000004</v>
      </c>
    </row>
    <row r="65" spans="1:21">
      <c r="A65" s="41">
        <v>4.32</v>
      </c>
      <c r="B65" s="18">
        <v>4.12</v>
      </c>
      <c r="C65" s="18">
        <v>4.32</v>
      </c>
      <c r="D65" s="18">
        <v>4.28</v>
      </c>
      <c r="E65" s="18">
        <v>4.24</v>
      </c>
      <c r="F65" s="41">
        <v>4.2</v>
      </c>
    </row>
    <row r="66" spans="1:21">
      <c r="A66" s="66">
        <v>4.46</v>
      </c>
      <c r="B66" s="48">
        <v>4.42</v>
      </c>
      <c r="C66" s="48">
        <v>4.46</v>
      </c>
      <c r="D66" s="48">
        <v>4.58</v>
      </c>
      <c r="F66" s="66">
        <v>4.5</v>
      </c>
    </row>
    <row r="67" spans="1:21" ht="17.25" thickBot="1">
      <c r="A67" s="41">
        <v>4.54</v>
      </c>
      <c r="B67" s="18">
        <v>4.62</v>
      </c>
      <c r="C67" s="18">
        <v>4.54</v>
      </c>
      <c r="D67" s="18">
        <v>4.62</v>
      </c>
      <c r="F67" s="41">
        <v>4.58</v>
      </c>
      <c r="T67" s="67" t="s">
        <v>85</v>
      </c>
      <c r="U67" s="78">
        <f>AVERAGE(F89,F75,F31)</f>
        <v>4.4728099344729344</v>
      </c>
    </row>
    <row r="68" spans="1:21">
      <c r="A68" s="40">
        <v>4.41</v>
      </c>
      <c r="B68" s="16">
        <v>4.4400000000000004</v>
      </c>
      <c r="C68" s="16">
        <v>4.3499999999999996</v>
      </c>
      <c r="D68" s="16">
        <v>4.47</v>
      </c>
      <c r="E68" s="16"/>
      <c r="F68" s="40">
        <v>4.37</v>
      </c>
      <c r="T68" s="67"/>
      <c r="U68" s="1"/>
    </row>
    <row r="69" spans="1:21">
      <c r="A69" s="41">
        <v>4.8099999999999996</v>
      </c>
      <c r="B69" s="18">
        <v>4.7809999999999997</v>
      </c>
      <c r="C69" s="18">
        <v>4.75</v>
      </c>
      <c r="D69" s="18">
        <v>4.84</v>
      </c>
      <c r="E69" s="18">
        <v>4.4400000000000004</v>
      </c>
      <c r="F69" s="41">
        <v>4.6900000000000004</v>
      </c>
      <c r="G69" s="41">
        <v>4.5599999999999996</v>
      </c>
      <c r="T69" s="67"/>
      <c r="U69" s="1"/>
    </row>
    <row r="70" spans="1:21">
      <c r="A70" s="68">
        <v>4.62</v>
      </c>
      <c r="B70" s="68">
        <v>4.617</v>
      </c>
      <c r="C70" s="68">
        <v>4.5599999999999996</v>
      </c>
      <c r="D70" s="68">
        <v>4.62</v>
      </c>
      <c r="E70" s="68">
        <v>4.5599999999999996</v>
      </c>
      <c r="F70" s="68">
        <v>4.5</v>
      </c>
      <c r="G70" s="68">
        <v>4.5</v>
      </c>
      <c r="T70" s="67"/>
      <c r="U70" s="1"/>
    </row>
    <row r="71" spans="1:21">
      <c r="A71" s="70">
        <v>4.6100000000000003</v>
      </c>
      <c r="B71" s="70">
        <v>4.5</v>
      </c>
      <c r="C71" s="70">
        <v>4.43</v>
      </c>
      <c r="D71" s="70">
        <v>4.3899999999999997</v>
      </c>
      <c r="E71" s="70">
        <v>4.3899999999999997</v>
      </c>
      <c r="F71" s="71">
        <v>4.3</v>
      </c>
      <c r="T71" s="67"/>
      <c r="U71" s="1"/>
    </row>
    <row r="72" spans="1:21">
      <c r="A72" s="70">
        <v>4.92</v>
      </c>
      <c r="B72" s="72">
        <v>4.6665999999999999</v>
      </c>
      <c r="C72" s="72">
        <v>4.88</v>
      </c>
      <c r="D72" s="72">
        <v>4.92</v>
      </c>
      <c r="E72" s="72">
        <v>4.71</v>
      </c>
      <c r="F72" s="70">
        <v>4.83</v>
      </c>
      <c r="G72" s="70">
        <v>4.5</v>
      </c>
      <c r="T72" s="67"/>
      <c r="U72" s="1"/>
    </row>
    <row r="73" spans="1:21">
      <c r="A73" s="70">
        <v>4.4400000000000004</v>
      </c>
      <c r="B73" s="72">
        <v>4.375</v>
      </c>
      <c r="C73" s="72">
        <v>4.4400000000000004</v>
      </c>
      <c r="D73" s="72">
        <v>4.38</v>
      </c>
      <c r="E73" s="72">
        <v>4.25</v>
      </c>
      <c r="F73" s="70">
        <v>4.25</v>
      </c>
      <c r="G73" s="70">
        <v>4.25</v>
      </c>
      <c r="T73" s="67"/>
      <c r="U73" s="1"/>
    </row>
    <row r="74" spans="1:21">
      <c r="A74" s="70">
        <v>4.41</v>
      </c>
      <c r="B74" s="72">
        <v>4.21</v>
      </c>
      <c r="C74" s="72">
        <v>4.3099999999999996</v>
      </c>
      <c r="D74" s="72">
        <v>4.28</v>
      </c>
      <c r="E74" s="72">
        <v>4.3099999999999996</v>
      </c>
      <c r="F74" s="70">
        <v>4.5199999999999996</v>
      </c>
      <c r="T74" s="67"/>
      <c r="U74" s="1"/>
    </row>
    <row r="75" spans="1:21">
      <c r="A75" s="77">
        <f>AVERAGE(A43:A74)</f>
        <v>4.5409375000000001</v>
      </c>
      <c r="B75" s="77">
        <f>AVERAGE(B43:B74)</f>
        <v>4.4739874999999998</v>
      </c>
      <c r="C75" s="77">
        <f>AVERAGE(C43:C74)</f>
        <v>4.4668749999999999</v>
      </c>
      <c r="D75" s="77">
        <f>AVERAGE(D43:D74)</f>
        <v>4.5359374999999993</v>
      </c>
      <c r="E75" s="77">
        <f>AVERAGE(E43:E74)</f>
        <v>4.4010344827586199</v>
      </c>
      <c r="F75" s="77">
        <f>AVERAGE(F43:G74)</f>
        <v>4.4525641025641036</v>
      </c>
      <c r="G75" s="45"/>
    </row>
    <row r="80" spans="1:21">
      <c r="A80" s="42" t="s">
        <v>82</v>
      </c>
      <c r="I80" s="42" t="s">
        <v>83</v>
      </c>
      <c r="Q80" s="42" t="s">
        <v>84</v>
      </c>
    </row>
    <row r="81" spans="1:23">
      <c r="A81" s="42" t="s">
        <v>70</v>
      </c>
      <c r="B81" s="42" t="s">
        <v>69</v>
      </c>
      <c r="C81" s="42" t="s">
        <v>71</v>
      </c>
      <c r="D81" s="42" t="s">
        <v>72</v>
      </c>
      <c r="E81" s="42" t="s">
        <v>73</v>
      </c>
      <c r="F81" s="42" t="s">
        <v>74</v>
      </c>
      <c r="I81" s="42" t="s">
        <v>70</v>
      </c>
      <c r="J81" s="42" t="s">
        <v>69</v>
      </c>
      <c r="K81" s="42" t="s">
        <v>71</v>
      </c>
      <c r="L81" s="42" t="s">
        <v>72</v>
      </c>
      <c r="M81" s="42" t="s">
        <v>73</v>
      </c>
      <c r="N81" s="42" t="s">
        <v>74</v>
      </c>
      <c r="Q81" s="42" t="s">
        <v>70</v>
      </c>
      <c r="R81" s="42" t="s">
        <v>69</v>
      </c>
      <c r="S81" s="42" t="s">
        <v>71</v>
      </c>
      <c r="T81" s="42" t="s">
        <v>72</v>
      </c>
      <c r="U81" s="42" t="s">
        <v>73</v>
      </c>
      <c r="V81" s="42" t="s">
        <v>74</v>
      </c>
    </row>
    <row r="82" spans="1:23" ht="17.25" thickBot="1">
      <c r="A82" s="41">
        <v>3.98</v>
      </c>
      <c r="B82" s="18">
        <v>4.13</v>
      </c>
      <c r="C82" s="18">
        <v>3.98</v>
      </c>
      <c r="D82" s="18">
        <v>4.0199999999999996</v>
      </c>
      <c r="E82" s="18">
        <v>3.87</v>
      </c>
      <c r="F82" s="41">
        <v>4.1500000000000004</v>
      </c>
      <c r="I82" s="41">
        <v>3.98</v>
      </c>
      <c r="J82" s="18">
        <v>4.13</v>
      </c>
      <c r="K82" s="18">
        <v>3.98</v>
      </c>
      <c r="L82" s="18">
        <v>4.0199999999999996</v>
      </c>
      <c r="M82" s="18">
        <v>3.87</v>
      </c>
      <c r="N82" s="41">
        <v>4.1500000000000004</v>
      </c>
      <c r="Q82" s="38">
        <v>4.8600000000000003</v>
      </c>
      <c r="R82" s="34">
        <v>4.6111000000000004</v>
      </c>
      <c r="S82" s="34">
        <v>4.72</v>
      </c>
      <c r="T82" s="34">
        <v>4.6900000000000004</v>
      </c>
      <c r="U82" s="34">
        <v>4.47</v>
      </c>
      <c r="V82" s="38">
        <v>4</v>
      </c>
      <c r="W82" s="38">
        <v>4.75</v>
      </c>
    </row>
    <row r="83" spans="1:23">
      <c r="A83" s="38">
        <v>4.8600000000000003</v>
      </c>
      <c r="B83" s="34">
        <v>4.6111000000000004</v>
      </c>
      <c r="C83" s="34">
        <v>4.72</v>
      </c>
      <c r="D83" s="34">
        <v>4.6900000000000004</v>
      </c>
      <c r="E83" s="34">
        <v>4.47</v>
      </c>
      <c r="F83" s="38">
        <v>4</v>
      </c>
      <c r="G83" s="38">
        <v>4.75</v>
      </c>
      <c r="I83" s="47">
        <v>4.5999999999999996</v>
      </c>
      <c r="J83" s="33">
        <v>4.8</v>
      </c>
      <c r="K83" s="33">
        <v>4.5999999999999996</v>
      </c>
      <c r="L83" s="33">
        <v>4.5999999999999996</v>
      </c>
      <c r="M83" s="33">
        <v>4.7</v>
      </c>
      <c r="N83" s="33">
        <v>4.7</v>
      </c>
      <c r="O83" s="33">
        <v>4.9000000000000004</v>
      </c>
      <c r="Q83" s="38">
        <v>4.8</v>
      </c>
      <c r="R83" s="34">
        <v>4.7</v>
      </c>
      <c r="S83" s="34">
        <v>4.5999999999999996</v>
      </c>
      <c r="T83" s="34">
        <v>4.5999999999999996</v>
      </c>
      <c r="U83" s="34">
        <v>4.55</v>
      </c>
      <c r="V83" s="38">
        <v>4.4000000000000004</v>
      </c>
      <c r="W83" s="38">
        <v>4.5</v>
      </c>
    </row>
    <row r="84" spans="1:23">
      <c r="A84" s="38">
        <v>4.8</v>
      </c>
      <c r="B84" s="34">
        <v>4.7</v>
      </c>
      <c r="C84" s="34">
        <v>4.5999999999999996</v>
      </c>
      <c r="D84" s="34">
        <v>4.5999999999999996</v>
      </c>
      <c r="E84" s="34">
        <v>4.55</v>
      </c>
      <c r="F84" s="38">
        <v>4.4000000000000004</v>
      </c>
      <c r="G84" s="38">
        <v>4.5</v>
      </c>
      <c r="I84" s="71">
        <v>4.8666</v>
      </c>
      <c r="J84" s="73">
        <v>4.6665999999999999</v>
      </c>
      <c r="K84" s="73">
        <v>4.6665999999999999</v>
      </c>
      <c r="L84" s="73">
        <v>4.9279999999999999</v>
      </c>
      <c r="M84" s="73">
        <v>4.7857000000000003</v>
      </c>
      <c r="N84" s="73">
        <v>4.6428570000000002</v>
      </c>
      <c r="O84" s="73">
        <v>4.7142860000000004</v>
      </c>
      <c r="Q84" s="41">
        <v>4.6500000000000004</v>
      </c>
      <c r="R84" s="48">
        <v>4.6950000000000003</v>
      </c>
      <c r="S84" s="48">
        <v>4.6100000000000003</v>
      </c>
      <c r="T84" s="48">
        <v>4.57</v>
      </c>
      <c r="U84" s="48">
        <v>4.57</v>
      </c>
      <c r="V84" s="41">
        <v>4.6500000000000004</v>
      </c>
      <c r="W84" s="41">
        <v>4.6500000000000004</v>
      </c>
    </row>
    <row r="85" spans="1:23" ht="17.25" thickBot="1">
      <c r="A85" s="41">
        <v>4.6500000000000004</v>
      </c>
      <c r="B85" s="48">
        <v>4.6950000000000003</v>
      </c>
      <c r="C85" s="48">
        <v>4.6100000000000003</v>
      </c>
      <c r="D85" s="48">
        <v>4.57</v>
      </c>
      <c r="E85" s="48">
        <v>4.57</v>
      </c>
      <c r="F85" s="41">
        <v>4.6500000000000004</v>
      </c>
      <c r="G85" s="41">
        <v>4.6500000000000004</v>
      </c>
      <c r="I85" s="77">
        <f>AVERAGE(I82:I84)</f>
        <v>4.4821999999999997</v>
      </c>
      <c r="J85" s="77">
        <f>AVERAGE(J82:J84)</f>
        <v>4.5321999999999996</v>
      </c>
      <c r="K85" s="77">
        <f>AVERAGE(K82:K84)</f>
        <v>4.4155333333333333</v>
      </c>
      <c r="L85" s="77">
        <f>AVERAGE(L82:L84)</f>
        <v>4.5159999999999991</v>
      </c>
      <c r="M85" s="77">
        <f>AVERAGE(M82:M84)</f>
        <v>4.4519000000000002</v>
      </c>
      <c r="N85" s="77">
        <f>AVERAGE(N82:O84)</f>
        <v>4.6214286000000007</v>
      </c>
      <c r="Q85" s="70">
        <v>4.5</v>
      </c>
      <c r="R85" s="72">
        <v>4.5</v>
      </c>
      <c r="S85" s="72">
        <v>4.57</v>
      </c>
      <c r="T85" s="72">
        <v>4.5</v>
      </c>
      <c r="U85" s="72">
        <v>4.5</v>
      </c>
      <c r="V85" s="70">
        <v>4.43</v>
      </c>
      <c r="W85" s="70">
        <v>4.43</v>
      </c>
    </row>
    <row r="86" spans="1:23">
      <c r="A86" s="47">
        <v>4.5999999999999996</v>
      </c>
      <c r="B86" s="33">
        <v>4.8</v>
      </c>
      <c r="C86" s="33">
        <v>4.5999999999999996</v>
      </c>
      <c r="D86" s="33">
        <v>4.5999999999999996</v>
      </c>
      <c r="E86" s="33">
        <v>4.7</v>
      </c>
      <c r="F86" s="33">
        <v>4.7</v>
      </c>
      <c r="G86" s="33">
        <v>4.9000000000000004</v>
      </c>
      <c r="Q86" s="77">
        <f>AVERAGE(Q82:Q85)</f>
        <v>4.7025000000000006</v>
      </c>
      <c r="R86" s="77">
        <f>AVERAGE(R82:R85)</f>
        <v>4.626525</v>
      </c>
      <c r="S86" s="77">
        <f>AVERAGE(S82:S85)</f>
        <v>4.625</v>
      </c>
      <c r="T86" s="77">
        <f>AVERAGE(T82:T85)</f>
        <v>4.59</v>
      </c>
      <c r="U86" s="77">
        <f>AVERAGE(U82:U85)</f>
        <v>4.5225</v>
      </c>
      <c r="V86" s="77">
        <f>AVERAGE(V82:W85)</f>
        <v>4.4762499999999994</v>
      </c>
    </row>
    <row r="87" spans="1:23">
      <c r="A87" s="70">
        <v>4.5</v>
      </c>
      <c r="B87" s="72">
        <v>4.5</v>
      </c>
      <c r="C87" s="72">
        <v>4.57</v>
      </c>
      <c r="D87" s="72">
        <v>4.5</v>
      </c>
      <c r="E87" s="72">
        <v>4.5</v>
      </c>
      <c r="F87" s="70">
        <v>4.43</v>
      </c>
      <c r="G87" s="70">
        <v>4.43</v>
      </c>
    </row>
    <row r="88" spans="1:23">
      <c r="A88" s="71">
        <v>4.8666</v>
      </c>
      <c r="B88" s="73">
        <v>4.6665999999999999</v>
      </c>
      <c r="C88" s="73">
        <v>4.6665999999999999</v>
      </c>
      <c r="D88" s="73">
        <v>4.9279999999999999</v>
      </c>
      <c r="E88" s="73">
        <v>4.7857000000000003</v>
      </c>
      <c r="F88" s="73">
        <v>4.6428570000000002</v>
      </c>
      <c r="G88" s="73">
        <v>4.7142860000000004</v>
      </c>
    </row>
    <row r="89" spans="1:23">
      <c r="A89" s="76">
        <f>AVERAGE(A82:A88)</f>
        <v>4.6080857142857141</v>
      </c>
      <c r="B89" s="76">
        <f>AVERAGE(B82:B88)</f>
        <v>4.5861000000000001</v>
      </c>
      <c r="C89" s="76">
        <f>AVERAGE(C82:C88)</f>
        <v>4.5352285714285712</v>
      </c>
      <c r="D89" s="76">
        <f>AVERAGE(D82:D88)</f>
        <v>4.5582857142857147</v>
      </c>
      <c r="E89" s="76">
        <f>AVERAGE(E82:E88)</f>
        <v>4.4922428571428572</v>
      </c>
      <c r="F89" s="76">
        <f>AVERAGE(F82:G88)</f>
        <v>4.5320879230769231</v>
      </c>
      <c r="G89" s="75"/>
    </row>
    <row r="90" spans="1:23">
      <c r="A90" s="74"/>
      <c r="B90" s="75"/>
      <c r="C90" s="75"/>
      <c r="D90" s="75"/>
      <c r="E90" s="75"/>
      <c r="F90" s="75"/>
      <c r="G90" s="75"/>
    </row>
    <row r="91" spans="1:23">
      <c r="A91" s="74"/>
      <c r="B91" s="75"/>
      <c r="C91" s="75"/>
      <c r="D91" s="75"/>
      <c r="E91" s="75"/>
      <c r="F91" s="75"/>
      <c r="G91" s="75"/>
    </row>
    <row r="92" spans="1:23">
      <c r="A92" s="74"/>
      <c r="B92" s="75"/>
      <c r="C92" s="75"/>
      <c r="D92" s="75"/>
      <c r="E92" s="75"/>
      <c r="F92" s="75"/>
      <c r="G92" s="75"/>
    </row>
    <row r="93" spans="1:23">
      <c r="A93" s="74"/>
      <c r="B93" s="75"/>
      <c r="C93" s="75"/>
      <c r="D93" s="75"/>
      <c r="E93" s="75"/>
      <c r="F93" s="75"/>
      <c r="G93" s="75"/>
    </row>
    <row r="94" spans="1:23">
      <c r="A94" s="74"/>
      <c r="B94" s="75"/>
      <c r="C94" s="75"/>
      <c r="D94" s="75"/>
      <c r="E94" s="75"/>
      <c r="F94" s="75"/>
      <c r="G94" s="75"/>
    </row>
    <row r="95" spans="1:23">
      <c r="A95" s="45"/>
      <c r="B95" s="45"/>
      <c r="C95" s="45"/>
      <c r="D95" s="45"/>
      <c r="E95" s="45"/>
      <c r="F95" s="45"/>
      <c r="G95" s="35"/>
    </row>
  </sheetData>
  <phoneticPr fontId="2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94</TotalTime>
  <Application>Microsoft Excel</Application>
  <DocSecurity>0</DocSecurity>
  <ScaleCrop>false</ScaleCrop>
  <HeadingPairs>
    <vt:vector size="4" baseType="variant">
      <vt:variant>
        <vt:lpstr>워크시트</vt:lpstr>
      </vt:variant>
      <vt:variant>
        <vt:i4>9</vt:i4>
      </vt:variant>
      <vt:variant>
        <vt:lpstr>이름이 지정된 범위</vt:lpstr>
      </vt:variant>
      <vt:variant>
        <vt:i4>12</vt:i4>
      </vt:variant>
    </vt:vector>
  </HeadingPairs>
  <TitlesOfParts>
    <vt:vector size="21" baseType="lpstr">
      <vt:lpstr>기본현황('21)</vt:lpstr>
      <vt:lpstr>2024년 교육과정 종합순위</vt:lpstr>
      <vt:lpstr>2024년 강사강의 만족도 순위</vt:lpstr>
      <vt:lpstr>교육생 건의사항</vt:lpstr>
      <vt:lpstr>2024년 만족도 현황(연도별, 월별)</vt:lpstr>
      <vt:lpstr>2024년 만족도 현황(과정유형벌)</vt:lpstr>
      <vt:lpstr>(입력) 점수총괄</vt:lpstr>
      <vt:lpstr>(입력) 강사만족도</vt:lpstr>
      <vt:lpstr>Sheet1</vt:lpstr>
      <vt:lpstr>'(입력) 강사만족도'!Print_Area</vt:lpstr>
      <vt:lpstr>'(입력) 점수총괄'!Print_Area</vt:lpstr>
      <vt:lpstr>'2024년 강사강의 만족도 순위'!Print_Area</vt:lpstr>
      <vt:lpstr>'2024년 교육과정 종합순위'!Print_Area</vt:lpstr>
      <vt:lpstr>'2024년 만족도 현황(과정유형벌)'!Print_Area</vt:lpstr>
      <vt:lpstr>'2024년 만족도 현황(연도별, 월별)'!Print_Area</vt:lpstr>
      <vt:lpstr>'교육생 건의사항'!Print_Area</vt:lpstr>
      <vt:lpstr>'(입력) 강사만족도'!Print_Titles</vt:lpstr>
      <vt:lpstr>'(입력) 점수총괄'!Print_Titles</vt:lpstr>
      <vt:lpstr>'2024년 강사강의 만족도 순위'!Print_Titles</vt:lpstr>
      <vt:lpstr>'2024년 교육과정 종합순위'!Print_Titles</vt:lpstr>
      <vt:lpstr>'교육생 건의사항'!Print_Titles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개발원</dc:creator>
  <cp:lastModifiedBy>user</cp:lastModifiedBy>
  <cp:revision>5</cp:revision>
  <cp:lastPrinted>2025-01-07T08:28:08Z</cp:lastPrinted>
  <dcterms:created xsi:type="dcterms:W3CDTF">2013-02-20T05:28:34Z</dcterms:created>
  <dcterms:modified xsi:type="dcterms:W3CDTF">2025-03-12T05:03:30Z</dcterms:modified>
  <cp:version>0906.0200.01</cp:version>
</cp:coreProperties>
</file>